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Dokumentumok\Szabóné Bóka Réka\ÖNKORMÁNYZAT\20191219 költségvetés módosítás\"/>
    </mc:Choice>
  </mc:AlternateContent>
  <bookViews>
    <workbookView xWindow="0" yWindow="0" windowWidth="28800" windowHeight="12435"/>
  </bookViews>
  <sheets>
    <sheet name="1. sz. melléklet" sheetId="10" r:id="rId1"/>
    <sheet name="2. sz. melléklet" sheetId="1" r:id="rId2"/>
    <sheet name="3. sz. melléklet" sheetId="8" r:id="rId3"/>
    <sheet name="4. sz. melléklet" sheetId="6" r:id="rId4"/>
    <sheet name="5. sz. melléklet" sheetId="11" r:id="rId5"/>
    <sheet name="6. sz. melléklet" sheetId="3" r:id="rId6"/>
    <sheet name="7. sz. melléklet" sheetId="2" r:id="rId7"/>
    <sheet name="8. sz. melléklet" sheetId="24" r:id="rId8"/>
    <sheet name="9. sz. melléklet" sheetId="23" r:id="rId9"/>
    <sheet name="10. sz. melléklet" sheetId="22" r:id="rId10"/>
    <sheet name="11. sz. melléklet" sheetId="21" r:id="rId11"/>
    <sheet name="12. sz. melléklet" sheetId="20" r:id="rId12"/>
    <sheet name="13. sz. melléklet" sheetId="19" r:id="rId13"/>
    <sheet name="14. sz. melléklet" sheetId="17" r:id="rId14"/>
    <sheet name="15. sz. melléklet" sheetId="18" r:id="rId15"/>
  </sheets>
  <externalReferences>
    <externalReference r:id="rId16"/>
    <externalReference r:id="rId17"/>
    <externalReference r:id="rId18"/>
  </externalReferences>
  <definedNames>
    <definedName name="_xlnm.Print_Area" localSheetId="0">'1. sz. melléklet'!$A$1:$E$126</definedName>
    <definedName name="_xlnm.Print_Area" localSheetId="10">'11. sz. melléklet'!$A$1:$D$32</definedName>
    <definedName name="_xlnm.Print_Area" localSheetId="12">'13. sz. melléklet'!$A$1:$C$20</definedName>
    <definedName name="_xlnm.Print_Area" localSheetId="13">'14. sz. melléklet'!$A$1:$F$37</definedName>
    <definedName name="_xlnm.Print_Area" localSheetId="14">'15. sz. melléklet'!$A$1:$O$31</definedName>
    <definedName name="_xlnm.Print_Area" localSheetId="1">'2. sz. melléklet'!$A$1:$E$124</definedName>
    <definedName name="_xlnm.Print_Area" localSheetId="2">'3. sz. melléklet'!$A$1:$X$76</definedName>
    <definedName name="_xlnm.Print_Area" localSheetId="3">'4. sz. melléklet'!$A$1:$Z$39</definedName>
    <definedName name="_xlnm.Print_Area" localSheetId="4">'5. sz. melléklet'!$A$1:$Y$21</definedName>
    <definedName name="_xlnm.Print_Area" localSheetId="5">'6. sz. melléklet'!$A$1:$D$178</definedName>
    <definedName name="_xlnm.Print_Area" localSheetId="6">'7. sz. melléklet'!$A$1:$D$258</definedName>
    <definedName name="_xlnm.Print_Area" localSheetId="7">'8. sz. melléklet'!$A$1:$W$42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8" l="1"/>
  <c r="N30" i="18"/>
  <c r="M30" i="18"/>
  <c r="I30" i="18"/>
  <c r="I31" i="18" s="1"/>
  <c r="H30" i="18"/>
  <c r="G30" i="18"/>
  <c r="F30" i="18"/>
  <c r="E30" i="18"/>
  <c r="E31" i="18" s="1"/>
  <c r="O29" i="18"/>
  <c r="O28" i="18"/>
  <c r="J28" i="18"/>
  <c r="O27" i="18"/>
  <c r="O26" i="18"/>
  <c r="N25" i="18"/>
  <c r="L25" i="18"/>
  <c r="L30" i="18" s="1"/>
  <c r="K25" i="18"/>
  <c r="K30" i="18" s="1"/>
  <c r="J25" i="18"/>
  <c r="G25" i="18"/>
  <c r="F25" i="18"/>
  <c r="E25" i="18"/>
  <c r="D25" i="18"/>
  <c r="D30" i="18" s="1"/>
  <c r="D31" i="18" s="1"/>
  <c r="C25" i="18"/>
  <c r="J24" i="18"/>
  <c r="O24" i="18" s="1"/>
  <c r="O23" i="18"/>
  <c r="O22" i="18"/>
  <c r="C21" i="18"/>
  <c r="C30" i="18" s="1"/>
  <c r="K18" i="18"/>
  <c r="I18" i="18"/>
  <c r="H18" i="18"/>
  <c r="E18" i="18"/>
  <c r="D18" i="18"/>
  <c r="C18" i="18"/>
  <c r="M17" i="18"/>
  <c r="J17" i="18"/>
  <c r="G17" i="18"/>
  <c r="O17" i="18" s="1"/>
  <c r="H16" i="18"/>
  <c r="O16" i="18" s="1"/>
  <c r="O15" i="18"/>
  <c r="O14" i="18"/>
  <c r="M14" i="18"/>
  <c r="J14" i="18"/>
  <c r="N13" i="18"/>
  <c r="M13" i="18"/>
  <c r="L13" i="18"/>
  <c r="K13" i="18"/>
  <c r="J13" i="18"/>
  <c r="J18" i="18" s="1"/>
  <c r="I13" i="18"/>
  <c r="H13" i="18"/>
  <c r="G13" i="18"/>
  <c r="F13" i="18"/>
  <c r="E13" i="18"/>
  <c r="D13" i="18"/>
  <c r="C13" i="18"/>
  <c r="O13" i="18" s="1"/>
  <c r="O12" i="18"/>
  <c r="K12" i="18"/>
  <c r="L11" i="18"/>
  <c r="O11" i="18" s="1"/>
  <c r="N10" i="18"/>
  <c r="N18" i="18" s="1"/>
  <c r="N31" i="18" s="1"/>
  <c r="M10" i="18"/>
  <c r="M18" i="18" s="1"/>
  <c r="M31" i="18" s="1"/>
  <c r="L10" i="18"/>
  <c r="L18" i="18" s="1"/>
  <c r="L31" i="18" s="1"/>
  <c r="F10" i="18"/>
  <c r="F18" i="18" s="1"/>
  <c r="F31" i="18" s="1"/>
  <c r="E10" i="18"/>
  <c r="D10" i="18"/>
  <c r="C10" i="18"/>
  <c r="D35" i="17"/>
  <c r="D36" i="17" s="1"/>
  <c r="E34" i="17"/>
  <c r="E36" i="17" s="1"/>
  <c r="E31" i="17"/>
  <c r="E30" i="17"/>
  <c r="E29" i="17"/>
  <c r="E32" i="17" s="1"/>
  <c r="D28" i="17"/>
  <c r="D27" i="17"/>
  <c r="D26" i="17"/>
  <c r="D32" i="17" s="1"/>
  <c r="E23" i="17"/>
  <c r="E22" i="17"/>
  <c r="E21" i="17"/>
  <c r="E20" i="17"/>
  <c r="E19" i="17"/>
  <c r="E24" i="17" s="1"/>
  <c r="E33" i="17" s="1"/>
  <c r="D18" i="17"/>
  <c r="D17" i="17"/>
  <c r="D16" i="17"/>
  <c r="C15" i="17"/>
  <c r="D11" i="17" s="1"/>
  <c r="D24" i="17" s="1"/>
  <c r="C14" i="17"/>
  <c r="C13" i="17"/>
  <c r="R19" i="11"/>
  <c r="S18" i="11"/>
  <c r="S19" i="11" s="1"/>
  <c r="R18" i="11"/>
  <c r="Q18" i="11"/>
  <c r="P18" i="11"/>
  <c r="O18" i="11"/>
  <c r="W18" i="11" s="1"/>
  <c r="N18" i="11"/>
  <c r="M18" i="11"/>
  <c r="L18" i="11"/>
  <c r="V18" i="11" s="1"/>
  <c r="K18" i="11"/>
  <c r="J18" i="11"/>
  <c r="I18" i="11"/>
  <c r="H18" i="11"/>
  <c r="G18" i="11"/>
  <c r="F18" i="11"/>
  <c r="E18" i="11"/>
  <c r="D18" i="11"/>
  <c r="T18" i="11" s="1"/>
  <c r="X18" i="11" s="1"/>
  <c r="C18" i="11"/>
  <c r="U18" i="11" s="1"/>
  <c r="Y18" i="11" s="1"/>
  <c r="B18" i="11"/>
  <c r="Q16" i="11"/>
  <c r="Q19" i="11" s="1"/>
  <c r="P16" i="11"/>
  <c r="P19" i="11" s="1"/>
  <c r="O16" i="11"/>
  <c r="O19" i="11" s="1"/>
  <c r="N16" i="11"/>
  <c r="N19" i="11" s="1"/>
  <c r="M16" i="11"/>
  <c r="M19" i="11" s="1"/>
  <c r="L16" i="11"/>
  <c r="L19" i="11" s="1"/>
  <c r="K16" i="11"/>
  <c r="K19" i="11" s="1"/>
  <c r="J16" i="11"/>
  <c r="J19" i="11" s="1"/>
  <c r="I16" i="11"/>
  <c r="I19" i="11" s="1"/>
  <c r="H16" i="11"/>
  <c r="H19" i="11" s="1"/>
  <c r="G16" i="11"/>
  <c r="G19" i="11" s="1"/>
  <c r="F16" i="11"/>
  <c r="F19" i="11" s="1"/>
  <c r="E16" i="11"/>
  <c r="E19" i="11" s="1"/>
  <c r="D16" i="11"/>
  <c r="D19" i="11" s="1"/>
  <c r="C16" i="11"/>
  <c r="C19" i="11" s="1"/>
  <c r="B16" i="11"/>
  <c r="B19" i="11" s="1"/>
  <c r="B33" i="21"/>
  <c r="B32" i="21"/>
  <c r="B30" i="21"/>
  <c r="B26" i="21"/>
  <c r="B25" i="21"/>
  <c r="B22" i="21"/>
  <c r="B19" i="21"/>
  <c r="B16" i="21"/>
  <c r="B15" i="21"/>
  <c r="D10" i="21" s="1"/>
  <c r="B14" i="21"/>
  <c r="B13" i="21"/>
  <c r="D9" i="21"/>
  <c r="L22" i="23"/>
  <c r="K22" i="23"/>
  <c r="J22" i="23"/>
  <c r="I22" i="23"/>
  <c r="H22" i="23"/>
  <c r="G22" i="23"/>
  <c r="F22" i="23"/>
  <c r="E22" i="23"/>
  <c r="D22" i="23"/>
  <c r="B22" i="23"/>
  <c r="D21" i="23"/>
  <c r="C21" i="23"/>
  <c r="D20" i="23"/>
  <c r="C20" i="23"/>
  <c r="D18" i="23"/>
  <c r="C18" i="23"/>
  <c r="D17" i="23"/>
  <c r="C17" i="23"/>
  <c r="D16" i="23"/>
  <c r="C16" i="23"/>
  <c r="F15" i="23"/>
  <c r="D15" i="23"/>
  <c r="C15" i="23"/>
  <c r="C22" i="23" s="1"/>
  <c r="X40" i="24"/>
  <c r="U39" i="24"/>
  <c r="T39" i="24"/>
  <c r="Q39" i="24"/>
  <c r="P39" i="24"/>
  <c r="O39" i="24"/>
  <c r="N39" i="24"/>
  <c r="M39" i="24"/>
  <c r="L39" i="24"/>
  <c r="J39" i="24"/>
  <c r="I39" i="24"/>
  <c r="H39" i="24"/>
  <c r="F39" i="24"/>
  <c r="D39" i="24"/>
  <c r="B39" i="24"/>
  <c r="Q38" i="24"/>
  <c r="P38" i="24"/>
  <c r="O38" i="24"/>
  <c r="N38" i="24"/>
  <c r="N40" i="24" s="1"/>
  <c r="L38" i="24"/>
  <c r="J38" i="24"/>
  <c r="J40" i="24" s="1"/>
  <c r="I38" i="24"/>
  <c r="H38" i="24"/>
  <c r="F38" i="24"/>
  <c r="F40" i="24" s="1"/>
  <c r="D38" i="24"/>
  <c r="C38" i="24"/>
  <c r="B38" i="24"/>
  <c r="B40" i="24" s="1"/>
  <c r="Q37" i="24"/>
  <c r="P37" i="24"/>
  <c r="P40" i="24" s="1"/>
  <c r="N37" i="24"/>
  <c r="M37" i="24"/>
  <c r="L37" i="24"/>
  <c r="L40" i="24" s="1"/>
  <c r="J37" i="24"/>
  <c r="I37" i="24"/>
  <c r="I40" i="24" s="1"/>
  <c r="H37" i="24"/>
  <c r="H40" i="24" s="1"/>
  <c r="F37" i="24"/>
  <c r="D37" i="24"/>
  <c r="D40" i="24" s="1"/>
  <c r="B37" i="24"/>
  <c r="X36" i="24"/>
  <c r="Q36" i="24"/>
  <c r="P36" i="24"/>
  <c r="O36" i="24"/>
  <c r="N36" i="24"/>
  <c r="M36" i="24"/>
  <c r="L36" i="24"/>
  <c r="J36" i="24"/>
  <c r="I36" i="24"/>
  <c r="H36" i="24"/>
  <c r="F36" i="24"/>
  <c r="D36" i="24"/>
  <c r="B36" i="24"/>
  <c r="U35" i="24"/>
  <c r="T35" i="24"/>
  <c r="R35" i="24"/>
  <c r="R39" i="24" s="1"/>
  <c r="K35" i="24"/>
  <c r="K39" i="24" s="1"/>
  <c r="G35" i="24"/>
  <c r="G39" i="24" s="1"/>
  <c r="E35" i="24"/>
  <c r="E39" i="24" s="1"/>
  <c r="C35" i="24"/>
  <c r="C39" i="24" s="1"/>
  <c r="U34" i="24"/>
  <c r="T34" i="24"/>
  <c r="R34" i="24"/>
  <c r="V34" i="24" s="1"/>
  <c r="K34" i="24"/>
  <c r="K36" i="24" s="1"/>
  <c r="G34" i="24"/>
  <c r="S34" i="24" s="1"/>
  <c r="W34" i="24" s="1"/>
  <c r="X33" i="24"/>
  <c r="U33" i="24"/>
  <c r="T33" i="24"/>
  <c r="S33" i="24"/>
  <c r="W33" i="24" s="1"/>
  <c r="R33" i="24"/>
  <c r="V33" i="24" s="1"/>
  <c r="X32" i="24"/>
  <c r="U32" i="24"/>
  <c r="T32" i="24"/>
  <c r="S32" i="24"/>
  <c r="W32" i="24" s="1"/>
  <c r="R32" i="24"/>
  <c r="V32" i="24" s="1"/>
  <c r="U31" i="24"/>
  <c r="U36" i="24" s="1"/>
  <c r="T31" i="24"/>
  <c r="T36" i="24" s="1"/>
  <c r="R31" i="24"/>
  <c r="G31" i="24"/>
  <c r="E31" i="24"/>
  <c r="E36" i="24" s="1"/>
  <c r="C31" i="24"/>
  <c r="C36" i="24" s="1"/>
  <c r="X29" i="24"/>
  <c r="T29" i="24"/>
  <c r="S29" i="24"/>
  <c r="Q29" i="24"/>
  <c r="P29" i="24"/>
  <c r="O29" i="24"/>
  <c r="N29" i="24"/>
  <c r="L29" i="24"/>
  <c r="K29" i="24"/>
  <c r="J29" i="24"/>
  <c r="I29" i="24"/>
  <c r="H29" i="24"/>
  <c r="G29" i="24"/>
  <c r="F29" i="24"/>
  <c r="D29" i="24"/>
  <c r="B29" i="24"/>
  <c r="T28" i="24"/>
  <c r="S28" i="24"/>
  <c r="R28" i="24"/>
  <c r="V28" i="24" s="1"/>
  <c r="M28" i="24"/>
  <c r="U28" i="24" s="1"/>
  <c r="G28" i="24"/>
  <c r="V27" i="24"/>
  <c r="U27" i="24"/>
  <c r="T27" i="24"/>
  <c r="R27" i="24"/>
  <c r="M27" i="24"/>
  <c r="G27" i="24"/>
  <c r="E27" i="24"/>
  <c r="E29" i="24" s="1"/>
  <c r="C27" i="24"/>
  <c r="S27" i="24" s="1"/>
  <c r="X25" i="24"/>
  <c r="Q25" i="24"/>
  <c r="P25" i="24"/>
  <c r="N25" i="24"/>
  <c r="M25" i="24"/>
  <c r="L25" i="24"/>
  <c r="K25" i="24"/>
  <c r="J25" i="24"/>
  <c r="I25" i="24"/>
  <c r="H25" i="24"/>
  <c r="F25" i="24"/>
  <c r="D25" i="24"/>
  <c r="B25" i="24"/>
  <c r="T24" i="24"/>
  <c r="R24" i="24"/>
  <c r="V24" i="24" s="1"/>
  <c r="M24" i="24"/>
  <c r="M38" i="24" s="1"/>
  <c r="G24" i="24"/>
  <c r="E24" i="24"/>
  <c r="E38" i="24" s="1"/>
  <c r="C24" i="24"/>
  <c r="U23" i="24"/>
  <c r="T23" i="24"/>
  <c r="S23" i="24"/>
  <c r="W23" i="24" s="1"/>
  <c r="R23" i="24"/>
  <c r="R38" i="24" s="1"/>
  <c r="T22" i="24"/>
  <c r="S22" i="24"/>
  <c r="R22" i="24"/>
  <c r="V22" i="24" s="1"/>
  <c r="O22" i="24"/>
  <c r="O25" i="24" s="1"/>
  <c r="V21" i="24"/>
  <c r="T21" i="24"/>
  <c r="T25" i="24" s="1"/>
  <c r="R21" i="24"/>
  <c r="R25" i="24" s="1"/>
  <c r="M21" i="24"/>
  <c r="U21" i="24" s="1"/>
  <c r="G21" i="24"/>
  <c r="G25" i="24" s="1"/>
  <c r="E21" i="24"/>
  <c r="E25" i="24" s="1"/>
  <c r="C21" i="24"/>
  <c r="C25" i="24" s="1"/>
  <c r="X19" i="24"/>
  <c r="Q19" i="24"/>
  <c r="P19" i="24"/>
  <c r="O19" i="24"/>
  <c r="N19" i="24"/>
  <c r="L19" i="24"/>
  <c r="K19" i="24"/>
  <c r="J19" i="24"/>
  <c r="I19" i="24"/>
  <c r="H19" i="24"/>
  <c r="F19" i="24"/>
  <c r="D19" i="24"/>
  <c r="C19" i="24"/>
  <c r="B19" i="24"/>
  <c r="U18" i="24"/>
  <c r="T18" i="24"/>
  <c r="S18" i="24"/>
  <c r="W18" i="24" s="1"/>
  <c r="R18" i="24"/>
  <c r="U17" i="24"/>
  <c r="T17" i="24"/>
  <c r="S17" i="24"/>
  <c r="W17" i="24" s="1"/>
  <c r="R17" i="24"/>
  <c r="R19" i="24" s="1"/>
  <c r="U16" i="24"/>
  <c r="U19" i="24" s="1"/>
  <c r="T16" i="24"/>
  <c r="R16" i="24"/>
  <c r="V16" i="24" s="1"/>
  <c r="M16" i="24"/>
  <c r="M19" i="24" s="1"/>
  <c r="G16" i="24"/>
  <c r="G19" i="24" s="1"/>
  <c r="E16" i="24"/>
  <c r="E19" i="24" s="1"/>
  <c r="C16" i="24"/>
  <c r="X14" i="24"/>
  <c r="R14" i="24"/>
  <c r="Q14" i="24"/>
  <c r="P14" i="24"/>
  <c r="N14" i="24"/>
  <c r="L14" i="24"/>
  <c r="J14" i="24"/>
  <c r="I14" i="24"/>
  <c r="H14" i="24"/>
  <c r="F14" i="24"/>
  <c r="D14" i="24"/>
  <c r="B14" i="24"/>
  <c r="U13" i="24"/>
  <c r="T13" i="24"/>
  <c r="T38" i="24" s="1"/>
  <c r="S13" i="24"/>
  <c r="R13" i="24"/>
  <c r="V13" i="24" s="1"/>
  <c r="T12" i="24"/>
  <c r="T14" i="24" s="1"/>
  <c r="R12" i="24"/>
  <c r="O12" i="24"/>
  <c r="M12" i="24"/>
  <c r="M14" i="24" s="1"/>
  <c r="K12" i="24"/>
  <c r="K37" i="24" s="1"/>
  <c r="G12" i="24"/>
  <c r="E12" i="24"/>
  <c r="E14" i="24" s="1"/>
  <c r="C12" i="24"/>
  <c r="J31" i="18" l="1"/>
  <c r="C31" i="18"/>
  <c r="K31" i="18"/>
  <c r="O10" i="18"/>
  <c r="O18" i="18" s="1"/>
  <c r="G18" i="18"/>
  <c r="G31" i="18" s="1"/>
  <c r="O25" i="18"/>
  <c r="J30" i="18"/>
  <c r="O21" i="18"/>
  <c r="O30" i="18" s="1"/>
  <c r="F24" i="17"/>
  <c r="D33" i="17"/>
  <c r="D37" i="17" s="1"/>
  <c r="E37" i="17"/>
  <c r="F36" i="17"/>
  <c r="F32" i="17"/>
  <c r="Z18" i="11"/>
  <c r="T16" i="11"/>
  <c r="U16" i="11"/>
  <c r="V16" i="11"/>
  <c r="V19" i="11" s="1"/>
  <c r="W16" i="11"/>
  <c r="W19" i="11" s="1"/>
  <c r="V19" i="24"/>
  <c r="V25" i="24"/>
  <c r="W13" i="24"/>
  <c r="V23" i="24"/>
  <c r="Y32" i="24"/>
  <c r="M40" i="24"/>
  <c r="T37" i="24"/>
  <c r="T40" i="24" s="1"/>
  <c r="C37" i="24"/>
  <c r="C40" i="24" s="1"/>
  <c r="C14" i="24"/>
  <c r="S12" i="24"/>
  <c r="U12" i="24"/>
  <c r="V17" i="24"/>
  <c r="V38" i="24" s="1"/>
  <c r="U29" i="24"/>
  <c r="V35" i="24"/>
  <c r="V39" i="24" s="1"/>
  <c r="O37" i="24"/>
  <c r="O40" i="24" s="1"/>
  <c r="O14" i="24"/>
  <c r="V12" i="24"/>
  <c r="S16" i="24"/>
  <c r="S24" i="24"/>
  <c r="M29" i="24"/>
  <c r="V29" i="24"/>
  <c r="W28" i="24"/>
  <c r="G36" i="24"/>
  <c r="S35" i="24"/>
  <c r="E37" i="24"/>
  <c r="E40" i="24" s="1"/>
  <c r="G38" i="24"/>
  <c r="K38" i="24"/>
  <c r="K40" i="24" s="1"/>
  <c r="G37" i="24"/>
  <c r="G14" i="24"/>
  <c r="R37" i="24"/>
  <c r="R40" i="24" s="1"/>
  <c r="T19" i="24"/>
  <c r="V18" i="24"/>
  <c r="S21" i="24"/>
  <c r="W27" i="24"/>
  <c r="W29" i="24" s="1"/>
  <c r="Y29" i="24" s="1"/>
  <c r="R29" i="24"/>
  <c r="C29" i="24"/>
  <c r="R36" i="24"/>
  <c r="Y33" i="24"/>
  <c r="Q40" i="24"/>
  <c r="U22" i="24"/>
  <c r="U25" i="24" s="1"/>
  <c r="U24" i="24"/>
  <c r="V31" i="24"/>
  <c r="K14" i="24"/>
  <c r="S31" i="24"/>
  <c r="O31" i="18" l="1"/>
  <c r="F33" i="17"/>
  <c r="F37" i="17" s="1"/>
  <c r="U19" i="11"/>
  <c r="Y16" i="11"/>
  <c r="T19" i="11"/>
  <c r="X16" i="11"/>
  <c r="X19" i="11" s="1"/>
  <c r="Z19" i="11" s="1"/>
  <c r="W24" i="24"/>
  <c r="S36" i="24"/>
  <c r="W31" i="24"/>
  <c r="W16" i="24"/>
  <c r="W19" i="24" s="1"/>
  <c r="Y19" i="24" s="1"/>
  <c r="S19" i="24"/>
  <c r="S38" i="24"/>
  <c r="S25" i="24"/>
  <c r="W21" i="24"/>
  <c r="W25" i="24" s="1"/>
  <c r="Y25" i="24" s="1"/>
  <c r="U38" i="24"/>
  <c r="U14" i="24"/>
  <c r="U37" i="24"/>
  <c r="U40" i="24" s="1"/>
  <c r="W38" i="24"/>
  <c r="V36" i="24"/>
  <c r="G40" i="24"/>
  <c r="S39" i="24"/>
  <c r="W35" i="24"/>
  <c r="W39" i="24" s="1"/>
  <c r="V37" i="24"/>
  <c r="V40" i="24" s="1"/>
  <c r="V14" i="24"/>
  <c r="S37" i="24"/>
  <c r="S40" i="24" s="1"/>
  <c r="S14" i="24"/>
  <c r="W12" i="24"/>
  <c r="W22" i="24"/>
  <c r="Y19" i="11" l="1"/>
  <c r="Z16" i="11"/>
  <c r="W36" i="24"/>
  <c r="Y36" i="24" s="1"/>
  <c r="W37" i="24"/>
  <c r="W40" i="24" s="1"/>
  <c r="Y40" i="24" s="1"/>
  <c r="W14" i="24"/>
  <c r="Y14" i="24" s="1"/>
  <c r="Y22" i="11" l="1"/>
  <c r="AA19" i="11"/>
  <c r="AA20" i="11" s="1"/>
  <c r="Y23" i="11"/>
  <c r="C256" i="2" l="1"/>
  <c r="D255" i="2"/>
  <c r="D254" i="2"/>
  <c r="D253" i="2"/>
  <c r="D256" i="2" s="1"/>
  <c r="C249" i="2"/>
  <c r="D248" i="2"/>
  <c r="D249" i="2" s="1"/>
  <c r="D246" i="2"/>
  <c r="C246" i="2"/>
  <c r="C242" i="2"/>
  <c r="C239" i="2"/>
  <c r="D239" i="2" s="1"/>
  <c r="D238" i="2"/>
  <c r="D237" i="2"/>
  <c r="D235" i="2"/>
  <c r="D234" i="2"/>
  <c r="D233" i="2"/>
  <c r="D232" i="2"/>
  <c r="D231" i="2"/>
  <c r="C228" i="2"/>
  <c r="D228" i="2" s="1"/>
  <c r="D227" i="2"/>
  <c r="D242" i="2" s="1"/>
  <c r="D226" i="2"/>
  <c r="D222" i="2"/>
  <c r="D220" i="2"/>
  <c r="D219" i="2"/>
  <c r="D218" i="2"/>
  <c r="D215" i="2"/>
  <c r="D214" i="2"/>
  <c r="D213" i="2"/>
  <c r="D212" i="2"/>
  <c r="D210" i="2"/>
  <c r="D205" i="2"/>
  <c r="C205" i="2"/>
  <c r="C202" i="2"/>
  <c r="C223" i="2" s="1"/>
  <c r="B196" i="2"/>
  <c r="B195" i="2"/>
  <c r="B193" i="2"/>
  <c r="B189" i="2"/>
  <c r="B188" i="2"/>
  <c r="B185" i="2"/>
  <c r="B182" i="2" s="1"/>
  <c r="B179" i="2"/>
  <c r="B178" i="2"/>
  <c r="B177" i="2"/>
  <c r="B176" i="2"/>
  <c r="D172" i="2"/>
  <c r="D171" i="2"/>
  <c r="D170" i="2"/>
  <c r="D168" i="2"/>
  <c r="D167" i="2"/>
  <c r="D165" i="2"/>
  <c r="C165" i="2"/>
  <c r="D164" i="2"/>
  <c r="D163" i="2"/>
  <c r="D162" i="2"/>
  <c r="B161" i="2"/>
  <c r="D160" i="2"/>
  <c r="D155" i="2"/>
  <c r="C155" i="2"/>
  <c r="C198" i="2" s="1"/>
  <c r="D152" i="2"/>
  <c r="D151" i="2"/>
  <c r="D149" i="2"/>
  <c r="D148" i="2"/>
  <c r="D147" i="2"/>
  <c r="C144" i="2"/>
  <c r="D142" i="2"/>
  <c r="D141" i="2"/>
  <c r="D140" i="2"/>
  <c r="B137" i="2"/>
  <c r="D134" i="2"/>
  <c r="D144" i="2" s="1"/>
  <c r="C123" i="2"/>
  <c r="D123" i="2" s="1"/>
  <c r="D122" i="2"/>
  <c r="D121" i="2"/>
  <c r="D115" i="2"/>
  <c r="D114" i="2"/>
  <c r="D113" i="2"/>
  <c r="D112" i="2"/>
  <c r="C111" i="2"/>
  <c r="D111" i="2" s="1"/>
  <c r="D108" i="2"/>
  <c r="D105" i="2"/>
  <c r="D104" i="2"/>
  <c r="D103" i="2"/>
  <c r="D102" i="2"/>
  <c r="D101" i="2"/>
  <c r="D99" i="2"/>
  <c r="D98" i="2"/>
  <c r="D97" i="2"/>
  <c r="D96" i="2"/>
  <c r="D95" i="2"/>
  <c r="D94" i="2"/>
  <c r="D93" i="2"/>
  <c r="D92" i="2"/>
  <c r="D91" i="2"/>
  <c r="B90" i="2"/>
  <c r="B87" i="2"/>
  <c r="B86" i="2"/>
  <c r="B80" i="2"/>
  <c r="C74" i="2" s="1"/>
  <c r="D74" i="2" s="1"/>
  <c r="D73" i="2"/>
  <c r="D72" i="2"/>
  <c r="D70" i="2"/>
  <c r="C66" i="2"/>
  <c r="D66" i="2" s="1"/>
  <c r="D62" i="2"/>
  <c r="C62" i="2"/>
  <c r="D61" i="2"/>
  <c r="D60" i="2"/>
  <c r="XFD59" i="2"/>
  <c r="XFD58" i="2"/>
  <c r="XFD57" i="2"/>
  <c r="C55" i="2"/>
  <c r="XFD55" i="2" s="1"/>
  <c r="B53" i="2"/>
  <c r="C52" i="2"/>
  <c r="C131" i="2" s="1"/>
  <c r="D51" i="2"/>
  <c r="B50" i="2"/>
  <c r="D47" i="2"/>
  <c r="D46" i="2"/>
  <c r="D45" i="2"/>
  <c r="D41" i="2"/>
  <c r="D40" i="2"/>
  <c r="D39" i="2"/>
  <c r="D38" i="2"/>
  <c r="D37" i="2"/>
  <c r="D34" i="2"/>
  <c r="C31" i="2"/>
  <c r="D31" i="2" s="1"/>
  <c r="B28" i="2"/>
  <c r="D27" i="2"/>
  <c r="C24" i="2"/>
  <c r="D23" i="2"/>
  <c r="D22" i="2"/>
  <c r="D19" i="2"/>
  <c r="D18" i="2"/>
  <c r="D15" i="2"/>
  <c r="D12" i="2"/>
  <c r="C12" i="2"/>
  <c r="B9" i="2"/>
  <c r="D8" i="2"/>
  <c r="D24" i="2" s="1"/>
  <c r="B177" i="3"/>
  <c r="D174" i="3" s="1"/>
  <c r="B175" i="3"/>
  <c r="B172" i="3"/>
  <c r="B171" i="3"/>
  <c r="B169" i="3"/>
  <c r="B165" i="3"/>
  <c r="B164" i="3"/>
  <c r="B160" i="3"/>
  <c r="B157" i="3" s="1"/>
  <c r="B154" i="3"/>
  <c r="B153" i="3"/>
  <c r="B152" i="3"/>
  <c r="B151" i="3"/>
  <c r="D147" i="3"/>
  <c r="D144" i="3"/>
  <c r="D142" i="3"/>
  <c r="D141" i="3"/>
  <c r="C133" i="3"/>
  <c r="D133" i="3" s="1"/>
  <c r="D132" i="3"/>
  <c r="D131" i="3"/>
  <c r="C130" i="3"/>
  <c r="D130" i="3" s="1"/>
  <c r="D129" i="3"/>
  <c r="D125" i="3"/>
  <c r="D124" i="3"/>
  <c r="D123" i="3"/>
  <c r="D122" i="3"/>
  <c r="D121" i="3"/>
  <c r="D118" i="3"/>
  <c r="D117" i="3"/>
  <c r="B116" i="3"/>
  <c r="D115" i="3"/>
  <c r="C113" i="3"/>
  <c r="D113" i="3" s="1"/>
  <c r="D110" i="3"/>
  <c r="D109" i="3"/>
  <c r="C105" i="3"/>
  <c r="D105" i="3" s="1"/>
  <c r="D104" i="3"/>
  <c r="D103" i="3"/>
  <c r="C100" i="3"/>
  <c r="C145" i="3" s="1"/>
  <c r="D99" i="3"/>
  <c r="D97" i="3"/>
  <c r="D96" i="3"/>
  <c r="D93" i="3"/>
  <c r="C93" i="3"/>
  <c r="D92" i="3"/>
  <c r="D91" i="3"/>
  <c r="D90" i="3"/>
  <c r="C89" i="3"/>
  <c r="D89" i="3" s="1"/>
  <c r="D88" i="3"/>
  <c r="D87" i="3"/>
  <c r="C85" i="3"/>
  <c r="D85" i="3" s="1"/>
  <c r="B81" i="3"/>
  <c r="B78" i="3"/>
  <c r="B77" i="3"/>
  <c r="B71" i="3"/>
  <c r="C65" i="3" s="1"/>
  <c r="D65" i="3" s="1"/>
  <c r="D63" i="3"/>
  <c r="D62" i="3"/>
  <c r="B59" i="3"/>
  <c r="D58" i="3"/>
  <c r="D57" i="3"/>
  <c r="D55" i="3"/>
  <c r="D54" i="3"/>
  <c r="D53" i="3"/>
  <c r="D49" i="3"/>
  <c r="C49" i="3"/>
  <c r="C45" i="3"/>
  <c r="D45" i="3" s="1"/>
  <c r="D44" i="3"/>
  <c r="D43" i="3"/>
  <c r="B40" i="3"/>
  <c r="D37" i="3"/>
  <c r="D36" i="3"/>
  <c r="D34" i="3"/>
  <c r="C34" i="3"/>
  <c r="D33" i="3"/>
  <c r="D32" i="3"/>
  <c r="B31" i="3"/>
  <c r="C28" i="3" s="1"/>
  <c r="D28" i="3" s="1"/>
  <c r="B30" i="3"/>
  <c r="D27" i="3"/>
  <c r="C21" i="3"/>
  <c r="D21" i="3" s="1"/>
  <c r="B17" i="3"/>
  <c r="C16" i="3" s="1"/>
  <c r="D16" i="3"/>
  <c r="D15" i="3"/>
  <c r="B14" i="3"/>
  <c r="B13" i="3"/>
  <c r="D10" i="3" s="1"/>
  <c r="D9" i="3"/>
  <c r="D8" i="3"/>
  <c r="T38" i="6"/>
  <c r="S38" i="6"/>
  <c r="R38" i="6"/>
  <c r="Q38" i="6"/>
  <c r="O38" i="6"/>
  <c r="N38" i="6"/>
  <c r="M38" i="6"/>
  <c r="L38" i="6"/>
  <c r="K38" i="6"/>
  <c r="J38" i="6"/>
  <c r="I38" i="6"/>
  <c r="H38" i="6"/>
  <c r="G38" i="6"/>
  <c r="F38" i="6"/>
  <c r="E38" i="6"/>
  <c r="D38" i="6"/>
  <c r="B38" i="6"/>
  <c r="T37" i="6"/>
  <c r="S37" i="6"/>
  <c r="Q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X36" i="6"/>
  <c r="T36" i="6"/>
  <c r="T39" i="6" s="1"/>
  <c r="S36" i="6"/>
  <c r="S39" i="6" s="1"/>
  <c r="R36" i="6"/>
  <c r="Q36" i="6"/>
  <c r="Q39" i="6" s="1"/>
  <c r="O36" i="6"/>
  <c r="O39" i="6" s="1"/>
  <c r="N36" i="6"/>
  <c r="N39" i="6" s="1"/>
  <c r="M36" i="6"/>
  <c r="M39" i="6" s="1"/>
  <c r="L36" i="6"/>
  <c r="L39" i="6" s="1"/>
  <c r="K36" i="6"/>
  <c r="K39" i="6" s="1"/>
  <c r="J36" i="6"/>
  <c r="J39" i="6" s="1"/>
  <c r="H36" i="6"/>
  <c r="H39" i="6" s="1"/>
  <c r="G36" i="6"/>
  <c r="G39" i="6" s="1"/>
  <c r="F36" i="6"/>
  <c r="F39" i="6" s="1"/>
  <c r="E36" i="6"/>
  <c r="E39" i="6" s="1"/>
  <c r="D36" i="6"/>
  <c r="D39" i="6" s="1"/>
  <c r="B36" i="6"/>
  <c r="B39" i="6" s="1"/>
  <c r="T35" i="6"/>
  <c r="S35" i="6"/>
  <c r="Q35" i="6"/>
  <c r="O35" i="6"/>
  <c r="N35" i="6"/>
  <c r="M35" i="6"/>
  <c r="L35" i="6"/>
  <c r="K35" i="6"/>
  <c r="J35" i="6"/>
  <c r="I35" i="6"/>
  <c r="H35" i="6"/>
  <c r="G35" i="6"/>
  <c r="F35" i="6"/>
  <c r="E35" i="6"/>
  <c r="D35" i="6"/>
  <c r="B35" i="6"/>
  <c r="X34" i="6"/>
  <c r="X38" i="6" s="1"/>
  <c r="W34" i="6"/>
  <c r="W38" i="6" s="1"/>
  <c r="U34" i="6"/>
  <c r="U35" i="6" s="1"/>
  <c r="C34" i="6"/>
  <c r="V34" i="6" s="1"/>
  <c r="X33" i="6"/>
  <c r="W33" i="6"/>
  <c r="U33" i="6"/>
  <c r="Y33" i="6" s="1"/>
  <c r="R33" i="6"/>
  <c r="R35" i="6" s="1"/>
  <c r="X32" i="6"/>
  <c r="W32" i="6"/>
  <c r="W35" i="6" s="1"/>
  <c r="V32" i="6"/>
  <c r="U32" i="6"/>
  <c r="Y32" i="6" s="1"/>
  <c r="T32" i="6"/>
  <c r="S30" i="6"/>
  <c r="R30" i="6"/>
  <c r="Q30" i="6"/>
  <c r="O30" i="6"/>
  <c r="N30" i="6"/>
  <c r="M30" i="6"/>
  <c r="L30" i="6"/>
  <c r="K30" i="6"/>
  <c r="J30" i="6"/>
  <c r="I30" i="6"/>
  <c r="H30" i="6"/>
  <c r="G30" i="6"/>
  <c r="F30" i="6"/>
  <c r="E30" i="6"/>
  <c r="D30" i="6"/>
  <c r="B30" i="6"/>
  <c r="X29" i="6"/>
  <c r="W29" i="6"/>
  <c r="V29" i="6"/>
  <c r="Z29" i="6" s="1"/>
  <c r="U29" i="6"/>
  <c r="U30" i="6" s="1"/>
  <c r="X28" i="6"/>
  <c r="X30" i="6" s="1"/>
  <c r="W28" i="6"/>
  <c r="W30" i="6" s="1"/>
  <c r="U28" i="6"/>
  <c r="Y28" i="6" s="1"/>
  <c r="T28" i="6"/>
  <c r="T30" i="6" s="1"/>
  <c r="C28" i="6"/>
  <c r="C30" i="6" s="1"/>
  <c r="T26" i="6"/>
  <c r="S26" i="6"/>
  <c r="R26" i="6"/>
  <c r="Q26" i="6"/>
  <c r="O26" i="6"/>
  <c r="N26" i="6"/>
  <c r="M26" i="6"/>
  <c r="L26" i="6"/>
  <c r="K26" i="6"/>
  <c r="J26" i="6"/>
  <c r="H26" i="6"/>
  <c r="G26" i="6"/>
  <c r="F26" i="6"/>
  <c r="E26" i="6"/>
  <c r="D26" i="6"/>
  <c r="B26" i="6"/>
  <c r="X25" i="6"/>
  <c r="W25" i="6"/>
  <c r="W26" i="6" s="1"/>
  <c r="U25" i="6"/>
  <c r="Y25" i="6" s="1"/>
  <c r="C25" i="6"/>
  <c r="V25" i="6" s="1"/>
  <c r="Z25" i="6" s="1"/>
  <c r="X24" i="6"/>
  <c r="W24" i="6"/>
  <c r="V24" i="6"/>
  <c r="Z24" i="6" s="1"/>
  <c r="U24" i="6"/>
  <c r="Y24" i="6" s="1"/>
  <c r="Y23" i="6"/>
  <c r="X23" i="6"/>
  <c r="Z23" i="6" s="1"/>
  <c r="W23" i="6"/>
  <c r="U23" i="6"/>
  <c r="X22" i="6"/>
  <c r="W22" i="6"/>
  <c r="V22" i="6"/>
  <c r="Z22" i="6" s="1"/>
  <c r="Z26" i="6" s="1"/>
  <c r="U22" i="6"/>
  <c r="U26" i="6" s="1"/>
  <c r="T22" i="6"/>
  <c r="I22" i="6"/>
  <c r="I26" i="6" s="1"/>
  <c r="S20" i="6"/>
  <c r="Q20" i="6"/>
  <c r="O20" i="6"/>
  <c r="N20" i="6"/>
  <c r="M20" i="6"/>
  <c r="L20" i="6"/>
  <c r="K20" i="6"/>
  <c r="J20" i="6"/>
  <c r="H20" i="6"/>
  <c r="G20" i="6"/>
  <c r="F20" i="6"/>
  <c r="E20" i="6"/>
  <c r="D20" i="6"/>
  <c r="C20" i="6"/>
  <c r="B20" i="6"/>
  <c r="X19" i="6"/>
  <c r="W19" i="6"/>
  <c r="V19" i="6"/>
  <c r="Z19" i="6" s="1"/>
  <c r="U19" i="6"/>
  <c r="U20" i="6" s="1"/>
  <c r="R19" i="6"/>
  <c r="X18" i="6"/>
  <c r="X37" i="6" s="1"/>
  <c r="W18" i="6"/>
  <c r="U18" i="6"/>
  <c r="Y18" i="6" s="1"/>
  <c r="R18" i="6"/>
  <c r="R37" i="6" s="1"/>
  <c r="X17" i="6"/>
  <c r="X20" i="6" s="1"/>
  <c r="W17" i="6"/>
  <c r="W20" i="6" s="1"/>
  <c r="U17" i="6"/>
  <c r="Y17" i="6" s="1"/>
  <c r="T17" i="6"/>
  <c r="T20" i="6" s="1"/>
  <c r="I17" i="6"/>
  <c r="I36" i="6" s="1"/>
  <c r="I39" i="6" s="1"/>
  <c r="T15" i="6"/>
  <c r="S15" i="6"/>
  <c r="R15" i="6"/>
  <c r="Q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X14" i="6"/>
  <c r="X15" i="6" s="1"/>
  <c r="W14" i="6"/>
  <c r="W15" i="6" s="1"/>
  <c r="V14" i="6"/>
  <c r="U14" i="6"/>
  <c r="Y14" i="6" s="1"/>
  <c r="X13" i="6"/>
  <c r="W13" i="6"/>
  <c r="W36" i="6" s="1"/>
  <c r="V13" i="6"/>
  <c r="U13" i="6"/>
  <c r="U15" i="6" s="1"/>
  <c r="T13" i="6"/>
  <c r="C13" i="6"/>
  <c r="Q76" i="8"/>
  <c r="M76" i="8"/>
  <c r="L76" i="8"/>
  <c r="H76" i="8"/>
  <c r="E76" i="8"/>
  <c r="D76" i="8"/>
  <c r="Q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X74" i="8"/>
  <c r="W74" i="8"/>
  <c r="V74" i="8"/>
  <c r="U74" i="8"/>
  <c r="T74" i="8"/>
  <c r="S74" i="8"/>
  <c r="X73" i="8"/>
  <c r="W73" i="8"/>
  <c r="V73" i="8"/>
  <c r="U73" i="8"/>
  <c r="T73" i="8"/>
  <c r="S73" i="8"/>
  <c r="X72" i="8"/>
  <c r="V72" i="8"/>
  <c r="U72" i="8"/>
  <c r="T72" i="8"/>
  <c r="S72" i="8"/>
  <c r="X71" i="8"/>
  <c r="W71" i="8"/>
  <c r="V71" i="8"/>
  <c r="U71" i="8"/>
  <c r="T71" i="8"/>
  <c r="S71" i="8"/>
  <c r="X70" i="8"/>
  <c r="W70" i="8"/>
  <c r="V70" i="8"/>
  <c r="U70" i="8"/>
  <c r="T70" i="8"/>
  <c r="S70" i="8"/>
  <c r="X69" i="8"/>
  <c r="W69" i="8"/>
  <c r="V69" i="8"/>
  <c r="U69" i="8"/>
  <c r="T69" i="8"/>
  <c r="S69" i="8"/>
  <c r="X68" i="8"/>
  <c r="W68" i="8"/>
  <c r="V68" i="8"/>
  <c r="U68" i="8"/>
  <c r="T68" i="8"/>
  <c r="S68" i="8"/>
  <c r="X67" i="8"/>
  <c r="W67" i="8"/>
  <c r="V67" i="8"/>
  <c r="U67" i="8"/>
  <c r="T67" i="8"/>
  <c r="S67" i="8"/>
  <c r="X66" i="8"/>
  <c r="W66" i="8"/>
  <c r="V66" i="8"/>
  <c r="U66" i="8"/>
  <c r="T66" i="8"/>
  <c r="S66" i="8"/>
  <c r="X65" i="8"/>
  <c r="W65" i="8"/>
  <c r="V65" i="8"/>
  <c r="U65" i="8"/>
  <c r="T65" i="8"/>
  <c r="S65" i="8"/>
  <c r="X64" i="8"/>
  <c r="W64" i="8"/>
  <c r="V64" i="8"/>
  <c r="U64" i="8"/>
  <c r="T64" i="8"/>
  <c r="S64" i="8"/>
  <c r="X63" i="8"/>
  <c r="W63" i="8"/>
  <c r="V63" i="8"/>
  <c r="U63" i="8"/>
  <c r="T63" i="8"/>
  <c r="S63" i="8"/>
  <c r="X62" i="8"/>
  <c r="W62" i="8"/>
  <c r="V62" i="8"/>
  <c r="U62" i="8"/>
  <c r="T62" i="8"/>
  <c r="S62" i="8"/>
  <c r="W61" i="8"/>
  <c r="V61" i="8"/>
  <c r="U61" i="8"/>
  <c r="S61" i="8"/>
  <c r="R61" i="8"/>
  <c r="R75" i="8" s="1"/>
  <c r="X60" i="8"/>
  <c r="W60" i="8"/>
  <c r="V60" i="8"/>
  <c r="U60" i="8"/>
  <c r="T60" i="8"/>
  <c r="S60" i="8"/>
  <c r="X59" i="8"/>
  <c r="W59" i="8"/>
  <c r="V59" i="8"/>
  <c r="U59" i="8"/>
  <c r="T59" i="8"/>
  <c r="S59" i="8"/>
  <c r="X58" i="8"/>
  <c r="W58" i="8"/>
  <c r="V58" i="8"/>
  <c r="U58" i="8"/>
  <c r="T58" i="8"/>
  <c r="S58" i="8"/>
  <c r="X57" i="8"/>
  <c r="W57" i="8"/>
  <c r="V57" i="8"/>
  <c r="U57" i="8"/>
  <c r="T57" i="8"/>
  <c r="S57" i="8"/>
  <c r="X56" i="8"/>
  <c r="W56" i="8"/>
  <c r="V56" i="8"/>
  <c r="U56" i="8"/>
  <c r="T56" i="8"/>
  <c r="S56" i="8"/>
  <c r="X55" i="8"/>
  <c r="W55" i="8"/>
  <c r="V55" i="8"/>
  <c r="U55" i="8"/>
  <c r="T55" i="8"/>
  <c r="S55" i="8"/>
  <c r="X54" i="8"/>
  <c r="W54" i="8"/>
  <c r="V54" i="8"/>
  <c r="U54" i="8"/>
  <c r="T54" i="8"/>
  <c r="S54" i="8"/>
  <c r="X53" i="8"/>
  <c r="W53" i="8"/>
  <c r="V53" i="8"/>
  <c r="U53" i="8"/>
  <c r="T53" i="8"/>
  <c r="S53" i="8"/>
  <c r="X52" i="8"/>
  <c r="W52" i="8"/>
  <c r="V52" i="8"/>
  <c r="U52" i="8"/>
  <c r="T52" i="8"/>
  <c r="S52" i="8"/>
  <c r="X51" i="8"/>
  <c r="W51" i="8"/>
  <c r="V51" i="8"/>
  <c r="U51" i="8"/>
  <c r="T51" i="8"/>
  <c r="S51" i="8"/>
  <c r="X50" i="8"/>
  <c r="W50" i="8"/>
  <c r="V50" i="8"/>
  <c r="U50" i="8"/>
  <c r="T50" i="8"/>
  <c r="S50" i="8"/>
  <c r="X49" i="8"/>
  <c r="W49" i="8"/>
  <c r="W75" i="8" s="1"/>
  <c r="V49" i="8"/>
  <c r="V75" i="8" s="1"/>
  <c r="U49" i="8"/>
  <c r="U75" i="8" s="1"/>
  <c r="T49" i="8"/>
  <c r="S49" i="8"/>
  <c r="S75" i="8" s="1"/>
  <c r="X48" i="8"/>
  <c r="W48" i="8"/>
  <c r="V48" i="8"/>
  <c r="U48" i="8"/>
  <c r="T48" i="8"/>
  <c r="S48" i="8"/>
  <c r="Q47" i="8"/>
  <c r="O47" i="8"/>
  <c r="O76" i="8" s="1"/>
  <c r="N47" i="8"/>
  <c r="N76" i="8" s="1"/>
  <c r="M47" i="8"/>
  <c r="L47" i="8"/>
  <c r="K47" i="8"/>
  <c r="K76" i="8" s="1"/>
  <c r="J47" i="8"/>
  <c r="J76" i="8" s="1"/>
  <c r="H47" i="8"/>
  <c r="G47" i="8"/>
  <c r="G76" i="8" s="1"/>
  <c r="F47" i="8"/>
  <c r="F76" i="8" s="1"/>
  <c r="E47" i="8"/>
  <c r="D47" i="8"/>
  <c r="C47" i="8"/>
  <c r="C76" i="8" s="1"/>
  <c r="B47" i="8"/>
  <c r="B76" i="8" s="1"/>
  <c r="X46" i="8"/>
  <c r="W46" i="8"/>
  <c r="V46" i="8"/>
  <c r="U46" i="8"/>
  <c r="T46" i="8"/>
  <c r="S46" i="8"/>
  <c r="X45" i="8"/>
  <c r="W45" i="8"/>
  <c r="V45" i="8"/>
  <c r="U45" i="8"/>
  <c r="T45" i="8"/>
  <c r="S45" i="8"/>
  <c r="X44" i="8"/>
  <c r="W44" i="8"/>
  <c r="V44" i="8"/>
  <c r="U44" i="8"/>
  <c r="T44" i="8"/>
  <c r="S44" i="8"/>
  <c r="X43" i="8"/>
  <c r="W43" i="8"/>
  <c r="V43" i="8"/>
  <c r="U43" i="8"/>
  <c r="T43" i="8"/>
  <c r="S43" i="8"/>
  <c r="X42" i="8"/>
  <c r="W42" i="8"/>
  <c r="V42" i="8"/>
  <c r="U42" i="8"/>
  <c r="T42" i="8"/>
  <c r="S42" i="8"/>
  <c r="X41" i="8"/>
  <c r="W41" i="8"/>
  <c r="V41" i="8"/>
  <c r="U41" i="8"/>
  <c r="T41" i="8"/>
  <c r="S41" i="8"/>
  <c r="R41" i="8"/>
  <c r="R47" i="8" s="1"/>
  <c r="R76" i="8" s="1"/>
  <c r="X40" i="8"/>
  <c r="W40" i="8"/>
  <c r="V40" i="8"/>
  <c r="U40" i="8"/>
  <c r="T40" i="8"/>
  <c r="S40" i="8"/>
  <c r="X39" i="8"/>
  <c r="W39" i="8"/>
  <c r="V39" i="8"/>
  <c r="U39" i="8"/>
  <c r="T39" i="8"/>
  <c r="S39" i="8"/>
  <c r="W38" i="8"/>
  <c r="V38" i="8"/>
  <c r="U38" i="8"/>
  <c r="S38" i="8"/>
  <c r="I38" i="8"/>
  <c r="X38" i="8" s="1"/>
  <c r="X37" i="8"/>
  <c r="W37" i="8"/>
  <c r="V37" i="8"/>
  <c r="U37" i="8"/>
  <c r="T37" i="8"/>
  <c r="S37" i="8"/>
  <c r="X36" i="8"/>
  <c r="W36" i="8"/>
  <c r="U36" i="8"/>
  <c r="T36" i="8"/>
  <c r="S36" i="8"/>
  <c r="K36" i="8"/>
  <c r="V36" i="8" s="1"/>
  <c r="X35" i="8"/>
  <c r="W35" i="8"/>
  <c r="V35" i="8"/>
  <c r="U35" i="8"/>
  <c r="T35" i="8"/>
  <c r="S35" i="8"/>
  <c r="X34" i="8"/>
  <c r="W34" i="8"/>
  <c r="V34" i="8"/>
  <c r="U34" i="8"/>
  <c r="T34" i="8"/>
  <c r="S34" i="8"/>
  <c r="X33" i="8"/>
  <c r="W33" i="8"/>
  <c r="V33" i="8"/>
  <c r="U33" i="8"/>
  <c r="T33" i="8"/>
  <c r="S33" i="8"/>
  <c r="X32" i="8"/>
  <c r="W32" i="8"/>
  <c r="V32" i="8"/>
  <c r="U32" i="8"/>
  <c r="T32" i="8"/>
  <c r="S32" i="8"/>
  <c r="I32" i="8"/>
  <c r="I47" i="8" s="1"/>
  <c r="I76" i="8" s="1"/>
  <c r="X31" i="8"/>
  <c r="W31" i="8"/>
  <c r="V31" i="8"/>
  <c r="U31" i="8"/>
  <c r="T31" i="8"/>
  <c r="S31" i="8"/>
  <c r="X30" i="8"/>
  <c r="W30" i="8"/>
  <c r="V30" i="8"/>
  <c r="U30" i="8"/>
  <c r="T30" i="8"/>
  <c r="S30" i="8"/>
  <c r="X29" i="8"/>
  <c r="W29" i="8"/>
  <c r="V29" i="8"/>
  <c r="U29" i="8"/>
  <c r="T29" i="8"/>
  <c r="S29" i="8"/>
  <c r="X28" i="8"/>
  <c r="W28" i="8"/>
  <c r="V28" i="8"/>
  <c r="U28" i="8"/>
  <c r="T28" i="8"/>
  <c r="S28" i="8"/>
  <c r="X27" i="8"/>
  <c r="W27" i="8"/>
  <c r="V27" i="8"/>
  <c r="U27" i="8"/>
  <c r="T27" i="8"/>
  <c r="S27" i="8"/>
  <c r="X26" i="8"/>
  <c r="W26" i="8"/>
  <c r="V26" i="8"/>
  <c r="U26" i="8"/>
  <c r="T26" i="8"/>
  <c r="S26" i="8"/>
  <c r="X25" i="8"/>
  <c r="W25" i="8"/>
  <c r="V25" i="8"/>
  <c r="U25" i="8"/>
  <c r="T25" i="8"/>
  <c r="S25" i="8"/>
  <c r="X24" i="8"/>
  <c r="W24" i="8"/>
  <c r="V24" i="8"/>
  <c r="U24" i="8"/>
  <c r="T24" i="8"/>
  <c r="S24" i="8"/>
  <c r="X23" i="8"/>
  <c r="W23" i="8"/>
  <c r="V23" i="8"/>
  <c r="U23" i="8"/>
  <c r="T23" i="8"/>
  <c r="S23" i="8"/>
  <c r="X22" i="8"/>
  <c r="W22" i="8"/>
  <c r="V22" i="8"/>
  <c r="U22" i="8"/>
  <c r="T22" i="8"/>
  <c r="S22" i="8"/>
  <c r="X21" i="8"/>
  <c r="W21" i="8"/>
  <c r="V21" i="8"/>
  <c r="U21" i="8"/>
  <c r="T21" i="8"/>
  <c r="S21" i="8"/>
  <c r="X20" i="8"/>
  <c r="W20" i="8"/>
  <c r="V20" i="8"/>
  <c r="U20" i="8"/>
  <c r="T20" i="8"/>
  <c r="S20" i="8"/>
  <c r="X19" i="8"/>
  <c r="W19" i="8"/>
  <c r="V19" i="8"/>
  <c r="U19" i="8"/>
  <c r="T19" i="8"/>
  <c r="S19" i="8"/>
  <c r="X18" i="8"/>
  <c r="W18" i="8"/>
  <c r="V18" i="8"/>
  <c r="U18" i="8"/>
  <c r="T18" i="8"/>
  <c r="S18" i="8"/>
  <c r="X17" i="8"/>
  <c r="W17" i="8"/>
  <c r="V17" i="8"/>
  <c r="U17" i="8"/>
  <c r="T17" i="8"/>
  <c r="S17" i="8"/>
  <c r="X16" i="8"/>
  <c r="W16" i="8"/>
  <c r="V16" i="8"/>
  <c r="U16" i="8"/>
  <c r="T16" i="8"/>
  <c r="S16" i="8"/>
  <c r="X15" i="8"/>
  <c r="X47" i="8" s="1"/>
  <c r="W15" i="8"/>
  <c r="W47" i="8" s="1"/>
  <c r="W76" i="8" s="1"/>
  <c r="V15" i="8"/>
  <c r="U15" i="8"/>
  <c r="T15" i="8"/>
  <c r="S15" i="8"/>
  <c r="S47" i="8" s="1"/>
  <c r="S76" i="8" s="1"/>
  <c r="X14" i="8"/>
  <c r="W14" i="8"/>
  <c r="V14" i="8"/>
  <c r="V47" i="8" s="1"/>
  <c r="U14" i="8"/>
  <c r="U47" i="8" s="1"/>
  <c r="U76" i="8" s="1"/>
  <c r="T14" i="8"/>
  <c r="S14" i="8"/>
  <c r="D123" i="1"/>
  <c r="E122" i="1"/>
  <c r="F122" i="1" s="1"/>
  <c r="E121" i="1"/>
  <c r="E123" i="1" s="1"/>
  <c r="F123" i="1" s="1"/>
  <c r="F120" i="1"/>
  <c r="E118" i="1"/>
  <c r="F118" i="1" s="1"/>
  <c r="E117" i="1"/>
  <c r="F117" i="1" s="1"/>
  <c r="E116" i="1"/>
  <c r="F116" i="1" s="1"/>
  <c r="D116" i="1"/>
  <c r="E115" i="1"/>
  <c r="F115" i="1" s="1"/>
  <c r="F114" i="1"/>
  <c r="E113" i="1"/>
  <c r="F113" i="1" s="1"/>
  <c r="D111" i="1"/>
  <c r="E111" i="1" s="1"/>
  <c r="F111" i="1" s="1"/>
  <c r="D110" i="1"/>
  <c r="E110" i="1" s="1"/>
  <c r="F110" i="1" s="1"/>
  <c r="F109" i="1"/>
  <c r="F108" i="1"/>
  <c r="D107" i="1"/>
  <c r="E107" i="1" s="1"/>
  <c r="F107" i="1" s="1"/>
  <c r="F106" i="1"/>
  <c r="F105" i="1"/>
  <c r="E104" i="1"/>
  <c r="F104" i="1" s="1"/>
  <c r="D104" i="1"/>
  <c r="D112" i="1" s="1"/>
  <c r="F103" i="1"/>
  <c r="F102" i="1"/>
  <c r="F101" i="1"/>
  <c r="B101" i="1"/>
  <c r="F100" i="1"/>
  <c r="C100" i="1"/>
  <c r="E99" i="1" s="1"/>
  <c r="F98" i="1"/>
  <c r="F97" i="1"/>
  <c r="F96" i="1"/>
  <c r="E96" i="1"/>
  <c r="H95" i="1"/>
  <c r="F94" i="1"/>
  <c r="E93" i="1"/>
  <c r="F93" i="1" s="1"/>
  <c r="F91" i="1"/>
  <c r="E91" i="1"/>
  <c r="C90" i="1"/>
  <c r="F89" i="1"/>
  <c r="E88" i="1"/>
  <c r="F88" i="1" s="1"/>
  <c r="F87" i="1"/>
  <c r="E87" i="1"/>
  <c r="E86" i="1"/>
  <c r="F86" i="1" s="1"/>
  <c r="F85" i="1"/>
  <c r="E85" i="1"/>
  <c r="E84" i="1"/>
  <c r="F84" i="1" s="1"/>
  <c r="C83" i="1"/>
  <c r="E83" i="1" s="1"/>
  <c r="F83" i="1" s="1"/>
  <c r="C82" i="1"/>
  <c r="E81" i="1"/>
  <c r="F80" i="1"/>
  <c r="E80" i="1"/>
  <c r="F79" i="1"/>
  <c r="E78" i="1"/>
  <c r="F78" i="1" s="1"/>
  <c r="D78" i="1"/>
  <c r="F77" i="1"/>
  <c r="E76" i="1"/>
  <c r="F76" i="1" s="1"/>
  <c r="D76" i="1"/>
  <c r="D82" i="1" s="1"/>
  <c r="F75" i="1"/>
  <c r="F74" i="1"/>
  <c r="D73" i="1"/>
  <c r="F72" i="1"/>
  <c r="E70" i="1"/>
  <c r="E68" i="1"/>
  <c r="F68" i="1" s="1"/>
  <c r="F67" i="1"/>
  <c r="F66" i="1"/>
  <c r="F65" i="1"/>
  <c r="F64" i="1"/>
  <c r="F63" i="1"/>
  <c r="C62" i="1"/>
  <c r="E62" i="1" s="1"/>
  <c r="F62" i="1" s="1"/>
  <c r="F61" i="1"/>
  <c r="C61" i="1"/>
  <c r="F60" i="1"/>
  <c r="F59" i="1"/>
  <c r="C58" i="1"/>
  <c r="E58" i="1" s="1"/>
  <c r="F58" i="1" s="1"/>
  <c r="F57" i="1"/>
  <c r="F56" i="1"/>
  <c r="F55" i="1"/>
  <c r="C54" i="1"/>
  <c r="C73" i="1" s="1"/>
  <c r="F53" i="1"/>
  <c r="F52" i="1"/>
  <c r="F51" i="1"/>
  <c r="F50" i="1"/>
  <c r="F49" i="1"/>
  <c r="F48" i="1"/>
  <c r="F47" i="1"/>
  <c r="F46" i="1"/>
  <c r="F45" i="1"/>
  <c r="F44" i="1"/>
  <c r="F43" i="1"/>
  <c r="C42" i="1"/>
  <c r="E42" i="1" s="1"/>
  <c r="F42" i="1" s="1"/>
  <c r="E41" i="1"/>
  <c r="D41" i="1"/>
  <c r="F40" i="1"/>
  <c r="F39" i="1"/>
  <c r="F36" i="1"/>
  <c r="C35" i="1"/>
  <c r="D35" i="1" s="1"/>
  <c r="E35" i="1" s="1"/>
  <c r="F35" i="1" s="1"/>
  <c r="C34" i="1"/>
  <c r="C38" i="1" s="1"/>
  <c r="F33" i="1"/>
  <c r="D32" i="1"/>
  <c r="C32" i="1"/>
  <c r="F31" i="1"/>
  <c r="E28" i="1"/>
  <c r="F28" i="1" s="1"/>
  <c r="D28" i="1"/>
  <c r="D27" i="1"/>
  <c r="D30" i="1" s="1"/>
  <c r="C26" i="1"/>
  <c r="C27" i="1" s="1"/>
  <c r="C30" i="1" s="1"/>
  <c r="F25" i="1"/>
  <c r="B25" i="1"/>
  <c r="F24" i="1"/>
  <c r="D23" i="1"/>
  <c r="E23" i="1" s="1"/>
  <c r="F23" i="1" s="1"/>
  <c r="F22" i="1"/>
  <c r="D21" i="1"/>
  <c r="E21" i="1" s="1"/>
  <c r="F21" i="1" s="1"/>
  <c r="F20" i="1"/>
  <c r="D19" i="1"/>
  <c r="E19" i="1" s="1"/>
  <c r="F19" i="1" s="1"/>
  <c r="F18" i="1"/>
  <c r="D17" i="1"/>
  <c r="E17" i="1" s="1"/>
  <c r="F17" i="1" s="1"/>
  <c r="E16" i="1"/>
  <c r="F16" i="1" s="1"/>
  <c r="D16" i="1"/>
  <c r="F15" i="1"/>
  <c r="E14" i="1"/>
  <c r="F14" i="1" s="1"/>
  <c r="D14" i="1"/>
  <c r="F13" i="1"/>
  <c r="E12" i="1"/>
  <c r="F12" i="1" s="1"/>
  <c r="D12" i="1"/>
  <c r="F11" i="1"/>
  <c r="E10" i="1"/>
  <c r="D10" i="1"/>
  <c r="E125" i="10"/>
  <c r="F125" i="10" s="1"/>
  <c r="D125" i="10"/>
  <c r="E124" i="10"/>
  <c r="F124" i="10" s="1"/>
  <c r="F123" i="10"/>
  <c r="E123" i="10"/>
  <c r="F122" i="10"/>
  <c r="F121" i="10"/>
  <c r="E118" i="10"/>
  <c r="F118" i="10" s="1"/>
  <c r="E117" i="10"/>
  <c r="F117" i="10" s="1"/>
  <c r="E116" i="10"/>
  <c r="F116" i="10" s="1"/>
  <c r="D116" i="10"/>
  <c r="E115" i="10"/>
  <c r="F115" i="10" s="1"/>
  <c r="F114" i="10"/>
  <c r="E113" i="10"/>
  <c r="F113" i="10" s="1"/>
  <c r="D111" i="10"/>
  <c r="E111" i="10" s="1"/>
  <c r="F111" i="10" s="1"/>
  <c r="D110" i="10"/>
  <c r="E110" i="10" s="1"/>
  <c r="F110" i="10" s="1"/>
  <c r="F109" i="10"/>
  <c r="F108" i="10"/>
  <c r="D107" i="10"/>
  <c r="E107" i="10" s="1"/>
  <c r="F107" i="10" s="1"/>
  <c r="F106" i="10"/>
  <c r="F105" i="10"/>
  <c r="E104" i="10"/>
  <c r="F104" i="10" s="1"/>
  <c r="D104" i="10"/>
  <c r="D112" i="10" s="1"/>
  <c r="F103" i="10"/>
  <c r="F102" i="10"/>
  <c r="F101" i="10"/>
  <c r="B101" i="10"/>
  <c r="F100" i="10"/>
  <c r="C100" i="10"/>
  <c r="E99" i="10" s="1"/>
  <c r="F99" i="10"/>
  <c r="F98" i="10"/>
  <c r="F97" i="10"/>
  <c r="F96" i="10"/>
  <c r="E96" i="10"/>
  <c r="E94" i="10"/>
  <c r="F94" i="10" s="1"/>
  <c r="E93" i="10"/>
  <c r="F93" i="10" s="1"/>
  <c r="F91" i="10"/>
  <c r="E91" i="10"/>
  <c r="C90" i="10"/>
  <c r="F89" i="10"/>
  <c r="E88" i="10"/>
  <c r="F88" i="10" s="1"/>
  <c r="F87" i="10"/>
  <c r="E87" i="10"/>
  <c r="E86" i="10"/>
  <c r="F86" i="10" s="1"/>
  <c r="F85" i="10"/>
  <c r="E85" i="10"/>
  <c r="E84" i="10"/>
  <c r="F84" i="10" s="1"/>
  <c r="C83" i="10"/>
  <c r="E83" i="10" s="1"/>
  <c r="E90" i="10" s="1"/>
  <c r="F90" i="10" s="1"/>
  <c r="E81" i="10"/>
  <c r="B80" i="10"/>
  <c r="E80" i="10" s="1"/>
  <c r="F80" i="10" s="1"/>
  <c r="F79" i="10"/>
  <c r="D78" i="10"/>
  <c r="E78" i="10" s="1"/>
  <c r="F78" i="10" s="1"/>
  <c r="F77" i="10"/>
  <c r="D76" i="10"/>
  <c r="D82" i="10" s="1"/>
  <c r="F75" i="10"/>
  <c r="F74" i="10"/>
  <c r="F72" i="10"/>
  <c r="E70" i="10"/>
  <c r="E68" i="10"/>
  <c r="F68" i="10" s="1"/>
  <c r="C68" i="10"/>
  <c r="F67" i="10"/>
  <c r="B67" i="10"/>
  <c r="F66" i="10"/>
  <c r="F65" i="10"/>
  <c r="B65" i="10"/>
  <c r="F64" i="10"/>
  <c r="F63" i="10"/>
  <c r="C62" i="10"/>
  <c r="E62" i="10" s="1"/>
  <c r="F62" i="10" s="1"/>
  <c r="B61" i="10"/>
  <c r="C61" i="10" s="1"/>
  <c r="E61" i="10" s="1"/>
  <c r="F61" i="10" s="1"/>
  <c r="F60" i="10"/>
  <c r="B60" i="10"/>
  <c r="F59" i="10"/>
  <c r="B59" i="10"/>
  <c r="C58" i="10" s="1"/>
  <c r="E58" i="10" s="1"/>
  <c r="F58" i="10"/>
  <c r="F57" i="10"/>
  <c r="B57" i="10"/>
  <c r="C54" i="10" s="1"/>
  <c r="E54" i="10" s="1"/>
  <c r="F56" i="10"/>
  <c r="B56" i="10"/>
  <c r="F55" i="10"/>
  <c r="F54" i="10"/>
  <c r="F53" i="10"/>
  <c r="F52" i="10"/>
  <c r="F51" i="10"/>
  <c r="F50" i="10"/>
  <c r="B50" i="10"/>
  <c r="F49" i="10"/>
  <c r="B49" i="10"/>
  <c r="F48" i="10"/>
  <c r="F47" i="10"/>
  <c r="B47" i="10"/>
  <c r="F46" i="10"/>
  <c r="B46" i="10"/>
  <c r="F45" i="10"/>
  <c r="B45" i="10"/>
  <c r="C42" i="10" s="1"/>
  <c r="C73" i="10" s="1"/>
  <c r="F44" i="10"/>
  <c r="F43" i="10"/>
  <c r="D41" i="10"/>
  <c r="F40" i="10"/>
  <c r="F39" i="10"/>
  <c r="F36" i="10"/>
  <c r="C35" i="10"/>
  <c r="D35" i="10" s="1"/>
  <c r="E35" i="10" s="1"/>
  <c r="F35" i="10" s="1"/>
  <c r="C34" i="10"/>
  <c r="D34" i="10" s="1"/>
  <c r="E34" i="10" s="1"/>
  <c r="F34" i="10" s="1"/>
  <c r="F33" i="10"/>
  <c r="C32" i="10"/>
  <c r="F31" i="10"/>
  <c r="D28" i="10"/>
  <c r="E28" i="10" s="1"/>
  <c r="F28" i="10" s="1"/>
  <c r="C27" i="10"/>
  <c r="C30" i="10" s="1"/>
  <c r="C26" i="10"/>
  <c r="E26" i="10" s="1"/>
  <c r="F26" i="10" s="1"/>
  <c r="F25" i="10"/>
  <c r="B25" i="10"/>
  <c r="F24" i="10"/>
  <c r="E23" i="10"/>
  <c r="F23" i="10" s="1"/>
  <c r="D23" i="10"/>
  <c r="F22" i="10"/>
  <c r="E21" i="10"/>
  <c r="F21" i="10" s="1"/>
  <c r="D21" i="10"/>
  <c r="F20" i="10"/>
  <c r="E19" i="10"/>
  <c r="F19" i="10" s="1"/>
  <c r="D19" i="10"/>
  <c r="F18" i="10"/>
  <c r="E17" i="10"/>
  <c r="F17" i="10" s="1"/>
  <c r="D17" i="10"/>
  <c r="D16" i="10"/>
  <c r="E16" i="10" s="1"/>
  <c r="F16" i="10" s="1"/>
  <c r="F15" i="10"/>
  <c r="E14" i="10"/>
  <c r="F14" i="10" s="1"/>
  <c r="D14" i="10"/>
  <c r="F13" i="10"/>
  <c r="D12" i="10"/>
  <c r="E12" i="10" s="1"/>
  <c r="F12" i="10" s="1"/>
  <c r="F11" i="10"/>
  <c r="D10" i="10"/>
  <c r="D42" i="2" l="1"/>
  <c r="D258" i="2" s="1"/>
  <c r="D259" i="2" s="1"/>
  <c r="D131" i="2"/>
  <c r="D198" i="2"/>
  <c r="D173" i="2"/>
  <c r="D55" i="2"/>
  <c r="D202" i="2"/>
  <c r="D223" i="2" s="1"/>
  <c r="C42" i="2"/>
  <c r="C258" i="2" s="1"/>
  <c r="D52" i="2"/>
  <c r="D82" i="3"/>
  <c r="D148" i="3"/>
  <c r="C82" i="3"/>
  <c r="C146" i="3" s="1"/>
  <c r="C178" i="3" s="1"/>
  <c r="C179" i="3" s="1"/>
  <c r="D100" i="3"/>
  <c r="D145" i="3" s="1"/>
  <c r="V38" i="6"/>
  <c r="Z34" i="6"/>
  <c r="Z38" i="6" s="1"/>
  <c r="X39" i="6"/>
  <c r="Y20" i="6"/>
  <c r="R39" i="6"/>
  <c r="Y13" i="6"/>
  <c r="Y19" i="6"/>
  <c r="Y22" i="6"/>
  <c r="Y26" i="6" s="1"/>
  <c r="Y29" i="6"/>
  <c r="Y30" i="6" s="1"/>
  <c r="Z32" i="6"/>
  <c r="C35" i="6"/>
  <c r="C36" i="6"/>
  <c r="I20" i="6"/>
  <c r="C26" i="6"/>
  <c r="X26" i="6"/>
  <c r="Y34" i="6"/>
  <c r="Y38" i="6" s="1"/>
  <c r="U36" i="6"/>
  <c r="U39" i="6" s="1"/>
  <c r="U37" i="6"/>
  <c r="U38" i="6"/>
  <c r="Z14" i="6"/>
  <c r="V15" i="6"/>
  <c r="V17" i="6"/>
  <c r="V26" i="6"/>
  <c r="V28" i="6"/>
  <c r="V33" i="6"/>
  <c r="Z33" i="6" s="1"/>
  <c r="W37" i="6"/>
  <c r="W39" i="6" s="1"/>
  <c r="X35" i="6"/>
  <c r="C38" i="6"/>
  <c r="Z13" i="6"/>
  <c r="R20" i="6"/>
  <c r="V18" i="6"/>
  <c r="Z18" i="6" s="1"/>
  <c r="V76" i="8"/>
  <c r="T75" i="8"/>
  <c r="T38" i="8"/>
  <c r="T47" i="8" s="1"/>
  <c r="T76" i="8" s="1"/>
  <c r="T61" i="8"/>
  <c r="X61" i="8"/>
  <c r="X75" i="8" s="1"/>
  <c r="X76" i="8" s="1"/>
  <c r="E112" i="1"/>
  <c r="F112" i="1" s="1"/>
  <c r="F99" i="1"/>
  <c r="E73" i="1"/>
  <c r="F73" i="1" s="1"/>
  <c r="F10" i="1"/>
  <c r="D34" i="1"/>
  <c r="E34" i="1" s="1"/>
  <c r="F34" i="1" s="1"/>
  <c r="E82" i="1"/>
  <c r="F82" i="1" s="1"/>
  <c r="E26" i="1"/>
  <c r="F26" i="1" s="1"/>
  <c r="E32" i="1"/>
  <c r="F41" i="1"/>
  <c r="E54" i="1"/>
  <c r="F54" i="1" s="1"/>
  <c r="E90" i="1"/>
  <c r="F90" i="1" s="1"/>
  <c r="F121" i="1"/>
  <c r="D73" i="10"/>
  <c r="E41" i="10"/>
  <c r="E112" i="10"/>
  <c r="F112" i="10" s="1"/>
  <c r="D27" i="10"/>
  <c r="D30" i="10" s="1"/>
  <c r="E42" i="10"/>
  <c r="F42" i="10" s="1"/>
  <c r="F83" i="10"/>
  <c r="E10" i="10"/>
  <c r="C38" i="10"/>
  <c r="D32" i="10"/>
  <c r="C82" i="10"/>
  <c r="E76" i="10"/>
  <c r="D146" i="3" l="1"/>
  <c r="D178" i="3" s="1"/>
  <c r="D179" i="3" s="1"/>
  <c r="Z15" i="6"/>
  <c r="C39" i="6"/>
  <c r="V37" i="6"/>
  <c r="Z28" i="6"/>
  <c r="Z30" i="6" s="1"/>
  <c r="V30" i="6"/>
  <c r="Z37" i="6"/>
  <c r="V36" i="6"/>
  <c r="V39" i="6" s="1"/>
  <c r="Y37" i="6"/>
  <c r="Y35" i="6"/>
  <c r="V20" i="6"/>
  <c r="Z17" i="6"/>
  <c r="Z20" i="6" s="1"/>
  <c r="Z35" i="6"/>
  <c r="Y15" i="6"/>
  <c r="Y36" i="6"/>
  <c r="V35" i="6"/>
  <c r="E38" i="1"/>
  <c r="F32" i="1"/>
  <c r="D38" i="1"/>
  <c r="D92" i="1" s="1"/>
  <c r="D95" i="1" s="1"/>
  <c r="D119" i="1" s="1"/>
  <c r="D124" i="1" s="1"/>
  <c r="E27" i="1"/>
  <c r="D38" i="10"/>
  <c r="D92" i="10" s="1"/>
  <c r="D95" i="10" s="1"/>
  <c r="D119" i="10" s="1"/>
  <c r="D126" i="10" s="1"/>
  <c r="E32" i="10"/>
  <c r="E82" i="10"/>
  <c r="F82" i="10" s="1"/>
  <c r="F76" i="10"/>
  <c r="E27" i="10"/>
  <c r="F10" i="10"/>
  <c r="E73" i="10"/>
  <c r="F73" i="10" s="1"/>
  <c r="F41" i="10"/>
  <c r="Z36" i="6" l="1"/>
  <c r="Z39" i="6" s="1"/>
  <c r="Y39" i="6"/>
  <c r="F27" i="1"/>
  <c r="E30" i="1"/>
  <c r="F38" i="1"/>
  <c r="F27" i="10"/>
  <c r="E30" i="10"/>
  <c r="F32" i="10"/>
  <c r="E38" i="10"/>
  <c r="F38" i="10" s="1"/>
  <c r="E92" i="1" l="1"/>
  <c r="F30" i="1"/>
  <c r="E92" i="10"/>
  <c r="F30" i="10"/>
  <c r="F92" i="1" l="1"/>
  <c r="E95" i="1"/>
  <c r="F92" i="10"/>
  <c r="E95" i="10"/>
  <c r="E119" i="1" l="1"/>
  <c r="F95" i="1"/>
  <c r="E119" i="10"/>
  <c r="F95" i="10"/>
  <c r="E124" i="1" l="1"/>
  <c r="F124" i="1" s="1"/>
  <c r="F119" i="1"/>
  <c r="E126" i="10"/>
  <c r="F126" i="10" s="1"/>
  <c r="F119" i="10"/>
  <c r="C20" i="19" l="1"/>
  <c r="H36" i="20"/>
  <c r="D36" i="20"/>
  <c r="L28" i="20"/>
  <c r="K28" i="20"/>
  <c r="J28" i="20"/>
  <c r="I28" i="20"/>
  <c r="H28" i="20"/>
  <c r="G28" i="20"/>
  <c r="F28" i="20"/>
  <c r="E28" i="20"/>
  <c r="D28" i="20"/>
  <c r="C28" i="20"/>
  <c r="L27" i="20"/>
  <c r="K20" i="20"/>
  <c r="K36" i="20" s="1"/>
  <c r="J20" i="20"/>
  <c r="J36" i="20" s="1"/>
  <c r="I20" i="20"/>
  <c r="I36" i="20" s="1"/>
  <c r="H20" i="20"/>
  <c r="G20" i="20"/>
  <c r="G36" i="20" s="1"/>
  <c r="F20" i="20"/>
  <c r="F36" i="20" s="1"/>
  <c r="E20" i="20"/>
  <c r="E36" i="20" s="1"/>
  <c r="D20" i="20"/>
  <c r="C20" i="20"/>
  <c r="C36" i="20" s="1"/>
  <c r="K19" i="20"/>
  <c r="K37" i="20" s="1"/>
  <c r="H19" i="20"/>
  <c r="H37" i="20" s="1"/>
  <c r="G19" i="20"/>
  <c r="D19" i="20"/>
  <c r="D37" i="20" s="1"/>
  <c r="K18" i="20"/>
  <c r="J18" i="20"/>
  <c r="J19" i="20" s="1"/>
  <c r="I18" i="20"/>
  <c r="I19" i="20" s="1"/>
  <c r="H18" i="20"/>
  <c r="G18" i="20"/>
  <c r="F18" i="20"/>
  <c r="F19" i="20" s="1"/>
  <c r="E18" i="20"/>
  <c r="E19" i="20" s="1"/>
  <c r="D18" i="20"/>
  <c r="L17" i="20"/>
  <c r="L16" i="20"/>
  <c r="C16" i="20"/>
  <c r="L15" i="20"/>
  <c r="C14" i="20"/>
  <c r="L14" i="20" s="1"/>
  <c r="C13" i="20"/>
  <c r="L13" i="20" s="1"/>
  <c r="C12" i="20"/>
  <c r="C18" i="20" s="1"/>
  <c r="C19" i="20" s="1"/>
  <c r="L33" i="22"/>
  <c r="J33" i="22"/>
  <c r="I33" i="22"/>
  <c r="H33" i="22"/>
  <c r="G33" i="22"/>
  <c r="F33" i="22"/>
  <c r="E33" i="22"/>
  <c r="D33" i="22"/>
  <c r="C33" i="22"/>
  <c r="B33" i="22"/>
  <c r="L32" i="22"/>
  <c r="K32" i="22"/>
  <c r="K33" i="22" s="1"/>
  <c r="J32" i="22"/>
  <c r="L29" i="22"/>
  <c r="K29" i="22"/>
  <c r="J29" i="22"/>
  <c r="I29" i="22"/>
  <c r="H29" i="22"/>
  <c r="G29" i="22"/>
  <c r="F29" i="22"/>
  <c r="E29" i="22"/>
  <c r="D29" i="22"/>
  <c r="C29" i="22"/>
  <c r="B29" i="22"/>
  <c r="L28" i="22"/>
  <c r="K28" i="22"/>
  <c r="J28" i="22"/>
  <c r="L25" i="22"/>
  <c r="I25" i="22"/>
  <c r="H25" i="22"/>
  <c r="G25" i="22"/>
  <c r="F25" i="22"/>
  <c r="E25" i="22"/>
  <c r="D25" i="22"/>
  <c r="C25" i="22"/>
  <c r="B25" i="22"/>
  <c r="L24" i="22"/>
  <c r="K24" i="22"/>
  <c r="J24" i="22"/>
  <c r="L23" i="22"/>
  <c r="K23" i="22"/>
  <c r="K25" i="22" s="1"/>
  <c r="J23" i="22"/>
  <c r="J25" i="22" s="1"/>
  <c r="J20" i="22"/>
  <c r="I20" i="22"/>
  <c r="H20" i="22"/>
  <c r="G20" i="22"/>
  <c r="F20" i="22"/>
  <c r="E20" i="22"/>
  <c r="D20" i="22"/>
  <c r="C20" i="22"/>
  <c r="B20" i="22"/>
  <c r="L19" i="22"/>
  <c r="K19" i="22"/>
  <c r="J19" i="22"/>
  <c r="L18" i="22"/>
  <c r="L20" i="22" s="1"/>
  <c r="K18" i="22"/>
  <c r="K20" i="22" s="1"/>
  <c r="J18" i="22"/>
  <c r="I15" i="22"/>
  <c r="H15" i="22"/>
  <c r="G15" i="22"/>
  <c r="F15" i="22"/>
  <c r="E15" i="22"/>
  <c r="D15" i="22"/>
  <c r="C15" i="22"/>
  <c r="B15" i="22"/>
  <c r="L14" i="22"/>
  <c r="K14" i="22"/>
  <c r="J14" i="22"/>
  <c r="L13" i="22"/>
  <c r="K13" i="22"/>
  <c r="J13" i="22"/>
  <c r="L12" i="22"/>
  <c r="K12" i="22"/>
  <c r="J12" i="22"/>
  <c r="L11" i="22"/>
  <c r="L15" i="22" s="1"/>
  <c r="K11" i="22"/>
  <c r="K15" i="22" s="1"/>
  <c r="J11" i="22"/>
  <c r="J15" i="22" s="1"/>
  <c r="F37" i="20" l="1"/>
  <c r="J37" i="20"/>
  <c r="C37" i="20"/>
  <c r="E37" i="20"/>
  <c r="I37" i="20"/>
  <c r="G37" i="20"/>
  <c r="L12" i="20"/>
  <c r="L18" i="20" s="1"/>
  <c r="L19" i="20" s="1"/>
  <c r="L20" i="20"/>
  <c r="L36" i="20" s="1"/>
  <c r="L37" i="20" l="1"/>
</calcChain>
</file>

<file path=xl/sharedStrings.xml><?xml version="1.0" encoding="utf-8"?>
<sst xmlns="http://schemas.openxmlformats.org/spreadsheetml/2006/main" count="17696" uniqueCount="635">
  <si>
    <t>Adatok Ft-ban</t>
  </si>
  <si>
    <t>Kiemelt előirányzat megnevezése</t>
  </si>
  <si>
    <t>Eredeti 
előirányzat</t>
  </si>
  <si>
    <t>B1. Működési célú támogatások államháztartáson belülről</t>
  </si>
  <si>
    <t xml:space="preserve">   1. Helyi önkormányzatok működésének támogatása</t>
  </si>
  <si>
    <t xml:space="preserve">   1.1. Települési önkormányzatok működésének támogatása beszámítás után</t>
  </si>
  <si>
    <t xml:space="preserve">    1.1.1.    Önkormányzati hivatal működésének támogatása </t>
  </si>
  <si>
    <t xml:space="preserve">    1.1.2.    A zöldterület-gazdálkodással kapcsolatos feladatok ellátásának támogatása</t>
  </si>
  <si>
    <t xml:space="preserve">                 Beszámítás után</t>
  </si>
  <si>
    <t xml:space="preserve">    1.1.3.    Közvilágítás fenntartásának támogatása</t>
  </si>
  <si>
    <t xml:space="preserve">    1.1.4.    Köztemető fenntartással kapcsolatos feladatok támogatása</t>
  </si>
  <si>
    <t xml:space="preserve">    1.1.5.    Közutak fenntartásának támogatása</t>
  </si>
  <si>
    <t xml:space="preserve">    1.1.6.    Egyéb önkormányzati feladatok támogatása</t>
  </si>
  <si>
    <t xml:space="preserve">    1.1.7.    Lakott külterülettel kapcsoltos feladatok támogatása</t>
  </si>
  <si>
    <t xml:space="preserve">    1.1.8.    Üdülőhelyi feladatok támogatása</t>
  </si>
  <si>
    <t xml:space="preserve">    Beszámítás összesen</t>
  </si>
  <si>
    <t xml:space="preserve">      1.1.1-1.1.9.  Települési önkormányzatok működésének támogatása beszámítás után</t>
  </si>
  <si>
    <t xml:space="preserve">    1.1.10.   Polgármesteri illetmény támogatása</t>
  </si>
  <si>
    <t xml:space="preserve">      1.1.  Helyi önkormányzatok működésének általános támogatása összesen</t>
  </si>
  <si>
    <t xml:space="preserve">      1.2. Települési önkormányzatok egyes köznevelési feladatainak támogatása</t>
  </si>
  <si>
    <t xml:space="preserve">    1.2.1.  Óvodapedagógusok, és az óvodapedagógusok nevelő munkáját közvetlenül </t>
  </si>
  <si>
    <t xml:space="preserve">               segítők bértámogatása</t>
  </si>
  <si>
    <t xml:space="preserve">    1.2.2.  Óvodaműködtetési támogatás</t>
  </si>
  <si>
    <t xml:space="preserve">    1.2.3.  Kiegészítő támogatás az óvodapedagógusok minősítéséből adódó </t>
  </si>
  <si>
    <t xml:space="preserve">               többletkiadásokhoz</t>
  </si>
  <si>
    <t xml:space="preserve">      1.3. A települési önkormányzatok szociális, gyermekjóléti és gyermekétkeztetési </t>
  </si>
  <si>
    <t xml:space="preserve">    feladatainak támogatása</t>
  </si>
  <si>
    <t xml:space="preserve">      1.3.1.  A települési önkormányzatok egyes szociális feladatainak egyéb támogatása</t>
  </si>
  <si>
    <t xml:space="preserve">    1.3.2.  Egyes szociális és gyermekjóléti feladatok támogatása</t>
  </si>
  <si>
    <t xml:space="preserve">       1.3.2.1. Család- és gyermekjóléti szolgálat </t>
  </si>
  <si>
    <t xml:space="preserve">       1.3.2.2. Család- és gyermekjóléti központ </t>
  </si>
  <si>
    <t xml:space="preserve">       1.3.2.3. Szociális étkeztetés </t>
  </si>
  <si>
    <t xml:space="preserve">       1.3.2.4. Házi segítségnyújtás - szociális segítés</t>
  </si>
  <si>
    <t xml:space="preserve">       1.3.2.5. Házi segítségnyújtás - személyi gondozás</t>
  </si>
  <si>
    <t xml:space="preserve">       1.3.2.6. Falugondnoki vagy tanyagondnoki szolgáltatás </t>
  </si>
  <si>
    <t xml:space="preserve">       1.3.2.7. Időskorúak nappali intézményi ellátása </t>
  </si>
  <si>
    <t xml:space="preserve">       1.3.2.8. Fogyatékos és demens személyek nappali intézményi ellátása</t>
  </si>
  <si>
    <t xml:space="preserve">       1.3.2.9. Pszichiátriai betegek nappali intézményi ellátása </t>
  </si>
  <si>
    <t xml:space="preserve">       1.3.2.10. Szenvedélybetegek nappali intézményi ellátása </t>
  </si>
  <si>
    <t xml:space="preserve">    1.3.3. A települési önkormányzatok által biztosított egyes szakosított ellátások, </t>
  </si>
  <si>
    <t xml:space="preserve">                valamint a gyermekek átmeneti gondozásával kapcsolatos feladatok ellátása</t>
  </si>
  <si>
    <t xml:space="preserve">       1.3.3.1. A finanszírozás szempontjából elismert szakmai dolgozók bértám.</t>
  </si>
  <si>
    <t xml:space="preserve">       1.3.3.2. Intézményüzemeltetési támogatás</t>
  </si>
  <si>
    <t xml:space="preserve">    1.3.4. Gyermekétkeztetés támogatása</t>
  </si>
  <si>
    <t xml:space="preserve">       1.3.4.1. A finanszírozás szempontjából elismert dolgozók bértámogatása</t>
  </si>
  <si>
    <t xml:space="preserve">       1.3.4.2. Gyermekétkeztetés üzemeltetési támogatása</t>
  </si>
  <si>
    <t xml:space="preserve">    1.3.5. A rászoruló gyermekek intézményen kívüli szünidei étkeztetésének támogatása</t>
  </si>
  <si>
    <t xml:space="preserve">    1.3.6. Bölcsőde, mini bölcsőde támogatása</t>
  </si>
  <si>
    <t xml:space="preserve">       1.3.6.1. A finanszírozás szempontjából elismert szakmai dolgozók bértám.</t>
  </si>
  <si>
    <t xml:space="preserve">                   (felsőfokú végzettségű kisgyermeknevelők)</t>
  </si>
  <si>
    <t xml:space="preserve">       1.3.6.2. A finanszírozás szempontjából elismert szakmai dolgozók bértám.</t>
  </si>
  <si>
    <t xml:space="preserve">                   (bölcsődei dajkák, középfokú végzettségű kisgyermeknevelők)</t>
  </si>
  <si>
    <t xml:space="preserve">       1.3.6.3. Bölcsőde üzemeltetési támogatás</t>
  </si>
  <si>
    <t xml:space="preserve">    1.4. A települési önkormányzatok kulturális feladatainak támogatása</t>
  </si>
  <si>
    <t xml:space="preserve">    1.4.1. A települési önkormányzatok nyilvános könyvtári és közművelődési</t>
  </si>
  <si>
    <t xml:space="preserve">             feladatainak támogatása</t>
  </si>
  <si>
    <t xml:space="preserve">    1.4.2. A települési önkormányzatok muzeális intézményi feladatainak támogatása</t>
  </si>
  <si>
    <t xml:space="preserve">    1.4.3. Települési önkormányzatok könyvtári célú érdekeltségnövelő támogatása</t>
  </si>
  <si>
    <t xml:space="preserve">    1.4.4. Kulturális illetménypótlék</t>
  </si>
  <si>
    <t xml:space="preserve">    1.5. Működési célú költségvetési támogatások és kiegészítő támogatások</t>
  </si>
  <si>
    <t xml:space="preserve">    1.6. Elszámolásból származó bevételek</t>
  </si>
  <si>
    <t xml:space="preserve">    1. Helyi önkormányzatok működésének támogatása összesen: </t>
  </si>
  <si>
    <t xml:space="preserve">    2. Működési célú egyéb támogatások államháztartáson belülről</t>
  </si>
  <si>
    <t xml:space="preserve">    3. Elvonások és befizetések</t>
  </si>
  <si>
    <t>B1. Működési célú támogatások államháztartáson belülről összesen</t>
  </si>
  <si>
    <t>B2. Felhalmozási célú támogatások államháztartáson belülről</t>
  </si>
  <si>
    <t xml:space="preserve">B3. Közhatalmi bevétel </t>
  </si>
  <si>
    <t xml:space="preserve">1.   Önkormányzatok sajátos működési bevételei </t>
  </si>
  <si>
    <t xml:space="preserve">    1.1 Helyi adók </t>
  </si>
  <si>
    <t xml:space="preserve">    1.1.1. Iparűzési adó</t>
  </si>
  <si>
    <t xml:space="preserve">    1.1.1.1. Állandó iparűzési adó</t>
  </si>
  <si>
    <t xml:space="preserve">    1.1.1.2. Ideiglenes iparűzési adó</t>
  </si>
  <si>
    <t xml:space="preserve">    1.1.2. Idegenforgalmi adó</t>
  </si>
  <si>
    <t xml:space="preserve">    1.2. Átengedett központi adók</t>
  </si>
  <si>
    <t xml:space="preserve">        1.2.1. Gépjárműadó (40%)                 </t>
  </si>
  <si>
    <t xml:space="preserve">        1.2.2. Termőföld bérbeadásából származó személyi jövedelemadó</t>
  </si>
  <si>
    <t xml:space="preserve">    1.3. Bírságok, pótlékok és egyéb sajátos bevételek </t>
  </si>
  <si>
    <t xml:space="preserve">    1.3.1. Bírságok</t>
  </si>
  <si>
    <t xml:space="preserve">    1.3.2. Késedelmi pótlékok</t>
  </si>
  <si>
    <t xml:space="preserve">    1.4. Talajterhelési díj</t>
  </si>
  <si>
    <t xml:space="preserve">    1.5. Egyéb közhatalmi bevétel</t>
  </si>
  <si>
    <t>B3. Közhatalmi bevétel összesen:</t>
  </si>
  <si>
    <t>B4. Működési bevétel</t>
  </si>
  <si>
    <t>B5. Felhalmozási bevételek</t>
  </si>
  <si>
    <t xml:space="preserve">B5. Felhalmozási bevételek összesen: </t>
  </si>
  <si>
    <t>B6. Működési célú átvett pénzeszközök</t>
  </si>
  <si>
    <t>B7. Felhalmozási célú átvett pénzeszközök</t>
  </si>
  <si>
    <t xml:space="preserve">Önkormányzati költségvetési bevételek összesen (B1-B7.): </t>
  </si>
  <si>
    <t>B8. Finanszírozási bevételek</t>
  </si>
  <si>
    <t xml:space="preserve">   1. Előző évi költségvetési maradvány igénybevétele</t>
  </si>
  <si>
    <t>B8. Finanszírozási bevételek összesen:</t>
  </si>
  <si>
    <t xml:space="preserve">       1.3.2.11. Óvodai és iskolai szociális segítő tevékenység</t>
  </si>
  <si>
    <t>ebből:</t>
  </si>
  <si>
    <t>Kötelező feladat</t>
  </si>
  <si>
    <t>Államigazgatási feladat</t>
  </si>
  <si>
    <t xml:space="preserve">    1.5.1. 2019. évi bérkompenzáció</t>
  </si>
  <si>
    <t>SZEMÉLYI JUTTATÁSOK</t>
  </si>
  <si>
    <t>Egészségügyi feladatok</t>
  </si>
  <si>
    <t>Tüdőszűrés</t>
  </si>
  <si>
    <t>Polgármester és főállású alpolgármester illeménye, költségtérítése</t>
  </si>
  <si>
    <t xml:space="preserve">TOP- 5.1.2-15-JN1-2016-00005 Helyi foglalkoztatási együttműködések megvalósítása a Karcagi Járásban 
</t>
  </si>
  <si>
    <t>Önkormányzat választott tisztségviselői és külső bizottsági tagjai</t>
  </si>
  <si>
    <t>Társadalmi megbízatású alpolgámester tiszteletdíja, költségtérítése</t>
  </si>
  <si>
    <t>Képviselők és külső bizottsági tagok tiszteletdíja</t>
  </si>
  <si>
    <t>"Babacsomag" minden karcagon lakhellyel rendelkező újszülött részére 20.000,- Ft/fő</t>
  </si>
  <si>
    <t>SZEMÉLYI JUTTATÁSOK ÖSSZESEN:</t>
  </si>
  <si>
    <t>MUNKAADÓT TERHELŐ JÁRULÉKOK</t>
  </si>
  <si>
    <t>MUNKAADÓT TERHELŐ JÁRULÉKOK ÖSSZESEN:</t>
  </si>
  <si>
    <t>DOLOGI KIADÁSOK</t>
  </si>
  <si>
    <t>Városi közvilágítás</t>
  </si>
  <si>
    <t>Közvilágítás karbantartás, javítás, bővítés</t>
  </si>
  <si>
    <t>Építési és településfejlesztési feladatok</t>
  </si>
  <si>
    <t>Főépítészi tevékenyég</t>
  </si>
  <si>
    <t>Polgárvédelem</t>
  </si>
  <si>
    <t>Közbiztonsági feladatok</t>
  </si>
  <si>
    <t>Kamerarendszer üzemeltetése</t>
  </si>
  <si>
    <t xml:space="preserve">Mezőgazdaság és környezetvédelem </t>
  </si>
  <si>
    <t>Környezetvédelmi alap</t>
  </si>
  <si>
    <t xml:space="preserve">Rágcsálóirtás (Északi és Déli külváros, városközpont) </t>
  </si>
  <si>
    <t>Erdővédelmi költségek</t>
  </si>
  <si>
    <t xml:space="preserve">Szünidei étkeztetés </t>
  </si>
  <si>
    <t>Orvosi ügyelet ellátására kiegészítés 319/2017. (XII.14.) kt. sz. határozat alapján</t>
  </si>
  <si>
    <t xml:space="preserve">                       M e g n e v e z é s</t>
  </si>
  <si>
    <t>Eredeti előirányzat</t>
  </si>
  <si>
    <t xml:space="preserve">ebből: </t>
  </si>
  <si>
    <t>Önkormányzati működéshez kapcsolódó egyéb településüzemeltetési kiadások</t>
  </si>
  <si>
    <t>Folyószámlák költségei, postautalványok, postai közreműködési díj</t>
  </si>
  <si>
    <t>Vagyonbiztosítás díja</t>
  </si>
  <si>
    <t>Vizdíjak, közkifolyók</t>
  </si>
  <si>
    <t>Áramdíjak</t>
  </si>
  <si>
    <t>Egyéb működési kiadások</t>
  </si>
  <si>
    <t>TOP-3.1.1-15-JN1-2016-00021 Kerékpárút hálózat kiépítése Karcagon</t>
  </si>
  <si>
    <t>TOP-3.2.1-15-JN1-2016-00024  Városháza, Déryné energetikai fejlesztése</t>
  </si>
  <si>
    <t>TOP-1.2.1-15-JN1-2016-00005 Karcagi turisztikai attrakciók fejlesztése</t>
  </si>
  <si>
    <t>TOP-2.1.2-15-JN1-2016-00011 Karcag zöldfelületeinek fejlesztése</t>
  </si>
  <si>
    <t xml:space="preserve">TOP-1.4.1-15-JN1-2016-00016 Zöldfa úti Óvoda korszerűsítése </t>
  </si>
  <si>
    <t>TOP-3.2.1-16-JN1-2017-00002 Idősek Otthona energetikai felújítása</t>
  </si>
  <si>
    <t xml:space="preserve">Idősek Otthona pincerendszerének felújítása, födémcseréje
Karcag Város fejlesztései feladatainak támogatása
197/2018. (III.13.) Korm. határozat alapján
</t>
  </si>
  <si>
    <t xml:space="preserve">Karcagi „Erőforrás” Kft. részére üzemeltetésre
(Laktanya ingatlan)  39/2015. (II.26.) "kt." sz. határozat alapján </t>
  </si>
  <si>
    <t>Egyéb szociális ellátás</t>
  </si>
  <si>
    <t>Kulturális és közművelődési feladatok</t>
  </si>
  <si>
    <t>Muzeális intézmények szakmai támogatása pályázathoz önerő</t>
  </si>
  <si>
    <t>Karcag Városi TV-vel együttműködési szerződés hirdetésre, lakosság tájékoztatására</t>
  </si>
  <si>
    <t>Karcag FM és www.infokarcag.hu együttműködési szerződés hirdetére, lakosság tájékoztatására</t>
  </si>
  <si>
    <t xml:space="preserve">Tagdíjak, támogatások </t>
  </si>
  <si>
    <t>Nagykun Hagyományőrző Társulás tagdíja 231/1998. (VI.30.) kt. sz. határozat alapján</t>
  </si>
  <si>
    <t>Alföld Szíve Turisztikai egyesület tagdíja</t>
  </si>
  <si>
    <t>276/2013.(XI.27.)"kt."sz határozat alapján az "Alföld Szíve" Térségi Turisztikai Egyesület részére a Jász-Kun Kapitányok nyomában tematikus útvonal támogatása</t>
  </si>
  <si>
    <t xml:space="preserve">Kun Összefogás Konzorcium tagdíja </t>
  </si>
  <si>
    <t>Világ Királynője Engesztelő Mozgalom tagságára 200/2013. (IX.26.) kt.sz.határozat</t>
  </si>
  <si>
    <t xml:space="preserve">Kunszövetség tagdíj </t>
  </si>
  <si>
    <t>Tisza-menti LEADER Közhasznú Egyesület tagdíja</t>
  </si>
  <si>
    <t>Továbbszámlázott működési kiadások</t>
  </si>
  <si>
    <t>Gépjármű biztosítás (kötelező, casco)</t>
  </si>
  <si>
    <t>Cégautóadó</t>
  </si>
  <si>
    <t>Gépkocsi üzemeltetés</t>
  </si>
  <si>
    <t>Könyvvizsgálat</t>
  </si>
  <si>
    <t xml:space="preserve">Közhírelés </t>
  </si>
  <si>
    <t>Főtéri internet szolgáltatás díja</t>
  </si>
  <si>
    <t>Földgáz energia megtakarítástól függő díjazása</t>
  </si>
  <si>
    <t>Városháza lift karbantartás</t>
  </si>
  <si>
    <t>Karácsonyi díszkivilágítás felszerelése és leszerelése, bővítése</t>
  </si>
  <si>
    <t>Polgármesteri keret</t>
  </si>
  <si>
    <t>Választókörzetek településüzemeltetési és településfejlesztési kiadásai</t>
  </si>
  <si>
    <t>DOLOGI KIADÁSOK ÖSSZESEN:</t>
  </si>
  <si>
    <t>ELLÁTOTTAK JUTTATÁSAI</t>
  </si>
  <si>
    <t>Települési támogatások a 7/2015. (II.27.) önkormányzati rendelet alapján</t>
  </si>
  <si>
    <t>lakhatási támogatás rendszeres</t>
  </si>
  <si>
    <t>gyógyszertámogatás rendszeres</t>
  </si>
  <si>
    <t>rendkívüli települési támogatás (pénzbeni: temetés és egyéb rendkívüli támogatás)</t>
  </si>
  <si>
    <t>rendkívüli települési támogatás (természetbeni: tüzelő, élelmiszer, gyógyszer)</t>
  </si>
  <si>
    <t>közköltséges temetés</t>
  </si>
  <si>
    <t>Téli rezsicsökkentés egyszeri támogatása</t>
  </si>
  <si>
    <t xml:space="preserve">Ifjúságpolitikai feladatok </t>
  </si>
  <si>
    <t>Tehetséges és szociálisan hátrányos helyzetű tanulók ösztöndíja</t>
  </si>
  <si>
    <t>Bursa Hungarica Felsőoktatási Önkormányzati Ösztöndíj pályázat  234/2017. (IX.27.) kt. sz. határozat alapján</t>
  </si>
  <si>
    <t>ELLÁTOTTAK JUTTATÁSAI ÖSSZESEN:</t>
  </si>
  <si>
    <t>EGYÉB MŰKÖDÉSI CÉLÚ KIADÁSOK</t>
  </si>
  <si>
    <t>Karcagi Többcélú Kistérségi Társulás részére támogatás (állami hozzájárulás összege) működtetéséhez</t>
  </si>
  <si>
    <t>Karcagi Többcélú Kistérségi Társulás részére kiegészítő támogatás a karcagi székhellyel, telephellyel rendelkező intézmények működtetéséhez</t>
  </si>
  <si>
    <t>Karcagi Többcélú Kistérségi Tárulás 2018. évi tagdíja</t>
  </si>
  <si>
    <t>Helyi autóbusz közlekedés közszolgáltatás támogatása</t>
  </si>
  <si>
    <t>2018. évi kötelezettség</t>
  </si>
  <si>
    <t xml:space="preserve">Nagykun Víz- és Csatornamű Kft. </t>
  </si>
  <si>
    <t>Akácliget fürdő üzemeltetési támogatás</t>
  </si>
  <si>
    <t>Karcagi Sport Egyesület 2018. évi működési támogatása</t>
  </si>
  <si>
    <t>Orvosi ösztöndíjrendszer és lakhatási támogatás biztosítása</t>
  </si>
  <si>
    <t>Általános tartalék</t>
  </si>
  <si>
    <t>Céltartalék:</t>
  </si>
  <si>
    <t>Talajterhelési díj elkülönítése környezetvédelmi alapként</t>
  </si>
  <si>
    <t>Rekultivációs célú elkülönítés hulladéklerakó üzemeltetés miatt</t>
  </si>
  <si>
    <t>Rendszerfüggő elemek bérleti díjának elkülönítése vizkiközmű feljesztés finanszírozására</t>
  </si>
  <si>
    <t>EGYÉB MŰKÖDÉSI CÉLÚ KIADÁSOK ÖSSZESEN:</t>
  </si>
  <si>
    <t>BERUHÁZÁSOK</t>
  </si>
  <si>
    <t>TRT módosítás és vázrajz készítés folyamatban lévő ügyekben</t>
  </si>
  <si>
    <t>Tilamasi ivóvíz ellátási rendszer tervezése I. ütem</t>
  </si>
  <si>
    <t xml:space="preserve">KÖFOP-1.2.1-VEKOP-16 Csatlakozási konstrukció az önkormányzati ASP rendszer országos kiépítéséhez 
</t>
  </si>
  <si>
    <t>KEHOP-3.2.1-15-2017-00023 Komplex hulladékgazdálkódási rendszer fejlesztése Karcag Város, valamint a Tisza-Tó térségében, különös tekintettel az elkülönített hulladékgyűjtési, szállítási és előkezelő redszerre</t>
  </si>
  <si>
    <t>BERUHÁZÁSOK ÖSSZESEN:</t>
  </si>
  <si>
    <t>FELÚJÍTÁSOK</t>
  </si>
  <si>
    <t xml:space="preserve">TOP-2.1.2-15-JN1-2016-00011 Karcag zöldfelületeinek fejlesztése </t>
  </si>
  <si>
    <t>Pályázati támogatás</t>
  </si>
  <si>
    <t>Saját forrás 334/2017. (XII.14.) kt. Sz. határozat alapján</t>
  </si>
  <si>
    <t xml:space="preserve">Önkormányzati feladatellátást szolgáló fejlesztések támogatása pályázat
Táncsics krt. 19. Óvoda tornaszoba felújítás   
118/2017. (IV.27.) „kt.” határozat alapján
</t>
  </si>
  <si>
    <t xml:space="preserve">Zártkertek infrastrukturális háttér fejlesztéséra vonatkozó pályázat
16/2018. (I.25.) „kt.” határozat alapján
</t>
  </si>
  <si>
    <t>Belterületi utak, járdák felújítása pályázat támogatása</t>
  </si>
  <si>
    <t>FELÚJÍTÁSOK ÖSSZESEN:</t>
  </si>
  <si>
    <t>EGYÉB FELHALMOZÁSI CÉLÚ KIADÁSOK</t>
  </si>
  <si>
    <t>EGYÉB FELHALMOZÁSI CÉLÚ KIADÁSOK ÖSSZESEN:</t>
  </si>
  <si>
    <t>FINANSZÍROZÁSI KIADÁSOK</t>
  </si>
  <si>
    <t>Önkormányzat irányítása alá tartozó költségvetési szervek támogatása</t>
  </si>
  <si>
    <t>Folyószámlahitel igánybevétel törlesztés</t>
  </si>
  <si>
    <t>FINANSZÍROZÁSI KIADÁSOK ÖSSZESEN:</t>
  </si>
  <si>
    <t>M I N D Ö S S Z E S E N:</t>
  </si>
  <si>
    <t>BEVÉTELEK MINDÖSSZESEN (B1-B8.):</t>
  </si>
  <si>
    <t>"Babacsomag" minden Karcagon lakhellyel rendelkező újszülött részére 20.000,- Ft/fő</t>
  </si>
  <si>
    <t>Kötelező feladatok</t>
  </si>
  <si>
    <t>Kötelező feladatok összesen:</t>
  </si>
  <si>
    <t xml:space="preserve">Önként vállalt feladatok </t>
  </si>
  <si>
    <t>Önként vállalt feladatok összesen:</t>
  </si>
  <si>
    <t>Ö s s z e s e n:</t>
  </si>
  <si>
    <t>Finanszírozási kiadás</t>
  </si>
  <si>
    <t>M i n d ö s s z e s e n:</t>
  </si>
  <si>
    <t>Költségvetési szerv megnevezése</t>
  </si>
  <si>
    <t xml:space="preserve">B1. </t>
  </si>
  <si>
    <t xml:space="preserve">B2.  </t>
  </si>
  <si>
    <t xml:space="preserve">B3.  </t>
  </si>
  <si>
    <t xml:space="preserve">B4.  </t>
  </si>
  <si>
    <t xml:space="preserve">B5.  </t>
  </si>
  <si>
    <t xml:space="preserve">B6.  </t>
  </si>
  <si>
    <t xml:space="preserve">B7.  </t>
  </si>
  <si>
    <t xml:space="preserve">B8.  </t>
  </si>
  <si>
    <t xml:space="preserve">B1-B8.  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</si>
  <si>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</si>
  <si>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</si>
  <si>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</si>
  <si>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</si>
  <si>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</si>
  <si>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</si>
  <si>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Bevételek összesen</t>
  </si>
  <si>
    <t>Előző évi maradvány igénybevétele</t>
  </si>
  <si>
    <t>Irányító szervi támogatás</t>
  </si>
  <si>
    <t>Működési célú</t>
  </si>
  <si>
    <t>Felhalmozási célú</t>
  </si>
  <si>
    <t>Madarász Imre Egyesített Óvoda</t>
  </si>
  <si>
    <t>Önként vállalt feladat</t>
  </si>
  <si>
    <t>Madarász Imre Egyesített Óvoda összesen:</t>
  </si>
  <si>
    <t>Déryné Kulturális,Turisztikai, Sport Központ és Könyvtár</t>
  </si>
  <si>
    <t>Déryné Kulturális,Turisztikai,Sport Központ és Könyvtár összesen:</t>
  </si>
  <si>
    <t>Városi Önkormányzat Városgondnoksága</t>
  </si>
  <si>
    <t>Önként vállalt feladat TOP-os pályázat</t>
  </si>
  <si>
    <t>Önként vállalt feladat START munkaprogram</t>
  </si>
  <si>
    <t>Városi Önkormányzat Városgondnoksága összesen:</t>
  </si>
  <si>
    <t>Győrffy István Nagykun Múzeum</t>
  </si>
  <si>
    <t>Győrffy István Nagykun Múzeum összesen:</t>
  </si>
  <si>
    <t xml:space="preserve">Karcagi Polgármesteri Hivatal </t>
  </si>
  <si>
    <t xml:space="preserve">Karcagi Polgármesteri Hivatal összesen: </t>
  </si>
  <si>
    <t>Költségvetési szervek kötelező feladatai összesen:</t>
  </si>
  <si>
    <t>Költségvetési szervek önként vállalt feladatai összesen:</t>
  </si>
  <si>
    <t>Költségvetési szervek államigazgatási feladatai összesen:</t>
  </si>
  <si>
    <t>Költségvetési szervek összesen:</t>
  </si>
  <si>
    <t>Személyi juttatások</t>
  </si>
  <si>
    <t>Dologi kiadások</t>
  </si>
  <si>
    <t>Ellátottak pénzbeli juttatásai</t>
  </si>
  <si>
    <t>Egyéb működési célú kiadások</t>
  </si>
  <si>
    <t>Finanszírozási kiadások</t>
  </si>
  <si>
    <t>Beruházások</t>
  </si>
  <si>
    <t>Felújítások</t>
  </si>
  <si>
    <t xml:space="preserve">K1. </t>
  </si>
  <si>
    <t xml:space="preserve">K2.  </t>
  </si>
  <si>
    <t xml:space="preserve">K3.  </t>
  </si>
  <si>
    <t xml:space="preserve">K4.  </t>
  </si>
  <si>
    <t xml:space="preserve">K5.  </t>
  </si>
  <si>
    <t xml:space="preserve">K6.  </t>
  </si>
  <si>
    <t xml:space="preserve">K7.  </t>
  </si>
  <si>
    <t xml:space="preserve">K8.  </t>
  </si>
  <si>
    <t xml:space="preserve">K1-K8.  </t>
  </si>
  <si>
    <t>Munkaadót terhelő járulékok és szociális hozzájárulási adó</t>
  </si>
  <si>
    <t>Egyéb felhalmozási célú kiadások</t>
  </si>
  <si>
    <t>Kiadások összesen</t>
  </si>
  <si>
    <t>Déryné Kulturális,Turisztikai,Sport Központ és Könyvtár</t>
  </si>
  <si>
    <t>Önként vállalt feladat EFOP</t>
  </si>
  <si>
    <t>Megnevezés</t>
  </si>
  <si>
    <t>B8.</t>
  </si>
  <si>
    <t>B1-B8.</t>
  </si>
  <si>
    <t>Helyi önkormányzatok működésének általános támogatása</t>
  </si>
  <si>
    <t>Mezőőrség támogatása</t>
  </si>
  <si>
    <t>Területalapú támogatás</t>
  </si>
  <si>
    <t>Mezőőri járulék</t>
  </si>
  <si>
    <t>Kamat és árfolyambevétel</t>
  </si>
  <si>
    <t>Helyi iparűzési adó</t>
  </si>
  <si>
    <t>Idegenforgalmi adó</t>
  </si>
  <si>
    <t>Gépjárműadó (40%)</t>
  </si>
  <si>
    <t>Termőföld bérbeadásából származó szja</t>
  </si>
  <si>
    <t>Bírságok, pótlékok, egyéb sajátos bevételek</t>
  </si>
  <si>
    <t>Talajkterhelési díj</t>
  </si>
  <si>
    <t>Köztemetés megtérülés</t>
  </si>
  <si>
    <t>Kötelező feladatok összesen</t>
  </si>
  <si>
    <t>Önként vállalt feladatok</t>
  </si>
  <si>
    <t>Földhaszonbérlet</t>
  </si>
  <si>
    <t>Közterület-használati díj</t>
  </si>
  <si>
    <t>Bérleti díj (TRV)</t>
  </si>
  <si>
    <t>Egyéb bérleti díj és működési bevétel</t>
  </si>
  <si>
    <t>Vagyonkezelésbe adás bevétele</t>
  </si>
  <si>
    <t>Továbbszámlázott kiadások bevételei</t>
  </si>
  <si>
    <t>Szennyvíz befizetés</t>
  </si>
  <si>
    <t>TRT módosítás megtéríttetése</t>
  </si>
  <si>
    <t>Értékesített ingatlanok éves törlesztése</t>
  </si>
  <si>
    <t>Előző évi maradvány igénybevétele kötelező feladatok</t>
  </si>
  <si>
    <t>Előző évi maradvány igénybevétele önként vállalt feladatok</t>
  </si>
  <si>
    <t xml:space="preserve">    1.3.7. Szociális ágazati összevont pótlék</t>
  </si>
  <si>
    <t>Belterületi utak, járdák felújítása, parkolók kialakítása</t>
  </si>
  <si>
    <t>Hatósági kényszerintézkedések, utcanévtáblák elhelyezése, szakhatósági díjak, vázrajz készítés, egyéb építési és településfejlesztési feladatok</t>
  </si>
  <si>
    <t>Környezetvédelmi program elkészíttetése</t>
  </si>
  <si>
    <t>2018-2019. évre vonatkozó általános forgalmi adó befizetési kötelezettség</t>
  </si>
  <si>
    <t>2018. decemberi áfa befizetés</t>
  </si>
  <si>
    <t>2019. évi áfa befizetés</t>
  </si>
  <si>
    <t xml:space="preserve">Karcag Városi Cigány Nemzetiségi Önkormányzat támogatása
 -1 fő adminisztrátor 4 órás foglalkoztatásához keretösszeg 1.462.138,- Ft
- Kulturális rendezvényekhez támogatás nyújtása 200.000,- Ft                                                                        </t>
  </si>
  <si>
    <t>Karcagi Többcélú Kistérségi Tárulás 2019. évi tagdíja</t>
  </si>
  <si>
    <t>Önkormányzati reprezentációs és ajándékozási kiadások, kiemelt városi események, nemzeti ünnepek, nemzetközi kapcsolatok, városmarketing kiadások</t>
  </si>
  <si>
    <t>Közművelődési és könyvtári érdekeltségnövelő pályázathoz önerő</t>
  </si>
  <si>
    <t>JNSZ Megyei Katasztrófavédelmi Igazgatóság Karcagi Hivatásos Tűzoltó-parancsnokság támogatása</t>
  </si>
  <si>
    <t xml:space="preserve">Műfüves pálya üzemeltetése </t>
  </si>
  <si>
    <t>2019. évi támogatás megelőlegezés</t>
  </si>
  <si>
    <t xml:space="preserve">   2. Folyószámla hitel igénybevétele</t>
  </si>
  <si>
    <t>Folyószámlahitel igénybevétele</t>
  </si>
  <si>
    <t>2019. évi kötelezettség</t>
  </si>
  <si>
    <t>Bursa Hungarica Felsőoktatási Önkormányzati Ösztöndíj pályázat  248/2018. (IX.27.) kt. sz. határozat alapján</t>
  </si>
  <si>
    <t>Karcag-Tilalmasi Mezőgazdasági KFT. tulajdonában lévő kutak és vízhálózat bérlete a 299/2018. (XI.29.) kt. sz. határozat alapján  2019.12.31-ig</t>
  </si>
  <si>
    <t xml:space="preserve">A 2015. évi Milánói Világkiállítás magyar pavilonjának elhelyezése Karcag Városában, a 1130/2017. (III.20.) Korm.határozat alapján kapott támogatás I.
</t>
  </si>
  <si>
    <t xml:space="preserve">A 2015. évi Milánói Világkiállítás magyar pavilonjának elhelyezése Karcag Városában, a 1130/2017. (III.20.) Korm.határozat alapján kapott támogatás II.
</t>
  </si>
  <si>
    <t>Saját forrás 334/2017. (XII.14.) kt. sz. határozat alapján</t>
  </si>
  <si>
    <t xml:space="preserve">Saját forrás </t>
  </si>
  <si>
    <t>Saját forrás 103/2018. (IV.26.) kt. sz. határozat alapján</t>
  </si>
  <si>
    <t>Városi Önkormányzat Városgondnokságától átvett, hullakékgazdálkodás bevételéből rekultivációs célra elkülönített összeg (céltartalék)</t>
  </si>
  <si>
    <t>2019. évi bérleti díj elkülönítése</t>
  </si>
  <si>
    <t>2013-2018. években befolyt, viziközmű fejlesztés céljára fel nem használt összeg</t>
  </si>
  <si>
    <t>2016-2017. év rendszerfüggetlen bérleti díjból 2019-re vállalt elkülönítés</t>
  </si>
  <si>
    <t>2018.01-05. hónapok után rendszerfüggetlen bérleti díjból elkülönítés</t>
  </si>
  <si>
    <t xml:space="preserve">                 </t>
  </si>
  <si>
    <t xml:space="preserve">K9.  </t>
  </si>
  <si>
    <t>Költségvetési szervek kiadásai</t>
  </si>
  <si>
    <t>Kötelező feladat, önként vállalt, államigazgatási feladatok</t>
  </si>
  <si>
    <t>Önkormányzat kiadása költségvetési szervek támogatása nélkül</t>
  </si>
  <si>
    <t>Kötelező, önként vállalt feladat</t>
  </si>
  <si>
    <t>Ö S S Z E S E N :</t>
  </si>
  <si>
    <t>Kamerarendszer bővítése (2018. évről áthúzódó)</t>
  </si>
  <si>
    <t>Kamerarendszer bővítése 2019. év</t>
  </si>
  <si>
    <t>Osztalék bevétel</t>
  </si>
  <si>
    <t xml:space="preserve">154/1  és 154/2 hrsz ingatlanok értékesítése (Bíróság) </t>
  </si>
  <si>
    <t xml:space="preserve"> 1. Ingatlan értékesítés</t>
  </si>
  <si>
    <t>Karcagi Sport Egyesület működési támogatása</t>
  </si>
  <si>
    <t>Karcag Kincse élmény- és gasztronómiai park kialakítása a 2065/2017. (XII.27.) Korm. határozat alapján</t>
  </si>
  <si>
    <t>Módosított előirányzat</t>
  </si>
  <si>
    <t>14. sz. melléklet a Karcag Városi Önkormányzat Képviselő-testületének …/2016. (………) önkormányzati rendeletéhez</t>
  </si>
  <si>
    <t>mérlegszerű kimutatása</t>
  </si>
  <si>
    <t>Adatok  Ft-ban</t>
  </si>
  <si>
    <t>Rovat száma</t>
  </si>
  <si>
    <t>Összesen</t>
  </si>
  <si>
    <t>Egyenleg (- hiány, + többlet)</t>
  </si>
  <si>
    <t xml:space="preserve">Bevétel </t>
  </si>
  <si>
    <t>Kiadás</t>
  </si>
  <si>
    <t>I. Működés</t>
  </si>
  <si>
    <t>B1.</t>
  </si>
  <si>
    <t>Működési célú támogatások államháztartáson belülről</t>
  </si>
  <si>
    <t>Önkormányzat költségvetési támogatása</t>
  </si>
  <si>
    <t>Egyéb működési célú támogatások államháztartáson belülről</t>
  </si>
  <si>
    <t>Elvonások és befizetések</t>
  </si>
  <si>
    <t>B3.</t>
  </si>
  <si>
    <t>Közhatalmi bevétel</t>
  </si>
  <si>
    <t>B4.</t>
  </si>
  <si>
    <t>Működési bevétel</t>
  </si>
  <si>
    <t>B6.</t>
  </si>
  <si>
    <t>K1.</t>
  </si>
  <si>
    <t>K2.</t>
  </si>
  <si>
    <t>K3.</t>
  </si>
  <si>
    <t>K4.</t>
  </si>
  <si>
    <t>Ellátottak pénzbeli juttatása</t>
  </si>
  <si>
    <t>K5.</t>
  </si>
  <si>
    <t>Működés összesen</t>
  </si>
  <si>
    <t>II. Felhalmozás</t>
  </si>
  <si>
    <t>B2.</t>
  </si>
  <si>
    <t>Felhalmozási célú támogatások államháztartáson belülről</t>
  </si>
  <si>
    <t>B5.</t>
  </si>
  <si>
    <t>B7.</t>
  </si>
  <si>
    <t>K6.</t>
  </si>
  <si>
    <t>K7.</t>
  </si>
  <si>
    <t>K8.</t>
  </si>
  <si>
    <t>Egyéb felhalmozási kiadások</t>
  </si>
  <si>
    <t>Felhalmozás összesen:</t>
  </si>
  <si>
    <t>Költségvetési bevételek és kiadások egyenlege finanszírozási műveletek nélkül</t>
  </si>
  <si>
    <t>K9.</t>
  </si>
  <si>
    <t>Finanszírozási műveletek egyenlege</t>
  </si>
  <si>
    <t>Költségvetés egyenlege finanszírozási bevételekkel és kiadásokkal együtt</t>
  </si>
  <si>
    <t xml:space="preserve">A Karcag Városi Önkormányzat 2019. évi működési és felhalmozási bevételeinek és kiadásainak </t>
  </si>
  <si>
    <t>Adatok ezer Ft-ban</t>
  </si>
  <si>
    <t>Rovat-szám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</si>
  <si>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</si>
  <si>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</si>
  <si>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</si>
  <si>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</si>
  <si>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</si>
  <si>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</si>
  <si>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</si>
  <si>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</si>
  <si>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</si>
  <si>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</si>
  <si>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</si>
  <si>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</si>
  <si>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</si>
  <si>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Bevételek összesen:</t>
  </si>
  <si>
    <t>Kiadások</t>
  </si>
  <si>
    <t>Ellátottak pénzbeli  juttatásai</t>
  </si>
  <si>
    <t>Kiadások összesen:</t>
  </si>
  <si>
    <t>Egyenleg</t>
  </si>
  <si>
    <t>Karcag Városi Önkormányzat 2019. évi előirányzat-felhasználási ütemterve</t>
  </si>
  <si>
    <t>29342/2 hrsz ingatlan megosztás utáni értékesítése (szállodatelek kialakítás)</t>
  </si>
  <si>
    <t xml:space="preserve">A Karcag Városi Önkormányzat és intézményei 2019. évi költségvetés tervezett bevételi főösszege kiemelt előirányzatonkénti bontásban
</t>
  </si>
  <si>
    <t xml:space="preserve">A Karcag Városi Önkormányzat 2019. évi költségvetésén belül az önkormányzat tervezett bevételi főösszege kiemelt előirányzatonkénti bontásban
</t>
  </si>
  <si>
    <t>A Karcag Városi Önkormányzat 2019. évi tervezett költségvetési kiadás főösszege kiemelt előirányzatonkénti bontásban</t>
  </si>
  <si>
    <t>A Karcag Városi Önkormányzat 2019. évi költségvetés kiadási főösszegén belül az önkormányzat kiadásai feladatonként, kötelező és önként vállalt feladatonkénti bontásban</t>
  </si>
  <si>
    <t>A Karcag Városi Önkormányzat 2019. évi költségvetés kiadási főösszegén belül az önkormányzat kiadásai feladatonként, kiemelt előirányzatonkénti bontásban</t>
  </si>
  <si>
    <t>Karcag Városi Önkormányzat által adományozható kitüntetésekhez járó pénzdíj, emlékplakettek, díjak, oklevelek</t>
  </si>
  <si>
    <t>Módosított
előirányzat</t>
  </si>
  <si>
    <t>Önként válallt feladatok összesen</t>
  </si>
  <si>
    <t>Mindösszesen:</t>
  </si>
  <si>
    <t>kiemelt előirányzatonkénti bontásban</t>
  </si>
  <si>
    <t xml:space="preserve">A Karcag Városi Önkormányzat 2019. évi tervezett bevételi főösszegén belül az önkormányzat működési és felhalmozási bevételei </t>
  </si>
  <si>
    <t>1/2. oldal</t>
  </si>
  <si>
    <t>2/2. oldal</t>
  </si>
  <si>
    <t>A Karcag Városi Önkormányzat 2019. évi költségvetési tervezett bevételi főösszegén belül 
a költségvetési szervek bevételei kiemelt előirányzatonkénti bontásban</t>
  </si>
  <si>
    <t>A Karcag Városi önkormányzat 2019. évi költségvetési tervezett  bevételi főösszegén belül                                                                                                                                                                                                                         a költségvetési szervek bevételei kiemelt előirányzatonkénti bontásban</t>
  </si>
  <si>
    <t xml:space="preserve">K1-K9.  </t>
  </si>
  <si>
    <t>A Karcag Városi Önkormányzat 2019. évi tervezett költségvetési kiadási főösszegén belül 
a költségvetési szervek kiadásai kiemelt előirányzatonkénti bontásban</t>
  </si>
  <si>
    <t xml:space="preserve">    1.5.2. Kiegyenlítő bérrendezési alap támogatás</t>
  </si>
  <si>
    <t>Biztosítási kártérítés</t>
  </si>
  <si>
    <t>Sportcsarnok nyílászáró felújítás bérleti díjként történő elszámolása</t>
  </si>
  <si>
    <t>Karcagi Többcélú Kistérségi Társulás részére biztosítási kártérítés átadása</t>
  </si>
  <si>
    <t>Rendszerfüggő víziközmű elemek bérleti díjának felhasználása víziközmű fejlesztés céljára</t>
  </si>
  <si>
    <t>Belterületi utak, járdák felújítása, parkolók, gyalogosátkelők kialakítása</t>
  </si>
  <si>
    <t>2018. évi állami támogatás visszafizetése</t>
  </si>
  <si>
    <t>Kamerarendszer kialakítására 2018. évben adott előleg</t>
  </si>
  <si>
    <t xml:space="preserve">Sportcsarnok nyílászáró felújítás </t>
  </si>
  <si>
    <t xml:space="preserve">Karcagi civil szervezetek támogatása 297/2018. (XI.29.) „kt.” sz. határozat és egyedi kérelem alapján
</t>
  </si>
  <si>
    <t>Polgármesteri keret felhasználása reprezentáció és ajándék</t>
  </si>
  <si>
    <t>VP Piac fejlesztés pályázat</t>
  </si>
  <si>
    <t>Tüdőszűrő</t>
  </si>
  <si>
    <t>1. sz. melléklet a Karcag Városi Önkormányzat Képviselő-testületének 1/2019.  (II.01.) önkormányzati rendeletéhez</t>
  </si>
  <si>
    <t>2. sz. melléklet a Karcag Városi Önkormányzat Képviselő-testületének 1/2019.  (II.01.) önkormányzati rendeletéhez</t>
  </si>
  <si>
    <t>3. sz. melléklet a Karcag Városi Önkormányzat Képviselő-testületének 1/2019.  (II.01.) önkormányzati rendeletéhez</t>
  </si>
  <si>
    <t>4. sz. melléklet a Karcag Városi Önkormányzat Képviselő-testületének 1/2019.  (II.01.) önkormányzati rendeletéhez</t>
  </si>
  <si>
    <t>5. sz. melléklet a Karcag Városi Önkormányzat Képviselő-testületének 1/2019.  (II.01.) önkormányzati rendeletéhez</t>
  </si>
  <si>
    <t>6. sz. melléklet a Karcag Városi Önkormányzat Képviselő-testületének 1/2019.  (II.01.) önkormányzati rendeletéhez</t>
  </si>
  <si>
    <t>7. sz. melléklet a Karcag Városi Önkormányzat Képviselő-testületének 1/2019.  (II.01.) önkormányzati rendeletéhez</t>
  </si>
  <si>
    <t>8. sz. melléklet a Karcag Városi Önkormányzat Képviselő-testületének 1/2019.  (II.01.) önkormányzati rendeletéhez</t>
  </si>
  <si>
    <t>A Karcag Városi Önkormányzat irányítása alá tartozó költségvetési szervek</t>
  </si>
  <si>
    <t xml:space="preserve"> 2019. évi létszámkerete és a költségvetési szervek által foglalkoztatott közfoglalkoztatottak létszáma</t>
  </si>
  <si>
    <t>Álláshely 
(Teljes munkaidősre számítva)
(fő) összesen</t>
  </si>
  <si>
    <t>Álláshelyből</t>
  </si>
  <si>
    <t xml:space="preserve">Részmunka-idős
napi munka ideje
(óra)
</t>
  </si>
  <si>
    <t>Közfoglalkoz-tatottak létszáma (fő)</t>
  </si>
  <si>
    <t>Megjegyzés</t>
  </si>
  <si>
    <t>Teljes munkaidős álláshely</t>
  </si>
  <si>
    <t>Részmunkaidős álláshely teljes munkaidősre számítva</t>
  </si>
  <si>
    <t>2018.12.31. tájékoztató adat</t>
  </si>
  <si>
    <t xml:space="preserve">Eredeti előirányzat </t>
  </si>
  <si>
    <t>Madarász Imre Egyesített Óvoda*</t>
  </si>
  <si>
    <t>Városi Önkormányzat Városgondnoksága**</t>
  </si>
  <si>
    <t>4 és 6</t>
  </si>
  <si>
    <t>2019.01.31-ig 32 fő, 2019.02.28-ig 160 fő</t>
  </si>
  <si>
    <t xml:space="preserve"> 2019.11.30-ig 65 fő, 2019.12.31-ig 15 fő, 2020.02.28-ig 198 fő</t>
  </si>
  <si>
    <t>10. sz. melléklet a Karcag Városi Önkormányzat Képviselő-testületének 1/2019.  (II.01.)  önkormányzati rendeletéhez</t>
  </si>
  <si>
    <t>A költségvetési szervek részére 2019. évre jóváhagyott költségvetési kereten belül a feladattal kötött kiadás
 kiemelt előirányzatonkénti bontásban</t>
  </si>
  <si>
    <t xml:space="preserve">M e g n e v e z é s </t>
  </si>
  <si>
    <t>Óvodapedagógusok és az óvodapedagógusok nevelő munkáját közvetlenül segítők bértámogatása a Magyarország 2019. évi központi költségvetéséről szóló 2018. évi L. törvény 2. sz. melléklet II.1. pontja , valamint a Kiegészítő szabályok 4. pontja szerint</t>
  </si>
  <si>
    <t>Óvodaműködtetési támogatás a Magyarország 2019. évi központi költségvetéséről szóló 2018. évi L. törvény 2. sz. melléklet II.2. pontja , valamint a Kiegészítő szabályok 4. pontja szerint</t>
  </si>
  <si>
    <t>Kiegészítő támogatás az óvodapedagógusok minősítéséból adódó többletkiadásokhoz a Magyarország 2019. évi központi költségvetéséről szóló 2018. évi L. törvény 2. sz. melléklet II.4. pontja , valamint a Kiegészítő szabályok 4. pontja szerint</t>
  </si>
  <si>
    <t>Intézményi gyermekétkeztetés támogatása a Magyarország 2019. évi központi költségvetéséről szóló 2018. évi L. törvény 2. sz. melléklet III.5. pontja , valamint a Kiegészítő szabályok 5. l) és ne) alpontja szerint</t>
  </si>
  <si>
    <t>Könyvtári és közművelődési feladatok támogatása a Magyarország 2019. évi központi költségvetéséről szóló 2018. évi L. törvény 2. sz. melléklet IV.1.d) alpontja , valamint a Kiegészítő szabályok 6. cd) alpontja szerint</t>
  </si>
  <si>
    <t>Üdülőhelyi feladatok támogatása a Magyarország 2019. évi központi költségvetéséről szóló 2018. évi L. törvény 2. sz. melléklet I.1.e) alpontja , valamint a Kiegészítő szabályok 3. fa) alpontja szerint</t>
  </si>
  <si>
    <t>Déryné Kulturális, Turisztikai, Sport Központ és Könyvtár összesen:</t>
  </si>
  <si>
    <t>A rászoruló gyermekek intézményen kívüli szünidei étkeztetésének támogatása (kötelező feladat) a Magyarország 2019. évi központi költségvetéséről szóló 2018. évi L. törvény 2. sz. melléklet III.6. pontja , valamint a Kiegészítő szabályok 5. nf) alpontja szerint</t>
  </si>
  <si>
    <t>Városi Önkormányzat Városgondnokság összesen:</t>
  </si>
  <si>
    <t>Györffy István Nagykun Múzeum</t>
  </si>
  <si>
    <t>Muzeális intézményi feladatok támogatása a Magyarország 2019. évi központi költségvetéséről szóló 2018. évi L. törvény 2. sz. melléklet IV.1.e) alpontja , valamint a Kiegészítő szabályok 6. ca) alpontja szerint</t>
  </si>
  <si>
    <t>Györffy István Nagykun Múzeum összesen:</t>
  </si>
  <si>
    <t>Önkormányzati hivatal működésének támogatása (kötelező feladat) a Magyarország 2019. évi központi költségvetéséről szóló 2018. évi L. törvény 2. sz. melléklet I.1. a) alpontja  szerint</t>
  </si>
  <si>
    <t>Karcagi Polgármesteri Hivatal összesen:</t>
  </si>
  <si>
    <t>11. sz. melléklet a Karcag Városi Önkormányzat Képviselő-testületének 1/2019.  (II.01.)  önkormányzati rendeletéhez</t>
  </si>
  <si>
    <r>
      <t>A Karcag Városi Önkormányzat 2019. évi költségvetési főösszegén belül 
a tartalék összege feladatonkénti bontásban</t>
    </r>
    <r>
      <rPr>
        <i/>
        <sz val="12"/>
        <rFont val="Times New Roman"/>
        <family val="1"/>
        <charset val="238"/>
      </rPr>
      <t xml:space="preserve">
</t>
    </r>
  </si>
  <si>
    <t xml:space="preserve">Adatok  Ft-ban </t>
  </si>
  <si>
    <t>12. sz. melléklet a Karcag Városi Önkormányzat Képviselő-testületének 1/2019.  (II.01.)  önkormányzati rendeletéhez</t>
  </si>
  <si>
    <t>Karcag Városi Önkormányzat saját bevétele és az adósságot keletkeztető ügyletekből eredő fizetési kötelezettségének kimutatása</t>
  </si>
  <si>
    <t>Sor-
szám</t>
  </si>
  <si>
    <t>Tárgyév
2019. év</t>
  </si>
  <si>
    <t>Saját bevétel és adósságot keletkeztető ügyletből eredő fizetési kötelezettség a tárgyévet követő évekre várható összege</t>
  </si>
  <si>
    <t>2020. év</t>
  </si>
  <si>
    <t>2021. év</t>
  </si>
  <si>
    <t>2022. év</t>
  </si>
  <si>
    <t>2023. év</t>
  </si>
  <si>
    <t>2024. év</t>
  </si>
  <si>
    <t>2025. év</t>
  </si>
  <si>
    <t>2026. év</t>
  </si>
  <si>
    <t>2027. év</t>
  </si>
  <si>
    <t>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</si>
  <si>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</si>
  <si>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</si>
  <si>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</si>
  <si>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</si>
  <si>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</si>
  <si>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</si>
  <si>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</si>
  <si>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</si>
  <si>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</si>
  <si>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</si>
  <si>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</si>
  <si>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</si>
  <si>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Helyi adók</t>
  </si>
  <si>
    <t>01</t>
  </si>
  <si>
    <t>Önkormányzati vagyon és az önkormányzatot megillető vagyoni értékű jog értékesítéséből és hasznosításából százmazó bevétel</t>
  </si>
  <si>
    <t>02</t>
  </si>
  <si>
    <t>Osztalék, koncessziós díj és a hozam bevétel</t>
  </si>
  <si>
    <t>03</t>
  </si>
  <si>
    <t>Tárgyi eszköz és az immateriális jószág, részvény, részesedés, vállalat értékesítéséből vagy privatizációból származó bevétel</t>
  </si>
  <si>
    <t>04</t>
  </si>
  <si>
    <t>Bírság-, pótlék-, és díjbevétel</t>
  </si>
  <si>
    <t>05</t>
  </si>
  <si>
    <t>Kezesség, illetve garancia vállalással kapcsolatos megtérülés</t>
  </si>
  <si>
    <t>06</t>
  </si>
  <si>
    <t>Saját bevételek (01+…+06)</t>
  </si>
  <si>
    <t>07</t>
  </si>
  <si>
    <t>Saját bevételek (07.sor) 50 %-a</t>
  </si>
  <si>
    <t>08</t>
  </si>
  <si>
    <t>Előző években keletkezett tárgyévet terhelő fizetési kötelezettség (10+…+16)</t>
  </si>
  <si>
    <t>09</t>
  </si>
  <si>
    <t>Felvett, átvállalt hitel és annak tőketartozása</t>
  </si>
  <si>
    <t>10</t>
  </si>
  <si>
    <t>Felvett, átvállalt kölcsön és annak tőketartozása</t>
  </si>
  <si>
    <t>11</t>
  </si>
  <si>
    <t>Hitelviszonyt megtestesítő értékpapír</t>
  </si>
  <si>
    <t>12</t>
  </si>
  <si>
    <t>Adott váltó</t>
  </si>
  <si>
    <t>13</t>
  </si>
  <si>
    <t>Pénzügyi lizing</t>
  </si>
  <si>
    <t>14</t>
  </si>
  <si>
    <t>Halasztott fizetés</t>
  </si>
  <si>
    <t>15</t>
  </si>
  <si>
    <t>Kezességvállalásból eredő fizetési kötelezettség                                  Nagykun Víz- és Csatornamű Kft. Karcag (Fejlesztési hitel fürdőfejlesztéshez UniCredit Bank Zrt., felvétel éve: 2011. , összege: 152.125 ezer Ft)</t>
  </si>
  <si>
    <t>16</t>
  </si>
  <si>
    <t>Tárgyévben keletkezett, illetve keletkező, tárgyévet 
terhelő fizetési kötelezettség (19+…+25)</t>
  </si>
  <si>
    <t>17</t>
  </si>
  <si>
    <t>18</t>
  </si>
  <si>
    <t>19</t>
  </si>
  <si>
    <t>20</t>
  </si>
  <si>
    <t>21</t>
  </si>
  <si>
    <t>22</t>
  </si>
  <si>
    <t>23</t>
  </si>
  <si>
    <t>Kezességvállalásból eredő fizetési kötelezettség</t>
  </si>
  <si>
    <t>24</t>
  </si>
  <si>
    <t>Fizetési kötelezettség összesen (09+17)</t>
  </si>
  <si>
    <t>25</t>
  </si>
  <si>
    <t>Fizetési kötelezettséggel csökkentett saját bevétel (08-25)</t>
  </si>
  <si>
    <t>26</t>
  </si>
  <si>
    <t>13. sz. melléklet a Karcag Városi Önkormányzat Képviselő-testületének 1/2019.  (II.01.)  önkormányzati rendeletéhez</t>
  </si>
  <si>
    <t>A Karcag Városi Önkormányzat 2019. évre tervezett közvetett támogatásai jogcímenkénti bontásban</t>
  </si>
  <si>
    <t>Jogcím</t>
  </si>
  <si>
    <t>Mérték</t>
  </si>
  <si>
    <t>Támogatás</t>
  </si>
  <si>
    <t>(közvetetten támogatásban</t>
  </si>
  <si>
    <t xml:space="preserve"> összege</t>
  </si>
  <si>
    <t xml:space="preserve"> részesülők száma)</t>
  </si>
  <si>
    <t>(Ft)</t>
  </si>
  <si>
    <t xml:space="preserve">Adómentesség a  Karcag Város Önkormányzat Képviselő Testületének a helyi iparűzési adóról szóló 15/2015. (V.01.) önkormányzati rendelete 2. §-a alapján </t>
  </si>
  <si>
    <t>Adómentesség a Karcag Városi Önkormányzat Képviselő Testületének az idegenforgalmi adóról szóló 14/2015. (V.01.) önkormányzati rendelet és a helyi adókról szóló 1990. évi C. törvény 31. §. alapján</t>
  </si>
  <si>
    <t>-</t>
  </si>
  <si>
    <t>Adómentesség a gépjárműadóról szóló 1991. évi LXXXII. törvény 5. §-a alapján</t>
  </si>
  <si>
    <t>ÖSSZESEN:</t>
  </si>
  <si>
    <t xml:space="preserve">    1.1.9.    Bérkompenzáció támogatása</t>
  </si>
  <si>
    <t xml:space="preserve">      1.1.11.   A minimálbér és a garantált bérminimum emelés hatásának kompenzációja</t>
  </si>
  <si>
    <t xml:space="preserve">    1.2.4.   A minimálbér és a garantált bérminimum emelés hatásának kompenzációja</t>
  </si>
  <si>
    <t xml:space="preserve">    1.3.8. Falu- és tanyagondnoki szolgálatok kiegészyítő támogatása</t>
  </si>
  <si>
    <t xml:space="preserve">    1.3.9. A minimálbér és a garantált bérminimum emelés hatásának kompenzációja</t>
  </si>
  <si>
    <t xml:space="preserve">    1.4.5. A minimálbér és a garantált bérminimum emelés hatásának kompenzációja</t>
  </si>
  <si>
    <t xml:space="preserve">Karcag Városi Önkormányzat fejlesztési feladatainak támogatása
Városháza épületének felújítása (volt rendőrségi épületrész)
</t>
  </si>
  <si>
    <t>Tehetségbatár Önkormányzat ösztöndíj</t>
  </si>
  <si>
    <t xml:space="preserve">TOP-5.3.1-16-JN1-2017-00006 Karcagi kistérség közösségi fejlesztése
pályázat támogatása
</t>
  </si>
  <si>
    <t>JNSZ Megyei Önkormányzat támogatása</t>
  </si>
  <si>
    <t>JNSZ Megyei Önkormányzat támogatása Ifjúságbarát Önkormányzat</t>
  </si>
  <si>
    <t xml:space="preserve">TOP-1.1.3-15-JN1-2016-00015 Karcagi termékek piaca pályázat támogatása </t>
  </si>
  <si>
    <t>Karcag Kincse keresletélénkítő projekt támogatása</t>
  </si>
  <si>
    <t>LIFE levegőminőség-védelmi Projekt támogatása</t>
  </si>
  <si>
    <t>Önként vállalt feladat nyári diákmunka</t>
  </si>
  <si>
    <t>Gyermekvédelmi támogatás</t>
  </si>
  <si>
    <t>Karcag Városi Önkormányzat fejlesztési feladatainak támogatása (volt rendőrségi épületrész felújítása)</t>
  </si>
  <si>
    <t>KLIK konyhák üzemeltetési költsége</t>
  </si>
  <si>
    <t xml:space="preserve">A 2015. évi Milánói Világkiállítás magyar pavilonjának elhelyezése Karcag Városában, a 1130/2017. (III.20.) Korm.határozat alapján kapott támogatás II. visszautalása szerződés módosítás miatt
</t>
  </si>
  <si>
    <t xml:space="preserve">TOP-1.1.3-15-JN1-2016-00015 Karcagi termékek piaca pályázat </t>
  </si>
  <si>
    <t>TOP-5.3.1-16-JN1-2017-00006 Karcagi kistérség közösségi fejlesztése</t>
  </si>
  <si>
    <t>LIFE Integrált levegőminőség-védelmi Projekt támogatásához kapcsolódó kiadások</t>
  </si>
  <si>
    <t>,</t>
  </si>
  <si>
    <t>Bethlen Gábor Alap támogatásához kapcsolódó kiadások</t>
  </si>
  <si>
    <t>JNSZ Megyei Önkormányzat támogatása kirándulásra</t>
  </si>
  <si>
    <t xml:space="preserve">Polgármesteri keret felhasználása </t>
  </si>
  <si>
    <t>LIFE Integrált levegőminőség-védelmi Projekt támogatása</t>
  </si>
  <si>
    <t>TOP-1.1.3-15-JN1-2016-00015 Karcagi termékek piaca pályázat támogatása</t>
  </si>
  <si>
    <t>TOP-5.3.1-16-JN1-2017-00006 Karcagi kistérség közösségi fejlesztése pályázat támogatása</t>
  </si>
  <si>
    <t>A minimálbér és a garantál bérminimum emelésének kompenzációja</t>
  </si>
  <si>
    <t>KEHOP-3.2.1-15-2017-00023 Komplex hulladékgazdálkodási rendszer fejlesztése Karcag Város, valamint a Tisza-Tó térségében, különös tekintettel az elkülönített hulladékgyűjtési, szállítási és előkezelő redszerre</t>
  </si>
  <si>
    <t>A 2015. évi Milánói Világkiállítás magyar pavilonjának elhelyezése Karcag Városában, a 1130/2017. (III.20.) Korm.határozat alapján kapott támogatás II. visszautalása szerződés módosítás miatt</t>
  </si>
  <si>
    <t>Álláshely összesen 2019.
(Teljes munkaidősre számítva)
(fő)</t>
  </si>
  <si>
    <t>Részmunkaidős (fő)</t>
  </si>
  <si>
    <t xml:space="preserve">Karcag Városi Önkormányzat
   </t>
  </si>
  <si>
    <t>Önkormányzat összesen:</t>
  </si>
  <si>
    <t xml:space="preserve">    1.5.3. Jó adatszolgáltató önkormányzatok támogatása</t>
  </si>
  <si>
    <t xml:space="preserve">    1.5.4. Rendkívüli szociális támogatás</t>
  </si>
  <si>
    <t xml:space="preserve">    1.5.5. Rendkívüli önkormányzati támogatás</t>
  </si>
  <si>
    <t xml:space="preserve">    1.5.6. Helyi közösségi közlekedés támotgatása</t>
  </si>
  <si>
    <t>Bethlen Gábor Alapkezelő támogatása</t>
  </si>
  <si>
    <t>Karcag Város kulturális feladatainak támogatása – A 2015. évi Milánói Világkiállítás magyar pavilonjának újjáépítése Karcagon megvalósítására a 1551/2019. (IX.26.) Korm.határozat alapján kapott támogatás</t>
  </si>
  <si>
    <t>Karcag Város fejlesztési feladatainak támogatása - Szennyvízhálózat előkészítése megvalósítására kapott támogatás</t>
  </si>
  <si>
    <t>30 éve szabadon pályázat lebonyolításának támogatása</t>
  </si>
  <si>
    <t>Helyi közösségi közlekedés támogatása</t>
  </si>
  <si>
    <t>30 éve szabadon pályázat kiadásai</t>
  </si>
  <si>
    <t>Európai Mobilias hét projekt kiadásai</t>
  </si>
  <si>
    <t>Európa a polgárokért pályázat kiadásai</t>
  </si>
  <si>
    <t xml:space="preserve">Karcag Város kulturális feladatainak támogatása - A 2015. évi Milánói Világkiállítás magyar pavilonjának elhelyezése Karcag Városában, a 1551/2019. (IX.26.) Korm.határozat alapján kapott támogatás 
</t>
  </si>
  <si>
    <t>Karcag Város fejletsztési feladatainak támogatása - Szennyvízhálózat előkészítése</t>
  </si>
  <si>
    <t>KEHOP-3.2.1-15-2017-00023 Komplex hulladékgazdálkodási rendszer fejlesztése Karcag Város, valamint a Tisza-Tó térségében, különös tekintettel az elkülönített hulladékgyűjtési, szállítási és előkezelő rendszerre támogatás visszautalása szerződés módosítás miatt</t>
  </si>
  <si>
    <t>Gyöffy István Nagykun Múzeum***</t>
  </si>
  <si>
    <t xml:space="preserve">  *   Madarász Imre Egyesített Óvoda 2019. január 1-től +3 fő óvodapedagógus álláshely, 2019. szeptember 1-től +1 fő dajka álláshely</t>
  </si>
  <si>
    <t>** Városi Önkormányzat Városgondnoksága 2019. március 1-től -1 fő gazdasági ügyintéző álláshely. 2019. december 1-től +1 fő adminisztrátor álláshely</t>
  </si>
  <si>
    <t>***Györffy István Nagykun Múzeum 2019. december 1-től +1 fő tördelő álláshely</t>
  </si>
  <si>
    <t>9. sz. melléklet a Karcag Városi Önkormányzat Képviselő-testületének1/2019.  (II.01.) önkormányzati rendeletéhez</t>
  </si>
  <si>
    <t>14. sz. melléklet a Karcag Városi Önkormányzat Képviselő-testületének 1/2019.  (II.01.)  önkormányzati rendeletéhez</t>
  </si>
  <si>
    <t>15. sz. melléklet a Karcag Városi Önkormányzat Képviselő-testületének 1/2019.  (II.01.)  önkormányzati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</si>
</sst>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F_t_-;\-* #,##0\ _F_t_-;_-* &quot;-&quot;\ _F_t_-;_-@_-"/>
    <numFmt numFmtId="164" formatCode="#,##0\ _F_t"/>
    <numFmt numFmtId="165" formatCode="#,##0_ ;\-#,##0\ "/>
  </numFmts>
  <fonts count="60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i/>
      <u/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u/>
      <sz val="12"/>
      <name val="Times New Roman"/>
      <family val="1"/>
      <charset val="238"/>
    </font>
    <font>
      <b/>
      <sz val="12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u/>
      <sz val="16"/>
      <name val="Times New Roman"/>
      <family val="1"/>
      <charset val="238"/>
    </font>
    <font>
      <b/>
      <i/>
      <sz val="16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6"/>
      <name val="Times New Roman"/>
      <family val="1"/>
      <charset val="238"/>
    </font>
    <font>
      <i/>
      <u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b/>
      <i/>
      <sz val="13"/>
      <name val="Times New Roman"/>
      <family val="1"/>
      <charset val="238"/>
    </font>
    <font>
      <sz val="13"/>
      <name val="Arial"/>
      <family val="2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16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4"/>
      <name val="Arial"/>
      <family val="2"/>
      <charset val="238"/>
    </font>
    <font>
      <sz val="9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20"/>
      <name val="Times New Roman"/>
      <family val="1"/>
      <charset val="238"/>
    </font>
    <font>
      <b/>
      <i/>
      <sz val="20"/>
      <name val="Times New Roman"/>
      <family val="1"/>
      <charset val="238"/>
    </font>
    <font>
      <b/>
      <sz val="11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7"/>
      <name val="Times New Roman"/>
      <family val="1"/>
      <charset val="238"/>
    </font>
    <font>
      <b/>
      <sz val="7.5"/>
      <name val="Times New Roman"/>
      <family val="1"/>
      <charset val="238"/>
    </font>
    <font>
      <b/>
      <sz val="7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u/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u/>
      <sz val="9"/>
      <name val="Times New Roman"/>
      <family val="1"/>
      <charset val="238"/>
    </font>
    <font>
      <u/>
      <sz val="10"/>
      <name val="Arial"/>
      <family val="2"/>
      <charset val="238"/>
    </font>
    <font>
      <i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33" fillId="0" borderId="0"/>
    <xf numFmtId="0" fontId="12" fillId="0" borderId="0"/>
  </cellStyleXfs>
  <cellXfs count="80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indent="15"/>
    </xf>
    <xf numFmtId="0" fontId="1" fillId="0" borderId="0" xfId="0" applyFont="1" applyBorder="1" applyAlignment="1"/>
    <xf numFmtId="0" fontId="5" fillId="0" borderId="0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right" vertical="center" wrapText="1" indent="1"/>
    </xf>
    <xf numFmtId="164" fontId="1" fillId="0" borderId="11" xfId="0" applyNumberFormat="1" applyFont="1" applyBorder="1" applyAlignment="1">
      <alignment horizontal="right" vertical="center" wrapText="1" indent="1"/>
    </xf>
    <xf numFmtId="164" fontId="1" fillId="0" borderId="10" xfId="0" applyNumberFormat="1" applyFont="1" applyBorder="1" applyAlignment="1">
      <alignment horizontal="left" vertical="top" wrapText="1" indent="1"/>
    </xf>
    <xf numFmtId="0" fontId="1" fillId="0" borderId="12" xfId="0" applyFont="1" applyBorder="1" applyAlignment="1">
      <alignment horizontal="left" vertical="top" wrapText="1" indent="1"/>
    </xf>
    <xf numFmtId="164" fontId="1" fillId="0" borderId="13" xfId="0" applyNumberFormat="1" applyFont="1" applyBorder="1" applyAlignment="1">
      <alignment horizontal="left" vertical="top" wrapText="1" indent="1"/>
    </xf>
    <xf numFmtId="164" fontId="1" fillId="0" borderId="14" xfId="0" applyNumberFormat="1" applyFont="1" applyBorder="1" applyAlignment="1">
      <alignment horizontal="right" vertical="center" wrapText="1" indent="1"/>
    </xf>
    <xf numFmtId="164" fontId="5" fillId="2" borderId="15" xfId="0" applyNumberFormat="1" applyFont="1" applyFill="1" applyBorder="1" applyAlignment="1">
      <alignment horizontal="right" vertical="center" wrapText="1" indent="1"/>
    </xf>
    <xf numFmtId="0" fontId="6" fillId="0" borderId="0" xfId="0" applyFont="1"/>
    <xf numFmtId="0" fontId="1" fillId="0" borderId="13" xfId="0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left" vertical="top" wrapText="1" indent="1"/>
    </xf>
    <xf numFmtId="164" fontId="5" fillId="0" borderId="11" xfId="0" applyNumberFormat="1" applyFont="1" applyBorder="1" applyAlignment="1">
      <alignment horizontal="right" vertical="center" wrapText="1" indent="1"/>
    </xf>
    <xf numFmtId="164" fontId="1" fillId="0" borderId="10" xfId="0" applyNumberFormat="1" applyFont="1" applyBorder="1" applyAlignment="1">
      <alignment horizontal="right" vertical="center" wrapText="1" indent="1"/>
    </xf>
    <xf numFmtId="3" fontId="1" fillId="0" borderId="10" xfId="0" applyNumberFormat="1" applyFont="1" applyBorder="1" applyAlignment="1">
      <alignment horizontal="right" vertical="top" wrapText="1" indent="1"/>
    </xf>
    <xf numFmtId="3" fontId="1" fillId="0" borderId="13" xfId="0" applyNumberFormat="1" applyFont="1" applyBorder="1" applyAlignment="1">
      <alignment horizontal="right" vertical="top" wrapText="1" indent="1"/>
    </xf>
    <xf numFmtId="3" fontId="1" fillId="0" borderId="13" xfId="0" applyNumberFormat="1" applyFont="1" applyFill="1" applyBorder="1" applyAlignment="1">
      <alignment horizontal="right" vertical="top" wrapText="1" indent="1"/>
    </xf>
    <xf numFmtId="3" fontId="1" fillId="0" borderId="14" xfId="0" applyNumberFormat="1" applyFont="1" applyFill="1" applyBorder="1" applyAlignment="1">
      <alignment horizontal="right" vertical="top" wrapText="1" indent="1"/>
    </xf>
    <xf numFmtId="164" fontId="1" fillId="0" borderId="16" xfId="0" applyNumberFormat="1" applyFont="1" applyBorder="1" applyAlignment="1">
      <alignment horizontal="right" vertical="center" wrapText="1" indent="1"/>
    </xf>
    <xf numFmtId="164" fontId="5" fillId="2" borderId="19" xfId="0" applyNumberFormat="1" applyFont="1" applyFill="1" applyBorder="1" applyAlignment="1">
      <alignment horizontal="right" vertical="center" wrapText="1" indent="1"/>
    </xf>
    <xf numFmtId="0" fontId="5" fillId="2" borderId="20" xfId="0" applyFont="1" applyFill="1" applyBorder="1" applyAlignment="1">
      <alignment horizontal="left" vertical="top" wrapText="1" indent="1"/>
    </xf>
    <xf numFmtId="3" fontId="1" fillId="2" borderId="21" xfId="0" applyNumberFormat="1" applyFont="1" applyFill="1" applyBorder="1" applyAlignment="1">
      <alignment horizontal="right" vertical="top" wrapText="1" indent="1"/>
    </xf>
    <xf numFmtId="164" fontId="1" fillId="2" borderId="22" xfId="0" applyNumberFormat="1" applyFont="1" applyFill="1" applyBorder="1" applyAlignment="1">
      <alignment horizontal="right" vertical="center" wrapText="1" indent="1"/>
    </xf>
    <xf numFmtId="164" fontId="1" fillId="0" borderId="5" xfId="0" applyNumberFormat="1" applyFont="1" applyBorder="1" applyAlignment="1">
      <alignment horizontal="right" vertical="center" wrapText="1" indent="1"/>
    </xf>
    <xf numFmtId="0" fontId="1" fillId="0" borderId="6" xfId="0" applyFont="1" applyBorder="1" applyAlignment="1">
      <alignment horizontal="left" vertical="top" wrapText="1" indent="1"/>
    </xf>
    <xf numFmtId="3" fontId="1" fillId="0" borderId="7" xfId="0" applyNumberFormat="1" applyFont="1" applyBorder="1" applyAlignment="1">
      <alignment horizontal="right" vertical="top" wrapText="1" indent="1"/>
    </xf>
    <xf numFmtId="164" fontId="1" fillId="0" borderId="8" xfId="0" applyNumberFormat="1" applyFont="1" applyBorder="1" applyAlignment="1">
      <alignment horizontal="right" vertical="center" wrapText="1" indent="1"/>
    </xf>
    <xf numFmtId="3" fontId="1" fillId="0" borderId="10" xfId="0" applyNumberFormat="1" applyFont="1" applyFill="1" applyBorder="1" applyAlignment="1">
      <alignment horizontal="right" vertical="top" wrapText="1" indent="1"/>
    </xf>
    <xf numFmtId="164" fontId="1" fillId="2" borderId="8" xfId="0" applyNumberFormat="1" applyFont="1" applyFill="1" applyBorder="1" applyAlignment="1">
      <alignment horizontal="right" vertical="center" wrapText="1" indent="1"/>
    </xf>
    <xf numFmtId="164" fontId="5" fillId="2" borderId="8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/>
    <xf numFmtId="164" fontId="1" fillId="2" borderId="11" xfId="0" applyNumberFormat="1" applyFont="1" applyFill="1" applyBorder="1" applyAlignment="1">
      <alignment horizontal="right" vertical="center" wrapText="1" indent="1"/>
    </xf>
    <xf numFmtId="164" fontId="5" fillId="2" borderId="11" xfId="0" applyNumberFormat="1" applyFont="1" applyFill="1" applyBorder="1" applyAlignment="1">
      <alignment horizontal="right" vertical="center" wrapText="1" indent="1"/>
    </xf>
    <xf numFmtId="164" fontId="1" fillId="2" borderId="5" xfId="0" applyNumberFormat="1" applyFont="1" applyFill="1" applyBorder="1" applyAlignment="1">
      <alignment horizontal="right" vertical="center" wrapText="1" indent="1"/>
    </xf>
    <xf numFmtId="164" fontId="5" fillId="2" borderId="5" xfId="0" applyNumberFormat="1" applyFont="1" applyFill="1" applyBorder="1" applyAlignment="1">
      <alignment horizontal="righ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164" fontId="1" fillId="2" borderId="2" xfId="0" applyNumberFormat="1" applyFont="1" applyFill="1" applyBorder="1" applyAlignment="1">
      <alignment horizontal="right" vertical="center" wrapText="1" indent="1"/>
    </xf>
    <xf numFmtId="164" fontId="5" fillId="2" borderId="3" xfId="0" applyNumberFormat="1" applyFont="1" applyFill="1" applyBorder="1" applyAlignment="1">
      <alignment horizontal="right" vertical="center" wrapText="1" indent="1"/>
    </xf>
    <xf numFmtId="164" fontId="1" fillId="2" borderId="15" xfId="0" applyNumberFormat="1" applyFont="1" applyFill="1" applyBorder="1" applyAlignment="1">
      <alignment horizontal="right" vertical="center" wrapText="1" indent="1"/>
    </xf>
    <xf numFmtId="164" fontId="1" fillId="0" borderId="5" xfId="0" applyNumberFormat="1" applyFont="1" applyBorder="1" applyAlignment="1">
      <alignment horizontal="right" vertical="top" wrapText="1"/>
    </xf>
    <xf numFmtId="164" fontId="1" fillId="0" borderId="11" xfId="0" applyNumberFormat="1" applyFont="1" applyBorder="1" applyAlignment="1">
      <alignment horizontal="right" vertical="top" wrapText="1"/>
    </xf>
    <xf numFmtId="164" fontId="1" fillId="0" borderId="23" xfId="0" applyNumberFormat="1" applyFont="1" applyBorder="1" applyAlignment="1">
      <alignment horizontal="right" vertical="center" wrapText="1" indent="1"/>
    </xf>
    <xf numFmtId="164" fontId="1" fillId="0" borderId="5" xfId="0" applyNumberFormat="1" applyFont="1" applyFill="1" applyBorder="1" applyAlignment="1">
      <alignment horizontal="right" vertical="center" wrapText="1" indent="1"/>
    </xf>
    <xf numFmtId="164" fontId="1" fillId="0" borderId="26" xfId="0" applyNumberFormat="1" applyFont="1" applyBorder="1" applyAlignment="1">
      <alignment horizontal="right" vertical="center" wrapText="1" indent="1"/>
    </xf>
    <xf numFmtId="164" fontId="1" fillId="0" borderId="27" xfId="0" applyNumberFormat="1" applyFont="1" applyBorder="1" applyAlignment="1">
      <alignment horizontal="right" vertical="center" wrapText="1" indent="1"/>
    </xf>
    <xf numFmtId="164" fontId="1" fillId="0" borderId="7" xfId="0" applyNumberFormat="1" applyFont="1" applyBorder="1" applyAlignment="1">
      <alignment horizontal="right" vertical="center" wrapText="1" indent="1"/>
    </xf>
    <xf numFmtId="164" fontId="1" fillId="0" borderId="28" xfId="0" applyNumberFormat="1" applyFont="1" applyFill="1" applyBorder="1" applyAlignment="1">
      <alignment horizontal="right" vertical="center" wrapText="1" indent="1"/>
    </xf>
    <xf numFmtId="164" fontId="5" fillId="2" borderId="2" xfId="0" applyNumberFormat="1" applyFont="1" applyFill="1" applyBorder="1" applyAlignment="1">
      <alignment horizontal="right" vertical="center" wrapText="1" indent="1"/>
    </xf>
    <xf numFmtId="164" fontId="5" fillId="2" borderId="19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164" fontId="5" fillId="2" borderId="22" xfId="0" applyNumberFormat="1" applyFont="1" applyFill="1" applyBorder="1" applyAlignment="1">
      <alignment horizontal="left" vertical="center" wrapText="1"/>
    </xf>
    <xf numFmtId="164" fontId="5" fillId="2" borderId="22" xfId="0" applyNumberFormat="1" applyFont="1" applyFill="1" applyBorder="1" applyAlignment="1">
      <alignment horizontal="right" vertical="center" wrapText="1" indent="1"/>
    </xf>
    <xf numFmtId="164" fontId="5" fillId="0" borderId="5" xfId="0" applyNumberFormat="1" applyFont="1" applyBorder="1" applyAlignment="1">
      <alignment horizontal="right" vertical="center" wrapText="1" indent="1"/>
    </xf>
    <xf numFmtId="0" fontId="1" fillId="0" borderId="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Fill="1"/>
    <xf numFmtId="164" fontId="1" fillId="0" borderId="29" xfId="0" applyNumberFormat="1" applyFont="1" applyBorder="1" applyAlignment="1">
      <alignment horizontal="right" vertical="center" wrapText="1" indent="1"/>
    </xf>
    <xf numFmtId="0" fontId="9" fillId="2" borderId="24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 wrapText="1"/>
    </xf>
    <xf numFmtId="164" fontId="10" fillId="2" borderId="26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11" fillId="2" borderId="3" xfId="0" applyFont="1" applyFill="1" applyBorder="1"/>
    <xf numFmtId="3" fontId="11" fillId="0" borderId="11" xfId="0" applyNumberFormat="1" applyFont="1" applyFill="1" applyBorder="1" applyAlignment="1">
      <alignment horizontal="right" vertical="center" wrapText="1" indent="1"/>
    </xf>
    <xf numFmtId="3" fontId="10" fillId="0" borderId="16" xfId="0" applyNumberFormat="1" applyFont="1" applyFill="1" applyBorder="1" applyAlignment="1">
      <alignment horizontal="right" vertical="center" indent="1"/>
    </xf>
    <xf numFmtId="3" fontId="10" fillId="0" borderId="11" xfId="0" applyNumberFormat="1" applyFont="1" applyFill="1" applyBorder="1" applyAlignment="1">
      <alignment horizontal="right" vertical="center" indent="1"/>
    </xf>
    <xf numFmtId="0" fontId="1" fillId="0" borderId="0" xfId="0" applyFont="1" applyFill="1" applyBorder="1"/>
    <xf numFmtId="0" fontId="1" fillId="0" borderId="3" xfId="0" applyFont="1" applyFill="1" applyBorder="1"/>
    <xf numFmtId="3" fontId="11" fillId="0" borderId="9" xfId="0" applyNumberFormat="1" applyFont="1" applyFill="1" applyBorder="1" applyAlignment="1">
      <alignment horizontal="left" vertical="center" wrapText="1"/>
    </xf>
    <xf numFmtId="3" fontId="10" fillId="0" borderId="6" xfId="0" applyNumberFormat="1" applyFont="1" applyFill="1" applyBorder="1" applyAlignment="1">
      <alignment horizontal="left" vertical="center" wrapText="1"/>
    </xf>
    <xf numFmtId="3" fontId="10" fillId="0" borderId="8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5" fillId="0" borderId="3" xfId="0" applyFont="1" applyFill="1" applyBorder="1"/>
    <xf numFmtId="3" fontId="10" fillId="0" borderId="8" xfId="0" applyNumberFormat="1" applyFont="1" applyFill="1" applyBorder="1" applyAlignment="1">
      <alignment horizontal="right" vertical="center" wrapText="1" indent="1"/>
    </xf>
    <xf numFmtId="3" fontId="10" fillId="0" borderId="28" xfId="0" applyNumberFormat="1" applyFont="1" applyFill="1" applyBorder="1" applyAlignment="1">
      <alignment horizontal="right" vertical="center" indent="1"/>
    </xf>
    <xf numFmtId="3" fontId="10" fillId="0" borderId="11" xfId="0" applyNumberFormat="1" applyFont="1" applyFill="1" applyBorder="1" applyAlignment="1">
      <alignment horizontal="right" vertical="center" wrapText="1" indent="1"/>
    </xf>
    <xf numFmtId="3" fontId="10" fillId="0" borderId="4" xfId="0" applyNumberFormat="1" applyFont="1" applyFill="1" applyBorder="1" applyAlignment="1">
      <alignment horizontal="left" vertical="center" wrapText="1"/>
    </xf>
    <xf numFmtId="3" fontId="10" fillId="0" borderId="5" xfId="0" applyNumberFormat="1" applyFont="1" applyFill="1" applyBorder="1" applyAlignment="1">
      <alignment horizontal="right" vertical="center" wrapText="1" indent="1"/>
    </xf>
    <xf numFmtId="3" fontId="10" fillId="0" borderId="30" xfId="0" applyNumberFormat="1" applyFont="1" applyFill="1" applyBorder="1" applyAlignment="1">
      <alignment horizontal="right" vertical="center" inden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right" vertical="center" wrapText="1" indent="1"/>
    </xf>
    <xf numFmtId="3" fontId="11" fillId="0" borderId="4" xfId="0" applyNumberFormat="1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right" vertical="center" wrapText="1" indent="1"/>
    </xf>
    <xf numFmtId="3" fontId="10" fillId="0" borderId="5" xfId="0" applyNumberFormat="1" applyFont="1" applyFill="1" applyBorder="1" applyAlignment="1">
      <alignment horizontal="right" vertical="center" indent="1"/>
    </xf>
    <xf numFmtId="0" fontId="10" fillId="2" borderId="18" xfId="0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0" fontId="11" fillId="0" borderId="0" xfId="0" applyFont="1" applyFill="1" applyBorder="1"/>
    <xf numFmtId="0" fontId="11" fillId="0" borderId="3" xfId="0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164" fontId="10" fillId="2" borderId="15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0" xfId="0" applyFont="1" applyFill="1" applyBorder="1"/>
    <xf numFmtId="0" fontId="10" fillId="0" borderId="3" xfId="0" applyFont="1" applyFill="1" applyBorder="1"/>
    <xf numFmtId="3" fontId="11" fillId="0" borderId="6" xfId="0" applyNumberFormat="1" applyFont="1" applyFill="1" applyBorder="1" applyAlignment="1">
      <alignment horizontal="left" vertical="center" wrapText="1"/>
    </xf>
    <xf numFmtId="3" fontId="11" fillId="0" borderId="8" xfId="0" applyNumberFormat="1" applyFont="1" applyFill="1" applyBorder="1" applyAlignment="1">
      <alignment horizontal="right" vertical="center" wrapText="1" indent="1"/>
    </xf>
    <xf numFmtId="3" fontId="11" fillId="0" borderId="28" xfId="0" applyNumberFormat="1" applyFont="1" applyFill="1" applyBorder="1" applyAlignment="1">
      <alignment horizontal="right" vertical="center" indent="1"/>
    </xf>
    <xf numFmtId="0" fontId="1" fillId="0" borderId="31" xfId="0" applyFont="1" applyFill="1" applyBorder="1"/>
    <xf numFmtId="3" fontId="11" fillId="0" borderId="12" xfId="0" applyNumberFormat="1" applyFont="1" applyFill="1" applyBorder="1" applyAlignment="1">
      <alignment horizontal="left" vertical="center" wrapText="1"/>
    </xf>
    <xf numFmtId="3" fontId="11" fillId="0" borderId="14" xfId="0" applyNumberFormat="1" applyFont="1" applyFill="1" applyBorder="1" applyAlignment="1">
      <alignment horizontal="right" vertical="center" wrapText="1" inden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0" fillId="0" borderId="26" xfId="0" applyNumberFormat="1" applyFont="1" applyFill="1" applyBorder="1" applyAlignment="1">
      <alignment horizontal="right" vertical="center" wrapText="1" indent="1"/>
    </xf>
    <xf numFmtId="3" fontId="10" fillId="0" borderId="27" xfId="0" applyNumberFormat="1" applyFont="1" applyFill="1" applyBorder="1" applyAlignment="1">
      <alignment horizontal="right" vertical="center" indent="1"/>
    </xf>
    <xf numFmtId="3" fontId="10" fillId="0" borderId="11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/>
    <xf numFmtId="0" fontId="10" fillId="0" borderId="29" xfId="0" applyFont="1" applyFill="1" applyBorder="1"/>
    <xf numFmtId="3" fontId="10" fillId="0" borderId="5" xfId="0" applyNumberFormat="1" applyFont="1" applyFill="1" applyBorder="1" applyAlignment="1">
      <alignment horizontal="left" vertical="center" wrapText="1"/>
    </xf>
    <xf numFmtId="3" fontId="10" fillId="0" borderId="9" xfId="0" applyNumberFormat="1" applyFont="1" applyFill="1" applyBorder="1" applyAlignment="1">
      <alignment vertical="center" wrapText="1"/>
    </xf>
    <xf numFmtId="3" fontId="10" fillId="0" borderId="12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/>
    <xf numFmtId="0" fontId="10" fillId="0" borderId="25" xfId="0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right" vertical="center" wrapText="1" indent="1"/>
    </xf>
    <xf numFmtId="0" fontId="9" fillId="2" borderId="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3" fontId="11" fillId="0" borderId="11" xfId="0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left" vertical="center" wrapText="1"/>
    </xf>
    <xf numFmtId="3" fontId="10" fillId="0" borderId="15" xfId="0" applyNumberFormat="1" applyFont="1" applyFill="1" applyBorder="1" applyAlignment="1">
      <alignment horizontal="left" vertical="center" wrapText="1"/>
    </xf>
    <xf numFmtId="3" fontId="10" fillId="0" borderId="3" xfId="0" applyNumberFormat="1" applyFont="1" applyFill="1" applyBorder="1" applyAlignment="1">
      <alignment horizontal="right" vertical="center" indent="1"/>
    </xf>
    <xf numFmtId="3" fontId="10" fillId="0" borderId="2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right" vertical="center" wrapText="1" indent="1"/>
    </xf>
    <xf numFmtId="0" fontId="11" fillId="0" borderId="29" xfId="0" applyFont="1" applyFill="1" applyBorder="1"/>
    <xf numFmtId="3" fontId="10" fillId="2" borderId="1" xfId="0" applyNumberFormat="1" applyFont="1" applyFill="1" applyBorder="1" applyAlignment="1">
      <alignment horizontal="left" vertical="center"/>
    </xf>
    <xf numFmtId="3" fontId="10" fillId="2" borderId="15" xfId="0" applyNumberFormat="1" applyFont="1" applyFill="1" applyBorder="1" applyAlignment="1">
      <alignment horizontal="left" vertical="center"/>
    </xf>
    <xf numFmtId="3" fontId="10" fillId="2" borderId="3" xfId="0" applyNumberFormat="1" applyFont="1" applyFill="1" applyBorder="1" applyAlignment="1">
      <alignment horizontal="right" vertical="center" indent="1"/>
    </xf>
    <xf numFmtId="0" fontId="10" fillId="3" borderId="0" xfId="0" applyFont="1" applyFill="1" applyBorder="1"/>
    <xf numFmtId="0" fontId="10" fillId="3" borderId="29" xfId="0" applyFont="1" applyFill="1" applyBorder="1"/>
    <xf numFmtId="3" fontId="10" fillId="0" borderId="11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/>
    <xf numFmtId="3" fontId="13" fillId="0" borderId="0" xfId="0" applyNumberFormat="1" applyFont="1" applyFill="1" applyBorder="1"/>
    <xf numFmtId="0" fontId="13" fillId="0" borderId="0" xfId="0" applyFont="1" applyBorder="1"/>
    <xf numFmtId="0" fontId="7" fillId="0" borderId="4" xfId="0" applyFont="1" applyBorder="1" applyAlignment="1">
      <alignment horizontal="left"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0" fontId="8" fillId="0" borderId="0" xfId="0" applyFont="1" applyBorder="1"/>
    <xf numFmtId="0" fontId="6" fillId="0" borderId="0" xfId="0" applyFont="1" applyBorder="1"/>
    <xf numFmtId="0" fontId="14" fillId="0" borderId="0" xfId="0" applyFont="1" applyBorder="1" applyAlignment="1">
      <alignment vertical="center"/>
    </xf>
    <xf numFmtId="0" fontId="0" fillId="0" borderId="0" xfId="0" applyBorder="1"/>
    <xf numFmtId="0" fontId="0" fillId="0" borderId="33" xfId="0" applyBorder="1"/>
    <xf numFmtId="0" fontId="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0" fillId="0" borderId="3" xfId="0" applyFill="1" applyBorder="1"/>
    <xf numFmtId="0" fontId="0" fillId="0" borderId="0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vertical="center"/>
    </xf>
    <xf numFmtId="0" fontId="13" fillId="0" borderId="1" xfId="0" applyFont="1" applyBorder="1"/>
    <xf numFmtId="3" fontId="9" fillId="4" borderId="24" xfId="0" applyNumberFormat="1" applyFont="1" applyFill="1" applyBorder="1" applyAlignment="1">
      <alignment horizontal="left" vertical="center" wrapText="1"/>
    </xf>
    <xf numFmtId="3" fontId="9" fillId="4" borderId="25" xfId="0" applyNumberFormat="1" applyFont="1" applyFill="1" applyBorder="1" applyAlignment="1">
      <alignment horizontal="right" vertical="center" wrapText="1" indent="1"/>
    </xf>
    <xf numFmtId="3" fontId="10" fillId="4" borderId="26" xfId="0" applyNumberFormat="1" applyFont="1" applyFill="1" applyBorder="1" applyAlignment="1">
      <alignment vertical="center"/>
    </xf>
    <xf numFmtId="0" fontId="11" fillId="3" borderId="0" xfId="0" applyFont="1" applyFill="1" applyBorder="1"/>
    <xf numFmtId="0" fontId="11" fillId="3" borderId="3" xfId="0" applyFont="1" applyFill="1" applyBorder="1"/>
    <xf numFmtId="3" fontId="10" fillId="2" borderId="1" xfId="0" applyNumberFormat="1" applyFont="1" applyFill="1" applyBorder="1" applyAlignment="1">
      <alignment horizontal="left" vertical="center" wrapText="1"/>
    </xf>
    <xf numFmtId="3" fontId="10" fillId="2" borderId="15" xfId="0" applyNumberFormat="1" applyFont="1" applyFill="1" applyBorder="1" applyAlignment="1">
      <alignment horizontal="left" vertical="center" wrapText="1"/>
    </xf>
    <xf numFmtId="3" fontId="10" fillId="3" borderId="0" xfId="0" applyNumberFormat="1" applyFont="1" applyFill="1" applyBorder="1"/>
    <xf numFmtId="0" fontId="10" fillId="3" borderId="3" xfId="0" applyFont="1" applyFill="1" applyBorder="1"/>
    <xf numFmtId="0" fontId="1" fillId="0" borderId="0" xfId="0" applyFont="1"/>
    <xf numFmtId="0" fontId="19" fillId="0" borderId="0" xfId="0" applyFont="1" applyAlignment="1">
      <alignment horizontal="left"/>
    </xf>
    <xf numFmtId="0" fontId="20" fillId="0" borderId="0" xfId="0" applyFont="1"/>
    <xf numFmtId="164" fontId="19" fillId="0" borderId="0" xfId="0" applyNumberFormat="1" applyFont="1" applyAlignment="1">
      <alignment horizontal="left"/>
    </xf>
    <xf numFmtId="164" fontId="21" fillId="0" borderId="0" xfId="0" applyNumberFormat="1" applyFont="1" applyAlignment="1">
      <alignment horizontal="left"/>
    </xf>
    <xf numFmtId="0" fontId="23" fillId="0" borderId="0" xfId="0" applyFont="1" applyBorder="1"/>
    <xf numFmtId="0" fontId="23" fillId="0" borderId="0" xfId="0" applyFont="1"/>
    <xf numFmtId="0" fontId="4" fillId="0" borderId="0" xfId="0" applyFont="1" applyAlignment="1">
      <alignment horizontal="center"/>
    </xf>
    <xf numFmtId="0" fontId="7" fillId="0" borderId="27" xfId="0" applyFont="1" applyBorder="1" applyAlignment="1">
      <alignment horizontal="left" vertical="center" wrapText="1" indent="1"/>
    </xf>
    <xf numFmtId="0" fontId="25" fillId="0" borderId="27" xfId="0" applyFont="1" applyBorder="1" applyAlignment="1">
      <alignment vertical="center" wrapText="1"/>
    </xf>
    <xf numFmtId="0" fontId="26" fillId="0" borderId="27" xfId="0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" fillId="0" borderId="28" xfId="0" applyFont="1" applyBorder="1" applyAlignment="1">
      <alignment horizontal="left" vertical="center" wrapText="1" indent="1"/>
    </xf>
    <xf numFmtId="3" fontId="1" fillId="0" borderId="28" xfId="0" applyNumberFormat="1" applyFont="1" applyBorder="1" applyAlignment="1">
      <alignment vertical="center" wrapText="1"/>
    </xf>
    <xf numFmtId="3" fontId="5" fillId="0" borderId="28" xfId="0" applyNumberFormat="1" applyFont="1" applyBorder="1" applyAlignment="1">
      <alignment vertical="center" wrapText="1"/>
    </xf>
    <xf numFmtId="3" fontId="1" fillId="0" borderId="30" xfId="0" applyNumberFormat="1" applyFont="1" applyBorder="1" applyAlignment="1">
      <alignment vertical="center" wrapText="1"/>
    </xf>
    <xf numFmtId="3" fontId="1" fillId="0" borderId="27" xfId="0" applyNumberFormat="1" applyFont="1" applyBorder="1" applyAlignment="1">
      <alignment vertical="center" wrapText="1"/>
    </xf>
    <xf numFmtId="3" fontId="5" fillId="0" borderId="27" xfId="0" applyNumberFormat="1" applyFont="1" applyBorder="1" applyAlignment="1">
      <alignment vertical="center" wrapText="1"/>
    </xf>
    <xf numFmtId="3" fontId="1" fillId="0" borderId="16" xfId="0" applyNumberFormat="1" applyFont="1" applyBorder="1" applyAlignment="1">
      <alignment vertical="center" wrapText="1"/>
    </xf>
    <xf numFmtId="0" fontId="1" fillId="0" borderId="30" xfId="0" applyFont="1" applyFill="1" applyBorder="1" applyAlignment="1">
      <alignment horizontal="left" vertical="center" wrapText="1" indent="1"/>
    </xf>
    <xf numFmtId="3" fontId="1" fillId="0" borderId="30" xfId="0" applyNumberFormat="1" applyFont="1" applyFill="1" applyBorder="1" applyAlignment="1">
      <alignment vertical="center" wrapText="1"/>
    </xf>
    <xf numFmtId="3" fontId="1" fillId="0" borderId="27" xfId="0" applyNumberFormat="1" applyFont="1" applyFill="1" applyBorder="1" applyAlignment="1">
      <alignment vertical="center" wrapText="1"/>
    </xf>
    <xf numFmtId="3" fontId="5" fillId="0" borderId="27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5" fillId="0" borderId="31" xfId="0" applyFont="1" applyBorder="1" applyAlignment="1">
      <alignment horizontal="left" vertical="center" wrapText="1" indent="1"/>
    </xf>
    <xf numFmtId="3" fontId="5" fillId="0" borderId="31" xfId="0" applyNumberFormat="1" applyFont="1" applyBorder="1" applyAlignment="1">
      <alignment vertical="center" wrapText="1"/>
    </xf>
    <xf numFmtId="0" fontId="5" fillId="0" borderId="27" xfId="0" applyFont="1" applyBorder="1" applyAlignment="1">
      <alignment horizontal="left" vertical="center" wrapText="1" indent="1"/>
    </xf>
    <xf numFmtId="3" fontId="5" fillId="0" borderId="29" xfId="0" applyNumberFormat="1" applyFont="1" applyBorder="1" applyAlignment="1">
      <alignment vertical="center" wrapText="1"/>
    </xf>
    <xf numFmtId="0" fontId="5" fillId="0" borderId="29" xfId="0" applyFont="1" applyBorder="1" applyAlignment="1">
      <alignment horizontal="left" vertical="center" wrapText="1" indent="1"/>
    </xf>
    <xf numFmtId="164" fontId="0" fillId="0" borderId="0" xfId="0" applyNumberFormat="1"/>
    <xf numFmtId="164" fontId="13" fillId="0" borderId="0" xfId="0" applyNumberFormat="1" applyFont="1"/>
    <xf numFmtId="3" fontId="1" fillId="0" borderId="28" xfId="0" applyNumberFormat="1" applyFont="1" applyFill="1" applyBorder="1" applyAlignment="1">
      <alignment vertical="center" wrapText="1"/>
    </xf>
    <xf numFmtId="3" fontId="27" fillId="0" borderId="0" xfId="0" applyNumberFormat="1" applyFont="1" applyAlignment="1">
      <alignment vertical="center"/>
    </xf>
    <xf numFmtId="0" fontId="1" fillId="0" borderId="28" xfId="0" applyFont="1" applyFill="1" applyBorder="1" applyAlignment="1">
      <alignment horizontal="left" vertical="center" wrapText="1" indent="1"/>
    </xf>
    <xf numFmtId="0" fontId="29" fillId="0" borderId="0" xfId="0" applyFont="1" applyAlignment="1">
      <alignment vertical="center"/>
    </xf>
    <xf numFmtId="0" fontId="29" fillId="0" borderId="0" xfId="0" applyFont="1"/>
    <xf numFmtId="3" fontId="1" fillId="0" borderId="23" xfId="0" applyNumberFormat="1" applyFont="1" applyBorder="1" applyAlignment="1">
      <alignment vertical="center" wrapText="1"/>
    </xf>
    <xf numFmtId="3" fontId="5" fillId="0" borderId="23" xfId="0" applyNumberFormat="1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30" fillId="2" borderId="0" xfId="0" applyFont="1" applyFill="1"/>
    <xf numFmtId="0" fontId="18" fillId="0" borderId="29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3" fontId="30" fillId="0" borderId="16" xfId="0" applyNumberFormat="1" applyFont="1" applyFill="1" applyBorder="1" applyAlignment="1">
      <alignment vertical="center" wrapText="1"/>
    </xf>
    <xf numFmtId="3" fontId="18" fillId="0" borderId="16" xfId="0" applyNumberFormat="1" applyFont="1" applyFill="1" applyBorder="1" applyAlignment="1">
      <alignment vertical="center" wrapText="1"/>
    </xf>
    <xf numFmtId="3" fontId="30" fillId="0" borderId="0" xfId="0" applyNumberFormat="1" applyFont="1" applyFill="1"/>
    <xf numFmtId="0" fontId="30" fillId="0" borderId="0" xfId="0" applyFont="1" applyFill="1"/>
    <xf numFmtId="3" fontId="30" fillId="0" borderId="16" xfId="0" applyNumberFormat="1" applyFont="1" applyFill="1" applyBorder="1" applyAlignment="1"/>
    <xf numFmtId="3" fontId="30" fillId="0" borderId="16" xfId="0" applyNumberFormat="1" applyFont="1" applyFill="1" applyBorder="1" applyAlignment="1">
      <alignment vertical="center"/>
    </xf>
    <xf numFmtId="0" fontId="30" fillId="0" borderId="30" xfId="0" applyFont="1" applyFill="1" applyBorder="1" applyAlignment="1">
      <alignment horizontal="left" vertical="center" wrapText="1"/>
    </xf>
    <xf numFmtId="3" fontId="30" fillId="0" borderId="30" xfId="0" applyNumberFormat="1" applyFont="1" applyFill="1" applyBorder="1" applyAlignment="1"/>
    <xf numFmtId="3" fontId="30" fillId="0" borderId="30" xfId="0" applyNumberFormat="1" applyFont="1" applyFill="1" applyBorder="1" applyAlignment="1">
      <alignment vertical="center"/>
    </xf>
    <xf numFmtId="3" fontId="30" fillId="0" borderId="30" xfId="0" applyNumberFormat="1" applyFont="1" applyFill="1" applyBorder="1" applyAlignment="1">
      <alignment vertical="center" wrapText="1"/>
    </xf>
    <xf numFmtId="0" fontId="18" fillId="2" borderId="29" xfId="0" applyFont="1" applyFill="1" applyBorder="1" applyAlignment="1">
      <alignment horizontal="left" vertical="center" wrapText="1"/>
    </xf>
    <xf numFmtId="3" fontId="18" fillId="2" borderId="3" xfId="0" applyNumberFormat="1" applyFont="1" applyFill="1" applyBorder="1" applyAlignment="1">
      <alignment vertical="center" wrapText="1"/>
    </xf>
    <xf numFmtId="3" fontId="18" fillId="2" borderId="0" xfId="0" applyNumberFormat="1" applyFont="1" applyFill="1"/>
    <xf numFmtId="0" fontId="18" fillId="2" borderId="0" xfId="0" applyFont="1" applyFill="1"/>
    <xf numFmtId="0" fontId="30" fillId="0" borderId="16" xfId="0" applyFont="1" applyFill="1" applyBorder="1" applyAlignment="1">
      <alignment vertical="center" wrapText="1"/>
    </xf>
    <xf numFmtId="0" fontId="30" fillId="0" borderId="30" xfId="0" applyFont="1" applyFill="1" applyBorder="1" applyAlignment="1">
      <alignment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30" fillId="0" borderId="23" xfId="0" applyFont="1" applyFill="1" applyBorder="1" applyAlignment="1">
      <alignment horizontal="left" vertical="center" wrapText="1"/>
    </xf>
    <xf numFmtId="164" fontId="1" fillId="0" borderId="11" xfId="0" applyNumberFormat="1" applyFont="1" applyFill="1" applyBorder="1" applyAlignment="1">
      <alignment horizontal="right" vertical="center" wrapText="1" indent="1"/>
    </xf>
    <xf numFmtId="3" fontId="1" fillId="0" borderId="10" xfId="0" applyNumberFormat="1" applyFont="1" applyFill="1" applyBorder="1" applyAlignment="1">
      <alignment horizontal="right" vertical="center" wrapText="1" indent="1"/>
    </xf>
    <xf numFmtId="164" fontId="1" fillId="0" borderId="10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 indent="1"/>
    </xf>
    <xf numFmtId="0" fontId="1" fillId="0" borderId="20" xfId="0" applyFont="1" applyFill="1" applyBorder="1" applyAlignment="1">
      <alignment horizontal="left" vertical="top" wrapText="1" indent="1"/>
    </xf>
    <xf numFmtId="0" fontId="1" fillId="0" borderId="21" xfId="0" applyFont="1" applyFill="1" applyBorder="1" applyAlignment="1">
      <alignment horizontal="left" vertical="top" wrapText="1" indent="1"/>
    </xf>
    <xf numFmtId="164" fontId="1" fillId="0" borderId="22" xfId="0" applyNumberFormat="1" applyFont="1" applyFill="1" applyBorder="1" applyAlignment="1">
      <alignment horizontal="right" vertical="center" wrapText="1" indent="1"/>
    </xf>
    <xf numFmtId="164" fontId="28" fillId="0" borderId="0" xfId="0" applyNumberFormat="1" applyFont="1" applyAlignment="1">
      <alignment horizontal="right"/>
    </xf>
    <xf numFmtId="0" fontId="31" fillId="0" borderId="33" xfId="0" applyFont="1" applyBorder="1" applyAlignment="1">
      <alignment horizontal="right"/>
    </xf>
    <xf numFmtId="0" fontId="10" fillId="2" borderId="25" xfId="0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right" vertical="center" wrapText="1" indent="1"/>
    </xf>
    <xf numFmtId="164" fontId="1" fillId="0" borderId="31" xfId="0" applyNumberFormat="1" applyFont="1" applyFill="1" applyBorder="1" applyAlignment="1">
      <alignment horizontal="right" vertical="center" wrapText="1" indent="1"/>
    </xf>
    <xf numFmtId="3" fontId="10" fillId="0" borderId="34" xfId="0" applyNumberFormat="1" applyFont="1" applyFill="1" applyBorder="1" applyAlignment="1">
      <alignment horizontal="right" vertical="center" wrapText="1" indent="1"/>
    </xf>
    <xf numFmtId="3" fontId="10" fillId="0" borderId="35" xfId="0" applyNumberFormat="1" applyFont="1" applyFill="1" applyBorder="1" applyAlignment="1">
      <alignment horizontal="right" vertical="center" indent="1"/>
    </xf>
    <xf numFmtId="0" fontId="18" fillId="0" borderId="0" xfId="0" applyFont="1" applyFill="1" applyBorder="1"/>
    <xf numFmtId="0" fontId="18" fillId="0" borderId="3" xfId="0" applyFont="1" applyFill="1" applyBorder="1"/>
    <xf numFmtId="3" fontId="10" fillId="0" borderId="0" xfId="0" applyNumberFormat="1" applyFont="1" applyFill="1" applyBorder="1" applyAlignment="1">
      <alignment horizontal="right" vertical="center" wrapText="1" indent="1"/>
    </xf>
    <xf numFmtId="3" fontId="10" fillId="0" borderId="15" xfId="0" applyNumberFormat="1" applyFont="1" applyFill="1" applyBorder="1" applyAlignment="1">
      <alignment horizontal="right" vertical="center" indent="1"/>
    </xf>
    <xf numFmtId="3" fontId="9" fillId="0" borderId="1" xfId="0" applyNumberFormat="1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right" vertical="center" wrapText="1" indent="1"/>
    </xf>
    <xf numFmtId="0" fontId="30" fillId="0" borderId="30" xfId="0" applyFont="1" applyBorder="1" applyAlignment="1">
      <alignment horizontal="left" vertical="center" wrapText="1"/>
    </xf>
    <xf numFmtId="3" fontId="0" fillId="0" borderId="0" xfId="0" applyNumberFormat="1" applyFill="1"/>
    <xf numFmtId="0" fontId="4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Fill="1" applyAlignment="1"/>
    <xf numFmtId="0" fontId="20" fillId="0" borderId="0" xfId="0" applyFont="1" applyFill="1"/>
    <xf numFmtId="0" fontId="5" fillId="0" borderId="0" xfId="0" applyFont="1" applyFill="1" applyAlignment="1">
      <alignment horizontal="center"/>
    </xf>
    <xf numFmtId="3" fontId="1" fillId="0" borderId="21" xfId="0" applyNumberFormat="1" applyFont="1" applyFill="1" applyBorder="1" applyAlignment="1">
      <alignment horizontal="right" vertical="top" wrapText="1" indent="1"/>
    </xf>
    <xf numFmtId="3" fontId="1" fillId="0" borderId="22" xfId="0" applyNumberFormat="1" applyFont="1" applyFill="1" applyBorder="1" applyAlignment="1">
      <alignment horizontal="right" vertical="top" wrapText="1" indent="1"/>
    </xf>
    <xf numFmtId="0" fontId="6" fillId="0" borderId="0" xfId="0" applyFont="1" applyFill="1"/>
    <xf numFmtId="3" fontId="1" fillId="0" borderId="3" xfId="0" applyNumberFormat="1" applyFont="1" applyFill="1" applyBorder="1"/>
    <xf numFmtId="3" fontId="11" fillId="0" borderId="11" xfId="0" applyNumberFormat="1" applyFont="1" applyFill="1" applyBorder="1" applyAlignment="1">
      <alignment vertical="center" wrapText="1"/>
    </xf>
    <xf numFmtId="3" fontId="10" fillId="0" borderId="15" xfId="0" applyNumberFormat="1" applyFont="1" applyFill="1" applyBorder="1" applyAlignment="1">
      <alignment horizontal="right" vertical="center" wrapText="1"/>
    </xf>
    <xf numFmtId="0" fontId="34" fillId="0" borderId="0" xfId="0" applyFont="1"/>
    <xf numFmtId="0" fontId="0" fillId="3" borderId="0" xfId="0" applyFill="1"/>
    <xf numFmtId="0" fontId="0" fillId="6" borderId="0" xfId="0" applyFill="1"/>
    <xf numFmtId="0" fontId="26" fillId="2" borderId="3" xfId="0" applyFont="1" applyFill="1" applyBorder="1" applyAlignment="1">
      <alignment horizontal="center" vertical="center" wrapText="1"/>
    </xf>
    <xf numFmtId="0" fontId="1" fillId="0" borderId="0" xfId="2" applyFont="1" applyFill="1"/>
    <xf numFmtId="0" fontId="25" fillId="0" borderId="0" xfId="0" applyFont="1" applyAlignment="1">
      <alignment horizontal="center"/>
    </xf>
    <xf numFmtId="0" fontId="19" fillId="0" borderId="0" xfId="0" applyFont="1"/>
    <xf numFmtId="0" fontId="36" fillId="2" borderId="26" xfId="0" applyFont="1" applyFill="1" applyBorder="1" applyAlignment="1">
      <alignment horizontal="center" vertical="center" wrapText="1"/>
    </xf>
    <xf numFmtId="0" fontId="20" fillId="3" borderId="0" xfId="0" applyFont="1" applyFill="1"/>
    <xf numFmtId="0" fontId="20" fillId="2" borderId="5" xfId="0" applyFont="1" applyFill="1" applyBorder="1" applyAlignment="1">
      <alignment horizontal="center" vertical="center"/>
    </xf>
    <xf numFmtId="0" fontId="26" fillId="2" borderId="31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vertical="top" wrapText="1"/>
    </xf>
    <xf numFmtId="0" fontId="37" fillId="0" borderId="19" xfId="0" applyFont="1" applyBorder="1" applyAlignment="1">
      <alignment vertical="top" wrapText="1"/>
    </xf>
    <xf numFmtId="3" fontId="38" fillId="0" borderId="26" xfId="0" applyNumberFormat="1" applyFont="1" applyBorder="1" applyAlignment="1">
      <alignment horizontal="right" vertical="center" wrapText="1" indent="1"/>
    </xf>
    <xf numFmtId="0" fontId="20" fillId="0" borderId="27" xfId="0" applyFont="1" applyBorder="1"/>
    <xf numFmtId="0" fontId="25" fillId="0" borderId="9" xfId="0" applyFont="1" applyBorder="1"/>
    <xf numFmtId="0" fontId="25" fillId="0" borderId="11" xfId="0" applyFont="1" applyBorder="1"/>
    <xf numFmtId="3" fontId="38" fillId="0" borderId="11" xfId="0" applyNumberFormat="1" applyFont="1" applyBorder="1" applyAlignment="1">
      <alignment horizontal="right" vertical="center" wrapText="1" indent="1"/>
    </xf>
    <xf numFmtId="0" fontId="25" fillId="0" borderId="16" xfId="0" applyFont="1" applyBorder="1"/>
    <xf numFmtId="0" fontId="25" fillId="0" borderId="0" xfId="0" applyFont="1"/>
    <xf numFmtId="0" fontId="38" fillId="0" borderId="9" xfId="0" applyFont="1" applyBorder="1" applyAlignment="1">
      <alignment horizontal="justify" vertical="top" wrapText="1"/>
    </xf>
    <xf numFmtId="0" fontId="25" fillId="0" borderId="16" xfId="0" applyFont="1" applyBorder="1" applyAlignment="1">
      <alignment horizontal="center" vertical="center"/>
    </xf>
    <xf numFmtId="0" fontId="38" fillId="0" borderId="9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0" fontId="20" fillId="0" borderId="16" xfId="0" applyFont="1" applyBorder="1"/>
    <xf numFmtId="0" fontId="38" fillId="0" borderId="11" xfId="0" applyFont="1" applyBorder="1" applyAlignment="1">
      <alignment horizontal="justify" vertical="top" wrapText="1"/>
    </xf>
    <xf numFmtId="0" fontId="38" fillId="0" borderId="6" xfId="0" applyFont="1" applyBorder="1" applyAlignment="1">
      <alignment horizontal="justify" vertical="top" wrapText="1"/>
    </xf>
    <xf numFmtId="0" fontId="38" fillId="0" borderId="8" xfId="0" applyFont="1" applyBorder="1" applyAlignment="1">
      <alignment horizontal="justify" vertical="top" wrapText="1"/>
    </xf>
    <xf numFmtId="3" fontId="38" fillId="0" borderId="8" xfId="0" applyNumberFormat="1" applyFont="1" applyBorder="1" applyAlignment="1">
      <alignment horizontal="right" vertical="center" wrapText="1" indent="1"/>
    </xf>
    <xf numFmtId="0" fontId="36" fillId="2" borderId="15" xfId="0" applyFont="1" applyFill="1" applyBorder="1" applyAlignment="1">
      <alignment vertical="center" wrapText="1"/>
    </xf>
    <xf numFmtId="3" fontId="36" fillId="2" borderId="15" xfId="0" applyNumberFormat="1" applyFont="1" applyFill="1" applyBorder="1" applyAlignment="1">
      <alignment horizontal="right" vertical="center" wrapText="1" indent="1"/>
    </xf>
    <xf numFmtId="3" fontId="26" fillId="2" borderId="3" xfId="0" applyNumberFormat="1" applyFont="1" applyFill="1" applyBorder="1"/>
    <xf numFmtId="0" fontId="20" fillId="4" borderId="0" xfId="0" applyFont="1" applyFill="1"/>
    <xf numFmtId="0" fontId="37" fillId="0" borderId="4" xfId="0" applyFont="1" applyBorder="1" applyAlignment="1">
      <alignment vertical="top" wrapText="1"/>
    </xf>
    <xf numFmtId="0" fontId="37" fillId="0" borderId="8" xfId="0" applyFont="1" applyBorder="1" applyAlignment="1">
      <alignment vertical="top" wrapText="1"/>
    </xf>
    <xf numFmtId="3" fontId="38" fillId="0" borderId="5" xfId="0" applyNumberFormat="1" applyFont="1" applyBorder="1" applyAlignment="1">
      <alignment horizontal="right" vertical="center" wrapText="1" indent="1"/>
    </xf>
    <xf numFmtId="0" fontId="38" fillId="0" borderId="6" xfId="0" applyFont="1" applyBorder="1" applyAlignment="1">
      <alignment vertical="top" wrapText="1"/>
    </xf>
    <xf numFmtId="0" fontId="38" fillId="0" borderId="8" xfId="0" applyFont="1" applyBorder="1" applyAlignment="1">
      <alignment vertical="top" wrapText="1"/>
    </xf>
    <xf numFmtId="0" fontId="38" fillId="0" borderId="14" xfId="0" applyFont="1" applyBorder="1" applyAlignment="1">
      <alignment vertical="top" wrapText="1"/>
    </xf>
    <xf numFmtId="0" fontId="36" fillId="2" borderId="15" xfId="0" applyFont="1" applyFill="1" applyBorder="1" applyAlignment="1">
      <alignment vertical="top" wrapText="1"/>
    </xf>
    <xf numFmtId="3" fontId="36" fillId="5" borderId="15" xfId="0" applyNumberFormat="1" applyFont="1" applyFill="1" applyBorder="1" applyAlignment="1">
      <alignment horizontal="right" vertical="center" wrapText="1" indent="1"/>
    </xf>
    <xf numFmtId="3" fontId="36" fillId="5" borderId="15" xfId="0" applyNumberFormat="1" applyFont="1" applyFill="1" applyBorder="1" applyAlignment="1">
      <alignment vertical="center" wrapText="1"/>
    </xf>
    <xf numFmtId="0" fontId="38" fillId="0" borderId="12" xfId="0" applyFont="1" applyBorder="1" applyAlignment="1">
      <alignment vertical="top" wrapText="1"/>
    </xf>
    <xf numFmtId="0" fontId="36" fillId="4" borderId="26" xfId="0" applyFont="1" applyFill="1" applyBorder="1" applyAlignment="1">
      <alignment vertical="top" wrapText="1"/>
    </xf>
    <xf numFmtId="3" fontId="38" fillId="4" borderId="26" xfId="0" applyNumberFormat="1" applyFont="1" applyFill="1" applyBorder="1" applyAlignment="1">
      <alignment horizontal="right" vertical="center" wrapText="1" indent="1"/>
    </xf>
    <xf numFmtId="3" fontId="36" fillId="4" borderId="26" xfId="0" applyNumberFormat="1" applyFont="1" applyFill="1" applyBorder="1" applyAlignment="1">
      <alignment vertical="center" wrapText="1"/>
    </xf>
    <xf numFmtId="0" fontId="25" fillId="0" borderId="23" xfId="0" applyFont="1" applyBorder="1" applyAlignment="1">
      <alignment horizontal="center" vertical="center"/>
    </xf>
    <xf numFmtId="0" fontId="38" fillId="0" borderId="20" xfId="0" applyFont="1" applyBorder="1" applyAlignment="1">
      <alignment horizontal="justify" vertical="top" wrapText="1"/>
    </xf>
    <xf numFmtId="0" fontId="36" fillId="4" borderId="22" xfId="0" applyFont="1" applyFill="1" applyBorder="1" applyAlignment="1">
      <alignment vertical="top" wrapText="1"/>
    </xf>
    <xf numFmtId="3" fontId="38" fillId="4" borderId="22" xfId="0" applyNumberFormat="1" applyFont="1" applyFill="1" applyBorder="1" applyAlignment="1">
      <alignment horizontal="right" vertical="center" wrapText="1" indent="1"/>
    </xf>
    <xf numFmtId="3" fontId="36" fillId="4" borderId="22" xfId="0" applyNumberFormat="1" applyFont="1" applyFill="1" applyBorder="1" applyAlignment="1">
      <alignment vertical="center" wrapText="1"/>
    </xf>
    <xf numFmtId="0" fontId="36" fillId="3" borderId="15" xfId="0" applyFont="1" applyFill="1" applyBorder="1" applyAlignment="1">
      <alignment horizontal="left" vertical="center" wrapText="1"/>
    </xf>
    <xf numFmtId="3" fontId="36" fillId="3" borderId="15" xfId="0" applyNumberFormat="1" applyFont="1" applyFill="1" applyBorder="1" applyAlignment="1">
      <alignment horizontal="right" vertical="center" wrapText="1" indent="1"/>
    </xf>
    <xf numFmtId="41" fontId="3" fillId="0" borderId="0" xfId="0" applyNumberFormat="1" applyFont="1" applyFill="1"/>
    <xf numFmtId="0" fontId="24" fillId="0" borderId="0" xfId="0" applyFont="1" applyFill="1" applyAlignment="1">
      <alignment horizontal="center" vertical="center"/>
    </xf>
    <xf numFmtId="0" fontId="19" fillId="0" borderId="0" xfId="0" applyFont="1" applyFill="1"/>
    <xf numFmtId="41" fontId="0" fillId="0" borderId="0" xfId="0" applyNumberFormat="1" applyFill="1"/>
    <xf numFmtId="41" fontId="4" fillId="0" borderId="0" xfId="0" applyNumberFormat="1" applyFont="1" applyFill="1" applyAlignment="1">
      <alignment horizontal="center"/>
    </xf>
    <xf numFmtId="0" fontId="26" fillId="2" borderId="27" xfId="0" applyFont="1" applyFill="1" applyBorder="1" applyAlignment="1">
      <alignment horizontal="center" vertical="center" wrapText="1"/>
    </xf>
    <xf numFmtId="41" fontId="26" fillId="2" borderId="5" xfId="0" applyNumberFormat="1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vertical="top" wrapText="1"/>
    </xf>
    <xf numFmtId="41" fontId="25" fillId="0" borderId="26" xfId="0" applyNumberFormat="1" applyFont="1" applyFill="1" applyBorder="1" applyAlignment="1">
      <alignment horizontal="right" vertical="top" wrapText="1"/>
    </xf>
    <xf numFmtId="0" fontId="40" fillId="0" borderId="0" xfId="0" applyFont="1" applyFill="1"/>
    <xf numFmtId="0" fontId="26" fillId="0" borderId="16" xfId="0" applyFont="1" applyFill="1" applyBorder="1" applyAlignment="1">
      <alignment horizontal="center" vertical="top"/>
    </xf>
    <xf numFmtId="0" fontId="25" fillId="0" borderId="16" xfId="0" applyFont="1" applyFill="1" applyBorder="1" applyAlignment="1">
      <alignment vertical="top" wrapText="1"/>
    </xf>
    <xf numFmtId="165" fontId="25" fillId="0" borderId="11" xfId="0" applyNumberFormat="1" applyFont="1" applyFill="1" applyBorder="1" applyAlignment="1">
      <alignment horizontal="right" vertical="center" wrapText="1" indent="1"/>
    </xf>
    <xf numFmtId="0" fontId="26" fillId="0" borderId="31" xfId="0" applyFont="1" applyFill="1" applyBorder="1" applyAlignment="1">
      <alignment horizontal="center" vertical="top"/>
    </xf>
    <xf numFmtId="0" fontId="25" fillId="0" borderId="31" xfId="0" applyFont="1" applyFill="1" applyBorder="1" applyAlignment="1">
      <alignment vertical="top" wrapText="1"/>
    </xf>
    <xf numFmtId="165" fontId="25" fillId="0" borderId="32" xfId="0" applyNumberFormat="1" applyFont="1" applyFill="1" applyBorder="1" applyAlignment="1">
      <alignment horizontal="right" vertical="center" wrapText="1" indent="1"/>
    </xf>
    <xf numFmtId="0" fontId="26" fillId="2" borderId="3" xfId="0" applyFont="1" applyFill="1" applyBorder="1" applyAlignment="1">
      <alignment horizontal="center" vertical="top"/>
    </xf>
    <xf numFmtId="0" fontId="26" fillId="2" borderId="31" xfId="0" applyFont="1" applyFill="1" applyBorder="1" applyAlignment="1">
      <alignment vertical="top" wrapText="1"/>
    </xf>
    <xf numFmtId="165" fontId="26" fillId="2" borderId="32" xfId="0" applyNumberFormat="1" applyFont="1" applyFill="1" applyBorder="1" applyAlignment="1">
      <alignment horizontal="right" vertical="center" wrapText="1" indent="1"/>
    </xf>
    <xf numFmtId="0" fontId="40" fillId="3" borderId="0" xfId="0" applyFont="1" applyFill="1"/>
    <xf numFmtId="0" fontId="26" fillId="0" borderId="3" xfId="0" applyFont="1" applyFill="1" applyBorder="1" applyAlignment="1">
      <alignment horizontal="center" vertical="top"/>
    </xf>
    <xf numFmtId="0" fontId="26" fillId="0" borderId="38" xfId="0" applyFont="1" applyFill="1" applyBorder="1" applyAlignment="1">
      <alignment horizontal="center" vertical="top"/>
    </xf>
    <xf numFmtId="0" fontId="39" fillId="0" borderId="38" xfId="0" applyFont="1" applyFill="1" applyBorder="1" applyAlignment="1">
      <alignment vertical="top" wrapText="1"/>
    </xf>
    <xf numFmtId="165" fontId="25" fillId="0" borderId="19" xfId="0" applyNumberFormat="1" applyFont="1" applyFill="1" applyBorder="1" applyAlignment="1">
      <alignment horizontal="right" vertical="center" wrapText="1" indent="1"/>
    </xf>
    <xf numFmtId="0" fontId="26" fillId="2" borderId="3" xfId="0" applyFont="1" applyFill="1" applyBorder="1" applyAlignment="1">
      <alignment vertical="top" wrapText="1"/>
    </xf>
    <xf numFmtId="165" fontId="26" fillId="2" borderId="15" xfId="0" applyNumberFormat="1" applyFont="1" applyFill="1" applyBorder="1" applyAlignment="1">
      <alignment horizontal="right" vertical="center" wrapText="1" indent="1"/>
    </xf>
    <xf numFmtId="165" fontId="26" fillId="2" borderId="3" xfId="0" applyNumberFormat="1" applyFont="1" applyFill="1" applyBorder="1" applyAlignment="1">
      <alignment horizontal="right" vertical="center" wrapText="1" indent="1"/>
    </xf>
    <xf numFmtId="0" fontId="26" fillId="0" borderId="0" xfId="0" applyFont="1" applyFill="1" applyAlignment="1">
      <alignment horizontal="center" vertical="center"/>
    </xf>
    <xf numFmtId="41" fontId="40" fillId="0" borderId="0" xfId="0" applyNumberFormat="1" applyFont="1" applyFill="1"/>
    <xf numFmtId="0" fontId="11" fillId="0" borderId="9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left" vertical="center" wrapText="1"/>
    </xf>
    <xf numFmtId="3" fontId="18" fillId="0" borderId="29" xfId="0" applyNumberFormat="1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left" vertical="center" wrapText="1"/>
    </xf>
    <xf numFmtId="3" fontId="30" fillId="0" borderId="28" xfId="0" applyNumberFormat="1" applyFont="1" applyFill="1" applyBorder="1" applyAlignment="1">
      <alignment vertical="center" wrapText="1"/>
    </xf>
    <xf numFmtId="3" fontId="30" fillId="0" borderId="28" xfId="0" applyNumberFormat="1" applyFont="1" applyFill="1" applyBorder="1" applyAlignment="1">
      <alignment vertical="center"/>
    </xf>
    <xf numFmtId="3" fontId="30" fillId="0" borderId="28" xfId="0" applyNumberFormat="1" applyFont="1" applyFill="1" applyBorder="1" applyAlignment="1"/>
    <xf numFmtId="0" fontId="18" fillId="2" borderId="38" xfId="0" applyFont="1" applyFill="1" applyBorder="1" applyAlignment="1">
      <alignment horizontal="left" vertical="center" wrapText="1"/>
    </xf>
    <xf numFmtId="164" fontId="30" fillId="0" borderId="0" xfId="0" applyNumberFormat="1" applyFont="1" applyFill="1"/>
    <xf numFmtId="16" fontId="30" fillId="0" borderId="0" xfId="0" applyNumberFormat="1" applyFont="1" applyFill="1"/>
    <xf numFmtId="0" fontId="41" fillId="0" borderId="0" xfId="0" applyFont="1" applyFill="1" applyAlignment="1">
      <alignment horizontal="left"/>
    </xf>
    <xf numFmtId="164" fontId="41" fillId="0" borderId="0" xfId="0" applyNumberFormat="1" applyFont="1" applyFill="1"/>
    <xf numFmtId="0" fontId="41" fillId="0" borderId="0" xfId="0" applyFont="1" applyFill="1"/>
    <xf numFmtId="0" fontId="42" fillId="0" borderId="0" xfId="0" applyFont="1" applyFill="1" applyAlignment="1">
      <alignment horizontal="center"/>
    </xf>
    <xf numFmtId="164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0" fillId="3" borderId="0" xfId="0" applyFill="1" applyBorder="1"/>
    <xf numFmtId="0" fontId="0" fillId="3" borderId="3" xfId="0" applyFill="1" applyBorder="1"/>
    <xf numFmtId="164" fontId="24" fillId="3" borderId="31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Border="1" applyAlignment="1">
      <alignment vertical="center"/>
    </xf>
    <xf numFmtId="0" fontId="5" fillId="3" borderId="3" xfId="0" applyFont="1" applyFill="1" applyBorder="1" applyAlignment="1">
      <alignment horizontal="left" vertical="center" wrapText="1" indent="1"/>
    </xf>
    <xf numFmtId="3" fontId="5" fillId="3" borderId="3" xfId="0" applyNumberFormat="1" applyFont="1" applyFill="1" applyBorder="1" applyAlignment="1">
      <alignment vertical="center" wrapText="1"/>
    </xf>
    <xf numFmtId="3" fontId="27" fillId="3" borderId="0" xfId="0" applyNumberFormat="1" applyFont="1" applyFill="1" applyBorder="1" applyAlignment="1">
      <alignment vertical="center"/>
    </xf>
    <xf numFmtId="0" fontId="27" fillId="3" borderId="0" xfId="0" applyFont="1" applyFill="1" applyBorder="1" applyAlignment="1">
      <alignment vertical="center"/>
    </xf>
    <xf numFmtId="0" fontId="27" fillId="3" borderId="0" xfId="0" applyFont="1" applyFill="1" applyAlignment="1">
      <alignment vertical="center"/>
    </xf>
    <xf numFmtId="3" fontId="5" fillId="0" borderId="16" xfId="0" applyNumberFormat="1" applyFont="1" applyBorder="1" applyAlignment="1">
      <alignment vertical="center" wrapText="1"/>
    </xf>
    <xf numFmtId="3" fontId="43" fillId="3" borderId="0" xfId="0" applyNumberFormat="1" applyFont="1" applyFill="1" applyBorder="1" applyAlignment="1">
      <alignment vertical="center"/>
    </xf>
    <xf numFmtId="0" fontId="43" fillId="3" borderId="0" xfId="0" applyFont="1" applyFill="1" applyBorder="1" applyAlignment="1">
      <alignment vertical="center"/>
    </xf>
    <xf numFmtId="0" fontId="43" fillId="3" borderId="0" xfId="0" applyFont="1" applyFill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0" fontId="5" fillId="3" borderId="39" xfId="0" applyFont="1" applyFill="1" applyBorder="1" applyAlignment="1">
      <alignment horizontal="left" vertical="center" wrapText="1" indent="1"/>
    </xf>
    <xf numFmtId="3" fontId="5" fillId="3" borderId="39" xfId="0" applyNumberFormat="1" applyFont="1" applyFill="1" applyBorder="1" applyAlignment="1">
      <alignment vertical="center" wrapText="1"/>
    </xf>
    <xf numFmtId="3" fontId="0" fillId="3" borderId="0" xfId="0" applyNumberFormat="1" applyFill="1" applyBorder="1"/>
    <xf numFmtId="3" fontId="6" fillId="0" borderId="0" xfId="0" applyNumberFormat="1" applyFont="1" applyFill="1"/>
    <xf numFmtId="0" fontId="13" fillId="3" borderId="4" xfId="0" applyFont="1" applyFill="1" applyBorder="1" applyAlignment="1">
      <alignment horizontal="center"/>
    </xf>
    <xf numFmtId="0" fontId="0" fillId="3" borderId="4" xfId="0" applyFill="1" applyBorder="1"/>
    <xf numFmtId="3" fontId="0" fillId="3" borderId="0" xfId="0" applyNumberFormat="1" applyFill="1"/>
    <xf numFmtId="0" fontId="5" fillId="3" borderId="37" xfId="0" applyFont="1" applyFill="1" applyBorder="1" applyAlignment="1">
      <alignment horizontal="left" vertical="center" wrapText="1" indent="1"/>
    </xf>
    <xf numFmtId="3" fontId="5" fillId="3" borderId="37" xfId="0" applyNumberFormat="1" applyFont="1" applyFill="1" applyBorder="1" applyAlignment="1">
      <alignment vertical="center" wrapText="1"/>
    </xf>
    <xf numFmtId="0" fontId="34" fillId="0" borderId="0" xfId="0" applyFont="1" applyBorder="1"/>
    <xf numFmtId="0" fontId="5" fillId="6" borderId="3" xfId="0" applyFont="1" applyFill="1" applyBorder="1" applyAlignment="1">
      <alignment horizontal="left" vertical="center" wrapText="1" indent="1"/>
    </xf>
    <xf numFmtId="3" fontId="5" fillId="6" borderId="3" xfId="0" applyNumberFormat="1" applyFont="1" applyFill="1" applyBorder="1" applyAlignment="1">
      <alignment vertical="center" wrapText="1"/>
    </xf>
    <xf numFmtId="3" fontId="27" fillId="6" borderId="0" xfId="0" applyNumberFormat="1" applyFont="1" applyFill="1" applyBorder="1" applyAlignment="1">
      <alignment vertical="center"/>
    </xf>
    <xf numFmtId="0" fontId="27" fillId="6" borderId="0" xfId="0" applyFont="1" applyFill="1" applyBorder="1" applyAlignment="1">
      <alignment vertical="center"/>
    </xf>
    <xf numFmtId="0" fontId="27" fillId="6" borderId="0" xfId="0" applyFont="1" applyFill="1" applyAlignment="1">
      <alignment vertical="center"/>
    </xf>
    <xf numFmtId="0" fontId="1" fillId="0" borderId="23" xfId="0" applyFont="1" applyFill="1" applyBorder="1" applyAlignment="1">
      <alignment horizontal="left" vertical="center" wrapText="1" indent="1"/>
    </xf>
    <xf numFmtId="3" fontId="1" fillId="0" borderId="23" xfId="0" applyNumberFormat="1" applyFont="1" applyFill="1" applyBorder="1" applyAlignment="1">
      <alignment vertical="center" wrapText="1"/>
    </xf>
    <xf numFmtId="0" fontId="0" fillId="6" borderId="0" xfId="0" applyFill="1" applyBorder="1"/>
    <xf numFmtId="165" fontId="40" fillId="0" borderId="0" xfId="0" applyNumberFormat="1" applyFont="1" applyFill="1"/>
    <xf numFmtId="0" fontId="1" fillId="0" borderId="0" xfId="0" applyFont="1" applyFill="1"/>
    <xf numFmtId="0" fontId="0" fillId="0" borderId="0" xfId="0" applyFont="1" applyFill="1"/>
    <xf numFmtId="0" fontId="1" fillId="0" borderId="0" xfId="0" applyFont="1" applyAlignment="1">
      <alignment wrapText="1"/>
    </xf>
    <xf numFmtId="0" fontId="1" fillId="2" borderId="31" xfId="0" applyFont="1" applyFill="1" applyBorder="1" applyAlignment="1">
      <alignment horizontal="center" vertical="center" wrapText="1"/>
    </xf>
    <xf numFmtId="0" fontId="44" fillId="2" borderId="3" xfId="0" applyFont="1" applyFill="1" applyBorder="1" applyAlignment="1">
      <alignment horizontal="center" vertical="center" wrapText="1"/>
    </xf>
    <xf numFmtId="164" fontId="45" fillId="0" borderId="4" xfId="0" applyNumberFormat="1" applyFont="1" applyBorder="1" applyAlignment="1">
      <alignment horizontal="right" vertical="center" wrapText="1" indent="1"/>
    </xf>
    <xf numFmtId="0" fontId="1" fillId="0" borderId="27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6" xfId="0" applyFont="1" applyBorder="1" applyAlignment="1">
      <alignment horizontal="left" vertical="center" wrapText="1" indent="1"/>
    </xf>
    <xf numFmtId="4" fontId="1" fillId="0" borderId="16" xfId="0" applyNumberFormat="1" applyFont="1" applyBorder="1" applyAlignment="1">
      <alignment horizontal="right" vertical="center" wrapText="1" indent="1"/>
    </xf>
    <xf numFmtId="164" fontId="45" fillId="0" borderId="9" xfId="0" applyNumberFormat="1" applyFont="1" applyBorder="1" applyAlignment="1">
      <alignment horizontal="right" vertical="center" wrapText="1" indent="1"/>
    </xf>
    <xf numFmtId="4" fontId="45" fillId="0" borderId="16" xfId="0" applyNumberFormat="1" applyFont="1" applyBorder="1" applyAlignment="1">
      <alignment horizontal="right" vertical="center" wrapText="1" indent="1"/>
    </xf>
    <xf numFmtId="164" fontId="45" fillId="0" borderId="16" xfId="0" applyNumberFormat="1" applyFont="1" applyBorder="1" applyAlignment="1">
      <alignment horizontal="right" vertical="center" wrapText="1" indent="1"/>
    </xf>
    <xf numFmtId="0" fontId="1" fillId="0" borderId="1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wrapText="1"/>
    </xf>
    <xf numFmtId="164" fontId="45" fillId="0" borderId="12" xfId="0" applyNumberFormat="1" applyFont="1" applyBorder="1" applyAlignment="1">
      <alignment horizontal="right" vertical="center" wrapText="1" indent="1"/>
    </xf>
    <xf numFmtId="0" fontId="1" fillId="0" borderId="16" xfId="0" applyFont="1" applyFill="1" applyBorder="1" applyAlignment="1">
      <alignment horizontal="center"/>
    </xf>
    <xf numFmtId="0" fontId="1" fillId="0" borderId="30" xfId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 indent="1"/>
    </xf>
    <xf numFmtId="4" fontId="1" fillId="0" borderId="27" xfId="0" applyNumberFormat="1" applyFont="1" applyBorder="1" applyAlignment="1">
      <alignment horizontal="right" vertical="center" wrapText="1" indent="1"/>
    </xf>
    <xf numFmtId="164" fontId="45" fillId="0" borderId="27" xfId="0" applyNumberFormat="1" applyFont="1" applyBorder="1" applyAlignment="1">
      <alignment horizontal="right" vertical="center" wrapText="1" indent="1"/>
    </xf>
    <xf numFmtId="4" fontId="45" fillId="0" borderId="27" xfId="0" applyNumberFormat="1" applyFont="1" applyBorder="1" applyAlignment="1">
      <alignment horizontal="right" vertical="center" wrapText="1" indent="1"/>
    </xf>
    <xf numFmtId="0" fontId="5" fillId="2" borderId="3" xfId="0" applyFont="1" applyFill="1" applyBorder="1" applyAlignment="1">
      <alignment horizontal="left" vertical="center" wrapText="1"/>
    </xf>
    <xf numFmtId="4" fontId="5" fillId="2" borderId="3" xfId="0" applyNumberFormat="1" applyFont="1" applyFill="1" applyBorder="1" applyAlignment="1">
      <alignment horizontal="right" vertical="center" wrapText="1" indent="1"/>
    </xf>
    <xf numFmtId="0" fontId="1" fillId="2" borderId="0" xfId="0" applyFont="1" applyFill="1"/>
    <xf numFmtId="0" fontId="47" fillId="0" borderId="0" xfId="0" applyFont="1" applyFill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1" fillId="0" borderId="0" xfId="0" quotePrefix="1" applyFont="1" applyBorder="1" applyAlignment="1">
      <alignment horizontal="left" vertical="top" indent="1"/>
    </xf>
    <xf numFmtId="0" fontId="29" fillId="0" borderId="0" xfId="0" quotePrefix="1" applyFont="1" applyFill="1" applyBorder="1" applyAlignment="1">
      <alignment horizontal="left" vertical="top" wrapText="1" indent="1"/>
    </xf>
    <xf numFmtId="0" fontId="46" fillId="0" borderId="0" xfId="0" applyFont="1" applyBorder="1" applyAlignment="1">
      <alignment vertical="top" wrapText="1"/>
    </xf>
    <xf numFmtId="0" fontId="29" fillId="0" borderId="0" xfId="0" quotePrefix="1" applyFont="1" applyBorder="1" applyAlignment="1">
      <alignment horizontal="left" vertical="top" wrapText="1" indent="1"/>
    </xf>
    <xf numFmtId="0" fontId="46" fillId="0" borderId="0" xfId="0" applyFont="1" applyBorder="1" applyAlignment="1">
      <alignment horizontal="left" vertical="top" wrapText="1" indent="1"/>
    </xf>
    <xf numFmtId="0" fontId="46" fillId="0" borderId="0" xfId="0" applyFont="1" applyFill="1" applyBorder="1" applyAlignment="1">
      <alignment horizontal="left" vertical="top" wrapText="1" indent="1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" fillId="0" borderId="0" xfId="0" applyFont="1" applyAlignment="1"/>
    <xf numFmtId="0" fontId="2" fillId="0" borderId="0" xfId="0" applyFont="1" applyAlignment="1">
      <alignment horizontal="left" vertical="top" wrapText="1"/>
    </xf>
    <xf numFmtId="164" fontId="24" fillId="2" borderId="3" xfId="0" applyNumberFormat="1" applyFont="1" applyFill="1" applyBorder="1" applyAlignment="1">
      <alignment horizontal="center"/>
    </xf>
    <xf numFmtId="164" fontId="24" fillId="2" borderId="3" xfId="0" applyNumberFormat="1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164" fontId="24" fillId="0" borderId="38" xfId="0" applyNumberFormat="1" applyFont="1" applyFill="1" applyBorder="1" applyAlignment="1">
      <alignment horizontal="center" vertical="center" wrapText="1"/>
    </xf>
    <xf numFmtId="0" fontId="51" fillId="4" borderId="6" xfId="0" applyFont="1" applyFill="1" applyBorder="1" applyAlignment="1">
      <alignment vertical="center" wrapText="1"/>
    </xf>
    <xf numFmtId="3" fontId="49" fillId="4" borderId="28" xfId="0" applyNumberFormat="1" applyFont="1" applyFill="1" applyBorder="1" applyAlignment="1">
      <alignment horizontal="right" vertical="center" wrapText="1" indent="1"/>
    </xf>
    <xf numFmtId="0" fontId="0" fillId="4" borderId="0" xfId="0" applyFill="1"/>
    <xf numFmtId="0" fontId="20" fillId="0" borderId="9" xfId="0" applyFont="1" applyFill="1" applyBorder="1" applyAlignment="1">
      <alignment horizontal="left" vertical="center" wrapText="1" indent="1"/>
    </xf>
    <xf numFmtId="3" fontId="49" fillId="0" borderId="16" xfId="0" applyNumberFormat="1" applyFont="1" applyFill="1" applyBorder="1" applyAlignment="1">
      <alignment horizontal="right" vertical="center" wrapText="1" indent="1"/>
    </xf>
    <xf numFmtId="0" fontId="20" fillId="0" borderId="20" xfId="0" applyFont="1" applyFill="1" applyBorder="1" applyAlignment="1">
      <alignment horizontal="left" vertical="center" wrapText="1" indent="1"/>
    </xf>
    <xf numFmtId="3" fontId="49" fillId="0" borderId="23" xfId="0" applyNumberFormat="1" applyFont="1" applyFill="1" applyBorder="1" applyAlignment="1">
      <alignment horizontal="right" vertical="center" wrapText="1" indent="1"/>
    </xf>
    <xf numFmtId="0" fontId="52" fillId="2" borderId="1" xfId="0" applyFont="1" applyFill="1" applyBorder="1" applyAlignment="1">
      <alignment vertical="center" wrapText="1"/>
    </xf>
    <xf numFmtId="3" fontId="50" fillId="2" borderId="3" xfId="0" applyNumberFormat="1" applyFont="1" applyFill="1" applyBorder="1" applyAlignment="1">
      <alignment horizontal="right" vertical="center" wrapText="1"/>
    </xf>
    <xf numFmtId="0" fontId="0" fillId="6" borderId="0" xfId="0" applyFill="1" applyAlignment="1">
      <alignment vertical="center"/>
    </xf>
    <xf numFmtId="0" fontId="52" fillId="0" borderId="17" xfId="0" applyFont="1" applyFill="1" applyBorder="1" applyAlignment="1">
      <alignment vertical="top" wrapText="1"/>
    </xf>
    <xf numFmtId="3" fontId="50" fillId="0" borderId="38" xfId="0" applyNumberFormat="1" applyFont="1" applyFill="1" applyBorder="1" applyAlignment="1">
      <alignment horizontal="right" vertical="center" wrapText="1" indent="1"/>
    </xf>
    <xf numFmtId="0" fontId="53" fillId="4" borderId="6" xfId="0" applyFont="1" applyFill="1" applyBorder="1" applyAlignment="1">
      <alignment horizontal="left" vertical="center" wrapText="1" indent="1"/>
    </xf>
    <xf numFmtId="3" fontId="50" fillId="4" borderId="28" xfId="0" applyNumberFormat="1" applyFont="1" applyFill="1" applyBorder="1" applyAlignment="1">
      <alignment horizontal="right" vertical="center" wrapText="1" indent="1"/>
    </xf>
    <xf numFmtId="0" fontId="20" fillId="0" borderId="16" xfId="0" applyFont="1" applyFill="1" applyBorder="1" applyAlignment="1">
      <alignment horizontal="left" vertical="center" wrapText="1" indent="1"/>
    </xf>
    <xf numFmtId="3" fontId="49" fillId="0" borderId="30" xfId="0" applyNumberFormat="1" applyFont="1" applyFill="1" applyBorder="1" applyAlignment="1">
      <alignment horizontal="right" vertical="center" wrapText="1" indent="1"/>
    </xf>
    <xf numFmtId="3" fontId="49" fillId="0" borderId="27" xfId="0" applyNumberFormat="1" applyFont="1" applyFill="1" applyBorder="1" applyAlignment="1">
      <alignment horizontal="right" vertical="center" wrapText="1" indent="1"/>
    </xf>
    <xf numFmtId="0" fontId="20" fillId="0" borderId="4" xfId="0" applyFont="1" applyFill="1" applyBorder="1" applyAlignment="1">
      <alignment horizontal="left" vertical="center" wrapText="1" indent="1"/>
    </xf>
    <xf numFmtId="0" fontId="52" fillId="6" borderId="1" xfId="0" applyFont="1" applyFill="1" applyBorder="1" applyAlignment="1">
      <alignment vertical="top" wrapText="1"/>
    </xf>
    <xf numFmtId="3" fontId="50" fillId="6" borderId="3" xfId="0" applyNumberFormat="1" applyFont="1" applyFill="1" applyBorder="1" applyAlignment="1">
      <alignment horizontal="right" vertical="center" wrapText="1" indent="1"/>
    </xf>
    <xf numFmtId="0" fontId="51" fillId="4" borderId="4" xfId="0" applyFont="1" applyFill="1" applyBorder="1" applyAlignment="1">
      <alignment vertical="center" wrapText="1"/>
    </xf>
    <xf numFmtId="3" fontId="50" fillId="4" borderId="27" xfId="0" applyNumberFormat="1" applyFont="1" applyFill="1" applyBorder="1" applyAlignment="1">
      <alignment horizontal="right" vertical="center" wrapText="1" indent="1"/>
    </xf>
    <xf numFmtId="3" fontId="49" fillId="4" borderId="27" xfId="0" applyNumberFormat="1" applyFont="1" applyFill="1" applyBorder="1" applyAlignment="1">
      <alignment horizontal="right" vertical="center" wrapText="1" indent="1"/>
    </xf>
    <xf numFmtId="3" fontId="35" fillId="0" borderId="16" xfId="0" applyNumberFormat="1" applyFont="1" applyFill="1" applyBorder="1" applyAlignment="1">
      <alignment horizontal="right" vertical="center" wrapText="1" indent="1"/>
    </xf>
    <xf numFmtId="3" fontId="49" fillId="0" borderId="28" xfId="0" applyNumberFormat="1" applyFont="1" applyFill="1" applyBorder="1" applyAlignment="1">
      <alignment horizontal="right" vertical="center" wrapText="1" indent="1"/>
    </xf>
    <xf numFmtId="0" fontId="52" fillId="6" borderId="3" xfId="0" applyFont="1" applyFill="1" applyBorder="1" applyAlignment="1">
      <alignment vertical="center" wrapText="1"/>
    </xf>
    <xf numFmtId="3" fontId="54" fillId="6" borderId="3" xfId="0" applyNumberFormat="1" applyFont="1" applyFill="1" applyBorder="1" applyAlignment="1">
      <alignment horizontal="right" vertical="center" wrapText="1"/>
    </xf>
    <xf numFmtId="0" fontId="52" fillId="0" borderId="4" xfId="0" applyFont="1" applyFill="1" applyBorder="1" applyAlignment="1">
      <alignment vertical="center" wrapText="1"/>
    </xf>
    <xf numFmtId="3" fontId="54" fillId="0" borderId="27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53" fillId="4" borderId="9" xfId="0" applyFont="1" applyFill="1" applyBorder="1" applyAlignment="1">
      <alignment horizontal="left" vertical="center" wrapText="1"/>
    </xf>
    <xf numFmtId="3" fontId="50" fillId="4" borderId="16" xfId="0" applyNumberFormat="1" applyFont="1" applyFill="1" applyBorder="1" applyAlignment="1">
      <alignment horizontal="right" vertical="center" wrapText="1"/>
    </xf>
    <xf numFmtId="3" fontId="49" fillId="4" borderId="16" xfId="0" applyNumberFormat="1" applyFont="1" applyFill="1" applyBorder="1" applyAlignment="1">
      <alignment horizontal="right" vertical="center" wrapText="1"/>
    </xf>
    <xf numFmtId="0" fontId="35" fillId="0" borderId="0" xfId="0" applyFont="1" applyAlignment="1"/>
    <xf numFmtId="0" fontId="12" fillId="0" borderId="0" xfId="0" applyFont="1" applyAlignment="1"/>
    <xf numFmtId="0" fontId="0" fillId="0" borderId="0" xfId="0" applyFont="1"/>
    <xf numFmtId="0" fontId="55" fillId="0" borderId="0" xfId="0" applyFont="1" applyAlignment="1"/>
    <xf numFmtId="0" fontId="56" fillId="0" borderId="0" xfId="0" applyFont="1" applyAlignment="1"/>
    <xf numFmtId="0" fontId="0" fillId="0" borderId="0" xfId="0" applyAlignment="1">
      <alignment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0" fillId="2" borderId="0" xfId="0" applyFont="1" applyFill="1" applyAlignment="1">
      <alignment wrapText="1"/>
    </xf>
    <xf numFmtId="0" fontId="20" fillId="2" borderId="0" xfId="0" applyFont="1" applyFill="1"/>
    <xf numFmtId="0" fontId="35" fillId="0" borderId="29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quotePrefix="1" applyFont="1" applyBorder="1" applyAlignment="1">
      <alignment horizontal="center" vertical="center" wrapText="1"/>
    </xf>
    <xf numFmtId="3" fontId="25" fillId="0" borderId="16" xfId="0" applyNumberFormat="1" applyFont="1" applyBorder="1" applyAlignment="1">
      <alignment horizontal="right" vertical="center" wrapText="1" indent="1"/>
    </xf>
    <xf numFmtId="49" fontId="25" fillId="0" borderId="16" xfId="0" applyNumberFormat="1" applyFont="1" applyBorder="1" applyAlignment="1">
      <alignment horizontal="center" vertical="center" wrapText="1"/>
    </xf>
    <xf numFmtId="3" fontId="25" fillId="0" borderId="16" xfId="0" applyNumberFormat="1" applyFont="1" applyFill="1" applyBorder="1" applyAlignment="1">
      <alignment horizontal="right" vertical="center" wrapText="1" indent="1"/>
    </xf>
    <xf numFmtId="0" fontId="26" fillId="2" borderId="16" xfId="0" applyFont="1" applyFill="1" applyBorder="1" applyAlignment="1">
      <alignment horizontal="left" vertical="center" wrapText="1"/>
    </xf>
    <xf numFmtId="49" fontId="26" fillId="2" borderId="16" xfId="0" applyNumberFormat="1" applyFont="1" applyFill="1" applyBorder="1" applyAlignment="1">
      <alignment horizontal="center" vertical="center" wrapText="1"/>
    </xf>
    <xf numFmtId="3" fontId="26" fillId="2" borderId="16" xfId="0" applyNumberFormat="1" applyFont="1" applyFill="1" applyBorder="1" applyAlignment="1">
      <alignment horizontal="right" vertical="center" wrapText="1" indent="1"/>
    </xf>
    <xf numFmtId="0" fontId="26" fillId="0" borderId="16" xfId="0" applyFont="1" applyBorder="1" applyAlignment="1">
      <alignment horizontal="left" vertical="center" wrapText="1"/>
    </xf>
    <xf numFmtId="49" fontId="26" fillId="0" borderId="16" xfId="0" applyNumberFormat="1" applyFont="1" applyBorder="1" applyAlignment="1">
      <alignment horizontal="center" vertical="center" wrapText="1"/>
    </xf>
    <xf numFmtId="3" fontId="26" fillId="0" borderId="16" xfId="0" applyNumberFormat="1" applyFont="1" applyBorder="1" applyAlignment="1">
      <alignment horizontal="right" vertical="center" wrapText="1" indent="1"/>
    </xf>
    <xf numFmtId="0" fontId="25" fillId="0" borderId="16" xfId="0" applyFont="1" applyBorder="1" applyAlignment="1">
      <alignment horizontal="left" vertical="center" wrapText="1" indent="1"/>
    </xf>
    <xf numFmtId="0" fontId="25" fillId="0" borderId="30" xfId="0" applyFont="1" applyBorder="1" applyAlignment="1">
      <alignment horizontal="left" vertical="center" wrapText="1" indent="1"/>
    </xf>
    <xf numFmtId="49" fontId="25" fillId="0" borderId="30" xfId="0" applyNumberFormat="1" applyFont="1" applyBorder="1" applyAlignment="1">
      <alignment horizontal="center" vertical="top" wrapText="1"/>
    </xf>
    <xf numFmtId="3" fontId="26" fillId="0" borderId="30" xfId="0" applyNumberFormat="1" applyFont="1" applyBorder="1" applyAlignment="1">
      <alignment horizontal="right" vertical="center" wrapText="1" indent="1"/>
    </xf>
    <xf numFmtId="0" fontId="26" fillId="2" borderId="3" xfId="0" applyFont="1" applyFill="1" applyBorder="1" applyAlignment="1">
      <alignment horizontal="left" vertical="center" wrapText="1"/>
    </xf>
    <xf numFmtId="49" fontId="26" fillId="2" borderId="3" xfId="0" applyNumberFormat="1" applyFont="1" applyFill="1" applyBorder="1" applyAlignment="1">
      <alignment horizontal="center" vertical="center" wrapText="1"/>
    </xf>
    <xf numFmtId="3" fontId="26" fillId="2" borderId="3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Alignment="1"/>
    <xf numFmtId="0" fontId="19" fillId="0" borderId="0" xfId="2" applyFont="1"/>
    <xf numFmtId="164" fontId="20" fillId="0" borderId="0" xfId="2" applyNumberFormat="1" applyFont="1"/>
    <xf numFmtId="0" fontId="20" fillId="0" borderId="0" xfId="2" applyFont="1"/>
    <xf numFmtId="0" fontId="4" fillId="0" borderId="0" xfId="2" applyFont="1" applyAlignment="1">
      <alignment horizontal="center"/>
    </xf>
    <xf numFmtId="164" fontId="4" fillId="0" borderId="0" xfId="2" applyNumberFormat="1" applyFont="1" applyAlignment="1">
      <alignment horizontal="center"/>
    </xf>
    <xf numFmtId="164" fontId="5" fillId="2" borderId="41" xfId="2" applyNumberFormat="1" applyFont="1" applyFill="1" applyBorder="1" applyAlignment="1">
      <alignment horizontal="center" vertical="top" wrapText="1"/>
    </xf>
    <xf numFmtId="164" fontId="5" fillId="2" borderId="41" xfId="2" applyNumberFormat="1" applyFont="1" applyFill="1" applyBorder="1" applyAlignment="1">
      <alignment horizontal="center" vertical="center" wrapText="1"/>
    </xf>
    <xf numFmtId="0" fontId="1" fillId="3" borderId="0" xfId="2" applyFont="1" applyFill="1"/>
    <xf numFmtId="164" fontId="5" fillId="2" borderId="42" xfId="2" applyNumberFormat="1" applyFont="1" applyFill="1" applyBorder="1" applyAlignment="1">
      <alignment horizontal="center" vertical="top" wrapText="1"/>
    </xf>
    <xf numFmtId="164" fontId="5" fillId="2" borderId="42" xfId="2" applyNumberFormat="1" applyFont="1" applyFill="1" applyBorder="1" applyAlignment="1">
      <alignment horizontal="center" vertical="center" wrapText="1"/>
    </xf>
    <xf numFmtId="164" fontId="5" fillId="2" borderId="43" xfId="2" applyNumberFormat="1" applyFont="1" applyFill="1" applyBorder="1" applyAlignment="1">
      <alignment horizontal="center" vertical="top" wrapText="1"/>
    </xf>
    <xf numFmtId="164" fontId="5" fillId="2" borderId="43" xfId="2" applyNumberFormat="1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 wrapText="1"/>
    </xf>
    <xf numFmtId="3" fontId="1" fillId="0" borderId="40" xfId="2" quotePrefix="1" applyNumberFormat="1" applyFont="1" applyBorder="1" applyAlignment="1">
      <alignment horizontal="center" vertical="center" wrapText="1"/>
    </xf>
    <xf numFmtId="3" fontId="1" fillId="0" borderId="40" xfId="2" applyNumberFormat="1" applyFont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left" vertical="center" wrapText="1"/>
    </xf>
    <xf numFmtId="3" fontId="5" fillId="2" borderId="40" xfId="2" applyNumberFormat="1" applyFont="1" applyFill="1" applyBorder="1" applyAlignment="1">
      <alignment horizontal="center" vertical="center" wrapText="1"/>
    </xf>
    <xf numFmtId="0" fontId="24" fillId="3" borderId="0" xfId="2" applyFont="1" applyFill="1" applyAlignment="1">
      <alignment vertical="center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164" fontId="1" fillId="0" borderId="22" xfId="0" applyNumberFormat="1" applyFont="1" applyBorder="1" applyAlignment="1">
      <alignment horizontal="right" vertical="center" wrapText="1" indent="1"/>
    </xf>
    <xf numFmtId="0" fontId="1" fillId="0" borderId="20" xfId="0" applyFont="1" applyBorder="1" applyAlignment="1">
      <alignment horizontal="left" vertical="top" wrapText="1" indent="1"/>
    </xf>
    <xf numFmtId="0" fontId="1" fillId="0" borderId="21" xfId="0" applyFont="1" applyBorder="1" applyAlignment="1">
      <alignment horizontal="left" vertical="top" wrapText="1" indent="1"/>
    </xf>
    <xf numFmtId="3" fontId="1" fillId="0" borderId="11" xfId="0" applyNumberFormat="1" applyFont="1" applyFill="1" applyBorder="1" applyAlignment="1">
      <alignment horizontal="right" vertical="top" wrapText="1" indent="1"/>
    </xf>
    <xf numFmtId="164" fontId="8" fillId="0" borderId="0" xfId="0" applyNumberFormat="1" applyFont="1" applyAlignment="1">
      <alignment horizontal="left"/>
    </xf>
    <xf numFmtId="3" fontId="18" fillId="0" borderId="0" xfId="0" applyNumberFormat="1" applyFont="1" applyFill="1" applyBorder="1"/>
    <xf numFmtId="3" fontId="1" fillId="0" borderId="0" xfId="0" applyNumberFormat="1" applyFont="1" applyFill="1" applyBorder="1"/>
    <xf numFmtId="3" fontId="0" fillId="0" borderId="0" xfId="0" applyNumberFormat="1" applyFill="1" applyBorder="1"/>
    <xf numFmtId="3" fontId="10" fillId="0" borderId="20" xfId="0" applyNumberFormat="1" applyFont="1" applyFill="1" applyBorder="1" applyAlignment="1">
      <alignment horizontal="left" vertical="center" wrapText="1"/>
    </xf>
    <xf numFmtId="3" fontId="10" fillId="0" borderId="22" xfId="0" applyNumberFormat="1" applyFont="1" applyFill="1" applyBorder="1" applyAlignment="1">
      <alignment horizontal="right" vertical="center" wrapText="1" indent="1"/>
    </xf>
    <xf numFmtId="3" fontId="1" fillId="0" borderId="16" xfId="0" applyNumberFormat="1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horizontal="right" vertical="center" wrapText="1" indent="1"/>
    </xf>
    <xf numFmtId="0" fontId="1" fillId="0" borderId="3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right" vertical="center" wrapText="1" indent="1"/>
    </xf>
    <xf numFmtId="164" fontId="45" fillId="0" borderId="3" xfId="0" applyNumberFormat="1" applyFont="1" applyBorder="1" applyAlignment="1">
      <alignment horizontal="right" vertical="center" wrapText="1" indent="1"/>
    </xf>
    <xf numFmtId="4" fontId="45" fillId="0" borderId="3" xfId="0" applyNumberFormat="1" applyFont="1" applyBorder="1" applyAlignment="1">
      <alignment horizontal="right" vertical="center" wrapText="1" indent="1"/>
    </xf>
    <xf numFmtId="0" fontId="1" fillId="0" borderId="3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" xfId="0" applyFont="1" applyBorder="1"/>
    <xf numFmtId="0" fontId="5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right" vertical="center" wrapText="1" indent="1"/>
    </xf>
    <xf numFmtId="164" fontId="44" fillId="0" borderId="0" xfId="0" applyNumberFormat="1" applyFont="1" applyFill="1" applyBorder="1" applyAlignment="1">
      <alignment horizontal="right" vertical="center" wrapText="1" indent="1"/>
    </xf>
    <xf numFmtId="4" fontId="44" fillId="0" borderId="0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vertical="top" wrapText="1"/>
    </xf>
    <xf numFmtId="0" fontId="48" fillId="0" borderId="0" xfId="0" applyFont="1" applyFill="1" applyBorder="1" applyAlignment="1">
      <alignment horizontal="left" vertical="top" wrapText="1"/>
    </xf>
    <xf numFmtId="3" fontId="40" fillId="0" borderId="0" xfId="0" applyNumberFormat="1" applyFont="1" applyFill="1"/>
    <xf numFmtId="0" fontId="1" fillId="0" borderId="9" xfId="0" applyFont="1" applyFill="1" applyBorder="1" applyAlignment="1">
      <alignment horizontal="left" vertical="top" wrapText="1" indent="1"/>
    </xf>
    <xf numFmtId="0" fontId="1" fillId="0" borderId="10" xfId="0" applyFont="1" applyFill="1" applyBorder="1" applyAlignment="1">
      <alignment horizontal="left" vertical="top" wrapText="1" indent="1"/>
    </xf>
    <xf numFmtId="0" fontId="5" fillId="2" borderId="1" xfId="0" applyFont="1" applyFill="1" applyBorder="1" applyAlignment="1">
      <alignment horizontal="justify" vertical="top" wrapText="1"/>
    </xf>
    <xf numFmtId="0" fontId="5" fillId="2" borderId="2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 indent="1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top" wrapText="1" indent="1"/>
    </xf>
    <xf numFmtId="0" fontId="5" fillId="2" borderId="1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right"/>
    </xf>
    <xf numFmtId="164" fontId="18" fillId="2" borderId="3" xfId="0" applyNumberFormat="1" applyFont="1" applyFill="1" applyBorder="1" applyAlignment="1">
      <alignment horizontal="center" vertical="center" wrapText="1"/>
    </xf>
    <xf numFmtId="164" fontId="24" fillId="3" borderId="3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right"/>
    </xf>
    <xf numFmtId="164" fontId="24" fillId="3" borderId="3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1" fillId="0" borderId="0" xfId="0" applyFont="1" applyBorder="1" applyAlignment="1">
      <alignment horizontal="right"/>
    </xf>
    <xf numFmtId="3" fontId="10" fillId="0" borderId="9" xfId="0" applyNumberFormat="1" applyFont="1" applyFill="1" applyBorder="1" applyAlignment="1">
      <alignment horizontal="left" vertical="center" wrapText="1"/>
    </xf>
    <xf numFmtId="3" fontId="10" fillId="0" borderId="11" xfId="0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164" fontId="45" fillId="0" borderId="30" xfId="0" applyNumberFormat="1" applyFont="1" applyBorder="1" applyAlignment="1">
      <alignment horizontal="right" vertical="center" wrapText="1" indent="1"/>
    </xf>
    <xf numFmtId="4" fontId="45" fillId="0" borderId="30" xfId="0" applyNumberFormat="1" applyFont="1" applyBorder="1" applyAlignment="1">
      <alignment horizontal="right" vertical="center" wrapText="1" indent="1"/>
    </xf>
    <xf numFmtId="0" fontId="48" fillId="0" borderId="0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center" wrapText="1" indent="1"/>
    </xf>
    <xf numFmtId="0" fontId="44" fillId="2" borderId="26" xfId="0" applyFont="1" applyFill="1" applyBorder="1" applyAlignment="1">
      <alignment horizontal="center" vertical="center" wrapText="1"/>
    </xf>
    <xf numFmtId="0" fontId="44" fillId="2" borderId="32" xfId="0" applyFont="1" applyFill="1" applyBorder="1" applyAlignment="1">
      <alignment horizontal="center" vertical="center" wrapText="1"/>
    </xf>
    <xf numFmtId="0" fontId="44" fillId="2" borderId="27" xfId="0" applyFont="1" applyFill="1" applyBorder="1" applyAlignment="1">
      <alignment horizontal="center" vertical="center" wrapText="1"/>
    </xf>
    <xf numFmtId="0" fontId="44" fillId="2" borderId="5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24" fillId="2" borderId="31" xfId="0" applyFont="1" applyFill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 wrapText="1" indent="1"/>
    </xf>
    <xf numFmtId="0" fontId="1" fillId="0" borderId="10" xfId="0" applyFont="1" applyFill="1" applyBorder="1" applyAlignment="1">
      <alignment horizontal="left" vertical="top" wrapText="1" inden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left" vertical="center" wrapText="1" indent="1"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 inden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29" xfId="0" applyNumberFormat="1" applyFont="1" applyFill="1" applyBorder="1" applyAlignment="1">
      <alignment horizontal="center" vertical="center" wrapText="1"/>
    </xf>
    <xf numFmtId="164" fontId="5" fillId="2" borderId="3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2" xfId="0" applyFont="1" applyFill="1" applyBorder="1" applyAlignment="1">
      <alignment horizontal="justify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 indent="1"/>
    </xf>
    <xf numFmtId="0" fontId="5" fillId="2" borderId="2" xfId="0" applyFont="1" applyFill="1" applyBorder="1" applyAlignment="1">
      <alignment horizontal="left" vertical="top" wrapText="1" indent="1"/>
    </xf>
    <xf numFmtId="0" fontId="5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2" borderId="17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top" wrapText="1" inden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1" fillId="0" borderId="9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horizontal="left" vertical="top" wrapText="1" indent="2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/>
    </xf>
    <xf numFmtId="164" fontId="18" fillId="2" borderId="15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18" fillId="2" borderId="3" xfId="0" applyFont="1" applyFill="1" applyBorder="1" applyAlignment="1">
      <alignment horizontal="center"/>
    </xf>
    <xf numFmtId="164" fontId="18" fillId="2" borderId="24" xfId="0" applyNumberFormat="1" applyFont="1" applyFill="1" applyBorder="1" applyAlignment="1">
      <alignment horizontal="center" vertical="center" wrapText="1"/>
    </xf>
    <xf numFmtId="164" fontId="18" fillId="2" borderId="26" xfId="0" applyNumberFormat="1" applyFont="1" applyFill="1" applyBorder="1" applyAlignment="1">
      <alignment horizontal="center" vertical="center" wrapText="1"/>
    </xf>
    <xf numFmtId="164" fontId="18" fillId="2" borderId="36" xfId="0" applyNumberFormat="1" applyFont="1" applyFill="1" applyBorder="1" applyAlignment="1">
      <alignment horizontal="center" vertical="center" wrapText="1"/>
    </xf>
    <xf numFmtId="164" fontId="18" fillId="2" borderId="32" xfId="0" applyNumberFormat="1" applyFont="1" applyFill="1" applyBorder="1" applyAlignment="1">
      <alignment horizontal="center" vertical="center" wrapText="1"/>
    </xf>
    <xf numFmtId="164" fontId="18" fillId="2" borderId="3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164" fontId="18" fillId="2" borderId="15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164" fontId="42" fillId="0" borderId="0" xfId="0" applyNumberFormat="1" applyFont="1" applyFill="1" applyAlignment="1">
      <alignment horizontal="center" vertical="center"/>
    </xf>
    <xf numFmtId="0" fontId="18" fillId="2" borderId="29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right"/>
    </xf>
    <xf numFmtId="0" fontId="5" fillId="3" borderId="2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164" fontId="24" fillId="3" borderId="1" xfId="0" applyNumberFormat="1" applyFont="1" applyFill="1" applyBorder="1" applyAlignment="1">
      <alignment horizontal="center"/>
    </xf>
    <xf numFmtId="164" fontId="24" fillId="3" borderId="2" xfId="0" applyNumberFormat="1" applyFont="1" applyFill="1" applyBorder="1" applyAlignment="1">
      <alignment horizontal="center"/>
    </xf>
    <xf numFmtId="164" fontId="24" fillId="3" borderId="15" xfId="0" applyNumberFormat="1" applyFont="1" applyFill="1" applyBorder="1" applyAlignment="1">
      <alignment horizontal="center"/>
    </xf>
    <xf numFmtId="164" fontId="24" fillId="3" borderId="3" xfId="0" applyNumberFormat="1" applyFont="1" applyFill="1" applyBorder="1" applyAlignment="1">
      <alignment horizontal="center"/>
    </xf>
    <xf numFmtId="164" fontId="24" fillId="3" borderId="24" xfId="0" applyNumberFormat="1" applyFont="1" applyFill="1" applyBorder="1" applyAlignment="1">
      <alignment horizontal="center" vertical="center" wrapText="1"/>
    </xf>
    <xf numFmtId="164" fontId="24" fillId="3" borderId="26" xfId="0" applyNumberFormat="1" applyFont="1" applyFill="1" applyBorder="1" applyAlignment="1">
      <alignment horizontal="center" vertical="center" wrapText="1"/>
    </xf>
    <xf numFmtId="164" fontId="24" fillId="3" borderId="36" xfId="0" applyNumberFormat="1" applyFont="1" applyFill="1" applyBorder="1" applyAlignment="1">
      <alignment horizontal="center" vertical="center" wrapText="1"/>
    </xf>
    <xf numFmtId="164" fontId="24" fillId="3" borderId="32" xfId="0" applyNumberFormat="1" applyFont="1" applyFill="1" applyBorder="1" applyAlignment="1">
      <alignment horizontal="center" vertical="center" wrapText="1"/>
    </xf>
    <xf numFmtId="164" fontId="24" fillId="3" borderId="1" xfId="0" applyNumberFormat="1" applyFont="1" applyFill="1" applyBorder="1" applyAlignment="1">
      <alignment horizontal="center" vertical="center" wrapText="1"/>
    </xf>
    <xf numFmtId="164" fontId="24" fillId="3" borderId="2" xfId="0" applyNumberFormat="1" applyFont="1" applyFill="1" applyBorder="1" applyAlignment="1">
      <alignment horizontal="center" vertical="center" wrapText="1"/>
    </xf>
    <xf numFmtId="164" fontId="24" fillId="3" borderId="15" xfId="0" applyNumberFormat="1" applyFont="1" applyFill="1" applyBorder="1" applyAlignment="1">
      <alignment horizontal="center" vertical="center" wrapText="1"/>
    </xf>
    <xf numFmtId="164" fontId="24" fillId="3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5" fillId="3" borderId="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3" fontId="10" fillId="0" borderId="9" xfId="0" applyNumberFormat="1" applyFont="1" applyFill="1" applyBorder="1" applyAlignment="1">
      <alignment horizontal="left" vertical="center" wrapText="1"/>
    </xf>
    <xf numFmtId="3" fontId="10" fillId="0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3" fontId="10" fillId="0" borderId="24" xfId="0" applyNumberFormat="1" applyFont="1" applyFill="1" applyBorder="1" applyAlignment="1">
      <alignment horizontal="left" vertical="center" wrapText="1"/>
    </xf>
    <xf numFmtId="3" fontId="10" fillId="0" borderId="26" xfId="0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164" fontId="45" fillId="0" borderId="30" xfId="0" applyNumberFormat="1" applyFont="1" applyBorder="1" applyAlignment="1">
      <alignment horizontal="right" vertical="center" wrapText="1" indent="1"/>
    </xf>
    <xf numFmtId="164" fontId="45" fillId="0" borderId="31" xfId="0" applyNumberFormat="1" applyFont="1" applyBorder="1" applyAlignment="1">
      <alignment horizontal="right" vertical="center" wrapText="1" inden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44" fillId="2" borderId="24" xfId="0" applyFont="1" applyFill="1" applyBorder="1" applyAlignment="1">
      <alignment horizontal="center" vertical="center" wrapText="1"/>
    </xf>
    <xf numFmtId="0" fontId="44" fillId="2" borderId="26" xfId="0" applyFont="1" applyFill="1" applyBorder="1" applyAlignment="1">
      <alignment horizontal="center" vertical="center" wrapText="1"/>
    </xf>
    <xf numFmtId="0" fontId="44" fillId="2" borderId="36" xfId="0" applyFont="1" applyFill="1" applyBorder="1" applyAlignment="1">
      <alignment horizontal="center" vertical="center" wrapText="1"/>
    </xf>
    <xf numFmtId="0" fontId="44" fillId="2" borderId="3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44" fillId="2" borderId="29" xfId="0" applyFont="1" applyFill="1" applyBorder="1" applyAlignment="1">
      <alignment horizontal="center" vertical="center" wrapText="1"/>
    </xf>
    <xf numFmtId="0" fontId="44" fillId="2" borderId="27" xfId="0" applyFont="1" applyFill="1" applyBorder="1" applyAlignment="1">
      <alignment horizontal="center" vertical="center" wrapText="1"/>
    </xf>
    <xf numFmtId="0" fontId="44" fillId="2" borderId="4" xfId="0" applyFont="1" applyFill="1" applyBorder="1" applyAlignment="1">
      <alignment horizontal="center" vertical="center" wrapText="1"/>
    </xf>
    <xf numFmtId="0" fontId="44" fillId="2" borderId="5" xfId="0" applyFont="1" applyFill="1" applyBorder="1" applyAlignment="1">
      <alignment horizontal="center" vertical="center" wrapText="1"/>
    </xf>
    <xf numFmtId="0" fontId="44" fillId="2" borderId="25" xfId="0" applyFont="1" applyFill="1" applyBorder="1" applyAlignment="1">
      <alignment horizontal="center" vertical="center" wrapText="1"/>
    </xf>
    <xf numFmtId="0" fontId="44" fillId="2" borderId="33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left" vertical="center" wrapText="1" indent="1"/>
    </xf>
    <xf numFmtId="0" fontId="1" fillId="0" borderId="31" xfId="0" applyFont="1" applyBorder="1" applyAlignment="1">
      <alignment horizontal="left" vertical="center" wrapText="1" indent="1"/>
    </xf>
    <xf numFmtId="4" fontId="1" fillId="0" borderId="30" xfId="0" applyNumberFormat="1" applyFont="1" applyBorder="1" applyAlignment="1">
      <alignment horizontal="right" vertical="center" wrapText="1" indent="1"/>
    </xf>
    <xf numFmtId="4" fontId="1" fillId="0" borderId="31" xfId="0" applyNumberFormat="1" applyFont="1" applyBorder="1" applyAlignment="1">
      <alignment horizontal="right" vertical="center" wrapText="1" indent="1"/>
    </xf>
    <xf numFmtId="4" fontId="45" fillId="0" borderId="30" xfId="0" applyNumberFormat="1" applyFont="1" applyBorder="1" applyAlignment="1">
      <alignment horizontal="right" vertical="center" wrapText="1" indent="1"/>
    </xf>
    <xf numFmtId="4" fontId="45" fillId="0" borderId="31" xfId="0" applyNumberFormat="1" applyFont="1" applyBorder="1" applyAlignment="1">
      <alignment horizontal="right" vertical="center" wrapText="1" indent="1"/>
    </xf>
    <xf numFmtId="0" fontId="48" fillId="0" borderId="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center" vertical="top" wrapText="1"/>
    </xf>
    <xf numFmtId="164" fontId="24" fillId="2" borderId="3" xfId="0" applyNumberFormat="1" applyFont="1" applyFill="1" applyBorder="1" applyAlignment="1">
      <alignment horizontal="center" vertical="center" wrapText="1"/>
    </xf>
    <xf numFmtId="164" fontId="24" fillId="2" borderId="24" xfId="0" applyNumberFormat="1" applyFont="1" applyFill="1" applyBorder="1" applyAlignment="1">
      <alignment horizontal="center" vertical="center" wrapText="1"/>
    </xf>
    <xf numFmtId="164" fontId="24" fillId="2" borderId="25" xfId="0" applyNumberFormat="1" applyFont="1" applyFill="1" applyBorder="1" applyAlignment="1">
      <alignment horizontal="center" vertical="center" wrapText="1"/>
    </xf>
    <xf numFmtId="164" fontId="24" fillId="2" borderId="26" xfId="0" applyNumberFormat="1" applyFont="1" applyFill="1" applyBorder="1" applyAlignment="1">
      <alignment horizontal="center" vertical="center" wrapText="1"/>
    </xf>
    <xf numFmtId="164" fontId="24" fillId="2" borderId="36" xfId="0" applyNumberFormat="1" applyFont="1" applyFill="1" applyBorder="1" applyAlignment="1">
      <alignment horizontal="center" vertical="center" wrapText="1"/>
    </xf>
    <xf numFmtId="164" fontId="24" fillId="2" borderId="33" xfId="0" applyNumberFormat="1" applyFont="1" applyFill="1" applyBorder="1" applyAlignment="1">
      <alignment horizontal="center" vertical="center" wrapText="1"/>
    </xf>
    <xf numFmtId="164" fontId="24" fillId="2" borderId="3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2" fillId="0" borderId="0" xfId="0" applyFont="1" applyAlignment="1">
      <alignment horizontal="center" vertical="top" wrapText="1"/>
    </xf>
    <xf numFmtId="0" fontId="49" fillId="0" borderId="33" xfId="0" applyFont="1" applyBorder="1" applyAlignment="1">
      <alignment horizontal="right" vertical="top" wrapText="1"/>
    </xf>
    <xf numFmtId="0" fontId="50" fillId="2" borderId="29" xfId="0" applyFont="1" applyFill="1" applyBorder="1" applyAlignment="1">
      <alignment horizontal="center" vertical="center" wrapText="1"/>
    </xf>
    <xf numFmtId="0" fontId="50" fillId="2" borderId="27" xfId="0" applyFont="1" applyFill="1" applyBorder="1" applyAlignment="1">
      <alignment horizontal="center" vertical="center" wrapText="1"/>
    </xf>
    <xf numFmtId="0" fontId="50" fillId="2" borderId="31" xfId="0" applyFont="1" applyFill="1" applyBorder="1" applyAlignment="1">
      <alignment horizontal="center" vertical="center" wrapText="1"/>
    </xf>
    <xf numFmtId="164" fontId="24" fillId="2" borderId="24" xfId="0" applyNumberFormat="1" applyFont="1" applyFill="1" applyBorder="1" applyAlignment="1">
      <alignment horizontal="center"/>
    </xf>
    <xf numFmtId="164" fontId="24" fillId="2" borderId="25" xfId="0" applyNumberFormat="1" applyFont="1" applyFill="1" applyBorder="1" applyAlignment="1">
      <alignment horizontal="center"/>
    </xf>
    <xf numFmtId="164" fontId="24" fillId="2" borderId="2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33" xfId="0" applyFont="1" applyBorder="1" applyAlignment="1">
      <alignment horizontal="right"/>
    </xf>
    <xf numFmtId="0" fontId="1" fillId="0" borderId="0" xfId="0" applyFont="1" applyFill="1" applyAlignment="1">
      <alignment horizontal="left"/>
    </xf>
    <xf numFmtId="0" fontId="20" fillId="0" borderId="33" xfId="0" applyFont="1" applyBorder="1" applyAlignment="1">
      <alignment horizontal="right" vertical="top" wrapText="1"/>
    </xf>
    <xf numFmtId="0" fontId="26" fillId="2" borderId="24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29" xfId="0" applyFont="1" applyFill="1" applyBorder="1" applyAlignment="1">
      <alignment horizontal="center" vertical="center" wrapText="1"/>
    </xf>
    <xf numFmtId="0" fontId="25" fillId="2" borderId="27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5" fillId="2" borderId="40" xfId="2" applyFont="1" applyFill="1" applyBorder="1" applyAlignment="1">
      <alignment horizontal="center" vertical="center" wrapText="1"/>
    </xf>
    <xf numFmtId="0" fontId="1" fillId="0" borderId="43" xfId="2" applyFont="1" applyBorder="1" applyAlignment="1">
      <alignment horizontal="left" vertical="center" wrapText="1"/>
    </xf>
    <xf numFmtId="0" fontId="20" fillId="0" borderId="40" xfId="2" applyFont="1" applyBorder="1" applyAlignment="1">
      <alignment horizontal="left" vertical="center" wrapText="1"/>
    </xf>
    <xf numFmtId="3" fontId="1" fillId="0" borderId="43" xfId="2" applyNumberFormat="1" applyFont="1" applyBorder="1" applyAlignment="1">
      <alignment horizontal="center" vertical="center" wrapText="1"/>
    </xf>
    <xf numFmtId="3" fontId="1" fillId="0" borderId="40" xfId="2" applyNumberFormat="1" applyFont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left" vertical="center" wrapText="1"/>
    </xf>
    <xf numFmtId="0" fontId="36" fillId="3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25" fillId="0" borderId="33" xfId="0" applyFont="1" applyBorder="1" applyAlignment="1">
      <alignment horizontal="right"/>
    </xf>
    <xf numFmtId="0" fontId="36" fillId="2" borderId="29" xfId="0" applyFont="1" applyFill="1" applyBorder="1" applyAlignment="1">
      <alignment horizontal="center" vertical="center" wrapText="1"/>
    </xf>
    <xf numFmtId="0" fontId="25" fillId="2" borderId="31" xfId="0" applyFont="1" applyFill="1" applyBorder="1" applyAlignment="1">
      <alignment horizontal="center" vertical="center"/>
    </xf>
    <xf numFmtId="0" fontId="36" fillId="2" borderId="24" xfId="0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29" xfId="0" applyFont="1" applyFill="1" applyBorder="1" applyAlignment="1">
      <alignment horizontal="center" vertical="center" wrapText="1"/>
    </xf>
    <xf numFmtId="0" fontId="24" fillId="2" borderId="31" xfId="0" applyFont="1" applyFill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36" fillId="2" borderId="1" xfId="0" applyFont="1" applyFill="1" applyBorder="1" applyAlignment="1">
      <alignment horizontal="left" vertical="center" wrapText="1"/>
    </xf>
    <xf numFmtId="0" fontId="36" fillId="2" borderId="2" xfId="0" applyFont="1" applyFill="1" applyBorder="1" applyAlignment="1">
      <alignment horizontal="left" vertical="center" wrapText="1"/>
    </xf>
    <xf numFmtId="0" fontId="36" fillId="5" borderId="1" xfId="0" applyFont="1" applyFill="1" applyBorder="1" applyAlignment="1">
      <alignment horizontal="left" vertical="center" wrapText="1"/>
    </xf>
    <xf numFmtId="0" fontId="36" fillId="5" borderId="2" xfId="0" applyFont="1" applyFill="1" applyBorder="1" applyAlignment="1">
      <alignment horizontal="left" vertical="center" wrapText="1"/>
    </xf>
    <xf numFmtId="0" fontId="36" fillId="5" borderId="15" xfId="0" applyFont="1" applyFill="1" applyBorder="1" applyAlignment="1">
      <alignment horizontal="left" vertical="center" wrapText="1"/>
    </xf>
    <xf numFmtId="0" fontId="35" fillId="0" borderId="33" xfId="0" applyFont="1" applyFill="1" applyBorder="1" applyAlignment="1">
      <alignment horizontal="right" vertical="top" wrapText="1"/>
    </xf>
    <xf numFmtId="164" fontId="6" fillId="0" borderId="0" xfId="0" applyNumberFormat="1" applyFont="1"/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5" fillId="2" borderId="17" xfId="0" applyFont="1" applyFill="1" applyBorder="1" applyAlignment="1">
      <alignment vertical="top" wrapText="1"/>
    </xf>
    <xf numFmtId="0" fontId="5" fillId="2" borderId="18" xfId="0" applyFont="1" applyFill="1" applyBorder="1" applyAlignment="1">
      <alignment vertical="top" wrapText="1"/>
    </xf>
    <xf numFmtId="0" fontId="5" fillId="2" borderId="20" xfId="0" applyFont="1" applyFill="1" applyBorder="1" applyAlignment="1">
      <alignment vertical="top" wrapText="1"/>
    </xf>
    <xf numFmtId="0" fontId="5" fillId="2" borderId="21" xfId="0" applyFont="1" applyFill="1" applyBorder="1" applyAlignment="1">
      <alignment vertical="top" wrapText="1"/>
    </xf>
    <xf numFmtId="0" fontId="58" fillId="0" borderId="0" xfId="0" applyFont="1"/>
    <xf numFmtId="164" fontId="58" fillId="0" borderId="0" xfId="0" applyNumberFormat="1" applyFont="1"/>
    <xf numFmtId="0" fontId="59" fillId="0" borderId="11" xfId="0" applyFont="1" applyBorder="1" applyAlignment="1">
      <alignment vertical="center" wrapText="1"/>
    </xf>
    <xf numFmtId="0" fontId="59" fillId="0" borderId="14" xfId="0" applyFont="1" applyBorder="1" applyAlignment="1">
      <alignment vertical="center" wrapText="1"/>
    </xf>
    <xf numFmtId="0" fontId="30" fillId="0" borderId="23" xfId="0" applyFont="1" applyFill="1" applyBorder="1" applyAlignment="1">
      <alignment vertical="center" wrapText="1"/>
    </xf>
    <xf numFmtId="164" fontId="24" fillId="3" borderId="4" xfId="0" applyNumberFormat="1" applyFont="1" applyFill="1" applyBorder="1" applyAlignment="1">
      <alignment horizontal="center" vertical="center" wrapText="1"/>
    </xf>
    <xf numFmtId="164" fontId="24" fillId="3" borderId="5" xfId="0" applyNumberFormat="1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 vertical="center" wrapText="1"/>
    </xf>
    <xf numFmtId="3" fontId="11" fillId="0" borderId="22" xfId="0" applyNumberFormat="1" applyFont="1" applyFill="1" applyBorder="1" applyAlignment="1">
      <alignment horizontal="right" vertical="center" wrapText="1" indent="1"/>
    </xf>
    <xf numFmtId="3" fontId="10" fillId="0" borderId="23" xfId="0" applyNumberFormat="1" applyFont="1" applyFill="1" applyBorder="1" applyAlignment="1">
      <alignment horizontal="right" vertical="center" indent="1"/>
    </xf>
    <xf numFmtId="3" fontId="40" fillId="3" borderId="0" xfId="0" applyNumberFormat="1" applyFont="1" applyFill="1"/>
  </cellXfs>
  <cellStyles count="3">
    <cellStyle name="Normál" xfId="0" builtinId="0"/>
    <cellStyle name="Normál 2" xfId="2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Szab&#243;n&#233;%20B&#243;ka%20R&#233;ka/&#214;NKORM&#193;NYZAT/20190530%20k&#246;lts&#233;gvet&#233;s%20m&#243;dos&#237;t&#225;s/Egys&#233;ges%20rendelet%20mell&#233;klete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tgvet&#233;s%20m&#243;dos&#237;t&#225;s%20mell&#233;klete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Szab&#243;n&#233;%20B&#243;ka%20R&#233;ka\&#214;NKORM&#193;NYZAT\20180222%20k&#246;lts&#233;gvet&#233;s%20m&#243;dos&#237;t&#225;s%202017.%20UTOLS&#211;\K&#246;lts&#233;gvet&#233;s%20m&#243;dos&#237;t&#225;s%20mell&#233;kletei%202018.02.2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z. melléklet"/>
      <sheetName val="2. sz. melléklet"/>
      <sheetName val="3. sz. melléklet"/>
      <sheetName val="4. sz. melléklet"/>
      <sheetName val="5. sz. melléklet"/>
      <sheetName val="6. sz. melléklet"/>
      <sheetName val="7. sz. melléklet"/>
      <sheetName val="8. sz. melléklet"/>
      <sheetName val="9. sz. melléklet"/>
      <sheetName val="10. sz. melléklet"/>
      <sheetName val="11. sz. melléklet"/>
      <sheetName val="12. sz. melléklet"/>
      <sheetName val="13. sz. melléklet"/>
      <sheetName val="14. sz. melléklet"/>
      <sheetName val="15. sz. melléklet"/>
    </sheetNames>
    <sheetDataSet>
      <sheetData sheetId="0"/>
      <sheetData sheetId="1">
        <row r="94">
          <cell r="D94">
            <v>597500000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z. melléklet"/>
      <sheetName val="2. sz. melléklet"/>
      <sheetName val="3. sz. melléklet"/>
      <sheetName val="4. sz. melléklet"/>
      <sheetName val="5. sz. melléklet"/>
      <sheetName val="6. sz. melléklet"/>
      <sheetName val="7. sz. melléklet"/>
      <sheetName val="8. sz. melléklet"/>
      <sheetName val="9. sz. melléklet"/>
      <sheetName val="10. sz. melléklet"/>
      <sheetName val="11. sz. melléklet"/>
      <sheetName val="12. sz. melléklet"/>
    </sheetNames>
    <sheetDataSet>
      <sheetData sheetId="0">
        <row r="92">
          <cell r="E92">
            <v>2015562643</v>
          </cell>
        </row>
        <row r="93">
          <cell r="E93">
            <v>503381555</v>
          </cell>
        </row>
        <row r="94">
          <cell r="E94">
            <v>344083</v>
          </cell>
        </row>
        <row r="96">
          <cell r="E96">
            <v>1845403117</v>
          </cell>
        </row>
        <row r="112">
          <cell r="E112">
            <v>758800000</v>
          </cell>
        </row>
        <row r="113">
          <cell r="E113">
            <v>485175918</v>
          </cell>
        </row>
        <row r="116">
          <cell r="E116">
            <v>297532453</v>
          </cell>
        </row>
        <row r="117">
          <cell r="E117">
            <v>14750000</v>
          </cell>
        </row>
        <row r="118">
          <cell r="E118">
            <v>23718223</v>
          </cell>
        </row>
        <row r="119">
          <cell r="E119">
            <v>5944667992</v>
          </cell>
        </row>
        <row r="125">
          <cell r="E125">
            <v>4125985239</v>
          </cell>
        </row>
        <row r="126">
          <cell r="E126">
            <v>10070653231</v>
          </cell>
        </row>
      </sheetData>
      <sheetData sheetId="1"/>
      <sheetData sheetId="2"/>
      <sheetData sheetId="3">
        <row r="15">
          <cell r="Z15">
            <v>675180402</v>
          </cell>
        </row>
        <row r="20">
          <cell r="Z20">
            <v>274221961</v>
          </cell>
        </row>
        <row r="26">
          <cell r="Z26">
            <v>856630863</v>
          </cell>
        </row>
        <row r="30">
          <cell r="Z30">
            <v>60026352</v>
          </cell>
        </row>
        <row r="35">
          <cell r="Z35">
            <v>458666028</v>
          </cell>
        </row>
        <row r="39">
          <cell r="Z39">
            <v>2324725606</v>
          </cell>
        </row>
      </sheetData>
      <sheetData sheetId="4">
        <row r="19">
          <cell r="C19">
            <v>1355317573</v>
          </cell>
          <cell r="E19">
            <v>247573242</v>
          </cell>
          <cell r="G19">
            <v>1106184996</v>
          </cell>
          <cell r="I19">
            <v>55740000</v>
          </cell>
          <cell r="K19">
            <v>4818702869</v>
          </cell>
          <cell r="M19">
            <v>1112906327</v>
          </cell>
          <cell r="O19">
            <v>1008401878</v>
          </cell>
          <cell r="Q19">
            <v>0</v>
          </cell>
          <cell r="S19">
            <v>365826346</v>
          </cell>
        </row>
      </sheetData>
      <sheetData sheetId="5">
        <row r="178">
          <cell r="D178">
            <v>9287358220</v>
          </cell>
        </row>
      </sheetData>
      <sheetData sheetId="6">
        <row r="24">
          <cell r="C24">
            <v>56313099</v>
          </cell>
          <cell r="D24">
            <v>71602154</v>
          </cell>
        </row>
        <row r="42">
          <cell r="C42">
            <v>11195901</v>
          </cell>
          <cell r="D42">
            <v>14942534</v>
          </cell>
        </row>
        <row r="131">
          <cell r="C131">
            <v>309525702</v>
          </cell>
          <cell r="D131">
            <v>417328726</v>
          </cell>
        </row>
        <row r="144">
          <cell r="C144">
            <v>67704000</v>
          </cell>
          <cell r="D144">
            <v>55740000</v>
          </cell>
        </row>
        <row r="198">
          <cell r="C198">
            <v>2143860861</v>
          </cell>
          <cell r="D198">
            <v>4812261609</v>
          </cell>
        </row>
        <row r="223">
          <cell r="C223">
            <v>1619258557</v>
          </cell>
          <cell r="D223">
            <v>1088868156</v>
          </cell>
        </row>
        <row r="242">
          <cell r="C242">
            <v>675394676</v>
          </cell>
          <cell r="D242">
            <v>919358100</v>
          </cell>
        </row>
        <row r="248">
          <cell r="D248">
            <v>0</v>
          </cell>
        </row>
        <row r="253">
          <cell r="C253">
            <v>1428717844</v>
          </cell>
          <cell r="D253">
            <v>1541430595</v>
          </cell>
        </row>
        <row r="256">
          <cell r="C256">
            <v>1589919101</v>
          </cell>
          <cell r="D256">
            <v>1907256941</v>
          </cell>
        </row>
        <row r="258">
          <cell r="C258">
            <v>6473171897</v>
          </cell>
          <cell r="D258">
            <v>9287358220</v>
          </cell>
        </row>
      </sheetData>
      <sheetData sheetId="7">
        <row r="40">
          <cell r="B40">
            <v>1186501015</v>
          </cell>
          <cell r="C40">
            <v>1283715419</v>
          </cell>
          <cell r="D40">
            <v>215627873</v>
          </cell>
          <cell r="E40">
            <v>232630708</v>
          </cell>
          <cell r="F40">
            <v>604733817</v>
          </cell>
          <cell r="G40">
            <v>688856270</v>
          </cell>
          <cell r="H40">
            <v>0</v>
          </cell>
          <cell r="I40">
            <v>0</v>
          </cell>
          <cell r="J40">
            <v>0</v>
          </cell>
          <cell r="K40">
            <v>6441260</v>
          </cell>
          <cell r="L40">
            <v>17925184</v>
          </cell>
          <cell r="M40">
            <v>24038171</v>
          </cell>
          <cell r="N40">
            <v>105196330</v>
          </cell>
          <cell r="O40">
            <v>89043778</v>
          </cell>
          <cell r="P40">
            <v>0</v>
          </cell>
          <cell r="Q40">
            <v>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z. melléklet"/>
      <sheetName val="2. sz. melléklet"/>
      <sheetName val="3. sz. melléklet"/>
      <sheetName val="4. sz. melléklet"/>
      <sheetName val="5. sz. melléklet"/>
      <sheetName val="6. sz. melléklet"/>
      <sheetName val="7. sz. melléklet"/>
      <sheetName val="8. sz. melléklet"/>
      <sheetName val="9. sz. melléklet"/>
      <sheetName val="10. sz. melléklet"/>
    </sheetNames>
    <sheetDataSet>
      <sheetData sheetId="0" refreshError="1"/>
      <sheetData sheetId="1" refreshError="1"/>
      <sheetData sheetId="2" refreshError="1"/>
      <sheetData sheetId="3" refreshError="1">
        <row r="38">
          <cell r="Z38">
            <v>40000</v>
          </cell>
        </row>
        <row r="39">
          <cell r="Z39">
            <v>2376210506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"/>
  <sheetViews>
    <sheetView tabSelected="1" view="pageBreakPreview" zoomScale="78" zoomScaleNormal="100" zoomScaleSheetLayoutView="78" workbookViewId="0">
      <selection sqref="A1:D1"/>
    </sheetView>
  </sheetViews>
  <sheetFormatPr defaultRowHeight="15.75" x14ac:dyDescent="0.25"/>
  <cols>
    <col min="1" max="1" width="74.5703125" style="2" customWidth="1"/>
    <col min="2" max="2" width="16.28515625" style="2" customWidth="1"/>
    <col min="3" max="3" width="19" style="41" customWidth="1"/>
    <col min="4" max="4" width="19.28515625" style="41" customWidth="1"/>
    <col min="5" max="5" width="19.28515625" style="2" customWidth="1"/>
    <col min="6" max="6" width="13.7109375" style="2" hidden="1" customWidth="1"/>
    <col min="7" max="16384" width="9.140625" style="2"/>
  </cols>
  <sheetData>
    <row r="1" spans="1:6" ht="20.100000000000001" customHeight="1" x14ac:dyDescent="0.25">
      <c r="A1" s="621" t="s">
        <v>447</v>
      </c>
      <c r="B1" s="622"/>
      <c r="C1" s="622"/>
      <c r="D1" s="622"/>
      <c r="E1" s="218"/>
    </row>
    <row r="2" spans="1:6" ht="20.100000000000001" customHeight="1" x14ac:dyDescent="0.25">
      <c r="A2" s="3"/>
      <c r="B2" s="4"/>
      <c r="C2" s="5"/>
      <c r="D2" s="5"/>
      <c r="E2" s="5"/>
    </row>
    <row r="3" spans="1:6" s="66" customFormat="1" ht="39" customHeight="1" x14ac:dyDescent="0.25">
      <c r="A3" s="623" t="s">
        <v>417</v>
      </c>
      <c r="B3" s="623"/>
      <c r="C3" s="623"/>
      <c r="D3" s="623"/>
      <c r="E3" s="623"/>
    </row>
    <row r="4" spans="1:6" ht="20.100000000000001" customHeight="1" thickBot="1" x14ac:dyDescent="0.3">
      <c r="A4" s="6"/>
      <c r="B4" s="7"/>
      <c r="C4" s="7"/>
      <c r="D4" s="248"/>
      <c r="E4" s="248" t="s">
        <v>0</v>
      </c>
    </row>
    <row r="5" spans="1:6" ht="31.5" customHeight="1" thickBot="1" x14ac:dyDescent="0.3">
      <c r="A5" s="624" t="s">
        <v>1</v>
      </c>
      <c r="B5" s="624"/>
      <c r="C5" s="624"/>
      <c r="D5" s="618" t="s">
        <v>2</v>
      </c>
      <c r="E5" s="619" t="s">
        <v>423</v>
      </c>
    </row>
    <row r="6" spans="1:6" ht="31.5" customHeight="1" thickBot="1" x14ac:dyDescent="0.3">
      <c r="A6" s="624"/>
      <c r="B6" s="624"/>
      <c r="C6" s="624"/>
      <c r="D6" s="618"/>
      <c r="E6" s="620"/>
    </row>
    <row r="7" spans="1:6" ht="20.100000000000001" customHeight="1" x14ac:dyDescent="0.25">
      <c r="A7" s="149" t="s">
        <v>3</v>
      </c>
      <c r="B7" s="8"/>
      <c r="C7" s="9"/>
      <c r="D7" s="9"/>
      <c r="E7" s="9"/>
    </row>
    <row r="8" spans="1:6" ht="20.100000000000001" customHeight="1" x14ac:dyDescent="0.25">
      <c r="A8" s="10" t="s">
        <v>4</v>
      </c>
      <c r="B8" s="11"/>
      <c r="C8" s="12"/>
      <c r="D8" s="13"/>
      <c r="E8" s="13"/>
    </row>
    <row r="9" spans="1:6" ht="20.100000000000001" customHeight="1" x14ac:dyDescent="0.25">
      <c r="A9" s="10" t="s">
        <v>5</v>
      </c>
      <c r="B9" s="11"/>
      <c r="C9" s="12"/>
      <c r="D9" s="13"/>
      <c r="E9" s="13"/>
    </row>
    <row r="10" spans="1:6" ht="20.100000000000001" customHeight="1" x14ac:dyDescent="0.25">
      <c r="A10" s="616" t="s">
        <v>6</v>
      </c>
      <c r="B10" s="617"/>
      <c r="C10" s="14">
        <v>193825600</v>
      </c>
      <c r="D10" s="14">
        <f>SUM(C11)</f>
        <v>193825600</v>
      </c>
      <c r="E10" s="14">
        <f>SUM(D10)</f>
        <v>193825600</v>
      </c>
      <c r="F10" s="41">
        <f>SUM(E10-D10)</f>
        <v>0</v>
      </c>
    </row>
    <row r="11" spans="1:6" ht="20.100000000000001" customHeight="1" x14ac:dyDescent="0.25">
      <c r="A11" s="616" t="s">
        <v>8</v>
      </c>
      <c r="B11" s="617"/>
      <c r="C11" s="14">
        <v>193825600</v>
      </c>
      <c r="D11" s="14"/>
      <c r="E11" s="14"/>
      <c r="F11" s="41">
        <f t="shared" ref="F11:F78" si="0">SUM(E11-D11)</f>
        <v>0</v>
      </c>
    </row>
    <row r="12" spans="1:6" ht="20.100000000000001" customHeight="1" x14ac:dyDescent="0.25">
      <c r="A12" s="616" t="s">
        <v>7</v>
      </c>
      <c r="B12" s="617"/>
      <c r="C12" s="14">
        <v>29491750</v>
      </c>
      <c r="D12" s="14">
        <f>SUM(C13)</f>
        <v>0</v>
      </c>
      <c r="E12" s="14">
        <f>SUM(D12)</f>
        <v>0</v>
      </c>
      <c r="F12" s="41">
        <f t="shared" si="0"/>
        <v>0</v>
      </c>
    </row>
    <row r="13" spans="1:6" ht="20.100000000000001" customHeight="1" x14ac:dyDescent="0.25">
      <c r="A13" s="616" t="s">
        <v>8</v>
      </c>
      <c r="B13" s="617"/>
      <c r="C13" s="14">
        <v>0</v>
      </c>
      <c r="D13" s="14"/>
      <c r="E13" s="14"/>
      <c r="F13" s="41">
        <f t="shared" si="0"/>
        <v>0</v>
      </c>
    </row>
    <row r="14" spans="1:6" ht="20.100000000000001" customHeight="1" x14ac:dyDescent="0.25">
      <c r="A14" s="569" t="s">
        <v>9</v>
      </c>
      <c r="B14" s="570"/>
      <c r="C14" s="14">
        <v>55160000</v>
      </c>
      <c r="D14" s="14">
        <f>SUM(C15)</f>
        <v>33711638</v>
      </c>
      <c r="E14" s="14">
        <f>SUM(D14)</f>
        <v>33711638</v>
      </c>
      <c r="F14" s="41">
        <f t="shared" si="0"/>
        <v>0</v>
      </c>
    </row>
    <row r="15" spans="1:6" ht="20.100000000000001" customHeight="1" x14ac:dyDescent="0.25">
      <c r="A15" s="616" t="s">
        <v>8</v>
      </c>
      <c r="B15" s="617"/>
      <c r="C15" s="14">
        <v>33711638</v>
      </c>
      <c r="D15" s="14"/>
      <c r="E15" s="14"/>
      <c r="F15" s="41">
        <f t="shared" si="0"/>
        <v>0</v>
      </c>
    </row>
    <row r="16" spans="1:6" ht="20.100000000000001" customHeight="1" x14ac:dyDescent="0.25">
      <c r="A16" s="569" t="s">
        <v>10</v>
      </c>
      <c r="B16" s="570"/>
      <c r="C16" s="14">
        <v>0</v>
      </c>
      <c r="D16" s="14">
        <f>SUM(C16)</f>
        <v>0</v>
      </c>
      <c r="E16" s="14">
        <f>SUM(D16)</f>
        <v>0</v>
      </c>
      <c r="F16" s="41">
        <f t="shared" si="0"/>
        <v>0</v>
      </c>
    </row>
    <row r="17" spans="1:6" ht="20.100000000000001" customHeight="1" x14ac:dyDescent="0.25">
      <c r="A17" s="569" t="s">
        <v>11</v>
      </c>
      <c r="B17" s="570"/>
      <c r="C17" s="14">
        <v>32733200</v>
      </c>
      <c r="D17" s="14">
        <f>SUM(C18)</f>
        <v>32733200</v>
      </c>
      <c r="E17" s="14">
        <f>SUM(D17)</f>
        <v>32733200</v>
      </c>
      <c r="F17" s="41">
        <f t="shared" si="0"/>
        <v>0</v>
      </c>
    </row>
    <row r="18" spans="1:6" ht="20.100000000000001" customHeight="1" x14ac:dyDescent="0.25">
      <c r="A18" s="616" t="s">
        <v>8</v>
      </c>
      <c r="B18" s="617"/>
      <c r="C18" s="14">
        <v>32733200</v>
      </c>
      <c r="D18" s="14"/>
      <c r="E18" s="14"/>
      <c r="F18" s="41">
        <f t="shared" si="0"/>
        <v>0</v>
      </c>
    </row>
    <row r="19" spans="1:6" ht="20.100000000000001" customHeight="1" x14ac:dyDescent="0.25">
      <c r="A19" s="569" t="s">
        <v>12</v>
      </c>
      <c r="B19" s="570"/>
      <c r="C19" s="14">
        <v>54723600</v>
      </c>
      <c r="D19" s="14">
        <f>SUM(C20)</f>
        <v>0</v>
      </c>
      <c r="E19" s="14">
        <f>SUM(D19)</f>
        <v>0</v>
      </c>
      <c r="F19" s="41">
        <f t="shared" si="0"/>
        <v>0</v>
      </c>
    </row>
    <row r="20" spans="1:6" ht="20.100000000000001" customHeight="1" x14ac:dyDescent="0.25">
      <c r="A20" s="616" t="s">
        <v>8</v>
      </c>
      <c r="B20" s="617"/>
      <c r="C20" s="14">
        <v>0</v>
      </c>
      <c r="D20" s="14"/>
      <c r="E20" s="14"/>
      <c r="F20" s="41">
        <f t="shared" si="0"/>
        <v>0</v>
      </c>
    </row>
    <row r="21" spans="1:6" ht="20.100000000000001" customHeight="1" x14ac:dyDescent="0.25">
      <c r="A21" s="569" t="s">
        <v>13</v>
      </c>
      <c r="B21" s="570"/>
      <c r="C21" s="14">
        <v>1389750</v>
      </c>
      <c r="D21" s="14">
        <f>SUM(C22)</f>
        <v>0</v>
      </c>
      <c r="E21" s="14">
        <f>SUM(D21)</f>
        <v>0</v>
      </c>
      <c r="F21" s="41">
        <f t="shared" si="0"/>
        <v>0</v>
      </c>
    </row>
    <row r="22" spans="1:6" ht="20.100000000000001" customHeight="1" x14ac:dyDescent="0.25">
      <c r="A22" s="616" t="s">
        <v>8</v>
      </c>
      <c r="B22" s="617"/>
      <c r="C22" s="14">
        <v>0</v>
      </c>
      <c r="D22" s="14"/>
      <c r="E22" s="14"/>
      <c r="F22" s="41">
        <f t="shared" si="0"/>
        <v>0</v>
      </c>
    </row>
    <row r="23" spans="1:6" ht="20.100000000000001" customHeight="1" x14ac:dyDescent="0.25">
      <c r="A23" s="569" t="s">
        <v>14</v>
      </c>
      <c r="B23" s="570"/>
      <c r="C23" s="14">
        <v>5233360</v>
      </c>
      <c r="D23" s="14">
        <f>SUM(C24)</f>
        <v>5233360</v>
      </c>
      <c r="E23" s="14">
        <f>SUM(D23)</f>
        <v>5233360</v>
      </c>
      <c r="F23" s="41">
        <f t="shared" si="0"/>
        <v>0</v>
      </c>
    </row>
    <row r="24" spans="1:6" ht="20.100000000000001" customHeight="1" x14ac:dyDescent="0.25">
      <c r="A24" s="616" t="s">
        <v>8</v>
      </c>
      <c r="B24" s="617"/>
      <c r="C24" s="14">
        <v>5233360</v>
      </c>
      <c r="D24" s="14"/>
      <c r="E24" s="14"/>
      <c r="F24" s="41">
        <f t="shared" si="0"/>
        <v>0</v>
      </c>
    </row>
    <row r="25" spans="1:6" ht="20.100000000000001" customHeight="1" x14ac:dyDescent="0.25">
      <c r="A25" s="569" t="s">
        <v>15</v>
      </c>
      <c r="B25" s="15">
        <f>SUM(C12-C13+C14-C15+C16+C17-C18+C19-C20+C21-C22+C23-C24)</f>
        <v>107053462</v>
      </c>
      <c r="C25" s="14"/>
      <c r="D25" s="14"/>
      <c r="E25" s="14"/>
      <c r="F25" s="41">
        <f t="shared" si="0"/>
        <v>0</v>
      </c>
    </row>
    <row r="26" spans="1:6" ht="20.100000000000001" customHeight="1" thickBot="1" x14ac:dyDescent="0.3">
      <c r="A26" s="16" t="s">
        <v>577</v>
      </c>
      <c r="B26" s="17"/>
      <c r="C26" s="18">
        <f>386944+1598747+638732</f>
        <v>2624423</v>
      </c>
      <c r="D26" s="18"/>
      <c r="E26" s="18">
        <f>SUM(C26)</f>
        <v>2624423</v>
      </c>
      <c r="F26" s="41">
        <f t="shared" si="0"/>
        <v>2624423</v>
      </c>
    </row>
    <row r="27" spans="1:6" ht="19.5" customHeight="1" thickBot="1" x14ac:dyDescent="0.3">
      <c r="A27" s="633" t="s">
        <v>16</v>
      </c>
      <c r="B27" s="634"/>
      <c r="C27" s="19">
        <f>C10+C13+C15+C16+C17+C20+C22+C24+C26</f>
        <v>268128221</v>
      </c>
      <c r="D27" s="19">
        <f>SUM(D10:D26)</f>
        <v>265503798</v>
      </c>
      <c r="E27" s="19">
        <f>SUM(E10:E26)</f>
        <v>268128221</v>
      </c>
      <c r="F27" s="41">
        <f t="shared" si="0"/>
        <v>2624423</v>
      </c>
    </row>
    <row r="28" spans="1:6" ht="20.100000000000001" customHeight="1" x14ac:dyDescent="0.25">
      <c r="A28" s="569" t="s">
        <v>17</v>
      </c>
      <c r="B28" s="570"/>
      <c r="C28" s="14">
        <v>1961400</v>
      </c>
      <c r="D28" s="14">
        <f>SUM(C28)</f>
        <v>1961400</v>
      </c>
      <c r="E28" s="14">
        <f>SUM(D28)</f>
        <v>1961400</v>
      </c>
      <c r="F28" s="41">
        <f t="shared" si="0"/>
        <v>0</v>
      </c>
    </row>
    <row r="29" spans="1:6" ht="21" customHeight="1" thickBot="1" x14ac:dyDescent="0.3">
      <c r="A29" s="535" t="s">
        <v>578</v>
      </c>
      <c r="B29" s="536"/>
      <c r="C29" s="537"/>
      <c r="D29" s="537"/>
      <c r="E29" s="537">
        <v>5502000</v>
      </c>
      <c r="F29" s="41"/>
    </row>
    <row r="30" spans="1:6" ht="19.5" customHeight="1" thickBot="1" x14ac:dyDescent="0.3">
      <c r="A30" s="633" t="s">
        <v>18</v>
      </c>
      <c r="B30" s="634"/>
      <c r="C30" s="19">
        <f>SUM(C27:C29)</f>
        <v>270089621</v>
      </c>
      <c r="D30" s="19">
        <f>SUM(D27:D29)</f>
        <v>267465198</v>
      </c>
      <c r="E30" s="19">
        <f>SUM(E27:E29)</f>
        <v>275591621</v>
      </c>
      <c r="F30" s="41">
        <f t="shared" si="0"/>
        <v>8126423</v>
      </c>
    </row>
    <row r="31" spans="1:6" ht="19.5" customHeight="1" x14ac:dyDescent="0.25">
      <c r="A31" s="635" t="s">
        <v>19</v>
      </c>
      <c r="B31" s="636"/>
      <c r="C31" s="13"/>
      <c r="D31" s="13"/>
      <c r="E31" s="13"/>
      <c r="F31" s="41">
        <f t="shared" si="0"/>
        <v>0</v>
      </c>
    </row>
    <row r="32" spans="1:6" s="20" customFormat="1" ht="20.100000000000001" customHeight="1" x14ac:dyDescent="0.25">
      <c r="A32" s="569" t="s">
        <v>20</v>
      </c>
      <c r="B32" s="570"/>
      <c r="C32" s="14">
        <f>201380433+61740000+2914333+98504467+30870000+1457167</f>
        <v>396866400</v>
      </c>
      <c r="D32" s="14">
        <f>SUM(C32)</f>
        <v>396866400</v>
      </c>
      <c r="E32" s="14">
        <f>SUM(D32)</f>
        <v>396866400</v>
      </c>
      <c r="F32" s="41">
        <f t="shared" si="0"/>
        <v>0</v>
      </c>
    </row>
    <row r="33" spans="1:7" s="20" customFormat="1" ht="20.100000000000001" customHeight="1" x14ac:dyDescent="0.25">
      <c r="A33" s="569" t="s">
        <v>21</v>
      </c>
      <c r="B33" s="570"/>
      <c r="C33" s="14"/>
      <c r="D33" s="14"/>
      <c r="E33" s="14"/>
      <c r="F33" s="41">
        <f t="shared" si="0"/>
        <v>0</v>
      </c>
    </row>
    <row r="34" spans="1:7" s="20" customFormat="1" ht="20.100000000000001" customHeight="1" x14ac:dyDescent="0.25">
      <c r="A34" s="569" t="s">
        <v>22</v>
      </c>
      <c r="B34" s="570"/>
      <c r="C34" s="14">
        <f>49933733+24609733</f>
        <v>74543466</v>
      </c>
      <c r="D34" s="14">
        <f>SUM(C34)</f>
        <v>74543466</v>
      </c>
      <c r="E34" s="14">
        <f t="shared" ref="E34:E35" si="1">SUM(D34)</f>
        <v>74543466</v>
      </c>
      <c r="F34" s="41">
        <f t="shared" si="0"/>
        <v>0</v>
      </c>
    </row>
    <row r="35" spans="1:7" s="20" customFormat="1" ht="20.100000000000001" customHeight="1" x14ac:dyDescent="0.25">
      <c r="A35" s="569" t="s">
        <v>23</v>
      </c>
      <c r="B35" s="570"/>
      <c r="C35" s="14">
        <f>7934000+7236500</f>
        <v>15170500</v>
      </c>
      <c r="D35" s="14">
        <f>SUM(C35)</f>
        <v>15170500</v>
      </c>
      <c r="E35" s="14">
        <f t="shared" si="1"/>
        <v>15170500</v>
      </c>
      <c r="F35" s="41">
        <f t="shared" si="0"/>
        <v>0</v>
      </c>
    </row>
    <row r="36" spans="1:7" s="20" customFormat="1" ht="20.100000000000001" customHeight="1" x14ac:dyDescent="0.25">
      <c r="A36" s="16" t="s">
        <v>24</v>
      </c>
      <c r="B36" s="21"/>
      <c r="C36" s="18"/>
      <c r="D36" s="18"/>
      <c r="E36" s="18"/>
      <c r="F36" s="41">
        <f t="shared" si="0"/>
        <v>0</v>
      </c>
    </row>
    <row r="37" spans="1:7" s="20" customFormat="1" ht="20.100000000000001" customHeight="1" thickBot="1" x14ac:dyDescent="0.3">
      <c r="A37" s="538" t="s">
        <v>579</v>
      </c>
      <c r="B37" s="539"/>
      <c r="C37" s="537">
        <v>8190000</v>
      </c>
      <c r="D37" s="537"/>
      <c r="E37" s="537">
        <v>8190000</v>
      </c>
      <c r="F37" s="41"/>
    </row>
    <row r="38" spans="1:7" s="20" customFormat="1" ht="20.100000000000001" customHeight="1" thickBot="1" x14ac:dyDescent="0.3">
      <c r="A38" s="633" t="s">
        <v>19</v>
      </c>
      <c r="B38" s="634"/>
      <c r="C38" s="19">
        <f>SUM(C32:C37)</f>
        <v>494770366</v>
      </c>
      <c r="D38" s="19">
        <f>SUM(D32:D37)</f>
        <v>486580366</v>
      </c>
      <c r="E38" s="19">
        <f>SUM(E32:F37)</f>
        <v>494770366</v>
      </c>
      <c r="F38" s="41">
        <f t="shared" si="0"/>
        <v>8190000</v>
      </c>
    </row>
    <row r="39" spans="1:7" s="20" customFormat="1" ht="20.100000000000001" customHeight="1" x14ac:dyDescent="0.25">
      <c r="A39" s="635" t="s">
        <v>25</v>
      </c>
      <c r="B39" s="636"/>
      <c r="C39" s="13"/>
      <c r="D39" s="13"/>
      <c r="E39" s="13"/>
      <c r="F39" s="41">
        <f t="shared" si="0"/>
        <v>0</v>
      </c>
    </row>
    <row r="40" spans="1:7" s="20" customFormat="1" ht="20.100000000000001" customHeight="1" x14ac:dyDescent="0.25">
      <c r="A40" s="22" t="s">
        <v>26</v>
      </c>
      <c r="B40" s="568"/>
      <c r="C40" s="23"/>
      <c r="D40" s="23"/>
      <c r="E40" s="23"/>
      <c r="F40" s="41">
        <f t="shared" si="0"/>
        <v>0</v>
      </c>
    </row>
    <row r="41" spans="1:7" s="20" customFormat="1" ht="20.100000000000001" customHeight="1" x14ac:dyDescent="0.25">
      <c r="A41" s="627" t="s">
        <v>27</v>
      </c>
      <c r="B41" s="628"/>
      <c r="C41" s="14">
        <v>123923392</v>
      </c>
      <c r="D41" s="14">
        <f>SUM(C41)</f>
        <v>123923392</v>
      </c>
      <c r="E41" s="14">
        <f t="shared" ref="E41" si="2">SUM(D41)</f>
        <v>123923392</v>
      </c>
      <c r="F41" s="41">
        <f t="shared" si="0"/>
        <v>0</v>
      </c>
    </row>
    <row r="42" spans="1:7" s="20" customFormat="1" ht="20.100000000000001" customHeight="1" x14ac:dyDescent="0.25">
      <c r="A42" s="569" t="s">
        <v>28</v>
      </c>
      <c r="B42" s="570"/>
      <c r="C42" s="14">
        <f>SUM(B43:B53)</f>
        <v>177258034</v>
      </c>
      <c r="D42" s="14">
        <v>172643142</v>
      </c>
      <c r="E42" s="14">
        <f>SUM(C42)</f>
        <v>177258034</v>
      </c>
      <c r="F42" s="41">
        <f t="shared" si="0"/>
        <v>4614892</v>
      </c>
      <c r="G42" s="785"/>
    </row>
    <row r="43" spans="1:7" s="20" customFormat="1" ht="20.100000000000001" customHeight="1" x14ac:dyDescent="0.25">
      <c r="A43" s="569" t="s">
        <v>29</v>
      </c>
      <c r="B43" s="24">
        <v>16660000</v>
      </c>
      <c r="C43" s="14"/>
      <c r="D43" s="14"/>
      <c r="E43" s="14"/>
      <c r="F43" s="41">
        <f t="shared" si="0"/>
        <v>0</v>
      </c>
    </row>
    <row r="44" spans="1:7" s="20" customFormat="1" ht="20.100000000000001" customHeight="1" x14ac:dyDescent="0.25">
      <c r="A44" s="569" t="s">
        <v>30</v>
      </c>
      <c r="B44" s="24">
        <v>28050000</v>
      </c>
      <c r="C44" s="14"/>
      <c r="D44" s="14"/>
      <c r="E44" s="14"/>
      <c r="F44" s="41">
        <f t="shared" si="0"/>
        <v>0</v>
      </c>
    </row>
    <row r="45" spans="1:7" s="20" customFormat="1" ht="20.100000000000001" customHeight="1" x14ac:dyDescent="0.25">
      <c r="A45" s="569" t="s">
        <v>31</v>
      </c>
      <c r="B45" s="24">
        <f>31544128-1400608</f>
        <v>30143520</v>
      </c>
      <c r="C45" s="14"/>
      <c r="D45" s="14"/>
      <c r="E45" s="14"/>
      <c r="F45" s="41">
        <f t="shared" si="0"/>
        <v>0</v>
      </c>
    </row>
    <row r="46" spans="1:7" s="20" customFormat="1" ht="20.100000000000001" customHeight="1" x14ac:dyDescent="0.25">
      <c r="A46" s="569" t="s">
        <v>32</v>
      </c>
      <c r="B46" s="24">
        <f>75000-50000</f>
        <v>25000</v>
      </c>
      <c r="C46" s="14"/>
      <c r="D46" s="14"/>
      <c r="E46" s="14"/>
      <c r="F46" s="41">
        <f t="shared" si="0"/>
        <v>0</v>
      </c>
    </row>
    <row r="47" spans="1:7" s="20" customFormat="1" ht="20.100000000000001" customHeight="1" x14ac:dyDescent="0.25">
      <c r="A47" s="569" t="s">
        <v>33</v>
      </c>
      <c r="B47" s="24">
        <f>44616000+6006000</f>
        <v>50622000</v>
      </c>
      <c r="C47" s="14"/>
      <c r="D47" s="14"/>
      <c r="E47" s="14"/>
      <c r="F47" s="41">
        <f t="shared" si="0"/>
        <v>0</v>
      </c>
    </row>
    <row r="48" spans="1:7" s="20" customFormat="1" ht="20.100000000000001" customHeight="1" x14ac:dyDescent="0.25">
      <c r="A48" s="569" t="s">
        <v>34</v>
      </c>
      <c r="B48" s="24">
        <v>3100000</v>
      </c>
      <c r="C48" s="14"/>
      <c r="D48" s="14"/>
      <c r="E48" s="14"/>
      <c r="F48" s="41">
        <f t="shared" si="0"/>
        <v>0</v>
      </c>
    </row>
    <row r="49" spans="1:6" s="20" customFormat="1" ht="20.100000000000001" customHeight="1" x14ac:dyDescent="0.25">
      <c r="A49" s="569" t="s">
        <v>35</v>
      </c>
      <c r="B49" s="24">
        <f>7684500-490500</f>
        <v>7194000</v>
      </c>
      <c r="C49" s="14"/>
      <c r="D49" s="14"/>
      <c r="E49" s="14"/>
      <c r="F49" s="41">
        <f t="shared" si="0"/>
        <v>0</v>
      </c>
    </row>
    <row r="50" spans="1:6" s="20" customFormat="1" ht="20.100000000000001" customHeight="1" x14ac:dyDescent="0.25">
      <c r="A50" s="569" t="s">
        <v>36</v>
      </c>
      <c r="B50" s="24">
        <f>4950000+550000</f>
        <v>5500000</v>
      </c>
      <c r="C50" s="14"/>
      <c r="D50" s="14"/>
      <c r="E50" s="14"/>
      <c r="F50" s="41">
        <f t="shared" si="0"/>
        <v>0</v>
      </c>
    </row>
    <row r="51" spans="1:6" s="20" customFormat="1" ht="20.100000000000001" customHeight="1" x14ac:dyDescent="0.25">
      <c r="A51" s="569" t="s">
        <v>37</v>
      </c>
      <c r="B51" s="24">
        <v>5580000</v>
      </c>
      <c r="C51" s="14"/>
      <c r="D51" s="14"/>
      <c r="E51" s="14"/>
      <c r="F51" s="41">
        <f t="shared" si="0"/>
        <v>0</v>
      </c>
    </row>
    <row r="52" spans="1:6" s="20" customFormat="1" ht="20.100000000000001" customHeight="1" x14ac:dyDescent="0.25">
      <c r="A52" s="569" t="s">
        <v>38</v>
      </c>
      <c r="B52" s="24">
        <v>3720000</v>
      </c>
      <c r="C52" s="14"/>
      <c r="D52" s="14"/>
      <c r="E52" s="14"/>
      <c r="F52" s="41">
        <f t="shared" si="0"/>
        <v>0</v>
      </c>
    </row>
    <row r="53" spans="1:6" s="20" customFormat="1" ht="20.100000000000001" customHeight="1" x14ac:dyDescent="0.25">
      <c r="A53" s="569" t="s">
        <v>91</v>
      </c>
      <c r="B53" s="24">
        <v>26663514</v>
      </c>
      <c r="C53" s="14"/>
      <c r="D53" s="14"/>
      <c r="E53" s="14"/>
      <c r="F53" s="41">
        <f t="shared" si="0"/>
        <v>0</v>
      </c>
    </row>
    <row r="54" spans="1:6" s="20" customFormat="1" ht="20.100000000000001" customHeight="1" x14ac:dyDescent="0.25">
      <c r="A54" s="569" t="s">
        <v>39</v>
      </c>
      <c r="B54" s="570"/>
      <c r="C54" s="14">
        <f>SUM(B56:B57)</f>
        <v>348377000</v>
      </c>
      <c r="D54" s="14">
        <v>341522000</v>
      </c>
      <c r="E54" s="14">
        <f>SUM(C54)</f>
        <v>348377000</v>
      </c>
      <c r="F54" s="41">
        <f t="shared" si="0"/>
        <v>6855000</v>
      </c>
    </row>
    <row r="55" spans="1:6" s="20" customFormat="1" ht="20.100000000000001" customHeight="1" x14ac:dyDescent="0.25">
      <c r="A55" s="627" t="s">
        <v>40</v>
      </c>
      <c r="B55" s="628"/>
      <c r="C55" s="14"/>
      <c r="D55" s="14"/>
      <c r="E55" s="14"/>
      <c r="F55" s="41">
        <f t="shared" si="0"/>
        <v>0</v>
      </c>
    </row>
    <row r="56" spans="1:6" s="20" customFormat="1" ht="20.100000000000001" customHeight="1" x14ac:dyDescent="0.25">
      <c r="A56" s="569" t="s">
        <v>41</v>
      </c>
      <c r="B56" s="25">
        <f>224992000-5696000</f>
        <v>219296000</v>
      </c>
      <c r="C56" s="14"/>
      <c r="D56" s="14"/>
      <c r="E56" s="14"/>
      <c r="F56" s="41">
        <f t="shared" si="0"/>
        <v>0</v>
      </c>
    </row>
    <row r="57" spans="1:6" s="20" customFormat="1" ht="20.100000000000001" customHeight="1" x14ac:dyDescent="0.25">
      <c r="A57" s="569" t="s">
        <v>42</v>
      </c>
      <c r="B57" s="25">
        <f>116530000+12551000</f>
        <v>129081000</v>
      </c>
      <c r="C57" s="14"/>
      <c r="D57" s="14"/>
      <c r="E57" s="14"/>
      <c r="F57" s="41">
        <f t="shared" si="0"/>
        <v>0</v>
      </c>
    </row>
    <row r="58" spans="1:6" s="20" customFormat="1" ht="20.100000000000001" customHeight="1" x14ac:dyDescent="0.25">
      <c r="A58" s="569" t="s">
        <v>43</v>
      </c>
      <c r="B58" s="25"/>
      <c r="C58" s="14">
        <f>SUM(B59:B60)</f>
        <v>176800462</v>
      </c>
      <c r="D58" s="14">
        <v>173414656</v>
      </c>
      <c r="E58" s="14">
        <f>SUM(C58)</f>
        <v>176800462</v>
      </c>
      <c r="F58" s="41">
        <f t="shared" si="0"/>
        <v>3385806</v>
      </c>
    </row>
    <row r="59" spans="1:6" s="20" customFormat="1" ht="20.100000000000001" customHeight="1" x14ac:dyDescent="0.25">
      <c r="A59" s="569" t="s">
        <v>44</v>
      </c>
      <c r="B59" s="25">
        <f>50977000-95000</f>
        <v>50882000</v>
      </c>
      <c r="C59" s="14"/>
      <c r="D59" s="14"/>
      <c r="E59" s="14"/>
      <c r="F59" s="41">
        <f t="shared" si="0"/>
        <v>0</v>
      </c>
    </row>
    <row r="60" spans="1:6" s="20" customFormat="1" ht="20.100000000000001" customHeight="1" x14ac:dyDescent="0.25">
      <c r="A60" s="569" t="s">
        <v>45</v>
      </c>
      <c r="B60" s="25">
        <f>122437656+3480806</f>
        <v>125918462</v>
      </c>
      <c r="C60" s="14"/>
      <c r="D60" s="14"/>
      <c r="E60" s="14"/>
      <c r="F60" s="41">
        <f t="shared" si="0"/>
        <v>0</v>
      </c>
    </row>
    <row r="61" spans="1:6" s="20" customFormat="1" ht="20.100000000000001" customHeight="1" x14ac:dyDescent="0.25">
      <c r="A61" s="569" t="s">
        <v>46</v>
      </c>
      <c r="B61" s="25">
        <f>12369456-2770200</f>
        <v>9599256</v>
      </c>
      <c r="C61" s="14">
        <f>SUM(B61)</f>
        <v>9599256</v>
      </c>
      <c r="D61" s="14">
        <v>12369456</v>
      </c>
      <c r="E61" s="14">
        <f>SUM(C61)</f>
        <v>9599256</v>
      </c>
      <c r="F61" s="41">
        <f t="shared" si="0"/>
        <v>-2770200</v>
      </c>
    </row>
    <row r="62" spans="1:6" s="20" customFormat="1" ht="20.100000000000001" customHeight="1" x14ac:dyDescent="0.25">
      <c r="A62" s="569" t="s">
        <v>47</v>
      </c>
      <c r="B62" s="25"/>
      <c r="C62" s="14">
        <f>SUM(B63:B67)</f>
        <v>93469400</v>
      </c>
      <c r="D62" s="14">
        <v>98200800</v>
      </c>
      <c r="E62" s="14">
        <f>SUM(C62)</f>
        <v>93469400</v>
      </c>
      <c r="F62" s="41">
        <f t="shared" si="0"/>
        <v>-4731400</v>
      </c>
    </row>
    <row r="63" spans="1:6" s="20" customFormat="1" ht="20.100000000000001" customHeight="1" x14ac:dyDescent="0.25">
      <c r="A63" s="569" t="s">
        <v>48</v>
      </c>
      <c r="B63" s="25">
        <v>17676000</v>
      </c>
      <c r="C63" s="14"/>
      <c r="D63" s="14"/>
      <c r="E63" s="14"/>
      <c r="F63" s="41">
        <f t="shared" si="0"/>
        <v>0</v>
      </c>
    </row>
    <row r="64" spans="1:6" s="20" customFormat="1" ht="20.100000000000001" customHeight="1" x14ac:dyDescent="0.25">
      <c r="A64" s="569" t="s">
        <v>49</v>
      </c>
      <c r="B64" s="25"/>
      <c r="C64" s="14"/>
      <c r="D64" s="14"/>
      <c r="E64" s="14"/>
      <c r="F64" s="41">
        <f t="shared" si="0"/>
        <v>0</v>
      </c>
    </row>
    <row r="65" spans="1:6" s="20" customFormat="1" ht="20.100000000000001" customHeight="1" x14ac:dyDescent="0.25">
      <c r="A65" s="569" t="s">
        <v>50</v>
      </c>
      <c r="B65" s="25">
        <f>46690800-2394400</f>
        <v>44296400</v>
      </c>
      <c r="C65" s="14"/>
      <c r="D65" s="14"/>
      <c r="E65" s="14"/>
      <c r="F65" s="41">
        <f t="shared" si="0"/>
        <v>0</v>
      </c>
    </row>
    <row r="66" spans="1:6" s="20" customFormat="1" ht="20.100000000000001" customHeight="1" x14ac:dyDescent="0.25">
      <c r="A66" s="569" t="s">
        <v>51</v>
      </c>
      <c r="B66" s="26"/>
      <c r="C66" s="18"/>
      <c r="D66" s="14"/>
      <c r="E66" s="14"/>
      <c r="F66" s="41">
        <f t="shared" si="0"/>
        <v>0</v>
      </c>
    </row>
    <row r="67" spans="1:6" s="20" customFormat="1" ht="20.100000000000001" customHeight="1" x14ac:dyDescent="0.25">
      <c r="A67" s="569" t="s">
        <v>52</v>
      </c>
      <c r="B67" s="27">
        <f>33834000-2337000</f>
        <v>31497000</v>
      </c>
      <c r="C67" s="28"/>
      <c r="D67" s="29"/>
      <c r="E67" s="29"/>
      <c r="F67" s="41">
        <f t="shared" si="0"/>
        <v>0</v>
      </c>
    </row>
    <row r="68" spans="1:6" s="270" customFormat="1" ht="20.100000000000001" customHeight="1" x14ac:dyDescent="0.25">
      <c r="A68" s="564" t="s">
        <v>310</v>
      </c>
      <c r="B68" s="38"/>
      <c r="C68" s="540">
        <f>28818634+14233203+14165290+21916348</f>
        <v>79133475</v>
      </c>
      <c r="D68" s="241"/>
      <c r="E68" s="241">
        <f>SUM(C68)</f>
        <v>79133475</v>
      </c>
      <c r="F68" s="41">
        <f t="shared" si="0"/>
        <v>79133475</v>
      </c>
    </row>
    <row r="69" spans="1:6" s="270" customFormat="1" ht="20.100000000000001" customHeight="1" x14ac:dyDescent="0.25">
      <c r="A69" s="564" t="s">
        <v>580</v>
      </c>
      <c r="B69" s="38"/>
      <c r="C69" s="540">
        <v>1150000</v>
      </c>
      <c r="D69" s="241"/>
      <c r="E69" s="241">
        <v>1150000</v>
      </c>
      <c r="F69" s="41"/>
    </row>
    <row r="70" spans="1:6" s="270" customFormat="1" ht="20.100000000000001" customHeight="1" thickBot="1" x14ac:dyDescent="0.3">
      <c r="A70" s="245" t="s">
        <v>581</v>
      </c>
      <c r="B70" s="268"/>
      <c r="C70" s="269">
        <v>99033918</v>
      </c>
      <c r="D70" s="247"/>
      <c r="E70" s="247">
        <f t="shared" ref="E70" si="3">SUM(C70)</f>
        <v>99033918</v>
      </c>
      <c r="F70" s="41"/>
    </row>
    <row r="71" spans="1:6" ht="31.5" customHeight="1" thickBot="1" x14ac:dyDescent="0.3">
      <c r="A71" s="624" t="s">
        <v>1</v>
      </c>
      <c r="B71" s="624"/>
      <c r="C71" s="624"/>
      <c r="D71" s="618" t="s">
        <v>2</v>
      </c>
      <c r="E71" s="619" t="s">
        <v>423</v>
      </c>
      <c r="F71" s="41"/>
    </row>
    <row r="72" spans="1:6" ht="31.5" customHeight="1" thickBot="1" x14ac:dyDescent="0.3">
      <c r="A72" s="624"/>
      <c r="B72" s="624"/>
      <c r="C72" s="624"/>
      <c r="D72" s="618"/>
      <c r="E72" s="620"/>
      <c r="F72" s="41">
        <f>SUM(E72-D72)</f>
        <v>0</v>
      </c>
    </row>
    <row r="73" spans="1:6" s="20" customFormat="1" ht="21" customHeight="1" x14ac:dyDescent="0.25">
      <c r="A73" s="641" t="s">
        <v>25</v>
      </c>
      <c r="B73" s="642"/>
      <c r="C73" s="30">
        <f t="shared" ref="C73" si="4">SUM(C39:C70)</f>
        <v>1108744937</v>
      </c>
      <c r="D73" s="30">
        <f>SUM(D39:D70)</f>
        <v>922073446</v>
      </c>
      <c r="E73" s="30">
        <f>SUM(E39:E70)</f>
        <v>1108744937</v>
      </c>
      <c r="F73" s="41">
        <f t="shared" si="0"/>
        <v>186671491</v>
      </c>
    </row>
    <row r="74" spans="1:6" s="20" customFormat="1" ht="20.100000000000001" customHeight="1" thickBot="1" x14ac:dyDescent="0.3">
      <c r="A74" s="31" t="s">
        <v>26</v>
      </c>
      <c r="B74" s="32"/>
      <c r="C74" s="33"/>
      <c r="D74" s="33"/>
      <c r="E74" s="33"/>
      <c r="F74" s="41">
        <f t="shared" si="0"/>
        <v>0</v>
      </c>
    </row>
    <row r="75" spans="1:6" s="20" customFormat="1" ht="20.100000000000001" customHeight="1" x14ac:dyDescent="0.25">
      <c r="A75" s="643" t="s">
        <v>53</v>
      </c>
      <c r="B75" s="644"/>
      <c r="C75" s="34"/>
      <c r="D75" s="67"/>
      <c r="E75" s="34"/>
      <c r="F75" s="41">
        <f t="shared" si="0"/>
        <v>0</v>
      </c>
    </row>
    <row r="76" spans="1:6" ht="20.100000000000001" customHeight="1" x14ac:dyDescent="0.25">
      <c r="A76" s="35" t="s">
        <v>54</v>
      </c>
      <c r="B76" s="36">
        <v>24524280</v>
      </c>
      <c r="C76" s="37"/>
      <c r="D76" s="37">
        <f>SUM(B76)</f>
        <v>24524280</v>
      </c>
      <c r="E76" s="37">
        <f>SUM(D76)</f>
        <v>24524280</v>
      </c>
      <c r="F76" s="41">
        <f t="shared" si="0"/>
        <v>0</v>
      </c>
    </row>
    <row r="77" spans="1:6" ht="19.5" customHeight="1" x14ac:dyDescent="0.25">
      <c r="A77" s="569" t="s">
        <v>55</v>
      </c>
      <c r="B77" s="25"/>
      <c r="C77" s="14"/>
      <c r="D77" s="14"/>
      <c r="E77" s="14"/>
      <c r="F77" s="41">
        <f t="shared" si="0"/>
        <v>0</v>
      </c>
    </row>
    <row r="78" spans="1:6" ht="20.100000000000001" customHeight="1" x14ac:dyDescent="0.25">
      <c r="A78" s="569" t="s">
        <v>56</v>
      </c>
      <c r="B78" s="38">
        <v>18262000</v>
      </c>
      <c r="C78" s="14"/>
      <c r="D78" s="14">
        <f>SUM(B78)</f>
        <v>18262000</v>
      </c>
      <c r="E78" s="37">
        <f>SUM(D78)</f>
        <v>18262000</v>
      </c>
      <c r="F78" s="41">
        <f t="shared" si="0"/>
        <v>0</v>
      </c>
    </row>
    <row r="79" spans="1:6" ht="20.100000000000001" customHeight="1" x14ac:dyDescent="0.25">
      <c r="A79" s="16" t="s">
        <v>57</v>
      </c>
      <c r="B79" s="27"/>
      <c r="C79" s="18"/>
      <c r="D79" s="18"/>
      <c r="E79" s="18"/>
      <c r="F79" s="41">
        <f t="shared" ref="F79:F126" si="5">SUM(E79-D79)</f>
        <v>0</v>
      </c>
    </row>
    <row r="80" spans="1:6" ht="20.100000000000001" customHeight="1" x14ac:dyDescent="0.25">
      <c r="A80" s="16" t="s">
        <v>58</v>
      </c>
      <c r="B80" s="27">
        <f>3009577+1546749+1537302+2195323</f>
        <v>8288951</v>
      </c>
      <c r="C80" s="18"/>
      <c r="D80" s="18"/>
      <c r="E80" s="18">
        <f>SUM(B80)</f>
        <v>8288951</v>
      </c>
      <c r="F80" s="41">
        <f t="shared" si="5"/>
        <v>8288951</v>
      </c>
    </row>
    <row r="81" spans="1:7" ht="20.100000000000001" customHeight="1" thickBot="1" x14ac:dyDescent="0.3">
      <c r="A81" s="16" t="s">
        <v>582</v>
      </c>
      <c r="B81" s="27">
        <v>3568082</v>
      </c>
      <c r="C81" s="18"/>
      <c r="D81" s="18"/>
      <c r="E81" s="18">
        <f>SUM(B81)</f>
        <v>3568082</v>
      </c>
      <c r="F81" s="41"/>
    </row>
    <row r="82" spans="1:7" ht="20.100000000000001" customHeight="1" thickBot="1" x14ac:dyDescent="0.3">
      <c r="A82" s="629" t="s">
        <v>53</v>
      </c>
      <c r="B82" s="630"/>
      <c r="C82" s="19">
        <f>SUM(B76:B81)</f>
        <v>54643313</v>
      </c>
      <c r="D82" s="19">
        <f>SUM(D76:D81)</f>
        <v>42786280</v>
      </c>
      <c r="E82" s="19">
        <f>SUM(E76:E81)</f>
        <v>54643313</v>
      </c>
      <c r="F82" s="41">
        <f t="shared" si="5"/>
        <v>11857033</v>
      </c>
    </row>
    <row r="83" spans="1:7" ht="19.5" customHeight="1" x14ac:dyDescent="0.25">
      <c r="A83" s="16" t="s">
        <v>95</v>
      </c>
      <c r="B83" s="27"/>
      <c r="C83" s="18">
        <f>696091+457567-1153658</f>
        <v>0</v>
      </c>
      <c r="D83" s="18"/>
      <c r="E83" s="18">
        <f>SUM(C83)</f>
        <v>0</v>
      </c>
      <c r="F83" s="41">
        <f t="shared" si="5"/>
        <v>0</v>
      </c>
    </row>
    <row r="84" spans="1:7" ht="20.100000000000001" customHeight="1" x14ac:dyDescent="0.25">
      <c r="A84" s="16" t="s">
        <v>434</v>
      </c>
      <c r="B84" s="38"/>
      <c r="C84" s="14">
        <v>24122400</v>
      </c>
      <c r="D84" s="14"/>
      <c r="E84" s="18">
        <f>SUM(C84)</f>
        <v>24122400</v>
      </c>
      <c r="F84" s="41">
        <f t="shared" si="5"/>
        <v>24122400</v>
      </c>
    </row>
    <row r="85" spans="1:7" ht="20.100000000000001" customHeight="1" x14ac:dyDescent="0.25">
      <c r="A85" s="16" t="s">
        <v>613</v>
      </c>
      <c r="B85" s="27"/>
      <c r="C85" s="18">
        <v>900000</v>
      </c>
      <c r="D85" s="18"/>
      <c r="E85" s="18">
        <f t="shared" ref="E85:E88" si="6">SUM(C85)</f>
        <v>900000</v>
      </c>
      <c r="F85" s="41">
        <f t="shared" si="5"/>
        <v>900000</v>
      </c>
    </row>
    <row r="86" spans="1:7" ht="20.100000000000001" customHeight="1" x14ac:dyDescent="0.25">
      <c r="A86" s="16" t="s">
        <v>614</v>
      </c>
      <c r="B86" s="27"/>
      <c r="C86" s="18">
        <v>17158000</v>
      </c>
      <c r="D86" s="18"/>
      <c r="E86" s="18">
        <f t="shared" si="6"/>
        <v>17158000</v>
      </c>
      <c r="F86" s="41">
        <f t="shared" si="5"/>
        <v>17158000</v>
      </c>
    </row>
    <row r="87" spans="1:7" ht="20.100000000000001" customHeight="1" x14ac:dyDescent="0.25">
      <c r="A87" s="16" t="s">
        <v>615</v>
      </c>
      <c r="B87" s="27"/>
      <c r="C87" s="18">
        <v>33906061</v>
      </c>
      <c r="D87" s="18"/>
      <c r="E87" s="18">
        <f t="shared" si="6"/>
        <v>33906061</v>
      </c>
      <c r="F87" s="41">
        <f t="shared" si="5"/>
        <v>33906061</v>
      </c>
    </row>
    <row r="88" spans="1:7" ht="20.100000000000001" customHeight="1" thickBot="1" x14ac:dyDescent="0.3">
      <c r="A88" s="16" t="s">
        <v>616</v>
      </c>
      <c r="B88" s="27"/>
      <c r="C88" s="18">
        <v>488000</v>
      </c>
      <c r="D88" s="18"/>
      <c r="E88" s="18">
        <f t="shared" si="6"/>
        <v>488000</v>
      </c>
      <c r="F88" s="41">
        <f t="shared" si="5"/>
        <v>488000</v>
      </c>
    </row>
    <row r="89" spans="1:7" ht="20.100000000000001" hidden="1" customHeight="1" thickBot="1" x14ac:dyDescent="0.3">
      <c r="A89" s="16" t="s">
        <v>95</v>
      </c>
      <c r="B89" s="27"/>
      <c r="C89" s="18"/>
      <c r="D89" s="18"/>
      <c r="E89" s="18"/>
      <c r="F89" s="41">
        <f t="shared" si="5"/>
        <v>0</v>
      </c>
    </row>
    <row r="90" spans="1:7" ht="20.100000000000001" customHeight="1" thickBot="1" x14ac:dyDescent="0.3">
      <c r="A90" s="629" t="s">
        <v>59</v>
      </c>
      <c r="B90" s="630"/>
      <c r="C90" s="19">
        <f>SUM(C83:C89)</f>
        <v>76574461</v>
      </c>
      <c r="D90" s="19"/>
      <c r="E90" s="19">
        <f>SUM(E83:E89)</f>
        <v>76574461</v>
      </c>
      <c r="F90" s="41">
        <f t="shared" si="5"/>
        <v>76574461</v>
      </c>
    </row>
    <row r="91" spans="1:7" ht="20.100000000000001" customHeight="1" thickBot="1" x14ac:dyDescent="0.3">
      <c r="A91" s="629" t="s">
        <v>60</v>
      </c>
      <c r="B91" s="630"/>
      <c r="C91" s="19"/>
      <c r="D91" s="19"/>
      <c r="E91" s="19">
        <f>344083+11842445-344083-6604500</f>
        <v>5237945</v>
      </c>
      <c r="F91" s="41">
        <f t="shared" si="5"/>
        <v>5237945</v>
      </c>
    </row>
    <row r="92" spans="1:7" ht="20.100000000000001" customHeight="1" x14ac:dyDescent="0.25">
      <c r="A92" s="631" t="s">
        <v>61</v>
      </c>
      <c r="B92" s="632"/>
      <c r="C92" s="39"/>
      <c r="D92" s="40">
        <f>D30+D38+D73+D82+D90+D91</f>
        <v>1718905290</v>
      </c>
      <c r="E92" s="40">
        <f>E30+E38+E73+E82+E90+E91</f>
        <v>2015562643</v>
      </c>
      <c r="F92" s="41">
        <f t="shared" si="5"/>
        <v>296657353</v>
      </c>
      <c r="G92" s="41"/>
    </row>
    <row r="93" spans="1:7" ht="20.100000000000001" customHeight="1" x14ac:dyDescent="0.25">
      <c r="A93" s="649" t="s">
        <v>62</v>
      </c>
      <c r="B93" s="650"/>
      <c r="C93" s="42"/>
      <c r="D93" s="43">
        <v>382086257</v>
      </c>
      <c r="E93" s="43">
        <f>SUM(D93)+6436962+87666206+27192130</f>
        <v>503381555</v>
      </c>
      <c r="F93" s="41">
        <f t="shared" si="5"/>
        <v>121295298</v>
      </c>
    </row>
    <row r="94" spans="1:7" ht="20.100000000000001" customHeight="1" thickBot="1" x14ac:dyDescent="0.3">
      <c r="A94" s="649" t="s">
        <v>63</v>
      </c>
      <c r="B94" s="650"/>
      <c r="C94" s="44"/>
      <c r="D94" s="45"/>
      <c r="E94" s="45">
        <f>344083</f>
        <v>344083</v>
      </c>
      <c r="F94" s="41">
        <f t="shared" si="5"/>
        <v>344083</v>
      </c>
      <c r="G94" s="41"/>
    </row>
    <row r="95" spans="1:7" ht="20.100000000000001" customHeight="1" thickBot="1" x14ac:dyDescent="0.3">
      <c r="A95" s="573" t="s">
        <v>64</v>
      </c>
      <c r="B95" s="46"/>
      <c r="C95" s="47"/>
      <c r="D95" s="48">
        <f>SUM(D92:D94)</f>
        <v>2100991547</v>
      </c>
      <c r="E95" s="48">
        <f>SUM(E92:E94)</f>
        <v>2519288281</v>
      </c>
      <c r="F95" s="41">
        <f t="shared" si="5"/>
        <v>418296734</v>
      </c>
    </row>
    <row r="96" spans="1:7" ht="20.100000000000001" customHeight="1" thickBot="1" x14ac:dyDescent="0.3">
      <c r="A96" s="645" t="s">
        <v>65</v>
      </c>
      <c r="B96" s="646"/>
      <c r="C96" s="49"/>
      <c r="D96" s="19">
        <v>25583117</v>
      </c>
      <c r="E96" s="19">
        <f>SUM(D96)+638920000+1180900000</f>
        <v>1845403117</v>
      </c>
      <c r="F96" s="41">
        <f t="shared" si="5"/>
        <v>1819820000</v>
      </c>
    </row>
    <row r="97" spans="1:6" ht="20.100000000000001" customHeight="1" x14ac:dyDescent="0.25">
      <c r="A97" s="647" t="s">
        <v>66</v>
      </c>
      <c r="B97" s="648"/>
      <c r="C97" s="50"/>
      <c r="D97" s="34"/>
      <c r="E97" s="34"/>
      <c r="F97" s="41">
        <f t="shared" si="5"/>
        <v>0</v>
      </c>
    </row>
    <row r="98" spans="1:6" ht="20.100000000000001" customHeight="1" x14ac:dyDescent="0.25">
      <c r="A98" s="651" t="s">
        <v>67</v>
      </c>
      <c r="B98" s="652"/>
      <c r="C98" s="51"/>
      <c r="D98" s="14"/>
      <c r="E98" s="14"/>
      <c r="F98" s="41">
        <f t="shared" si="5"/>
        <v>0</v>
      </c>
    </row>
    <row r="99" spans="1:6" ht="20.100000000000001" customHeight="1" x14ac:dyDescent="0.25">
      <c r="A99" s="616" t="s">
        <v>68</v>
      </c>
      <c r="B99" s="617"/>
      <c r="C99" s="14"/>
      <c r="D99" s="14">
        <v>597500000</v>
      </c>
      <c r="E99" s="14">
        <f>SUM(C100+C103)</f>
        <v>697500000</v>
      </c>
      <c r="F99" s="41">
        <f t="shared" si="5"/>
        <v>100000000</v>
      </c>
    </row>
    <row r="100" spans="1:6" ht="20.100000000000001" customHeight="1" x14ac:dyDescent="0.25">
      <c r="A100" s="604" t="s">
        <v>69</v>
      </c>
      <c r="B100" s="605"/>
      <c r="C100" s="241">
        <f>B101+B102</f>
        <v>692500000</v>
      </c>
      <c r="D100" s="14"/>
      <c r="E100" s="14"/>
      <c r="F100" s="41">
        <f t="shared" si="5"/>
        <v>0</v>
      </c>
    </row>
    <row r="101" spans="1:6" ht="20.100000000000001" customHeight="1" x14ac:dyDescent="0.25">
      <c r="A101" s="564" t="s">
        <v>70</v>
      </c>
      <c r="B101" s="242">
        <f>590000000+100000000</f>
        <v>690000000</v>
      </c>
      <c r="C101" s="241"/>
      <c r="D101" s="14"/>
      <c r="E101" s="14"/>
      <c r="F101" s="41">
        <f t="shared" si="5"/>
        <v>0</v>
      </c>
    </row>
    <row r="102" spans="1:6" ht="20.100000000000001" customHeight="1" x14ac:dyDescent="0.25">
      <c r="A102" s="564" t="s">
        <v>71</v>
      </c>
      <c r="B102" s="242">
        <v>2500000</v>
      </c>
      <c r="C102" s="241"/>
      <c r="D102" s="14"/>
      <c r="E102" s="14"/>
      <c r="F102" s="41">
        <f t="shared" si="5"/>
        <v>0</v>
      </c>
    </row>
    <row r="103" spans="1:6" ht="20.100000000000001" customHeight="1" x14ac:dyDescent="0.25">
      <c r="A103" s="604" t="s">
        <v>72</v>
      </c>
      <c r="B103" s="605"/>
      <c r="C103" s="241">
        <v>5000000</v>
      </c>
      <c r="D103" s="14"/>
      <c r="E103" s="14"/>
      <c r="F103" s="41">
        <f t="shared" si="5"/>
        <v>0</v>
      </c>
    </row>
    <row r="104" spans="1:6" ht="20.100000000000001" customHeight="1" x14ac:dyDescent="0.25">
      <c r="A104" s="564" t="s">
        <v>73</v>
      </c>
      <c r="B104" s="243"/>
      <c r="C104" s="241"/>
      <c r="D104" s="14">
        <f>SUM(C105+C106)</f>
        <v>44300000</v>
      </c>
      <c r="E104" s="14">
        <f>SUM(D104)</f>
        <v>44300000</v>
      </c>
      <c r="F104" s="41">
        <f t="shared" si="5"/>
        <v>0</v>
      </c>
    </row>
    <row r="105" spans="1:6" ht="20.100000000000001" customHeight="1" x14ac:dyDescent="0.25">
      <c r="A105" s="639" t="s">
        <v>74</v>
      </c>
      <c r="B105" s="640"/>
      <c r="C105" s="241">
        <v>44000000</v>
      </c>
      <c r="D105" s="29"/>
      <c r="E105" s="29"/>
      <c r="F105" s="41">
        <f t="shared" si="5"/>
        <v>0</v>
      </c>
    </row>
    <row r="106" spans="1:6" ht="20.100000000000001" customHeight="1" x14ac:dyDescent="0.25">
      <c r="A106" s="639" t="s">
        <v>75</v>
      </c>
      <c r="B106" s="640"/>
      <c r="C106" s="241">
        <v>300000</v>
      </c>
      <c r="D106" s="29"/>
      <c r="E106" s="29"/>
      <c r="F106" s="41">
        <f t="shared" si="5"/>
        <v>0</v>
      </c>
    </row>
    <row r="107" spans="1:6" ht="20.100000000000001" customHeight="1" x14ac:dyDescent="0.25">
      <c r="A107" s="604" t="s">
        <v>76</v>
      </c>
      <c r="B107" s="605"/>
      <c r="C107" s="241"/>
      <c r="D107" s="14">
        <f>SUM(C108+C109)</f>
        <v>3500000</v>
      </c>
      <c r="E107" s="14">
        <f>SUM(D107)</f>
        <v>3500000</v>
      </c>
      <c r="F107" s="41">
        <f t="shared" si="5"/>
        <v>0</v>
      </c>
    </row>
    <row r="108" spans="1:6" ht="20.100000000000001" customHeight="1" x14ac:dyDescent="0.25">
      <c r="A108" s="564" t="s">
        <v>77</v>
      </c>
      <c r="B108" s="565"/>
      <c r="C108" s="241">
        <v>2500000</v>
      </c>
      <c r="D108" s="14"/>
      <c r="E108" s="14"/>
      <c r="F108" s="41">
        <f t="shared" si="5"/>
        <v>0</v>
      </c>
    </row>
    <row r="109" spans="1:6" ht="20.100000000000001" customHeight="1" x14ac:dyDescent="0.25">
      <c r="A109" s="564" t="s">
        <v>78</v>
      </c>
      <c r="B109" s="565"/>
      <c r="C109" s="241">
        <v>1000000</v>
      </c>
      <c r="D109" s="14"/>
      <c r="E109" s="14"/>
      <c r="F109" s="41">
        <f t="shared" si="5"/>
        <v>0</v>
      </c>
    </row>
    <row r="110" spans="1:6" ht="20.100000000000001" customHeight="1" x14ac:dyDescent="0.25">
      <c r="A110" s="244" t="s">
        <v>79</v>
      </c>
      <c r="B110" s="572"/>
      <c r="C110" s="53">
        <v>3500000</v>
      </c>
      <c r="D110" s="34">
        <f>SUM(C110)</f>
        <v>3500000</v>
      </c>
      <c r="E110" s="14">
        <f>SUM(D110)</f>
        <v>3500000</v>
      </c>
      <c r="F110" s="41">
        <f t="shared" si="5"/>
        <v>0</v>
      </c>
    </row>
    <row r="111" spans="1:6" ht="20.100000000000001" customHeight="1" thickBot="1" x14ac:dyDescent="0.3">
      <c r="A111" s="245" t="s">
        <v>80</v>
      </c>
      <c r="B111" s="246"/>
      <c r="C111" s="247">
        <v>10000000</v>
      </c>
      <c r="D111" s="52">
        <f>SUM(C111)</f>
        <v>10000000</v>
      </c>
      <c r="E111" s="14">
        <f>SUM(D111)</f>
        <v>10000000</v>
      </c>
      <c r="F111" s="41">
        <f t="shared" si="5"/>
        <v>0</v>
      </c>
    </row>
    <row r="112" spans="1:6" ht="20.100000000000001" customHeight="1" thickBot="1" x14ac:dyDescent="0.3">
      <c r="A112" s="625" t="s">
        <v>81</v>
      </c>
      <c r="B112" s="626"/>
      <c r="C112" s="19"/>
      <c r="D112" s="19">
        <f>SUM(D98:D111)</f>
        <v>658800000</v>
      </c>
      <c r="E112" s="19">
        <f>SUM(E98:E111)</f>
        <v>758800000</v>
      </c>
      <c r="F112" s="41">
        <f t="shared" si="5"/>
        <v>100000000</v>
      </c>
    </row>
    <row r="113" spans="1:7" ht="20.100000000000001" customHeight="1" thickBot="1" x14ac:dyDescent="0.3">
      <c r="A113" s="566" t="s">
        <v>82</v>
      </c>
      <c r="B113" s="567"/>
      <c r="C113" s="19"/>
      <c r="D113" s="19">
        <v>421887465</v>
      </c>
      <c r="E113" s="19">
        <f>SUM(D113)+51388453+11900000</f>
        <v>485175918</v>
      </c>
      <c r="F113" s="41">
        <f t="shared" si="5"/>
        <v>63288453</v>
      </c>
    </row>
    <row r="114" spans="1:7" ht="20.100000000000001" customHeight="1" x14ac:dyDescent="0.25">
      <c r="A114" s="637" t="s">
        <v>83</v>
      </c>
      <c r="B114" s="638"/>
      <c r="C114" s="54"/>
      <c r="D114" s="55"/>
      <c r="E114" s="55"/>
      <c r="F114" s="41">
        <f t="shared" si="5"/>
        <v>0</v>
      </c>
    </row>
    <row r="115" spans="1:7" ht="20.100000000000001" customHeight="1" thickBot="1" x14ac:dyDescent="0.3">
      <c r="A115" s="608" t="s">
        <v>350</v>
      </c>
      <c r="B115" s="609"/>
      <c r="C115" s="56"/>
      <c r="D115" s="57">
        <v>352500000</v>
      </c>
      <c r="E115" s="57">
        <f>SUM(D115)-54967547</f>
        <v>297532453</v>
      </c>
      <c r="F115" s="41">
        <f t="shared" si="5"/>
        <v>-54967547</v>
      </c>
    </row>
    <row r="116" spans="1:7" ht="20.100000000000001" customHeight="1" thickBot="1" x14ac:dyDescent="0.3">
      <c r="A116" s="610" t="s">
        <v>84</v>
      </c>
      <c r="B116" s="611"/>
      <c r="C116" s="58"/>
      <c r="D116" s="48">
        <f>SUM(D115:D115)</f>
        <v>352500000</v>
      </c>
      <c r="E116" s="48">
        <f>SUM(E115:E115)</f>
        <v>297532453</v>
      </c>
      <c r="F116" s="41">
        <f t="shared" si="5"/>
        <v>-54967547</v>
      </c>
    </row>
    <row r="117" spans="1:7" s="60" customFormat="1" ht="20.100000000000001" customHeight="1" x14ac:dyDescent="0.25">
      <c r="A117" s="612" t="s">
        <v>85</v>
      </c>
      <c r="B117" s="613"/>
      <c r="C117" s="59"/>
      <c r="D117" s="30"/>
      <c r="E117" s="30">
        <f>4750000+10000000</f>
        <v>14750000</v>
      </c>
      <c r="F117" s="41">
        <f t="shared" si="5"/>
        <v>14750000</v>
      </c>
    </row>
    <row r="118" spans="1:7" s="60" customFormat="1" ht="20.100000000000001" customHeight="1" thickBot="1" x14ac:dyDescent="0.3">
      <c r="A118" s="614" t="s">
        <v>86</v>
      </c>
      <c r="B118" s="615"/>
      <c r="C118" s="61"/>
      <c r="D118" s="62">
        <v>2000000</v>
      </c>
      <c r="E118" s="62">
        <f>SUM(D118)+21718223</f>
        <v>23718223</v>
      </c>
      <c r="F118" s="41">
        <f t="shared" si="5"/>
        <v>21718223</v>
      </c>
    </row>
    <row r="119" spans="1:7" ht="20.100000000000001" customHeight="1" thickBot="1" x14ac:dyDescent="0.3">
      <c r="A119" s="610" t="s">
        <v>87</v>
      </c>
      <c r="B119" s="611"/>
      <c r="C119" s="58"/>
      <c r="D119" s="48">
        <f>SUM(D95+D96+D112+D113+D116+D117+D118)</f>
        <v>3561762129</v>
      </c>
      <c r="E119" s="48">
        <f>SUM(E95+E96+E112+E113+E116+E117+E118)</f>
        <v>5944667992</v>
      </c>
      <c r="F119" s="41">
        <f t="shared" si="5"/>
        <v>2382905863</v>
      </c>
    </row>
    <row r="120" spans="1:7" ht="31.5" customHeight="1" x14ac:dyDescent="0.25">
      <c r="A120" s="653" t="s">
        <v>1</v>
      </c>
      <c r="B120" s="654"/>
      <c r="C120" s="655"/>
      <c r="D120" s="619" t="s">
        <v>2</v>
      </c>
      <c r="E120" s="619" t="s">
        <v>423</v>
      </c>
      <c r="F120" s="41"/>
    </row>
    <row r="121" spans="1:7" ht="31.5" customHeight="1" thickBot="1" x14ac:dyDescent="0.3">
      <c r="A121" s="656"/>
      <c r="B121" s="657"/>
      <c r="C121" s="658"/>
      <c r="D121" s="620"/>
      <c r="E121" s="620"/>
      <c r="F121" s="41">
        <f t="shared" si="5"/>
        <v>0</v>
      </c>
    </row>
    <row r="122" spans="1:7" ht="20.100000000000001" customHeight="1" x14ac:dyDescent="0.25">
      <c r="A122" s="574" t="s">
        <v>88</v>
      </c>
      <c r="B122" s="575"/>
      <c r="C122" s="63"/>
      <c r="D122" s="63"/>
      <c r="E122" s="63"/>
      <c r="F122" s="41">
        <f t="shared" si="5"/>
        <v>0</v>
      </c>
    </row>
    <row r="123" spans="1:7" ht="20.100000000000001" customHeight="1" x14ac:dyDescent="0.25">
      <c r="A123" s="64" t="s">
        <v>89</v>
      </c>
      <c r="B123" s="65"/>
      <c r="C123" s="34"/>
      <c r="D123" s="53">
        <v>3512676143</v>
      </c>
      <c r="E123" s="53">
        <f>SUM(D123)+308684007</f>
        <v>3821360150</v>
      </c>
      <c r="F123" s="41">
        <f t="shared" si="5"/>
        <v>308684007</v>
      </c>
    </row>
    <row r="124" spans="1:7" ht="20.100000000000001" customHeight="1" thickBot="1" x14ac:dyDescent="0.3">
      <c r="A124" s="64" t="s">
        <v>324</v>
      </c>
      <c r="B124" s="65"/>
      <c r="C124" s="251"/>
      <c r="D124" s="252">
        <v>100000000</v>
      </c>
      <c r="E124" s="53">
        <f>SUM(D124)+104568766+100056323</f>
        <v>304625089</v>
      </c>
      <c r="F124" s="41">
        <f t="shared" si="5"/>
        <v>204625089</v>
      </c>
    </row>
    <row r="125" spans="1:7" ht="20.100000000000001" customHeight="1" thickBot="1" x14ac:dyDescent="0.3">
      <c r="A125" s="576" t="s">
        <v>90</v>
      </c>
      <c r="B125" s="577"/>
      <c r="C125" s="58"/>
      <c r="D125" s="48">
        <f>SUM(D123:D124)</f>
        <v>3612676143</v>
      </c>
      <c r="E125" s="48">
        <f>SUM(E123:E124)</f>
        <v>4125985239</v>
      </c>
      <c r="F125" s="41">
        <f t="shared" si="5"/>
        <v>513309096</v>
      </c>
    </row>
    <row r="126" spans="1:7" ht="27" customHeight="1" thickBot="1" x14ac:dyDescent="0.3">
      <c r="A126" s="606" t="s">
        <v>214</v>
      </c>
      <c r="B126" s="607"/>
      <c r="C126" s="58"/>
      <c r="D126" s="48">
        <f>D119+D125</f>
        <v>7174438272</v>
      </c>
      <c r="E126" s="48">
        <f>E119+E125</f>
        <v>10070653231</v>
      </c>
      <c r="F126" s="41">
        <f t="shared" si="5"/>
        <v>2896214959</v>
      </c>
      <c r="G126" s="41"/>
    </row>
  </sheetData>
  <mergeCells count="52">
    <mergeCell ref="E120:E121"/>
    <mergeCell ref="A126:B126"/>
    <mergeCell ref="A93:B93"/>
    <mergeCell ref="A94:B94"/>
    <mergeCell ref="A98:B98"/>
    <mergeCell ref="A120:C121"/>
    <mergeCell ref="D120:D121"/>
    <mergeCell ref="A11:B11"/>
    <mergeCell ref="A12:B12"/>
    <mergeCell ref="A13:B13"/>
    <mergeCell ref="A114:B114"/>
    <mergeCell ref="A39:B39"/>
    <mergeCell ref="A107:B107"/>
    <mergeCell ref="A105:B105"/>
    <mergeCell ref="A106:B106"/>
    <mergeCell ref="A73:B73"/>
    <mergeCell ref="A75:B75"/>
    <mergeCell ref="A82:B82"/>
    <mergeCell ref="A90:B90"/>
    <mergeCell ref="A96:B96"/>
    <mergeCell ref="A97:B97"/>
    <mergeCell ref="A99:B99"/>
    <mergeCell ref="A103:B103"/>
    <mergeCell ref="A91:B91"/>
    <mergeCell ref="A92:B92"/>
    <mergeCell ref="A24:B24"/>
    <mergeCell ref="A27:B27"/>
    <mergeCell ref="A30:B30"/>
    <mergeCell ref="A31:B31"/>
    <mergeCell ref="A38:B38"/>
    <mergeCell ref="A1:D1"/>
    <mergeCell ref="A3:E3"/>
    <mergeCell ref="A5:C6"/>
    <mergeCell ref="D5:D6"/>
    <mergeCell ref="A10:B10"/>
    <mergeCell ref="E5:E6"/>
    <mergeCell ref="A15:B15"/>
    <mergeCell ref="A18:B18"/>
    <mergeCell ref="A20:B20"/>
    <mergeCell ref="D71:D72"/>
    <mergeCell ref="E71:E72"/>
    <mergeCell ref="A41:B41"/>
    <mergeCell ref="A55:B55"/>
    <mergeCell ref="A71:C72"/>
    <mergeCell ref="A22:B22"/>
    <mergeCell ref="A100:B100"/>
    <mergeCell ref="A115:B115"/>
    <mergeCell ref="A116:B116"/>
    <mergeCell ref="A117:B117"/>
    <mergeCell ref="A118:B118"/>
    <mergeCell ref="A119:B119"/>
    <mergeCell ref="A112:B112"/>
  </mergeCells>
  <pageMargins left="0.7" right="0.7" top="0.75" bottom="0.75" header="0.3" footer="0.3"/>
  <pageSetup paperSize="9" scale="53" orientation="portrait" horizontalDpi="300" verticalDpi="300" r:id="rId1"/>
  <rowBreaks count="1" manualBreakCount="1">
    <brk id="70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view="pageBreakPreview" zoomScaleNormal="100" zoomScaleSheetLayoutView="100" workbookViewId="0">
      <selection sqref="A1:H1"/>
    </sheetView>
  </sheetViews>
  <sheetFormatPr defaultRowHeight="15" x14ac:dyDescent="0.25"/>
  <cols>
    <col min="1" max="1" width="44.140625" customWidth="1"/>
    <col min="2" max="4" width="11.42578125" customWidth="1"/>
    <col min="5" max="6" width="11.42578125" hidden="1" customWidth="1"/>
    <col min="7" max="7" width="13.85546875" customWidth="1"/>
    <col min="8" max="8" width="13.85546875" hidden="1" customWidth="1"/>
    <col min="9" max="9" width="11.42578125" hidden="1" customWidth="1"/>
    <col min="10" max="12" width="11.42578125" customWidth="1"/>
  </cols>
  <sheetData>
    <row r="1" spans="1:12" s="20" customFormat="1" ht="15.75" x14ac:dyDescent="0.25">
      <c r="A1" s="738" t="s">
        <v>471</v>
      </c>
      <c r="B1" s="738"/>
      <c r="C1" s="738"/>
      <c r="D1" s="738"/>
      <c r="E1" s="738"/>
      <c r="F1" s="738"/>
      <c r="G1" s="738"/>
      <c r="H1" s="738"/>
      <c r="I1" s="448"/>
      <c r="J1" s="178"/>
      <c r="K1" s="178"/>
      <c r="L1" s="178"/>
    </row>
    <row r="2" spans="1:12" s="20" customFormat="1" ht="15.75" x14ac:dyDescent="0.25">
      <c r="A2" s="449"/>
      <c r="B2" s="449"/>
      <c r="C2" s="449"/>
      <c r="D2" s="449"/>
      <c r="E2" s="449"/>
      <c r="F2" s="449"/>
      <c r="G2" s="449"/>
      <c r="H2" s="449"/>
      <c r="I2" s="448"/>
      <c r="J2" s="178"/>
      <c r="K2" s="178"/>
      <c r="L2" s="178"/>
    </row>
    <row r="3" spans="1:12" s="274" customFormat="1" ht="19.5" x14ac:dyDescent="0.25">
      <c r="A3" s="739" t="s">
        <v>472</v>
      </c>
      <c r="B3" s="739"/>
      <c r="C3" s="739"/>
      <c r="D3" s="739"/>
      <c r="E3" s="739"/>
      <c r="F3" s="739"/>
      <c r="G3" s="739"/>
      <c r="H3" s="739"/>
      <c r="I3" s="739"/>
      <c r="J3" s="739"/>
      <c r="K3" s="739"/>
      <c r="L3" s="739"/>
    </row>
    <row r="4" spans="1:12" ht="15.75" thickBot="1" x14ac:dyDescent="0.3">
      <c r="A4" s="740" t="s">
        <v>0</v>
      </c>
      <c r="B4" s="740"/>
      <c r="C4" s="740"/>
      <c r="D4" s="740"/>
      <c r="E4" s="740"/>
      <c r="F4" s="740"/>
      <c r="G4" s="740"/>
      <c r="H4" s="740"/>
      <c r="I4" s="740"/>
      <c r="J4" s="740"/>
      <c r="K4" s="740"/>
      <c r="L4" s="740"/>
    </row>
    <row r="5" spans="1:12" s="275" customFormat="1" ht="15.75" thickBot="1" x14ac:dyDescent="0.3">
      <c r="A5" s="741" t="s">
        <v>473</v>
      </c>
      <c r="B5" s="450" t="s">
        <v>268</v>
      </c>
      <c r="C5" s="450" t="s">
        <v>269</v>
      </c>
      <c r="D5" s="450" t="s">
        <v>270</v>
      </c>
      <c r="E5" s="450" t="s">
        <v>271</v>
      </c>
      <c r="F5" s="450" t="s">
        <v>272</v>
      </c>
      <c r="G5" s="450" t="s">
        <v>273</v>
      </c>
      <c r="H5" s="450" t="s">
        <v>274</v>
      </c>
      <c r="I5" s="450" t="s">
        <v>275</v>
      </c>
      <c r="J5" s="744" t="s">
        <v>276</v>
      </c>
      <c r="K5" s="745"/>
      <c r="L5" s="746"/>
    </row>
    <row r="6" spans="1:12" s="275" customFormat="1" ht="15.75" thickBot="1" x14ac:dyDescent="0.3">
      <c r="A6" s="742"/>
      <c r="B6" s="731" t="s">
        <v>261</v>
      </c>
      <c r="C6" s="731" t="s">
        <v>277</v>
      </c>
      <c r="D6" s="731" t="s">
        <v>262</v>
      </c>
      <c r="E6" s="731" t="s">
        <v>263</v>
      </c>
      <c r="F6" s="731" t="s">
        <v>264</v>
      </c>
      <c r="G6" s="731" t="s">
        <v>266</v>
      </c>
      <c r="H6" s="731" t="s">
        <v>267</v>
      </c>
      <c r="I6" s="731" t="s">
        <v>278</v>
      </c>
      <c r="J6" s="732" t="s">
        <v>279</v>
      </c>
      <c r="K6" s="733"/>
      <c r="L6" s="734"/>
    </row>
    <row r="7" spans="1:12" s="275" customFormat="1" ht="15.75" thickBot="1" x14ac:dyDescent="0.3">
      <c r="A7" s="742"/>
      <c r="B7" s="731"/>
      <c r="C7" s="731"/>
      <c r="D7" s="731"/>
      <c r="E7" s="731"/>
      <c r="F7" s="731"/>
      <c r="G7" s="731"/>
      <c r="H7" s="731"/>
      <c r="I7" s="731"/>
      <c r="J7" s="735"/>
      <c r="K7" s="736"/>
      <c r="L7" s="737"/>
    </row>
    <row r="8" spans="1:12" s="275" customFormat="1" ht="54" customHeight="1" thickBot="1" x14ac:dyDescent="0.3">
      <c r="A8" s="743"/>
      <c r="B8" s="731"/>
      <c r="C8" s="731"/>
      <c r="D8" s="731"/>
      <c r="E8" s="731"/>
      <c r="F8" s="731"/>
      <c r="G8" s="731"/>
      <c r="H8" s="731"/>
      <c r="I8" s="731"/>
      <c r="J8" s="451" t="s">
        <v>242</v>
      </c>
      <c r="K8" s="451" t="s">
        <v>243</v>
      </c>
      <c r="L8" s="451" t="s">
        <v>279</v>
      </c>
    </row>
    <row r="9" spans="1:12" s="264" customFormat="1" x14ac:dyDescent="0.25">
      <c r="A9" s="452"/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</row>
    <row r="10" spans="1:12" s="456" customFormat="1" x14ac:dyDescent="0.25">
      <c r="A10" s="454" t="s">
        <v>244</v>
      </c>
      <c r="B10" s="455"/>
      <c r="C10" s="455"/>
      <c r="D10" s="455"/>
      <c r="E10" s="455"/>
      <c r="F10" s="455"/>
      <c r="G10" s="455"/>
      <c r="H10" s="455"/>
      <c r="I10" s="455"/>
      <c r="J10" s="455"/>
      <c r="K10" s="455"/>
      <c r="L10" s="455"/>
    </row>
    <row r="11" spans="1:12" s="264" customFormat="1" ht="63.75" x14ac:dyDescent="0.25">
      <c r="A11" s="457" t="s">
        <v>474</v>
      </c>
      <c r="B11" s="458">
        <v>332105774</v>
      </c>
      <c r="C11" s="458">
        <v>64760626</v>
      </c>
      <c r="D11" s="458"/>
      <c r="E11" s="458"/>
      <c r="F11" s="458"/>
      <c r="G11" s="458"/>
      <c r="H11" s="458"/>
      <c r="I11" s="458"/>
      <c r="J11" s="458">
        <f>SUM(B11:F11)</f>
        <v>396866400</v>
      </c>
      <c r="K11" s="458">
        <f>SUM(G11:I11)</f>
        <v>0</v>
      </c>
      <c r="L11" s="458">
        <f>SUM(B11:I11)</f>
        <v>396866400</v>
      </c>
    </row>
    <row r="12" spans="1:12" s="264" customFormat="1" ht="51" x14ac:dyDescent="0.25">
      <c r="A12" s="457" t="s">
        <v>475</v>
      </c>
      <c r="B12" s="458">
        <v>25998175</v>
      </c>
      <c r="C12" s="458">
        <v>5069644</v>
      </c>
      <c r="D12" s="458">
        <v>38475647</v>
      </c>
      <c r="E12" s="458"/>
      <c r="F12" s="458"/>
      <c r="G12" s="458">
        <v>5000000</v>
      </c>
      <c r="H12" s="458"/>
      <c r="I12" s="458"/>
      <c r="J12" s="458">
        <f>SUM(B12:G12)</f>
        <v>74543466</v>
      </c>
      <c r="K12" s="458">
        <f>SUM(G12:I12)</f>
        <v>5000000</v>
      </c>
      <c r="L12" s="458">
        <f>SUM(B12:I12)</f>
        <v>74543466</v>
      </c>
    </row>
    <row r="13" spans="1:12" s="264" customFormat="1" ht="63.75" x14ac:dyDescent="0.25">
      <c r="A13" s="457" t="s">
        <v>476</v>
      </c>
      <c r="B13" s="458">
        <v>12694979</v>
      </c>
      <c r="C13" s="458">
        <v>2475521</v>
      </c>
      <c r="D13" s="458"/>
      <c r="E13" s="458"/>
      <c r="F13" s="458"/>
      <c r="G13" s="458"/>
      <c r="H13" s="458"/>
      <c r="I13" s="458"/>
      <c r="J13" s="458">
        <f>SUM(B13:F13)</f>
        <v>15170500</v>
      </c>
      <c r="K13" s="458">
        <f>SUM(G13:I13)</f>
        <v>0</v>
      </c>
      <c r="L13" s="458">
        <f>SUM(B13:I13)</f>
        <v>15170500</v>
      </c>
    </row>
    <row r="14" spans="1:12" s="264" customFormat="1" ht="64.5" thickBot="1" x14ac:dyDescent="0.3">
      <c r="A14" s="459" t="s">
        <v>477</v>
      </c>
      <c r="B14" s="460"/>
      <c r="C14" s="460"/>
      <c r="D14" s="460">
        <v>84065707</v>
      </c>
      <c r="E14" s="460"/>
      <c r="F14" s="460"/>
      <c r="G14" s="460"/>
      <c r="H14" s="460"/>
      <c r="I14" s="460"/>
      <c r="J14" s="460">
        <f>SUM(B14:F14)</f>
        <v>84065707</v>
      </c>
      <c r="K14" s="460">
        <f>SUM(G14:I14)</f>
        <v>0</v>
      </c>
      <c r="L14" s="460">
        <f>SUM(B14:I14)</f>
        <v>84065707</v>
      </c>
    </row>
    <row r="15" spans="1:12" s="463" customFormat="1" ht="15.75" thickBot="1" x14ac:dyDescent="0.3">
      <c r="A15" s="461" t="s">
        <v>246</v>
      </c>
      <c r="B15" s="462">
        <f t="shared" ref="B15:L15" si="0">SUM(B11:B14)</f>
        <v>370798928</v>
      </c>
      <c r="C15" s="462">
        <f t="shared" si="0"/>
        <v>72305791</v>
      </c>
      <c r="D15" s="462">
        <f t="shared" si="0"/>
        <v>122541354</v>
      </c>
      <c r="E15" s="462">
        <f t="shared" si="0"/>
        <v>0</v>
      </c>
      <c r="F15" s="462">
        <f t="shared" si="0"/>
        <v>0</v>
      </c>
      <c r="G15" s="462">
        <f t="shared" si="0"/>
        <v>5000000</v>
      </c>
      <c r="H15" s="462">
        <f t="shared" si="0"/>
        <v>0</v>
      </c>
      <c r="I15" s="462">
        <f t="shared" si="0"/>
        <v>0</v>
      </c>
      <c r="J15" s="462">
        <f t="shared" si="0"/>
        <v>570646073</v>
      </c>
      <c r="K15" s="462">
        <f t="shared" si="0"/>
        <v>5000000</v>
      </c>
      <c r="L15" s="462">
        <f t="shared" si="0"/>
        <v>570646073</v>
      </c>
    </row>
    <row r="16" spans="1:12" s="264" customFormat="1" x14ac:dyDescent="0.25">
      <c r="A16" s="464"/>
      <c r="B16" s="465"/>
      <c r="C16" s="465"/>
      <c r="D16" s="465"/>
      <c r="E16" s="465"/>
      <c r="F16" s="465"/>
      <c r="G16" s="465"/>
      <c r="H16" s="465"/>
      <c r="I16" s="465"/>
      <c r="J16" s="465"/>
      <c r="K16" s="465"/>
      <c r="L16" s="465"/>
    </row>
    <row r="17" spans="1:12" s="456" customFormat="1" ht="25.5" x14ac:dyDescent="0.25">
      <c r="A17" s="466" t="s">
        <v>280</v>
      </c>
      <c r="B17" s="467"/>
      <c r="C17" s="455"/>
      <c r="D17" s="455"/>
      <c r="E17" s="455"/>
      <c r="F17" s="455"/>
      <c r="G17" s="455"/>
      <c r="H17" s="455"/>
      <c r="I17" s="455"/>
      <c r="J17" s="455"/>
      <c r="K17" s="455"/>
      <c r="L17" s="455"/>
    </row>
    <row r="18" spans="1:12" s="264" customFormat="1" ht="63.75" x14ac:dyDescent="0.25">
      <c r="A18" s="468" t="s">
        <v>478</v>
      </c>
      <c r="B18" s="469"/>
      <c r="C18" s="469"/>
      <c r="D18" s="469">
        <v>24524280</v>
      </c>
      <c r="E18" s="469"/>
      <c r="F18" s="469"/>
      <c r="G18" s="469"/>
      <c r="H18" s="469"/>
      <c r="I18" s="470"/>
      <c r="J18" s="470">
        <f>SUM(B18:F18)</f>
        <v>24524280</v>
      </c>
      <c r="K18" s="470">
        <f>SUM(G18:I18)</f>
        <v>0</v>
      </c>
      <c r="L18" s="470">
        <f>SUM(B18:I18)</f>
        <v>24524280</v>
      </c>
    </row>
    <row r="19" spans="1:12" s="264" customFormat="1" ht="51.75" thickBot="1" x14ac:dyDescent="0.3">
      <c r="A19" s="471" t="s">
        <v>479</v>
      </c>
      <c r="B19" s="460"/>
      <c r="C19" s="460"/>
      <c r="D19" s="460">
        <v>5233360</v>
      </c>
      <c r="E19" s="460"/>
      <c r="F19" s="460"/>
      <c r="G19" s="460"/>
      <c r="H19" s="460"/>
      <c r="I19" s="460"/>
      <c r="J19" s="460">
        <f>SUM(B19:F19)</f>
        <v>5233360</v>
      </c>
      <c r="K19" s="460">
        <f>SUM(G19:I19)</f>
        <v>0</v>
      </c>
      <c r="L19" s="460">
        <f>SUM(B19:I19)</f>
        <v>5233360</v>
      </c>
    </row>
    <row r="20" spans="1:12" s="276" customFormat="1" ht="26.25" thickBot="1" x14ac:dyDescent="0.3">
      <c r="A20" s="472" t="s">
        <v>480</v>
      </c>
      <c r="B20" s="473">
        <f t="shared" ref="B20:L20" si="1">SUM(B18:B19)</f>
        <v>0</v>
      </c>
      <c r="C20" s="473">
        <f t="shared" si="1"/>
        <v>0</v>
      </c>
      <c r="D20" s="473">
        <f t="shared" si="1"/>
        <v>29757640</v>
      </c>
      <c r="E20" s="473">
        <f t="shared" si="1"/>
        <v>0</v>
      </c>
      <c r="F20" s="473">
        <f t="shared" si="1"/>
        <v>0</v>
      </c>
      <c r="G20" s="473">
        <f t="shared" si="1"/>
        <v>0</v>
      </c>
      <c r="H20" s="473">
        <f t="shared" si="1"/>
        <v>0</v>
      </c>
      <c r="I20" s="473">
        <f t="shared" si="1"/>
        <v>0</v>
      </c>
      <c r="J20" s="473">
        <f t="shared" si="1"/>
        <v>29757640</v>
      </c>
      <c r="K20" s="473">
        <f t="shared" si="1"/>
        <v>0</v>
      </c>
      <c r="L20" s="473">
        <f t="shared" si="1"/>
        <v>29757640</v>
      </c>
    </row>
    <row r="21" spans="1:12" s="264" customFormat="1" x14ac:dyDescent="0.25">
      <c r="A21" s="464"/>
      <c r="B21" s="465"/>
      <c r="C21" s="465"/>
      <c r="D21" s="465"/>
      <c r="E21" s="465"/>
      <c r="F21" s="465"/>
      <c r="G21" s="465"/>
      <c r="H21" s="465"/>
      <c r="I21" s="465"/>
      <c r="J21" s="465"/>
      <c r="K21" s="465"/>
      <c r="L21" s="465"/>
    </row>
    <row r="22" spans="1:12" s="456" customFormat="1" x14ac:dyDescent="0.25">
      <c r="A22" s="474" t="s">
        <v>249</v>
      </c>
      <c r="B22" s="475"/>
      <c r="C22" s="475"/>
      <c r="D22" s="475"/>
      <c r="E22" s="475"/>
      <c r="F22" s="475"/>
      <c r="G22" s="476"/>
      <c r="H22" s="476"/>
      <c r="I22" s="476"/>
      <c r="J22" s="476"/>
      <c r="K22" s="476"/>
      <c r="L22" s="476"/>
    </row>
    <row r="23" spans="1:12" s="264" customFormat="1" ht="64.5" thickBot="1" x14ac:dyDescent="0.3">
      <c r="A23" s="459" t="s">
        <v>477</v>
      </c>
      <c r="B23" s="477"/>
      <c r="C23" s="477"/>
      <c r="D23" s="477">
        <v>95017161</v>
      </c>
      <c r="E23" s="477"/>
      <c r="F23" s="477"/>
      <c r="G23" s="458"/>
      <c r="H23" s="458"/>
      <c r="I23" s="458"/>
      <c r="J23" s="458">
        <f>SUM(B23:F23)</f>
        <v>95017161</v>
      </c>
      <c r="K23" s="458">
        <f>SUM(G23:I23)</f>
        <v>0</v>
      </c>
      <c r="L23" s="458">
        <f>SUM(B23:I23)</f>
        <v>95017161</v>
      </c>
    </row>
    <row r="24" spans="1:12" s="264" customFormat="1" ht="64.5" thickBot="1" x14ac:dyDescent="0.3">
      <c r="A24" s="459" t="s">
        <v>481</v>
      </c>
      <c r="B24" s="477"/>
      <c r="C24" s="477"/>
      <c r="D24" s="477">
        <v>15774453</v>
      </c>
      <c r="E24" s="477"/>
      <c r="F24" s="477"/>
      <c r="G24" s="458"/>
      <c r="H24" s="458"/>
      <c r="I24" s="458"/>
      <c r="J24" s="478">
        <f>SUM(B24:F24)</f>
        <v>15774453</v>
      </c>
      <c r="K24" s="478">
        <f>SUM(G24:I24)</f>
        <v>0</v>
      </c>
      <c r="L24" s="478">
        <f>SUM(B24:I24)</f>
        <v>15774453</v>
      </c>
    </row>
    <row r="25" spans="1:12" s="463" customFormat="1" ht="15.75" thickBot="1" x14ac:dyDescent="0.3">
      <c r="A25" s="479" t="s">
        <v>482</v>
      </c>
      <c r="B25" s="480">
        <f t="shared" ref="B25:L25" si="2">SUM(B23:B24)</f>
        <v>0</v>
      </c>
      <c r="C25" s="480">
        <f t="shared" si="2"/>
        <v>0</v>
      </c>
      <c r="D25" s="480">
        <f t="shared" si="2"/>
        <v>110791614</v>
      </c>
      <c r="E25" s="480">
        <f t="shared" si="2"/>
        <v>0</v>
      </c>
      <c r="F25" s="480">
        <f t="shared" si="2"/>
        <v>0</v>
      </c>
      <c r="G25" s="480">
        <f t="shared" si="2"/>
        <v>0</v>
      </c>
      <c r="H25" s="480">
        <f t="shared" si="2"/>
        <v>0</v>
      </c>
      <c r="I25" s="480">
        <f t="shared" si="2"/>
        <v>0</v>
      </c>
      <c r="J25" s="480">
        <f t="shared" si="2"/>
        <v>110791614</v>
      </c>
      <c r="K25" s="480">
        <f t="shared" si="2"/>
        <v>0</v>
      </c>
      <c r="L25" s="480">
        <f t="shared" si="2"/>
        <v>110791614</v>
      </c>
    </row>
    <row r="26" spans="1:12" s="483" customFormat="1" ht="15" customHeight="1" x14ac:dyDescent="0.25">
      <c r="A26" s="481"/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</row>
    <row r="27" spans="1:12" s="456" customFormat="1" x14ac:dyDescent="0.25">
      <c r="A27" s="484" t="s">
        <v>483</v>
      </c>
      <c r="B27" s="485"/>
      <c r="C27" s="486"/>
      <c r="D27" s="486"/>
      <c r="E27" s="486"/>
      <c r="F27" s="486"/>
      <c r="G27" s="486"/>
      <c r="H27" s="486"/>
      <c r="I27" s="486"/>
      <c r="J27" s="486"/>
      <c r="K27" s="486"/>
      <c r="L27" s="486"/>
    </row>
    <row r="28" spans="1:12" s="264" customFormat="1" ht="64.5" thickBot="1" x14ac:dyDescent="0.3">
      <c r="A28" s="468" t="s">
        <v>484</v>
      </c>
      <c r="B28" s="470">
        <v>12000000</v>
      </c>
      <c r="C28" s="470">
        <v>2340000</v>
      </c>
      <c r="D28" s="470">
        <v>3922000</v>
      </c>
      <c r="E28" s="470"/>
      <c r="F28" s="470"/>
      <c r="G28" s="470"/>
      <c r="H28" s="470"/>
      <c r="I28" s="470"/>
      <c r="J28" s="470">
        <f>SUM(B28:F28)</f>
        <v>18262000</v>
      </c>
      <c r="K28" s="470">
        <f>SUM(G28:I28)</f>
        <v>0</v>
      </c>
      <c r="L28" s="470">
        <f>SUM(B28:I28)</f>
        <v>18262000</v>
      </c>
    </row>
    <row r="29" spans="1:12" s="463" customFormat="1" ht="15.75" thickBot="1" x14ac:dyDescent="0.3">
      <c r="A29" s="479" t="s">
        <v>485</v>
      </c>
      <c r="B29" s="473">
        <f t="shared" ref="B29:I29" si="3">SUM(B28)</f>
        <v>12000000</v>
      </c>
      <c r="C29" s="473">
        <f t="shared" si="3"/>
        <v>2340000</v>
      </c>
      <c r="D29" s="473">
        <f t="shared" si="3"/>
        <v>3922000</v>
      </c>
      <c r="E29" s="473">
        <f t="shared" si="3"/>
        <v>0</v>
      </c>
      <c r="F29" s="473">
        <f t="shared" si="3"/>
        <v>0</v>
      </c>
      <c r="G29" s="473">
        <f t="shared" si="3"/>
        <v>0</v>
      </c>
      <c r="H29" s="473">
        <f t="shared" si="3"/>
        <v>0</v>
      </c>
      <c r="I29" s="473">
        <f t="shared" si="3"/>
        <v>0</v>
      </c>
      <c r="J29" s="473">
        <f>SUM(J28:J28)</f>
        <v>18262000</v>
      </c>
      <c r="K29" s="473">
        <f>SUM(K28:K28)</f>
        <v>0</v>
      </c>
      <c r="L29" s="473">
        <f>SUM(L28:L28)</f>
        <v>18262000</v>
      </c>
    </row>
    <row r="30" spans="1:12" s="483" customFormat="1" ht="15" customHeight="1" x14ac:dyDescent="0.25">
      <c r="A30" s="481"/>
      <c r="B30" s="482"/>
      <c r="C30" s="482"/>
      <c r="D30" s="482"/>
      <c r="E30" s="482"/>
      <c r="F30" s="482"/>
      <c r="G30" s="482"/>
      <c r="H30" s="482"/>
      <c r="I30" s="482"/>
      <c r="J30" s="482"/>
      <c r="K30" s="482"/>
      <c r="L30" s="482"/>
    </row>
    <row r="31" spans="1:12" s="456" customFormat="1" x14ac:dyDescent="0.25">
      <c r="A31" s="484" t="s">
        <v>255</v>
      </c>
      <c r="B31" s="485"/>
      <c r="C31" s="486"/>
      <c r="D31" s="486"/>
      <c r="E31" s="486"/>
      <c r="F31" s="486"/>
      <c r="G31" s="486"/>
      <c r="H31" s="486"/>
      <c r="I31" s="486"/>
      <c r="J31" s="486"/>
      <c r="K31" s="486"/>
      <c r="L31" s="486"/>
    </row>
    <row r="32" spans="1:12" s="264" customFormat="1" ht="51.75" thickBot="1" x14ac:dyDescent="0.3">
      <c r="A32" s="468" t="s">
        <v>486</v>
      </c>
      <c r="B32" s="469">
        <v>162197155</v>
      </c>
      <c r="C32" s="469">
        <v>31628445</v>
      </c>
      <c r="D32" s="469"/>
      <c r="E32" s="469"/>
      <c r="F32" s="469"/>
      <c r="G32" s="469"/>
      <c r="H32" s="469"/>
      <c r="I32" s="469"/>
      <c r="J32" s="458">
        <f>SUM(B32:F32)</f>
        <v>193825600</v>
      </c>
      <c r="K32" s="458">
        <f>SUM(G32:I32)</f>
        <v>0</v>
      </c>
      <c r="L32" s="458">
        <f>SUM(B32:I32)</f>
        <v>193825600</v>
      </c>
    </row>
    <row r="33" spans="1:12" s="463" customFormat="1" ht="15.75" thickBot="1" x14ac:dyDescent="0.3">
      <c r="A33" s="479" t="s">
        <v>487</v>
      </c>
      <c r="B33" s="473">
        <f t="shared" ref="B33:L33" si="4">SUM(B32)</f>
        <v>162197155</v>
      </c>
      <c r="C33" s="473">
        <f t="shared" si="4"/>
        <v>31628445</v>
      </c>
      <c r="D33" s="473">
        <f t="shared" si="4"/>
        <v>0</v>
      </c>
      <c r="E33" s="473">
        <f t="shared" si="4"/>
        <v>0</v>
      </c>
      <c r="F33" s="473">
        <f t="shared" si="4"/>
        <v>0</v>
      </c>
      <c r="G33" s="473">
        <f t="shared" si="4"/>
        <v>0</v>
      </c>
      <c r="H33" s="473">
        <f t="shared" si="4"/>
        <v>0</v>
      </c>
      <c r="I33" s="473">
        <f t="shared" si="4"/>
        <v>0</v>
      </c>
      <c r="J33" s="473">
        <f t="shared" si="4"/>
        <v>193825600</v>
      </c>
      <c r="K33" s="473">
        <f t="shared" si="4"/>
        <v>0</v>
      </c>
      <c r="L33" s="473">
        <f t="shared" si="4"/>
        <v>193825600</v>
      </c>
    </row>
  </sheetData>
  <mergeCells count="14">
    <mergeCell ref="G6:G8"/>
    <mergeCell ref="H6:H8"/>
    <mergeCell ref="I6:I8"/>
    <mergeCell ref="J6:L7"/>
    <mergeCell ref="A1:H1"/>
    <mergeCell ref="A3:L3"/>
    <mergeCell ref="A4:L4"/>
    <mergeCell ref="A5:A8"/>
    <mergeCell ref="J5:L5"/>
    <mergeCell ref="B6:B8"/>
    <mergeCell ref="C6:C8"/>
    <mergeCell ref="D6:D8"/>
    <mergeCell ref="E6:E8"/>
    <mergeCell ref="F6:F8"/>
  </mergeCells>
  <pageMargins left="0.7" right="0.7" top="0.75" bottom="0.75" header="0.3" footer="0.3"/>
  <pageSetup paperSize="9" scale="7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4"/>
  <sheetViews>
    <sheetView view="pageBreakPreview" zoomScale="60" zoomScaleNormal="100" workbookViewId="0">
      <selection activeCell="A2" sqref="A2"/>
    </sheetView>
  </sheetViews>
  <sheetFormatPr defaultRowHeight="15" x14ac:dyDescent="0.25"/>
  <cols>
    <col min="1" max="1" width="92" customWidth="1"/>
    <col min="2" max="2" width="17.5703125" customWidth="1"/>
    <col min="3" max="3" width="20.85546875" customWidth="1"/>
    <col min="4" max="4" width="23.42578125" customWidth="1"/>
    <col min="5" max="5" width="17.42578125" customWidth="1"/>
  </cols>
  <sheetData>
    <row r="1" spans="1:73" s="489" customFormat="1" ht="15.75" x14ac:dyDescent="0.25">
      <c r="A1" s="448" t="s">
        <v>488</v>
      </c>
      <c r="B1" s="487"/>
      <c r="C1" s="487"/>
      <c r="D1" s="488"/>
    </row>
    <row r="2" spans="1:73" x14ac:dyDescent="0.25">
      <c r="A2" s="490"/>
      <c r="B2" s="490"/>
      <c r="C2" s="490"/>
      <c r="D2" s="491"/>
    </row>
    <row r="3" spans="1:73" x14ac:dyDescent="0.25">
      <c r="A3" s="490"/>
      <c r="B3" s="490"/>
      <c r="C3" s="490"/>
      <c r="D3" s="491"/>
    </row>
    <row r="4" spans="1:73" s="492" customFormat="1" x14ac:dyDescent="0.25">
      <c r="A4" s="747" t="s">
        <v>489</v>
      </c>
      <c r="B4" s="747"/>
      <c r="C4" s="747"/>
      <c r="D4" s="747"/>
    </row>
    <row r="5" spans="1:73" s="492" customFormat="1" x14ac:dyDescent="0.25">
      <c r="A5" s="747"/>
      <c r="B5" s="747"/>
      <c r="C5" s="747"/>
      <c r="D5" s="747"/>
    </row>
    <row r="6" spans="1:73" s="492" customFormat="1" x14ac:dyDescent="0.25">
      <c r="A6" s="747"/>
      <c r="B6" s="747"/>
      <c r="C6" s="747"/>
      <c r="D6" s="747"/>
    </row>
    <row r="7" spans="1:73" s="2" customFormat="1" ht="16.5" thickBot="1" x14ac:dyDescent="0.3">
      <c r="A7" s="748" t="s">
        <v>490</v>
      </c>
      <c r="B7" s="748"/>
      <c r="C7" s="748"/>
      <c r="D7" s="748"/>
    </row>
    <row r="8" spans="1:73" s="173" customFormat="1" ht="38.25" thickBot="1" x14ac:dyDescent="0.35">
      <c r="A8" s="100" t="s">
        <v>122</v>
      </c>
      <c r="B8" s="90"/>
      <c r="C8" s="102" t="s">
        <v>123</v>
      </c>
      <c r="D8" s="102" t="s">
        <v>353</v>
      </c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</row>
    <row r="9" spans="1:73" s="120" customFormat="1" ht="38.25" customHeight="1" thickBot="1" x14ac:dyDescent="0.35">
      <c r="A9" s="132" t="s">
        <v>187</v>
      </c>
      <c r="B9" s="133"/>
      <c r="C9" s="134">
        <v>50000000</v>
      </c>
      <c r="D9" s="134">
        <f>SUM(C9)+8129830-20477070+23910661</f>
        <v>61563421</v>
      </c>
      <c r="E9" s="106"/>
      <c r="F9" s="119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</row>
    <row r="10" spans="1:73" s="120" customFormat="1" ht="38.25" customHeight="1" thickBot="1" x14ac:dyDescent="0.35">
      <c r="A10" s="86" t="s">
        <v>188</v>
      </c>
      <c r="B10" s="121"/>
      <c r="C10" s="117">
        <v>1164789660</v>
      </c>
      <c r="D10" s="84">
        <f>SUM(B11+B13+B14+B15+B16+B18+B19+B25+B26+B34+B29+B30+B31+B32+B33+B27+B28)</f>
        <v>2409154591</v>
      </c>
      <c r="E10" s="119"/>
      <c r="F10" s="119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</row>
    <row r="11" spans="1:73" s="120" customFormat="1" ht="38.25" customHeight="1" thickBot="1" x14ac:dyDescent="0.35">
      <c r="A11" s="585" t="s">
        <v>189</v>
      </c>
      <c r="B11" s="73">
        <v>3500000</v>
      </c>
      <c r="C11" s="74"/>
      <c r="D11" s="74"/>
      <c r="E11" s="119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</row>
    <row r="12" spans="1:73" s="82" customFormat="1" ht="29.25" customHeight="1" thickBot="1" x14ac:dyDescent="0.3">
      <c r="A12" s="585" t="s">
        <v>140</v>
      </c>
      <c r="B12" s="85"/>
      <c r="C12" s="74"/>
      <c r="D12" s="74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</row>
    <row r="13" spans="1:73" s="77" customFormat="1" ht="24.75" customHeight="1" thickBot="1" x14ac:dyDescent="0.3">
      <c r="A13" s="78" t="s">
        <v>141</v>
      </c>
      <c r="B13" s="73">
        <f>1000000-1000000</f>
        <v>0</v>
      </c>
      <c r="C13" s="74"/>
      <c r="D13" s="74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</row>
    <row r="14" spans="1:73" s="77" customFormat="1" ht="24.75" customHeight="1" thickBot="1" x14ac:dyDescent="0.3">
      <c r="A14" s="78" t="s">
        <v>320</v>
      </c>
      <c r="B14" s="73">
        <f>1500000-1500000</f>
        <v>0</v>
      </c>
      <c r="C14" s="74"/>
      <c r="D14" s="74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</row>
    <row r="15" spans="1:73" s="82" customFormat="1" ht="35.25" customHeight="1" thickBot="1" x14ac:dyDescent="0.3">
      <c r="A15" s="122" t="s">
        <v>163</v>
      </c>
      <c r="B15" s="73">
        <f>16000000-330200-185899</f>
        <v>15483901</v>
      </c>
      <c r="C15" s="74"/>
      <c r="D15" s="74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</row>
    <row r="16" spans="1:73" s="82" customFormat="1" ht="33.75" customHeight="1" thickBot="1" x14ac:dyDescent="0.3">
      <c r="A16" s="585" t="s">
        <v>162</v>
      </c>
      <c r="B16" s="73">
        <f>2000000-913700-250000-836300</f>
        <v>0</v>
      </c>
      <c r="C16" s="74"/>
      <c r="D16" s="74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</row>
    <row r="17" spans="1:71" s="82" customFormat="1" ht="38.25" customHeight="1" thickBot="1" x14ac:dyDescent="0.3">
      <c r="A17" s="585" t="s">
        <v>190</v>
      </c>
      <c r="B17" s="85"/>
      <c r="C17" s="74"/>
      <c r="D17" s="74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</row>
    <row r="18" spans="1:71" s="77" customFormat="1" ht="59.25" customHeight="1" thickBot="1" x14ac:dyDescent="0.3">
      <c r="A18" s="78" t="s">
        <v>334</v>
      </c>
      <c r="B18" s="73">
        <v>12136827</v>
      </c>
      <c r="C18" s="74"/>
      <c r="D18" s="74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</row>
    <row r="19" spans="1:71" s="77" customFormat="1" ht="38.25" thickBot="1" x14ac:dyDescent="0.3">
      <c r="A19" s="585" t="s">
        <v>191</v>
      </c>
      <c r="B19" s="73">
        <f>SUM(B21:B24)</f>
        <v>286694054</v>
      </c>
      <c r="C19" s="74"/>
      <c r="D19" s="74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</row>
    <row r="20" spans="1:71" s="77" customFormat="1" ht="22.5" customHeight="1" thickBot="1" x14ac:dyDescent="0.3">
      <c r="A20" s="78" t="s">
        <v>92</v>
      </c>
      <c r="B20" s="73"/>
      <c r="C20" s="74"/>
      <c r="D20" s="74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</row>
    <row r="21" spans="1:71" s="77" customFormat="1" ht="22.5" customHeight="1" thickBot="1" x14ac:dyDescent="0.3">
      <c r="A21" s="78" t="s">
        <v>335</v>
      </c>
      <c r="B21" s="73">
        <v>111000000</v>
      </c>
      <c r="C21" s="74"/>
      <c r="D21" s="74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</row>
    <row r="22" spans="1:71" s="77" customFormat="1" ht="37.5" customHeight="1" thickBot="1" x14ac:dyDescent="0.3">
      <c r="A22" s="78" t="s">
        <v>336</v>
      </c>
      <c r="B22" s="73">
        <f>182002684-40320439-6425691</f>
        <v>135256554</v>
      </c>
      <c r="C22" s="74"/>
      <c r="D22" s="74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</row>
    <row r="23" spans="1:71" s="77" customFormat="1" ht="37.5" customHeight="1" thickBot="1" x14ac:dyDescent="0.3">
      <c r="A23" s="108" t="s">
        <v>337</v>
      </c>
      <c r="B23" s="73">
        <v>15000000</v>
      </c>
      <c r="C23" s="74"/>
      <c r="D23" s="74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</row>
    <row r="24" spans="1:71" s="77" customFormat="1" ht="37.5" customHeight="1" thickBot="1" x14ac:dyDescent="0.3">
      <c r="A24" s="108" t="s">
        <v>338</v>
      </c>
      <c r="B24" s="73">
        <v>25437500</v>
      </c>
      <c r="C24" s="74"/>
      <c r="D24" s="74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</row>
    <row r="25" spans="1:71" s="82" customFormat="1" ht="58.5" customHeight="1" thickBot="1" x14ac:dyDescent="0.3">
      <c r="A25" s="79" t="s">
        <v>329</v>
      </c>
      <c r="B25" s="73">
        <f>125392833-3733800-5580380</f>
        <v>116078653</v>
      </c>
      <c r="C25" s="74"/>
      <c r="D25" s="74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</row>
    <row r="26" spans="1:71" s="82" customFormat="1" ht="69.75" customHeight="1" thickBot="1" x14ac:dyDescent="0.3">
      <c r="A26" s="122" t="s">
        <v>330</v>
      </c>
      <c r="B26" s="272">
        <f>554046985-554046985</f>
        <v>0</v>
      </c>
      <c r="C26" s="74"/>
      <c r="D26" s="74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</row>
    <row r="27" spans="1:71" s="82" customFormat="1" ht="63" customHeight="1" thickBot="1" x14ac:dyDescent="0.3">
      <c r="A27" s="122" t="s">
        <v>625</v>
      </c>
      <c r="B27" s="272">
        <v>1108100000</v>
      </c>
      <c r="C27" s="74"/>
      <c r="D27" s="88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</row>
    <row r="28" spans="1:71" s="82" customFormat="1" ht="63" customHeight="1" thickBot="1" x14ac:dyDescent="0.3">
      <c r="A28" s="122" t="s">
        <v>626</v>
      </c>
      <c r="B28" s="272">
        <v>72800000</v>
      </c>
      <c r="C28" s="74"/>
      <c r="D28" s="88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</row>
    <row r="29" spans="1:71" s="82" customFormat="1" ht="63" customHeight="1" thickBot="1" x14ac:dyDescent="0.3">
      <c r="A29" s="122" t="s">
        <v>593</v>
      </c>
      <c r="B29" s="272">
        <v>505960000</v>
      </c>
      <c r="C29" s="74"/>
      <c r="D29" s="88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</row>
    <row r="30" spans="1:71" s="82" customFormat="1" ht="63" customHeight="1" thickBot="1" x14ac:dyDescent="0.3">
      <c r="A30" s="122" t="s">
        <v>603</v>
      </c>
      <c r="B30" s="272">
        <f>9597223-20952+18014614</f>
        <v>27590885</v>
      </c>
      <c r="C30" s="74"/>
      <c r="D30" s="88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</row>
    <row r="31" spans="1:71" s="82" customFormat="1" ht="63" customHeight="1" thickBot="1" x14ac:dyDescent="0.3">
      <c r="A31" s="122" t="s">
        <v>604</v>
      </c>
      <c r="B31" s="272">
        <v>97500000</v>
      </c>
      <c r="C31" s="74"/>
      <c r="D31" s="88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</row>
    <row r="32" spans="1:71" s="82" customFormat="1" ht="38.25" customHeight="1" thickBot="1" x14ac:dyDescent="0.3">
      <c r="A32" s="122" t="s">
        <v>605</v>
      </c>
      <c r="B32" s="272">
        <f>49509898-1972458</f>
        <v>47537440</v>
      </c>
      <c r="C32" s="74"/>
      <c r="D32" s="88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</row>
    <row r="33" spans="1:4" ht="18.75" x14ac:dyDescent="0.25">
      <c r="A33" s="122" t="s">
        <v>606</v>
      </c>
      <c r="B33" s="272">
        <f>116294000-116294000</f>
        <v>0</v>
      </c>
      <c r="C33" s="74"/>
      <c r="D33" s="88"/>
    </row>
    <row r="34" spans="1:4" ht="19.5" thickBot="1" x14ac:dyDescent="0.3">
      <c r="A34" s="799" t="s">
        <v>131</v>
      </c>
      <c r="B34" s="800">
        <v>115772831</v>
      </c>
      <c r="C34" s="801"/>
      <c r="D34" s="801"/>
    </row>
  </sheetData>
  <mergeCells count="2">
    <mergeCell ref="A4:D6"/>
    <mergeCell ref="A7:D7"/>
  </mergeCells>
  <pageMargins left="0.7" right="0.7" top="0.75" bottom="0.75" header="0.3" footer="0.3"/>
  <pageSetup paperSize="9" scale="51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view="pageBreakPreview" zoomScaleNormal="100" zoomScaleSheetLayoutView="100" workbookViewId="0">
      <selection sqref="A1:H1"/>
    </sheetView>
  </sheetViews>
  <sheetFormatPr defaultRowHeight="12.75" x14ac:dyDescent="0.2"/>
  <cols>
    <col min="1" max="1" width="55.85546875" style="180" customWidth="1"/>
    <col min="2" max="2" width="9.42578125" style="180" customWidth="1"/>
    <col min="3" max="3" width="15.7109375" style="180" customWidth="1"/>
    <col min="4" max="4" width="14.140625" style="180" customWidth="1"/>
    <col min="5" max="11" width="14.7109375" style="180" customWidth="1"/>
    <col min="12" max="12" width="17.28515625" style="180" customWidth="1"/>
    <col min="13" max="254" width="9.140625" style="180"/>
    <col min="255" max="255" width="55.85546875" style="180" customWidth="1"/>
    <col min="256" max="256" width="9.42578125" style="180" customWidth="1"/>
    <col min="257" max="257" width="13.28515625" style="180" customWidth="1"/>
    <col min="258" max="258" width="14.140625" style="180" customWidth="1"/>
    <col min="259" max="268" width="13.5703125" style="180" customWidth="1"/>
    <col min="269" max="510" width="9.140625" style="180"/>
    <col min="511" max="511" width="55.85546875" style="180" customWidth="1"/>
    <col min="512" max="512" width="9.42578125" style="180" customWidth="1"/>
    <col min="513" max="513" width="13.28515625" style="180" customWidth="1"/>
    <col min="514" max="514" width="14.140625" style="180" customWidth="1"/>
    <col min="515" max="524" width="13.5703125" style="180" customWidth="1"/>
    <col min="525" max="766" width="9.140625" style="180"/>
    <col min="767" max="767" width="55.85546875" style="180" customWidth="1"/>
    <col min="768" max="768" width="9.42578125" style="180" customWidth="1"/>
    <col min="769" max="769" width="13.28515625" style="180" customWidth="1"/>
    <col min="770" max="770" width="14.140625" style="180" customWidth="1"/>
    <col min="771" max="780" width="13.5703125" style="180" customWidth="1"/>
    <col min="781" max="1022" width="9.140625" style="180"/>
    <col min="1023" max="1023" width="55.85546875" style="180" customWidth="1"/>
    <col min="1024" max="1024" width="9.42578125" style="180" customWidth="1"/>
    <col min="1025" max="1025" width="13.28515625" style="180" customWidth="1"/>
    <col min="1026" max="1026" width="14.140625" style="180" customWidth="1"/>
    <col min="1027" max="1036" width="13.5703125" style="180" customWidth="1"/>
    <col min="1037" max="1278" width="9.140625" style="180"/>
    <col min="1279" max="1279" width="55.85546875" style="180" customWidth="1"/>
    <col min="1280" max="1280" width="9.42578125" style="180" customWidth="1"/>
    <col min="1281" max="1281" width="13.28515625" style="180" customWidth="1"/>
    <col min="1282" max="1282" width="14.140625" style="180" customWidth="1"/>
    <col min="1283" max="1292" width="13.5703125" style="180" customWidth="1"/>
    <col min="1293" max="1534" width="9.140625" style="180"/>
    <col min="1535" max="1535" width="55.85546875" style="180" customWidth="1"/>
    <col min="1536" max="1536" width="9.42578125" style="180" customWidth="1"/>
    <col min="1537" max="1537" width="13.28515625" style="180" customWidth="1"/>
    <col min="1538" max="1538" width="14.140625" style="180" customWidth="1"/>
    <col min="1539" max="1548" width="13.5703125" style="180" customWidth="1"/>
    <col min="1549" max="1790" width="9.140625" style="180"/>
    <col min="1791" max="1791" width="55.85546875" style="180" customWidth="1"/>
    <col min="1792" max="1792" width="9.42578125" style="180" customWidth="1"/>
    <col min="1793" max="1793" width="13.28515625" style="180" customWidth="1"/>
    <col min="1794" max="1794" width="14.140625" style="180" customWidth="1"/>
    <col min="1795" max="1804" width="13.5703125" style="180" customWidth="1"/>
    <col min="1805" max="2046" width="9.140625" style="180"/>
    <col min="2047" max="2047" width="55.85546875" style="180" customWidth="1"/>
    <col min="2048" max="2048" width="9.42578125" style="180" customWidth="1"/>
    <col min="2049" max="2049" width="13.28515625" style="180" customWidth="1"/>
    <col min="2050" max="2050" width="14.140625" style="180" customWidth="1"/>
    <col min="2051" max="2060" width="13.5703125" style="180" customWidth="1"/>
    <col min="2061" max="2302" width="9.140625" style="180"/>
    <col min="2303" max="2303" width="55.85546875" style="180" customWidth="1"/>
    <col min="2304" max="2304" width="9.42578125" style="180" customWidth="1"/>
    <col min="2305" max="2305" width="13.28515625" style="180" customWidth="1"/>
    <col min="2306" max="2306" width="14.140625" style="180" customWidth="1"/>
    <col min="2307" max="2316" width="13.5703125" style="180" customWidth="1"/>
    <col min="2317" max="2558" width="9.140625" style="180"/>
    <col min="2559" max="2559" width="55.85546875" style="180" customWidth="1"/>
    <col min="2560" max="2560" width="9.42578125" style="180" customWidth="1"/>
    <col min="2561" max="2561" width="13.28515625" style="180" customWidth="1"/>
    <col min="2562" max="2562" width="14.140625" style="180" customWidth="1"/>
    <col min="2563" max="2572" width="13.5703125" style="180" customWidth="1"/>
    <col min="2573" max="2814" width="9.140625" style="180"/>
    <col min="2815" max="2815" width="55.85546875" style="180" customWidth="1"/>
    <col min="2816" max="2816" width="9.42578125" style="180" customWidth="1"/>
    <col min="2817" max="2817" width="13.28515625" style="180" customWidth="1"/>
    <col min="2818" max="2818" width="14.140625" style="180" customWidth="1"/>
    <col min="2819" max="2828" width="13.5703125" style="180" customWidth="1"/>
    <col min="2829" max="3070" width="9.140625" style="180"/>
    <col min="3071" max="3071" width="55.85546875" style="180" customWidth="1"/>
    <col min="3072" max="3072" width="9.42578125" style="180" customWidth="1"/>
    <col min="3073" max="3073" width="13.28515625" style="180" customWidth="1"/>
    <col min="3074" max="3074" width="14.140625" style="180" customWidth="1"/>
    <col min="3075" max="3084" width="13.5703125" style="180" customWidth="1"/>
    <col min="3085" max="3326" width="9.140625" style="180"/>
    <col min="3327" max="3327" width="55.85546875" style="180" customWidth="1"/>
    <col min="3328" max="3328" width="9.42578125" style="180" customWidth="1"/>
    <col min="3329" max="3329" width="13.28515625" style="180" customWidth="1"/>
    <col min="3330" max="3330" width="14.140625" style="180" customWidth="1"/>
    <col min="3331" max="3340" width="13.5703125" style="180" customWidth="1"/>
    <col min="3341" max="3582" width="9.140625" style="180"/>
    <col min="3583" max="3583" width="55.85546875" style="180" customWidth="1"/>
    <col min="3584" max="3584" width="9.42578125" style="180" customWidth="1"/>
    <col min="3585" max="3585" width="13.28515625" style="180" customWidth="1"/>
    <col min="3586" max="3586" width="14.140625" style="180" customWidth="1"/>
    <col min="3587" max="3596" width="13.5703125" style="180" customWidth="1"/>
    <col min="3597" max="3838" width="9.140625" style="180"/>
    <col min="3839" max="3839" width="55.85546875" style="180" customWidth="1"/>
    <col min="3840" max="3840" width="9.42578125" style="180" customWidth="1"/>
    <col min="3841" max="3841" width="13.28515625" style="180" customWidth="1"/>
    <col min="3842" max="3842" width="14.140625" style="180" customWidth="1"/>
    <col min="3843" max="3852" width="13.5703125" style="180" customWidth="1"/>
    <col min="3853" max="4094" width="9.140625" style="180"/>
    <col min="4095" max="4095" width="55.85546875" style="180" customWidth="1"/>
    <col min="4096" max="4096" width="9.42578125" style="180" customWidth="1"/>
    <col min="4097" max="4097" width="13.28515625" style="180" customWidth="1"/>
    <col min="4098" max="4098" width="14.140625" style="180" customWidth="1"/>
    <col min="4099" max="4108" width="13.5703125" style="180" customWidth="1"/>
    <col min="4109" max="4350" width="9.140625" style="180"/>
    <col min="4351" max="4351" width="55.85546875" style="180" customWidth="1"/>
    <col min="4352" max="4352" width="9.42578125" style="180" customWidth="1"/>
    <col min="4353" max="4353" width="13.28515625" style="180" customWidth="1"/>
    <col min="4354" max="4354" width="14.140625" style="180" customWidth="1"/>
    <col min="4355" max="4364" width="13.5703125" style="180" customWidth="1"/>
    <col min="4365" max="4606" width="9.140625" style="180"/>
    <col min="4607" max="4607" width="55.85546875" style="180" customWidth="1"/>
    <col min="4608" max="4608" width="9.42578125" style="180" customWidth="1"/>
    <col min="4609" max="4609" width="13.28515625" style="180" customWidth="1"/>
    <col min="4610" max="4610" width="14.140625" style="180" customWidth="1"/>
    <col min="4611" max="4620" width="13.5703125" style="180" customWidth="1"/>
    <col min="4621" max="4862" width="9.140625" style="180"/>
    <col min="4863" max="4863" width="55.85546875" style="180" customWidth="1"/>
    <col min="4864" max="4864" width="9.42578125" style="180" customWidth="1"/>
    <col min="4865" max="4865" width="13.28515625" style="180" customWidth="1"/>
    <col min="4866" max="4866" width="14.140625" style="180" customWidth="1"/>
    <col min="4867" max="4876" width="13.5703125" style="180" customWidth="1"/>
    <col min="4877" max="5118" width="9.140625" style="180"/>
    <col min="5119" max="5119" width="55.85546875" style="180" customWidth="1"/>
    <col min="5120" max="5120" width="9.42578125" style="180" customWidth="1"/>
    <col min="5121" max="5121" width="13.28515625" style="180" customWidth="1"/>
    <col min="5122" max="5122" width="14.140625" style="180" customWidth="1"/>
    <col min="5123" max="5132" width="13.5703125" style="180" customWidth="1"/>
    <col min="5133" max="5374" width="9.140625" style="180"/>
    <col min="5375" max="5375" width="55.85546875" style="180" customWidth="1"/>
    <col min="5376" max="5376" width="9.42578125" style="180" customWidth="1"/>
    <col min="5377" max="5377" width="13.28515625" style="180" customWidth="1"/>
    <col min="5378" max="5378" width="14.140625" style="180" customWidth="1"/>
    <col min="5379" max="5388" width="13.5703125" style="180" customWidth="1"/>
    <col min="5389" max="5630" width="9.140625" style="180"/>
    <col min="5631" max="5631" width="55.85546875" style="180" customWidth="1"/>
    <col min="5632" max="5632" width="9.42578125" style="180" customWidth="1"/>
    <col min="5633" max="5633" width="13.28515625" style="180" customWidth="1"/>
    <col min="5634" max="5634" width="14.140625" style="180" customWidth="1"/>
    <col min="5635" max="5644" width="13.5703125" style="180" customWidth="1"/>
    <col min="5645" max="5886" width="9.140625" style="180"/>
    <col min="5887" max="5887" width="55.85546875" style="180" customWidth="1"/>
    <col min="5888" max="5888" width="9.42578125" style="180" customWidth="1"/>
    <col min="5889" max="5889" width="13.28515625" style="180" customWidth="1"/>
    <col min="5890" max="5890" width="14.140625" style="180" customWidth="1"/>
    <col min="5891" max="5900" width="13.5703125" style="180" customWidth="1"/>
    <col min="5901" max="6142" width="9.140625" style="180"/>
    <col min="6143" max="6143" width="55.85546875" style="180" customWidth="1"/>
    <col min="6144" max="6144" width="9.42578125" style="180" customWidth="1"/>
    <col min="6145" max="6145" width="13.28515625" style="180" customWidth="1"/>
    <col min="6146" max="6146" width="14.140625" style="180" customWidth="1"/>
    <col min="6147" max="6156" width="13.5703125" style="180" customWidth="1"/>
    <col min="6157" max="6398" width="9.140625" style="180"/>
    <col min="6399" max="6399" width="55.85546875" style="180" customWidth="1"/>
    <col min="6400" max="6400" width="9.42578125" style="180" customWidth="1"/>
    <col min="6401" max="6401" width="13.28515625" style="180" customWidth="1"/>
    <col min="6402" max="6402" width="14.140625" style="180" customWidth="1"/>
    <col min="6403" max="6412" width="13.5703125" style="180" customWidth="1"/>
    <col min="6413" max="6654" width="9.140625" style="180"/>
    <col min="6655" max="6655" width="55.85546875" style="180" customWidth="1"/>
    <col min="6656" max="6656" width="9.42578125" style="180" customWidth="1"/>
    <col min="6657" max="6657" width="13.28515625" style="180" customWidth="1"/>
    <col min="6658" max="6658" width="14.140625" style="180" customWidth="1"/>
    <col min="6659" max="6668" width="13.5703125" style="180" customWidth="1"/>
    <col min="6669" max="6910" width="9.140625" style="180"/>
    <col min="6911" max="6911" width="55.85546875" style="180" customWidth="1"/>
    <col min="6912" max="6912" width="9.42578125" style="180" customWidth="1"/>
    <col min="6913" max="6913" width="13.28515625" style="180" customWidth="1"/>
    <col min="6914" max="6914" width="14.140625" style="180" customWidth="1"/>
    <col min="6915" max="6924" width="13.5703125" style="180" customWidth="1"/>
    <col min="6925" max="7166" width="9.140625" style="180"/>
    <col min="7167" max="7167" width="55.85546875" style="180" customWidth="1"/>
    <col min="7168" max="7168" width="9.42578125" style="180" customWidth="1"/>
    <col min="7169" max="7169" width="13.28515625" style="180" customWidth="1"/>
    <col min="7170" max="7170" width="14.140625" style="180" customWidth="1"/>
    <col min="7171" max="7180" width="13.5703125" style="180" customWidth="1"/>
    <col min="7181" max="7422" width="9.140625" style="180"/>
    <col min="7423" max="7423" width="55.85546875" style="180" customWidth="1"/>
    <col min="7424" max="7424" width="9.42578125" style="180" customWidth="1"/>
    <col min="7425" max="7425" width="13.28515625" style="180" customWidth="1"/>
    <col min="7426" max="7426" width="14.140625" style="180" customWidth="1"/>
    <col min="7427" max="7436" width="13.5703125" style="180" customWidth="1"/>
    <col min="7437" max="7678" width="9.140625" style="180"/>
    <col min="7679" max="7679" width="55.85546875" style="180" customWidth="1"/>
    <col min="7680" max="7680" width="9.42578125" style="180" customWidth="1"/>
    <col min="7681" max="7681" width="13.28515625" style="180" customWidth="1"/>
    <col min="7682" max="7682" width="14.140625" style="180" customWidth="1"/>
    <col min="7683" max="7692" width="13.5703125" style="180" customWidth="1"/>
    <col min="7693" max="7934" width="9.140625" style="180"/>
    <col min="7935" max="7935" width="55.85546875" style="180" customWidth="1"/>
    <col min="7936" max="7936" width="9.42578125" style="180" customWidth="1"/>
    <col min="7937" max="7937" width="13.28515625" style="180" customWidth="1"/>
    <col min="7938" max="7938" width="14.140625" style="180" customWidth="1"/>
    <col min="7939" max="7948" width="13.5703125" style="180" customWidth="1"/>
    <col min="7949" max="8190" width="9.140625" style="180"/>
    <col min="8191" max="8191" width="55.85546875" style="180" customWidth="1"/>
    <col min="8192" max="8192" width="9.42578125" style="180" customWidth="1"/>
    <col min="8193" max="8193" width="13.28515625" style="180" customWidth="1"/>
    <col min="8194" max="8194" width="14.140625" style="180" customWidth="1"/>
    <col min="8195" max="8204" width="13.5703125" style="180" customWidth="1"/>
    <col min="8205" max="8446" width="9.140625" style="180"/>
    <col min="8447" max="8447" width="55.85546875" style="180" customWidth="1"/>
    <col min="8448" max="8448" width="9.42578125" style="180" customWidth="1"/>
    <col min="8449" max="8449" width="13.28515625" style="180" customWidth="1"/>
    <col min="8450" max="8450" width="14.140625" style="180" customWidth="1"/>
    <col min="8451" max="8460" width="13.5703125" style="180" customWidth="1"/>
    <col min="8461" max="8702" width="9.140625" style="180"/>
    <col min="8703" max="8703" width="55.85546875" style="180" customWidth="1"/>
    <col min="8704" max="8704" width="9.42578125" style="180" customWidth="1"/>
    <col min="8705" max="8705" width="13.28515625" style="180" customWidth="1"/>
    <col min="8706" max="8706" width="14.140625" style="180" customWidth="1"/>
    <col min="8707" max="8716" width="13.5703125" style="180" customWidth="1"/>
    <col min="8717" max="8958" width="9.140625" style="180"/>
    <col min="8959" max="8959" width="55.85546875" style="180" customWidth="1"/>
    <col min="8960" max="8960" width="9.42578125" style="180" customWidth="1"/>
    <col min="8961" max="8961" width="13.28515625" style="180" customWidth="1"/>
    <col min="8962" max="8962" width="14.140625" style="180" customWidth="1"/>
    <col min="8963" max="8972" width="13.5703125" style="180" customWidth="1"/>
    <col min="8973" max="9214" width="9.140625" style="180"/>
    <col min="9215" max="9215" width="55.85546875" style="180" customWidth="1"/>
    <col min="9216" max="9216" width="9.42578125" style="180" customWidth="1"/>
    <col min="9217" max="9217" width="13.28515625" style="180" customWidth="1"/>
    <col min="9218" max="9218" width="14.140625" style="180" customWidth="1"/>
    <col min="9219" max="9228" width="13.5703125" style="180" customWidth="1"/>
    <col min="9229" max="9470" width="9.140625" style="180"/>
    <col min="9471" max="9471" width="55.85546875" style="180" customWidth="1"/>
    <col min="9472" max="9472" width="9.42578125" style="180" customWidth="1"/>
    <col min="9473" max="9473" width="13.28515625" style="180" customWidth="1"/>
    <col min="9474" max="9474" width="14.140625" style="180" customWidth="1"/>
    <col min="9475" max="9484" width="13.5703125" style="180" customWidth="1"/>
    <col min="9485" max="9726" width="9.140625" style="180"/>
    <col min="9727" max="9727" width="55.85546875" style="180" customWidth="1"/>
    <col min="9728" max="9728" width="9.42578125" style="180" customWidth="1"/>
    <col min="9729" max="9729" width="13.28515625" style="180" customWidth="1"/>
    <col min="9730" max="9730" width="14.140625" style="180" customWidth="1"/>
    <col min="9731" max="9740" width="13.5703125" style="180" customWidth="1"/>
    <col min="9741" max="9982" width="9.140625" style="180"/>
    <col min="9983" max="9983" width="55.85546875" style="180" customWidth="1"/>
    <col min="9984" max="9984" width="9.42578125" style="180" customWidth="1"/>
    <col min="9985" max="9985" width="13.28515625" style="180" customWidth="1"/>
    <col min="9986" max="9986" width="14.140625" style="180" customWidth="1"/>
    <col min="9987" max="9996" width="13.5703125" style="180" customWidth="1"/>
    <col min="9997" max="10238" width="9.140625" style="180"/>
    <col min="10239" max="10239" width="55.85546875" style="180" customWidth="1"/>
    <col min="10240" max="10240" width="9.42578125" style="180" customWidth="1"/>
    <col min="10241" max="10241" width="13.28515625" style="180" customWidth="1"/>
    <col min="10242" max="10242" width="14.140625" style="180" customWidth="1"/>
    <col min="10243" max="10252" width="13.5703125" style="180" customWidth="1"/>
    <col min="10253" max="10494" width="9.140625" style="180"/>
    <col min="10495" max="10495" width="55.85546875" style="180" customWidth="1"/>
    <col min="10496" max="10496" width="9.42578125" style="180" customWidth="1"/>
    <col min="10497" max="10497" width="13.28515625" style="180" customWidth="1"/>
    <col min="10498" max="10498" width="14.140625" style="180" customWidth="1"/>
    <col min="10499" max="10508" width="13.5703125" style="180" customWidth="1"/>
    <col min="10509" max="10750" width="9.140625" style="180"/>
    <col min="10751" max="10751" width="55.85546875" style="180" customWidth="1"/>
    <col min="10752" max="10752" width="9.42578125" style="180" customWidth="1"/>
    <col min="10753" max="10753" width="13.28515625" style="180" customWidth="1"/>
    <col min="10754" max="10754" width="14.140625" style="180" customWidth="1"/>
    <col min="10755" max="10764" width="13.5703125" style="180" customWidth="1"/>
    <col min="10765" max="11006" width="9.140625" style="180"/>
    <col min="11007" max="11007" width="55.85546875" style="180" customWidth="1"/>
    <col min="11008" max="11008" width="9.42578125" style="180" customWidth="1"/>
    <col min="11009" max="11009" width="13.28515625" style="180" customWidth="1"/>
    <col min="11010" max="11010" width="14.140625" style="180" customWidth="1"/>
    <col min="11011" max="11020" width="13.5703125" style="180" customWidth="1"/>
    <col min="11021" max="11262" width="9.140625" style="180"/>
    <col min="11263" max="11263" width="55.85546875" style="180" customWidth="1"/>
    <col min="11264" max="11264" width="9.42578125" style="180" customWidth="1"/>
    <col min="11265" max="11265" width="13.28515625" style="180" customWidth="1"/>
    <col min="11266" max="11266" width="14.140625" style="180" customWidth="1"/>
    <col min="11267" max="11276" width="13.5703125" style="180" customWidth="1"/>
    <col min="11277" max="11518" width="9.140625" style="180"/>
    <col min="11519" max="11519" width="55.85546875" style="180" customWidth="1"/>
    <col min="11520" max="11520" width="9.42578125" style="180" customWidth="1"/>
    <col min="11521" max="11521" width="13.28515625" style="180" customWidth="1"/>
    <col min="11522" max="11522" width="14.140625" style="180" customWidth="1"/>
    <col min="11523" max="11532" width="13.5703125" style="180" customWidth="1"/>
    <col min="11533" max="11774" width="9.140625" style="180"/>
    <col min="11775" max="11775" width="55.85546875" style="180" customWidth="1"/>
    <col min="11776" max="11776" width="9.42578125" style="180" customWidth="1"/>
    <col min="11777" max="11777" width="13.28515625" style="180" customWidth="1"/>
    <col min="11778" max="11778" width="14.140625" style="180" customWidth="1"/>
    <col min="11779" max="11788" width="13.5703125" style="180" customWidth="1"/>
    <col min="11789" max="12030" width="9.140625" style="180"/>
    <col min="12031" max="12031" width="55.85546875" style="180" customWidth="1"/>
    <col min="12032" max="12032" width="9.42578125" style="180" customWidth="1"/>
    <col min="12033" max="12033" width="13.28515625" style="180" customWidth="1"/>
    <col min="12034" max="12034" width="14.140625" style="180" customWidth="1"/>
    <col min="12035" max="12044" width="13.5703125" style="180" customWidth="1"/>
    <col min="12045" max="12286" width="9.140625" style="180"/>
    <col min="12287" max="12287" width="55.85546875" style="180" customWidth="1"/>
    <col min="12288" max="12288" width="9.42578125" style="180" customWidth="1"/>
    <col min="12289" max="12289" width="13.28515625" style="180" customWidth="1"/>
    <col min="12290" max="12290" width="14.140625" style="180" customWidth="1"/>
    <col min="12291" max="12300" width="13.5703125" style="180" customWidth="1"/>
    <col min="12301" max="12542" width="9.140625" style="180"/>
    <col min="12543" max="12543" width="55.85546875" style="180" customWidth="1"/>
    <col min="12544" max="12544" width="9.42578125" style="180" customWidth="1"/>
    <col min="12545" max="12545" width="13.28515625" style="180" customWidth="1"/>
    <col min="12546" max="12546" width="14.140625" style="180" customWidth="1"/>
    <col min="12547" max="12556" width="13.5703125" style="180" customWidth="1"/>
    <col min="12557" max="12798" width="9.140625" style="180"/>
    <col min="12799" max="12799" width="55.85546875" style="180" customWidth="1"/>
    <col min="12800" max="12800" width="9.42578125" style="180" customWidth="1"/>
    <col min="12801" max="12801" width="13.28515625" style="180" customWidth="1"/>
    <col min="12802" max="12802" width="14.140625" style="180" customWidth="1"/>
    <col min="12803" max="12812" width="13.5703125" style="180" customWidth="1"/>
    <col min="12813" max="13054" width="9.140625" style="180"/>
    <col min="13055" max="13055" width="55.85546875" style="180" customWidth="1"/>
    <col min="13056" max="13056" width="9.42578125" style="180" customWidth="1"/>
    <col min="13057" max="13057" width="13.28515625" style="180" customWidth="1"/>
    <col min="13058" max="13058" width="14.140625" style="180" customWidth="1"/>
    <col min="13059" max="13068" width="13.5703125" style="180" customWidth="1"/>
    <col min="13069" max="13310" width="9.140625" style="180"/>
    <col min="13311" max="13311" width="55.85546875" style="180" customWidth="1"/>
    <col min="13312" max="13312" width="9.42578125" style="180" customWidth="1"/>
    <col min="13313" max="13313" width="13.28515625" style="180" customWidth="1"/>
    <col min="13314" max="13314" width="14.140625" style="180" customWidth="1"/>
    <col min="13315" max="13324" width="13.5703125" style="180" customWidth="1"/>
    <col min="13325" max="13566" width="9.140625" style="180"/>
    <col min="13567" max="13567" width="55.85546875" style="180" customWidth="1"/>
    <col min="13568" max="13568" width="9.42578125" style="180" customWidth="1"/>
    <col min="13569" max="13569" width="13.28515625" style="180" customWidth="1"/>
    <col min="13570" max="13570" width="14.140625" style="180" customWidth="1"/>
    <col min="13571" max="13580" width="13.5703125" style="180" customWidth="1"/>
    <col min="13581" max="13822" width="9.140625" style="180"/>
    <col min="13823" max="13823" width="55.85546875" style="180" customWidth="1"/>
    <col min="13824" max="13824" width="9.42578125" style="180" customWidth="1"/>
    <col min="13825" max="13825" width="13.28515625" style="180" customWidth="1"/>
    <col min="13826" max="13826" width="14.140625" style="180" customWidth="1"/>
    <col min="13827" max="13836" width="13.5703125" style="180" customWidth="1"/>
    <col min="13837" max="14078" width="9.140625" style="180"/>
    <col min="14079" max="14079" width="55.85546875" style="180" customWidth="1"/>
    <col min="14080" max="14080" width="9.42578125" style="180" customWidth="1"/>
    <col min="14081" max="14081" width="13.28515625" style="180" customWidth="1"/>
    <col min="14082" max="14082" width="14.140625" style="180" customWidth="1"/>
    <col min="14083" max="14092" width="13.5703125" style="180" customWidth="1"/>
    <col min="14093" max="14334" width="9.140625" style="180"/>
    <col min="14335" max="14335" width="55.85546875" style="180" customWidth="1"/>
    <col min="14336" max="14336" width="9.42578125" style="180" customWidth="1"/>
    <col min="14337" max="14337" width="13.28515625" style="180" customWidth="1"/>
    <col min="14338" max="14338" width="14.140625" style="180" customWidth="1"/>
    <col min="14339" max="14348" width="13.5703125" style="180" customWidth="1"/>
    <col min="14349" max="14590" width="9.140625" style="180"/>
    <col min="14591" max="14591" width="55.85546875" style="180" customWidth="1"/>
    <col min="14592" max="14592" width="9.42578125" style="180" customWidth="1"/>
    <col min="14593" max="14593" width="13.28515625" style="180" customWidth="1"/>
    <col min="14594" max="14594" width="14.140625" style="180" customWidth="1"/>
    <col min="14595" max="14604" width="13.5703125" style="180" customWidth="1"/>
    <col min="14605" max="14846" width="9.140625" style="180"/>
    <col min="14847" max="14847" width="55.85546875" style="180" customWidth="1"/>
    <col min="14848" max="14848" width="9.42578125" style="180" customWidth="1"/>
    <col min="14849" max="14849" width="13.28515625" style="180" customWidth="1"/>
    <col min="14850" max="14850" width="14.140625" style="180" customWidth="1"/>
    <col min="14851" max="14860" width="13.5703125" style="180" customWidth="1"/>
    <col min="14861" max="15102" width="9.140625" style="180"/>
    <col min="15103" max="15103" width="55.85546875" style="180" customWidth="1"/>
    <col min="15104" max="15104" width="9.42578125" style="180" customWidth="1"/>
    <col min="15105" max="15105" width="13.28515625" style="180" customWidth="1"/>
    <col min="15106" max="15106" width="14.140625" style="180" customWidth="1"/>
    <col min="15107" max="15116" width="13.5703125" style="180" customWidth="1"/>
    <col min="15117" max="15358" width="9.140625" style="180"/>
    <col min="15359" max="15359" width="55.85546875" style="180" customWidth="1"/>
    <col min="15360" max="15360" width="9.42578125" style="180" customWidth="1"/>
    <col min="15361" max="15361" width="13.28515625" style="180" customWidth="1"/>
    <col min="15362" max="15362" width="14.140625" style="180" customWidth="1"/>
    <col min="15363" max="15372" width="13.5703125" style="180" customWidth="1"/>
    <col min="15373" max="15614" width="9.140625" style="180"/>
    <col min="15615" max="15615" width="55.85546875" style="180" customWidth="1"/>
    <col min="15616" max="15616" width="9.42578125" style="180" customWidth="1"/>
    <col min="15617" max="15617" width="13.28515625" style="180" customWidth="1"/>
    <col min="15618" max="15618" width="14.140625" style="180" customWidth="1"/>
    <col min="15619" max="15628" width="13.5703125" style="180" customWidth="1"/>
    <col min="15629" max="15870" width="9.140625" style="180"/>
    <col min="15871" max="15871" width="55.85546875" style="180" customWidth="1"/>
    <col min="15872" max="15872" width="9.42578125" style="180" customWidth="1"/>
    <col min="15873" max="15873" width="13.28515625" style="180" customWidth="1"/>
    <col min="15874" max="15874" width="14.140625" style="180" customWidth="1"/>
    <col min="15875" max="15884" width="13.5703125" style="180" customWidth="1"/>
    <col min="15885" max="16126" width="9.140625" style="180"/>
    <col min="16127" max="16127" width="55.85546875" style="180" customWidth="1"/>
    <col min="16128" max="16128" width="9.42578125" style="180" customWidth="1"/>
    <col min="16129" max="16129" width="13.28515625" style="180" customWidth="1"/>
    <col min="16130" max="16130" width="14.140625" style="180" customWidth="1"/>
    <col min="16131" max="16140" width="13.5703125" style="180" customWidth="1"/>
    <col min="16141" max="16384" width="9.140625" style="180"/>
  </cols>
  <sheetData>
    <row r="1" spans="1:12" s="411" customFormat="1" ht="15.75" x14ac:dyDescent="0.25">
      <c r="A1" s="749" t="s">
        <v>491</v>
      </c>
      <c r="B1" s="749"/>
      <c r="C1" s="749"/>
      <c r="D1" s="749"/>
      <c r="E1" s="749"/>
      <c r="F1" s="749"/>
      <c r="G1" s="749"/>
      <c r="H1" s="749"/>
    </row>
    <row r="2" spans="1:12" x14ac:dyDescent="0.2">
      <c r="A2" s="493"/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</row>
    <row r="3" spans="1:12" x14ac:dyDescent="0.2">
      <c r="A3" s="493"/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</row>
    <row r="4" spans="1:12" s="494" customFormat="1" ht="15.75" x14ac:dyDescent="0.25">
      <c r="A4" s="747" t="s">
        <v>492</v>
      </c>
      <c r="B4" s="747"/>
      <c r="C4" s="747"/>
      <c r="D4" s="747"/>
      <c r="E4" s="747"/>
      <c r="F4" s="747"/>
      <c r="G4" s="747"/>
      <c r="H4" s="747"/>
      <c r="I4" s="747"/>
      <c r="J4" s="747"/>
      <c r="K4" s="747"/>
      <c r="L4" s="747"/>
    </row>
    <row r="5" spans="1:12" ht="15.75" x14ac:dyDescent="0.25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</row>
    <row r="6" spans="1:12" ht="15.75" x14ac:dyDescent="0.25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</row>
    <row r="7" spans="1:12" ht="15.75" x14ac:dyDescent="0.25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</row>
    <row r="8" spans="1:12" ht="13.5" thickBot="1" x14ac:dyDescent="0.25">
      <c r="A8" s="750" t="s">
        <v>0</v>
      </c>
      <c r="B8" s="750"/>
      <c r="C8" s="750"/>
      <c r="D8" s="750"/>
      <c r="E8" s="750"/>
      <c r="F8" s="750"/>
      <c r="G8" s="750"/>
      <c r="H8" s="750"/>
      <c r="I8" s="750"/>
      <c r="J8" s="750"/>
      <c r="K8" s="750"/>
      <c r="L8" s="750"/>
    </row>
    <row r="9" spans="1:12" s="495" customFormat="1" ht="15" thickBot="1" x14ac:dyDescent="0.25">
      <c r="A9" s="751" t="s">
        <v>282</v>
      </c>
      <c r="B9" s="753" t="s">
        <v>493</v>
      </c>
      <c r="C9" s="753" t="s">
        <v>494</v>
      </c>
      <c r="D9" s="755" t="s">
        <v>495</v>
      </c>
      <c r="E9" s="756"/>
      <c r="F9" s="756"/>
      <c r="G9" s="756"/>
      <c r="H9" s="756"/>
      <c r="I9" s="756"/>
      <c r="J9" s="756"/>
      <c r="K9" s="756"/>
      <c r="L9" s="757"/>
    </row>
    <row r="10" spans="1:12" s="496" customFormat="1" ht="15" thickBot="1" x14ac:dyDescent="0.25">
      <c r="A10" s="752"/>
      <c r="B10" s="754"/>
      <c r="C10" s="754"/>
      <c r="D10" s="277" t="s">
        <v>496</v>
      </c>
      <c r="E10" s="277" t="s">
        <v>497</v>
      </c>
      <c r="F10" s="277" t="s">
        <v>498</v>
      </c>
      <c r="G10" s="277" t="s">
        <v>499</v>
      </c>
      <c r="H10" s="277" t="s">
        <v>500</v>
      </c>
      <c r="I10" s="277" t="s">
        <v>501</v>
      </c>
      <c r="J10" s="277" t="s">
        <v>502</v>
      </c>
      <c r="K10" s="277" t="s">
        <v>503</v>
      </c>
      <c r="L10" s="277" t="s">
        <v>504</v>
      </c>
    </row>
    <row r="11" spans="1:12" x14ac:dyDescent="0.2">
      <c r="A11" s="497" t="s">
        <v>505</v>
      </c>
      <c r="B11" s="497" t="s">
        <v>506</v>
      </c>
      <c r="C11" s="497" t="s">
        <v>507</v>
      </c>
      <c r="D11" s="497" t="s">
        <v>508</v>
      </c>
      <c r="E11" s="497" t="s">
        <v>509</v>
      </c>
      <c r="F11" s="497" t="s">
        <v>510</v>
      </c>
      <c r="G11" s="497" t="s">
        <v>511</v>
      </c>
      <c r="H11" s="497" t="s">
        <v>512</v>
      </c>
      <c r="I11" s="497" t="s">
        <v>513</v>
      </c>
      <c r="J11" s="497" t="s">
        <v>514</v>
      </c>
      <c r="K11" s="497" t="s">
        <v>515</v>
      </c>
      <c r="L11" s="497" t="s">
        <v>516</v>
      </c>
    </row>
    <row r="12" spans="1:12" ht="15" x14ac:dyDescent="0.2">
      <c r="A12" s="498" t="s">
        <v>517</v>
      </c>
      <c r="B12" s="499" t="s">
        <v>518</v>
      </c>
      <c r="C12" s="500">
        <f>SUM('[1]2. sz. melléklet'!D94)</f>
        <v>597500000</v>
      </c>
      <c r="D12" s="500">
        <v>597500000</v>
      </c>
      <c r="E12" s="500">
        <v>597500000</v>
      </c>
      <c r="F12" s="500">
        <v>597500000</v>
      </c>
      <c r="G12" s="500">
        <v>597500000</v>
      </c>
      <c r="H12" s="500">
        <v>597500000</v>
      </c>
      <c r="I12" s="500">
        <v>597500000</v>
      </c>
      <c r="J12" s="500">
        <v>597500000</v>
      </c>
      <c r="K12" s="500">
        <v>597500000</v>
      </c>
      <c r="L12" s="500">
        <f t="shared" ref="L12:L17" si="0">SUM(C12:K12)</f>
        <v>5377500000</v>
      </c>
    </row>
    <row r="13" spans="1:12" ht="30" x14ac:dyDescent="0.2">
      <c r="A13" s="498" t="s">
        <v>519</v>
      </c>
      <c r="B13" s="501" t="s">
        <v>520</v>
      </c>
      <c r="C13" s="502">
        <f>SUM('[1]3. sz. melléklet'!F32+'[1]3. sz. melléklet'!F33+'[1]3. sz. melléklet'!F34+'[1]3. sz. melléklet'!E24+'[1]3. sz. melléklet'!E25+'[1]3. sz. melléklet'!E26+'[1]3. sz. melléklet'!E27+'[1]3. sz. melléklet'!E28)</f>
        <v>0</v>
      </c>
      <c r="D13" s="500"/>
      <c r="E13" s="500"/>
      <c r="F13" s="500"/>
      <c r="G13" s="500"/>
      <c r="H13" s="500"/>
      <c r="I13" s="500"/>
      <c r="J13" s="500"/>
      <c r="K13" s="500"/>
      <c r="L13" s="500">
        <f t="shared" si="0"/>
        <v>0</v>
      </c>
    </row>
    <row r="14" spans="1:12" ht="15" x14ac:dyDescent="0.2">
      <c r="A14" s="498" t="s">
        <v>521</v>
      </c>
      <c r="B14" s="501" t="s">
        <v>522</v>
      </c>
      <c r="C14" s="500">
        <f>SUM('[1]3. sz. melléklet'!E35)</f>
        <v>0</v>
      </c>
      <c r="D14" s="500"/>
      <c r="E14" s="500"/>
      <c r="F14" s="500"/>
      <c r="G14" s="500"/>
      <c r="H14" s="500"/>
      <c r="I14" s="500"/>
      <c r="J14" s="500"/>
      <c r="K14" s="500"/>
      <c r="L14" s="500">
        <f t="shared" si="0"/>
        <v>0</v>
      </c>
    </row>
    <row r="15" spans="1:12" ht="30" x14ac:dyDescent="0.2">
      <c r="A15" s="498" t="s">
        <v>523</v>
      </c>
      <c r="B15" s="501" t="s">
        <v>524</v>
      </c>
      <c r="C15" s="500"/>
      <c r="D15" s="500"/>
      <c r="E15" s="500"/>
      <c r="F15" s="500"/>
      <c r="G15" s="500"/>
      <c r="H15" s="500"/>
      <c r="I15" s="500"/>
      <c r="J15" s="500"/>
      <c r="K15" s="500"/>
      <c r="L15" s="500">
        <f t="shared" si="0"/>
        <v>0</v>
      </c>
    </row>
    <row r="16" spans="1:12" ht="15" x14ac:dyDescent="0.2">
      <c r="A16" s="498" t="s">
        <v>525</v>
      </c>
      <c r="B16" s="501" t="s">
        <v>526</v>
      </c>
      <c r="C16" s="500">
        <f>SUM('[1]3. sz. melléklet'!D20)</f>
        <v>0</v>
      </c>
      <c r="D16" s="500">
        <v>3500000</v>
      </c>
      <c r="E16" s="500">
        <v>3500000</v>
      </c>
      <c r="F16" s="500">
        <v>3500000</v>
      </c>
      <c r="G16" s="500">
        <v>3500000</v>
      </c>
      <c r="H16" s="500">
        <v>3500000</v>
      </c>
      <c r="I16" s="500">
        <v>3500000</v>
      </c>
      <c r="J16" s="500">
        <v>3500000</v>
      </c>
      <c r="K16" s="500">
        <v>3500000</v>
      </c>
      <c r="L16" s="500">
        <f t="shared" si="0"/>
        <v>28000000</v>
      </c>
    </row>
    <row r="17" spans="1:12" ht="15" x14ac:dyDescent="0.2">
      <c r="A17" s="498" t="s">
        <v>527</v>
      </c>
      <c r="B17" s="501" t="s">
        <v>528</v>
      </c>
      <c r="C17" s="500"/>
      <c r="D17" s="500"/>
      <c r="E17" s="500"/>
      <c r="F17" s="500"/>
      <c r="G17" s="500"/>
      <c r="H17" s="500"/>
      <c r="I17" s="500"/>
      <c r="J17" s="500"/>
      <c r="K17" s="500"/>
      <c r="L17" s="500">
        <f t="shared" si="0"/>
        <v>0</v>
      </c>
    </row>
    <row r="18" spans="1:12" s="496" customFormat="1" ht="14.25" x14ac:dyDescent="0.2">
      <c r="A18" s="503" t="s">
        <v>529</v>
      </c>
      <c r="B18" s="504" t="s">
        <v>530</v>
      </c>
      <c r="C18" s="505">
        <f>SUM(C12:C17)</f>
        <v>597500000</v>
      </c>
      <c r="D18" s="505">
        <f>SUM(D12:D17)</f>
        <v>601000000</v>
      </c>
      <c r="E18" s="505">
        <f>SUM(E12:E17)</f>
        <v>601000000</v>
      </c>
      <c r="F18" s="505">
        <f t="shared" ref="F18:K18" si="1">SUM(F12:F17)</f>
        <v>601000000</v>
      </c>
      <c r="G18" s="505">
        <f t="shared" si="1"/>
        <v>601000000</v>
      </c>
      <c r="H18" s="505">
        <f t="shared" si="1"/>
        <v>601000000</v>
      </c>
      <c r="I18" s="505">
        <f t="shared" si="1"/>
        <v>601000000</v>
      </c>
      <c r="J18" s="505">
        <f t="shared" si="1"/>
        <v>601000000</v>
      </c>
      <c r="K18" s="505">
        <f t="shared" si="1"/>
        <v>601000000</v>
      </c>
      <c r="L18" s="505">
        <f>SUM(L12:L17)</f>
        <v>5405500000</v>
      </c>
    </row>
    <row r="19" spans="1:12" s="496" customFormat="1" ht="14.25" x14ac:dyDescent="0.2">
      <c r="A19" s="503" t="s">
        <v>531</v>
      </c>
      <c r="B19" s="504" t="s">
        <v>532</v>
      </c>
      <c r="C19" s="505">
        <f>C18/2</f>
        <v>298750000</v>
      </c>
      <c r="D19" s="505">
        <f>D18/2</f>
        <v>300500000</v>
      </c>
      <c r="E19" s="505">
        <f>E18/2</f>
        <v>300500000</v>
      </c>
      <c r="F19" s="505">
        <f t="shared" ref="F19:K19" si="2">F18/2</f>
        <v>300500000</v>
      </c>
      <c r="G19" s="505">
        <f t="shared" si="2"/>
        <v>300500000</v>
      </c>
      <c r="H19" s="505">
        <f t="shared" si="2"/>
        <v>300500000</v>
      </c>
      <c r="I19" s="505">
        <f t="shared" si="2"/>
        <v>300500000</v>
      </c>
      <c r="J19" s="505">
        <f t="shared" si="2"/>
        <v>300500000</v>
      </c>
      <c r="K19" s="505">
        <f t="shared" si="2"/>
        <v>300500000</v>
      </c>
      <c r="L19" s="505">
        <f>L18/2</f>
        <v>2702750000</v>
      </c>
    </row>
    <row r="20" spans="1:12" ht="28.5" x14ac:dyDescent="0.2">
      <c r="A20" s="506" t="s">
        <v>533</v>
      </c>
      <c r="B20" s="507" t="s">
        <v>534</v>
      </c>
      <c r="C20" s="508">
        <f>SUM(C21:C27)</f>
        <v>11481132</v>
      </c>
      <c r="D20" s="508">
        <f t="shared" ref="D20:K20" si="3">SUM(D21:D27)</f>
        <v>11481132</v>
      </c>
      <c r="E20" s="508">
        <f t="shared" si="3"/>
        <v>11481132</v>
      </c>
      <c r="F20" s="508">
        <f t="shared" si="3"/>
        <v>11481132</v>
      </c>
      <c r="G20" s="508">
        <f t="shared" si="3"/>
        <v>11481132</v>
      </c>
      <c r="H20" s="508">
        <f t="shared" si="3"/>
        <v>11481132</v>
      </c>
      <c r="I20" s="508">
        <f t="shared" si="3"/>
        <v>11481132</v>
      </c>
      <c r="J20" s="508">
        <f t="shared" si="3"/>
        <v>8610850</v>
      </c>
      <c r="K20" s="508">
        <f t="shared" si="3"/>
        <v>0</v>
      </c>
      <c r="L20" s="508">
        <f>SUM(C20:K20)</f>
        <v>88978774</v>
      </c>
    </row>
    <row r="21" spans="1:12" ht="15" x14ac:dyDescent="0.2">
      <c r="A21" s="509" t="s">
        <v>535</v>
      </c>
      <c r="B21" s="501" t="s">
        <v>536</v>
      </c>
      <c r="C21" s="500"/>
      <c r="D21" s="500"/>
      <c r="E21" s="500"/>
      <c r="F21" s="500"/>
      <c r="G21" s="500"/>
      <c r="H21" s="500"/>
      <c r="I21" s="500"/>
      <c r="J21" s="500"/>
      <c r="K21" s="500"/>
      <c r="L21" s="500"/>
    </row>
    <row r="22" spans="1:12" ht="15" x14ac:dyDescent="0.2">
      <c r="A22" s="509" t="s">
        <v>537</v>
      </c>
      <c r="B22" s="501" t="s">
        <v>538</v>
      </c>
      <c r="C22" s="500"/>
      <c r="D22" s="500"/>
      <c r="E22" s="500"/>
      <c r="F22" s="500"/>
      <c r="G22" s="500"/>
      <c r="H22" s="500"/>
      <c r="I22" s="500"/>
      <c r="J22" s="500"/>
      <c r="K22" s="500"/>
      <c r="L22" s="500"/>
    </row>
    <row r="23" spans="1:12" ht="15" x14ac:dyDescent="0.2">
      <c r="A23" s="509" t="s">
        <v>539</v>
      </c>
      <c r="B23" s="501" t="s">
        <v>540</v>
      </c>
      <c r="C23" s="500"/>
      <c r="D23" s="500"/>
      <c r="E23" s="500"/>
      <c r="F23" s="500"/>
      <c r="G23" s="500"/>
      <c r="H23" s="500"/>
      <c r="I23" s="500"/>
      <c r="J23" s="500"/>
      <c r="K23" s="500"/>
      <c r="L23" s="500"/>
    </row>
    <row r="24" spans="1:12" ht="15" x14ac:dyDescent="0.2">
      <c r="A24" s="509" t="s">
        <v>541</v>
      </c>
      <c r="B24" s="501" t="s">
        <v>542</v>
      </c>
      <c r="C24" s="500"/>
      <c r="D24" s="500"/>
      <c r="E24" s="500"/>
      <c r="F24" s="500"/>
      <c r="G24" s="500"/>
      <c r="H24" s="500"/>
      <c r="I24" s="500"/>
      <c r="J24" s="500"/>
      <c r="K24" s="500"/>
      <c r="L24" s="500"/>
    </row>
    <row r="25" spans="1:12" ht="15" x14ac:dyDescent="0.2">
      <c r="A25" s="509" t="s">
        <v>543</v>
      </c>
      <c r="B25" s="501" t="s">
        <v>544</v>
      </c>
      <c r="C25" s="500"/>
      <c r="D25" s="500"/>
      <c r="E25" s="500"/>
      <c r="F25" s="500"/>
      <c r="G25" s="500"/>
      <c r="H25" s="500"/>
      <c r="I25" s="500"/>
      <c r="J25" s="500"/>
      <c r="K25" s="500"/>
      <c r="L25" s="500"/>
    </row>
    <row r="26" spans="1:12" ht="15" x14ac:dyDescent="0.2">
      <c r="A26" s="509" t="s">
        <v>545</v>
      </c>
      <c r="B26" s="501" t="s">
        <v>546</v>
      </c>
      <c r="C26" s="500"/>
      <c r="D26" s="500"/>
      <c r="E26" s="500"/>
      <c r="F26" s="500"/>
      <c r="G26" s="500"/>
      <c r="H26" s="500"/>
      <c r="I26" s="500"/>
      <c r="J26" s="500"/>
      <c r="K26" s="500"/>
      <c r="L26" s="500"/>
    </row>
    <row r="27" spans="1:12" ht="60" x14ac:dyDescent="0.2">
      <c r="A27" s="509" t="s">
        <v>547</v>
      </c>
      <c r="B27" s="501" t="s">
        <v>548</v>
      </c>
      <c r="C27" s="500">
        <v>11481132</v>
      </c>
      <c r="D27" s="500">
        <v>11481132</v>
      </c>
      <c r="E27" s="500">
        <v>11481132</v>
      </c>
      <c r="F27" s="500">
        <v>11481132</v>
      </c>
      <c r="G27" s="500">
        <v>11481132</v>
      </c>
      <c r="H27" s="500">
        <v>11481132</v>
      </c>
      <c r="I27" s="500">
        <v>11481132</v>
      </c>
      <c r="J27" s="500">
        <v>8610850</v>
      </c>
      <c r="K27" s="500"/>
      <c r="L27" s="500">
        <f>SUM(C27:K27)</f>
        <v>88978774</v>
      </c>
    </row>
    <row r="28" spans="1:12" ht="28.5" x14ac:dyDescent="0.2">
      <c r="A28" s="506" t="s">
        <v>549</v>
      </c>
      <c r="B28" s="507" t="s">
        <v>550</v>
      </c>
      <c r="C28" s="508">
        <f>SUM(C29:C35)</f>
        <v>0</v>
      </c>
      <c r="D28" s="508">
        <f>SUM(D29:D35)</f>
        <v>0</v>
      </c>
      <c r="E28" s="508">
        <f>SUM(E29:E35)</f>
        <v>0</v>
      </c>
      <c r="F28" s="508">
        <f t="shared" ref="F28:K28" si="4">SUM(F29:F35)</f>
        <v>0</v>
      </c>
      <c r="G28" s="508">
        <f t="shared" si="4"/>
        <v>0</v>
      </c>
      <c r="H28" s="508">
        <f t="shared" si="4"/>
        <v>0</v>
      </c>
      <c r="I28" s="508">
        <f t="shared" si="4"/>
        <v>0</v>
      </c>
      <c r="J28" s="508">
        <f t="shared" si="4"/>
        <v>0</v>
      </c>
      <c r="K28" s="508">
        <f t="shared" si="4"/>
        <v>0</v>
      </c>
      <c r="L28" s="508">
        <f>SUM(L29:L35)</f>
        <v>0</v>
      </c>
    </row>
    <row r="29" spans="1:12" ht="15" x14ac:dyDescent="0.2">
      <c r="A29" s="509" t="s">
        <v>535</v>
      </c>
      <c r="B29" s="501" t="s">
        <v>551</v>
      </c>
      <c r="C29" s="500"/>
      <c r="D29" s="500"/>
      <c r="E29" s="500"/>
      <c r="F29" s="500"/>
      <c r="G29" s="500"/>
      <c r="H29" s="500"/>
      <c r="I29" s="500"/>
      <c r="J29" s="500"/>
      <c r="K29" s="500"/>
      <c r="L29" s="500"/>
    </row>
    <row r="30" spans="1:12" ht="15" x14ac:dyDescent="0.2">
      <c r="A30" s="509" t="s">
        <v>537</v>
      </c>
      <c r="B30" s="501" t="s">
        <v>552</v>
      </c>
      <c r="C30" s="500"/>
      <c r="D30" s="500"/>
      <c r="E30" s="500"/>
      <c r="F30" s="500"/>
      <c r="G30" s="500"/>
      <c r="H30" s="500"/>
      <c r="I30" s="500"/>
      <c r="J30" s="500"/>
      <c r="K30" s="500"/>
      <c r="L30" s="500"/>
    </row>
    <row r="31" spans="1:12" ht="15" x14ac:dyDescent="0.2">
      <c r="A31" s="509" t="s">
        <v>539</v>
      </c>
      <c r="B31" s="501" t="s">
        <v>553</v>
      </c>
      <c r="C31" s="500"/>
      <c r="D31" s="500"/>
      <c r="E31" s="500"/>
      <c r="F31" s="500"/>
      <c r="G31" s="500"/>
      <c r="H31" s="500"/>
      <c r="I31" s="500"/>
      <c r="J31" s="500"/>
      <c r="K31" s="500"/>
      <c r="L31" s="500"/>
    </row>
    <row r="32" spans="1:12" ht="15" x14ac:dyDescent="0.2">
      <c r="A32" s="509" t="s">
        <v>541</v>
      </c>
      <c r="B32" s="501" t="s">
        <v>554</v>
      </c>
      <c r="C32" s="500"/>
      <c r="D32" s="500"/>
      <c r="E32" s="500"/>
      <c r="F32" s="500"/>
      <c r="G32" s="500"/>
      <c r="H32" s="500"/>
      <c r="I32" s="500"/>
      <c r="J32" s="500"/>
      <c r="K32" s="500"/>
      <c r="L32" s="500"/>
    </row>
    <row r="33" spans="1:12" ht="15" x14ac:dyDescent="0.2">
      <c r="A33" s="509" t="s">
        <v>543</v>
      </c>
      <c r="B33" s="501" t="s">
        <v>555</v>
      </c>
      <c r="C33" s="508"/>
      <c r="D33" s="508"/>
      <c r="E33" s="508"/>
      <c r="F33" s="508"/>
      <c r="G33" s="508"/>
      <c r="H33" s="508"/>
      <c r="I33" s="508"/>
      <c r="J33" s="508"/>
      <c r="K33" s="508"/>
      <c r="L33" s="508"/>
    </row>
    <row r="34" spans="1:12" ht="15" x14ac:dyDescent="0.2">
      <c r="A34" s="509" t="s">
        <v>545</v>
      </c>
      <c r="B34" s="501" t="s">
        <v>556</v>
      </c>
      <c r="C34" s="500"/>
      <c r="D34" s="500"/>
      <c r="E34" s="500"/>
      <c r="F34" s="500"/>
      <c r="G34" s="500"/>
      <c r="H34" s="500"/>
      <c r="I34" s="500"/>
      <c r="J34" s="500"/>
      <c r="K34" s="500"/>
      <c r="L34" s="500"/>
    </row>
    <row r="35" spans="1:12" ht="15.75" thickBot="1" x14ac:dyDescent="0.25">
      <c r="A35" s="510" t="s">
        <v>557</v>
      </c>
      <c r="B35" s="511" t="s">
        <v>558</v>
      </c>
      <c r="C35" s="512"/>
      <c r="D35" s="512"/>
      <c r="E35" s="512"/>
      <c r="F35" s="512"/>
      <c r="G35" s="512"/>
      <c r="H35" s="512"/>
      <c r="I35" s="512"/>
      <c r="J35" s="512"/>
      <c r="K35" s="512"/>
      <c r="L35" s="512"/>
    </row>
    <row r="36" spans="1:12" s="496" customFormat="1" ht="15" thickBot="1" x14ac:dyDescent="0.25">
      <c r="A36" s="513" t="s">
        <v>559</v>
      </c>
      <c r="B36" s="514" t="s">
        <v>560</v>
      </c>
      <c r="C36" s="515">
        <f>C20+C28</f>
        <v>11481132</v>
      </c>
      <c r="D36" s="515">
        <f>D20+D28</f>
        <v>11481132</v>
      </c>
      <c r="E36" s="515">
        <f>E20+E28</f>
        <v>11481132</v>
      </c>
      <c r="F36" s="515">
        <f t="shared" ref="F36:K36" si="5">F20+F28</f>
        <v>11481132</v>
      </c>
      <c r="G36" s="515">
        <f t="shared" si="5"/>
        <v>11481132</v>
      </c>
      <c r="H36" s="515">
        <f t="shared" si="5"/>
        <v>11481132</v>
      </c>
      <c r="I36" s="515">
        <f t="shared" si="5"/>
        <v>11481132</v>
      </c>
      <c r="J36" s="515">
        <f t="shared" si="5"/>
        <v>8610850</v>
      </c>
      <c r="K36" s="515">
        <f t="shared" si="5"/>
        <v>0</v>
      </c>
      <c r="L36" s="515">
        <f>L20+L28</f>
        <v>88978774</v>
      </c>
    </row>
    <row r="37" spans="1:12" s="496" customFormat="1" ht="29.25" thickBot="1" x14ac:dyDescent="0.25">
      <c r="A37" s="513" t="s">
        <v>561</v>
      </c>
      <c r="B37" s="514" t="s">
        <v>562</v>
      </c>
      <c r="C37" s="515">
        <f>C19-C36</f>
        <v>287268868</v>
      </c>
      <c r="D37" s="515">
        <f>D19-D36</f>
        <v>289018868</v>
      </c>
      <c r="E37" s="515">
        <f>E19-E36</f>
        <v>289018868</v>
      </c>
      <c r="F37" s="515">
        <f t="shared" ref="F37:K37" si="6">F19-F36</f>
        <v>289018868</v>
      </c>
      <c r="G37" s="515">
        <f t="shared" si="6"/>
        <v>289018868</v>
      </c>
      <c r="H37" s="515">
        <f t="shared" si="6"/>
        <v>289018868</v>
      </c>
      <c r="I37" s="515">
        <f t="shared" si="6"/>
        <v>289018868</v>
      </c>
      <c r="J37" s="515">
        <f t="shared" si="6"/>
        <v>291889150</v>
      </c>
      <c r="K37" s="515">
        <f t="shared" si="6"/>
        <v>300500000</v>
      </c>
      <c r="L37" s="515">
        <f>L19-L36</f>
        <v>2613771226</v>
      </c>
    </row>
  </sheetData>
  <mergeCells count="7">
    <mergeCell ref="A1:H1"/>
    <mergeCell ref="A4:L4"/>
    <mergeCell ref="A8:L8"/>
    <mergeCell ref="A9:A10"/>
    <mergeCell ref="B9:B10"/>
    <mergeCell ref="C9:C10"/>
    <mergeCell ref="D9:L9"/>
  </mergeCells>
  <pageMargins left="0.7" right="0.7" top="0.75" bottom="0.75" header="0.3" footer="0.3"/>
  <pageSetup paperSize="9" scale="62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view="pageBreakPreview" zoomScale="112" zoomScaleNormal="100" zoomScaleSheetLayoutView="112" workbookViewId="0"/>
  </sheetViews>
  <sheetFormatPr defaultRowHeight="12.75" x14ac:dyDescent="0.2"/>
  <cols>
    <col min="1" max="1" width="67.140625" style="519" customWidth="1"/>
    <col min="2" max="2" width="21.5703125" style="518" customWidth="1"/>
    <col min="3" max="3" width="28.28515625" style="518" customWidth="1"/>
    <col min="4" max="16384" width="9.140625" style="519"/>
  </cols>
  <sheetData>
    <row r="1" spans="1:8" s="411" customFormat="1" ht="15.75" x14ac:dyDescent="0.25">
      <c r="A1" s="516" t="s">
        <v>563</v>
      </c>
      <c r="B1" s="516"/>
      <c r="C1" s="516"/>
      <c r="D1" s="516"/>
      <c r="E1" s="516"/>
      <c r="F1" s="516"/>
      <c r="G1" s="516"/>
      <c r="H1" s="516"/>
    </row>
    <row r="2" spans="1:8" x14ac:dyDescent="0.2">
      <c r="A2" s="517"/>
    </row>
    <row r="3" spans="1:8" x14ac:dyDescent="0.2">
      <c r="A3" s="517"/>
    </row>
    <row r="4" spans="1:8" x14ac:dyDescent="0.2">
      <c r="A4" s="517"/>
    </row>
    <row r="5" spans="1:8" x14ac:dyDescent="0.2">
      <c r="A5" s="517"/>
    </row>
    <row r="6" spans="1:8" x14ac:dyDescent="0.2">
      <c r="A6" s="517"/>
    </row>
    <row r="8" spans="1:8" ht="15.75" x14ac:dyDescent="0.25">
      <c r="A8" s="758" t="s">
        <v>564</v>
      </c>
      <c r="B8" s="758"/>
      <c r="C8" s="758"/>
    </row>
    <row r="9" spans="1:8" ht="15.75" x14ac:dyDescent="0.25">
      <c r="A9" s="520"/>
      <c r="B9" s="521"/>
      <c r="C9" s="521"/>
    </row>
    <row r="10" spans="1:8" ht="15.75" x14ac:dyDescent="0.25">
      <c r="A10" s="520"/>
      <c r="B10" s="521"/>
      <c r="C10" s="521"/>
    </row>
    <row r="11" spans="1:8" ht="15.75" x14ac:dyDescent="0.25">
      <c r="A11" s="520"/>
      <c r="B11" s="521"/>
      <c r="C11" s="521"/>
    </row>
    <row r="12" spans="1:8" ht="16.5" thickBot="1" x14ac:dyDescent="0.3">
      <c r="A12" s="520"/>
    </row>
    <row r="13" spans="1:8" s="524" customFormat="1" ht="16.5" thickBot="1" x14ac:dyDescent="0.3">
      <c r="A13" s="759" t="s">
        <v>565</v>
      </c>
      <c r="B13" s="522" t="s">
        <v>566</v>
      </c>
      <c r="C13" s="523" t="s">
        <v>567</v>
      </c>
    </row>
    <row r="14" spans="1:8" s="524" customFormat="1" ht="32.25" thickBot="1" x14ac:dyDescent="0.3">
      <c r="A14" s="759"/>
      <c r="B14" s="525" t="s">
        <v>568</v>
      </c>
      <c r="C14" s="526" t="s">
        <v>569</v>
      </c>
    </row>
    <row r="15" spans="1:8" s="524" customFormat="1" ht="16.5" thickBot="1" x14ac:dyDescent="0.3">
      <c r="A15" s="759"/>
      <c r="B15" s="527" t="s">
        <v>570</v>
      </c>
      <c r="C15" s="528" t="s">
        <v>571</v>
      </c>
    </row>
    <row r="16" spans="1:8" ht="23.25" customHeight="1" thickBot="1" x14ac:dyDescent="0.25">
      <c r="A16" s="760" t="s">
        <v>572</v>
      </c>
      <c r="B16" s="762">
        <v>801</v>
      </c>
      <c r="C16" s="762">
        <v>20672000</v>
      </c>
    </row>
    <row r="17" spans="1:3" ht="27" customHeight="1" thickBot="1" x14ac:dyDescent="0.25">
      <c r="A17" s="761"/>
      <c r="B17" s="763"/>
      <c r="C17" s="763"/>
    </row>
    <row r="18" spans="1:3" ht="48" thickBot="1" x14ac:dyDescent="0.25">
      <c r="A18" s="529" t="s">
        <v>573</v>
      </c>
      <c r="B18" s="530" t="s">
        <v>574</v>
      </c>
      <c r="C18" s="531">
        <v>1051000</v>
      </c>
    </row>
    <row r="19" spans="1:3" ht="32.25" thickBot="1" x14ac:dyDescent="0.25">
      <c r="A19" s="529" t="s">
        <v>575</v>
      </c>
      <c r="B19" s="531">
        <v>149</v>
      </c>
      <c r="C19" s="531">
        <v>2656000</v>
      </c>
    </row>
    <row r="20" spans="1:3" s="534" customFormat="1" ht="16.5" thickBot="1" x14ac:dyDescent="0.3">
      <c r="A20" s="532" t="s">
        <v>576</v>
      </c>
      <c r="B20" s="533">
        <v>950</v>
      </c>
      <c r="C20" s="533">
        <f>SUM(C16:C19)</f>
        <v>24379000</v>
      </c>
    </row>
  </sheetData>
  <mergeCells count="5">
    <mergeCell ref="A8:C8"/>
    <mergeCell ref="A13:A15"/>
    <mergeCell ref="A16:A17"/>
    <mergeCell ref="B16:B17"/>
    <mergeCell ref="C16:C17"/>
  </mergeCells>
  <pageMargins left="0.7" right="0.7" top="0.75" bottom="0.75" header="0.3" footer="0.3"/>
  <pageSetup paperSize="9" scale="76" orientation="portrait" horizontalDpi="300" verticalDpi="300" r:id="rId1"/>
  <colBreaks count="1" manualBreakCount="1">
    <brk id="3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7"/>
  <sheetViews>
    <sheetView view="pageBreakPreview" zoomScale="112" zoomScaleNormal="100" zoomScaleSheetLayoutView="112" workbookViewId="0"/>
  </sheetViews>
  <sheetFormatPr defaultColWidth="15.7109375" defaultRowHeight="15" x14ac:dyDescent="0.25"/>
  <cols>
    <col min="1" max="1" width="9.140625" style="279" customWidth="1"/>
    <col min="2" max="2" width="65.28515625" style="180" customWidth="1"/>
    <col min="3" max="3" width="15.140625" style="180" customWidth="1"/>
    <col min="4" max="5" width="15.7109375" style="180"/>
    <col min="6" max="6" width="17.85546875" style="180" customWidth="1"/>
    <col min="7" max="250" width="9.140625" style="180" customWidth="1"/>
    <col min="251" max="251" width="65.28515625" style="180" customWidth="1"/>
    <col min="252" max="252" width="15.140625" style="180" customWidth="1"/>
    <col min="253" max="16384" width="15.7109375" style="180"/>
  </cols>
  <sheetData>
    <row r="1" spans="1:16384" s="178" customFormat="1" ht="15.75" x14ac:dyDescent="0.25">
      <c r="A1" s="278" t="s">
        <v>633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  <c r="AY1" s="278"/>
      <c r="AZ1" s="278"/>
      <c r="BA1" s="278"/>
      <c r="BB1" s="278"/>
      <c r="BC1" s="278"/>
      <c r="BD1" s="278"/>
      <c r="BE1" s="278"/>
      <c r="BF1" s="278"/>
      <c r="BG1" s="278"/>
      <c r="BH1" s="278"/>
      <c r="BI1" s="278"/>
      <c r="BJ1" s="278"/>
      <c r="BK1" s="278"/>
      <c r="BL1" s="278"/>
      <c r="BM1" s="278"/>
      <c r="BN1" s="278"/>
      <c r="BO1" s="278"/>
      <c r="BP1" s="278"/>
      <c r="BQ1" s="278"/>
      <c r="BR1" s="278"/>
      <c r="BS1" s="278"/>
      <c r="BT1" s="278" t="s">
        <v>354</v>
      </c>
      <c r="BU1" s="278" t="s">
        <v>354</v>
      </c>
      <c r="BV1" s="278" t="s">
        <v>354</v>
      </c>
      <c r="BW1" s="278" t="s">
        <v>354</v>
      </c>
      <c r="BX1" s="278" t="s">
        <v>354</v>
      </c>
      <c r="BY1" s="278" t="s">
        <v>354</v>
      </c>
      <c r="BZ1" s="278" t="s">
        <v>354</v>
      </c>
      <c r="CA1" s="278" t="s">
        <v>354</v>
      </c>
      <c r="CB1" s="278" t="s">
        <v>354</v>
      </c>
      <c r="CC1" s="278" t="s">
        <v>354</v>
      </c>
      <c r="CD1" s="278" t="s">
        <v>354</v>
      </c>
      <c r="CE1" s="278" t="s">
        <v>354</v>
      </c>
      <c r="CF1" s="278" t="s">
        <v>354</v>
      </c>
      <c r="CG1" s="278" t="s">
        <v>354</v>
      </c>
      <c r="CH1" s="278" t="s">
        <v>354</v>
      </c>
      <c r="CI1" s="278" t="s">
        <v>354</v>
      </c>
      <c r="CJ1" s="278" t="s">
        <v>354</v>
      </c>
      <c r="CK1" s="278" t="s">
        <v>354</v>
      </c>
      <c r="CL1" s="278" t="s">
        <v>354</v>
      </c>
      <c r="CM1" s="278" t="s">
        <v>354</v>
      </c>
      <c r="CN1" s="278" t="s">
        <v>354</v>
      </c>
      <c r="CO1" s="278" t="s">
        <v>354</v>
      </c>
      <c r="CP1" s="278" t="s">
        <v>354</v>
      </c>
      <c r="CQ1" s="278" t="s">
        <v>354</v>
      </c>
      <c r="CR1" s="278" t="s">
        <v>354</v>
      </c>
      <c r="CS1" s="278" t="s">
        <v>354</v>
      </c>
      <c r="CT1" s="278" t="s">
        <v>354</v>
      </c>
      <c r="CU1" s="278" t="s">
        <v>354</v>
      </c>
      <c r="CV1" s="278" t="s">
        <v>354</v>
      </c>
      <c r="CW1" s="278" t="s">
        <v>354</v>
      </c>
      <c r="CX1" s="278" t="s">
        <v>354</v>
      </c>
      <c r="CY1" s="278" t="s">
        <v>354</v>
      </c>
      <c r="CZ1" s="278" t="s">
        <v>354</v>
      </c>
      <c r="DA1" s="278" t="s">
        <v>354</v>
      </c>
      <c r="DB1" s="278" t="s">
        <v>354</v>
      </c>
      <c r="DC1" s="278" t="s">
        <v>354</v>
      </c>
      <c r="DD1" s="278" t="s">
        <v>354</v>
      </c>
      <c r="DE1" s="278" t="s">
        <v>354</v>
      </c>
      <c r="DF1" s="278" t="s">
        <v>354</v>
      </c>
      <c r="DG1" s="278" t="s">
        <v>354</v>
      </c>
      <c r="DH1" s="278" t="s">
        <v>354</v>
      </c>
      <c r="DI1" s="278" t="s">
        <v>354</v>
      </c>
      <c r="DJ1" s="278" t="s">
        <v>354</v>
      </c>
      <c r="DK1" s="278" t="s">
        <v>354</v>
      </c>
      <c r="DL1" s="278" t="s">
        <v>354</v>
      </c>
      <c r="DM1" s="278" t="s">
        <v>354</v>
      </c>
      <c r="DN1" s="278" t="s">
        <v>354</v>
      </c>
      <c r="DO1" s="278" t="s">
        <v>354</v>
      </c>
      <c r="DP1" s="278" t="s">
        <v>354</v>
      </c>
      <c r="DQ1" s="278" t="s">
        <v>354</v>
      </c>
      <c r="DR1" s="278" t="s">
        <v>354</v>
      </c>
      <c r="DS1" s="278" t="s">
        <v>354</v>
      </c>
      <c r="DT1" s="278" t="s">
        <v>354</v>
      </c>
      <c r="DU1" s="278" t="s">
        <v>354</v>
      </c>
      <c r="DV1" s="278" t="s">
        <v>354</v>
      </c>
      <c r="DW1" s="278" t="s">
        <v>354</v>
      </c>
      <c r="DX1" s="278" t="s">
        <v>354</v>
      </c>
      <c r="DY1" s="278" t="s">
        <v>354</v>
      </c>
      <c r="DZ1" s="278" t="s">
        <v>354</v>
      </c>
      <c r="EA1" s="278" t="s">
        <v>354</v>
      </c>
      <c r="EB1" s="278" t="s">
        <v>354</v>
      </c>
      <c r="EC1" s="278" t="s">
        <v>354</v>
      </c>
      <c r="ED1" s="278" t="s">
        <v>354</v>
      </c>
      <c r="EE1" s="278" t="s">
        <v>354</v>
      </c>
      <c r="EF1" s="278" t="s">
        <v>354</v>
      </c>
      <c r="EG1" s="278" t="s">
        <v>354</v>
      </c>
      <c r="EH1" s="278" t="s">
        <v>354</v>
      </c>
      <c r="EI1" s="278" t="s">
        <v>354</v>
      </c>
      <c r="EJ1" s="278" t="s">
        <v>354</v>
      </c>
      <c r="EK1" s="278" t="s">
        <v>354</v>
      </c>
      <c r="EL1" s="278" t="s">
        <v>354</v>
      </c>
      <c r="EM1" s="278" t="s">
        <v>354</v>
      </c>
      <c r="EN1" s="278" t="s">
        <v>354</v>
      </c>
      <c r="EO1" s="278" t="s">
        <v>354</v>
      </c>
      <c r="EP1" s="278" t="s">
        <v>354</v>
      </c>
      <c r="EQ1" s="278" t="s">
        <v>354</v>
      </c>
      <c r="ER1" s="278" t="s">
        <v>354</v>
      </c>
      <c r="ES1" s="278" t="s">
        <v>354</v>
      </c>
      <c r="ET1" s="278" t="s">
        <v>354</v>
      </c>
      <c r="EU1" s="278" t="s">
        <v>354</v>
      </c>
      <c r="EV1" s="278" t="s">
        <v>354</v>
      </c>
      <c r="EW1" s="278" t="s">
        <v>354</v>
      </c>
      <c r="EX1" s="278" t="s">
        <v>354</v>
      </c>
      <c r="EY1" s="278" t="s">
        <v>354</v>
      </c>
      <c r="EZ1" s="278" t="s">
        <v>354</v>
      </c>
      <c r="FA1" s="278" t="s">
        <v>354</v>
      </c>
      <c r="FB1" s="278" t="s">
        <v>354</v>
      </c>
      <c r="FC1" s="278" t="s">
        <v>354</v>
      </c>
      <c r="FD1" s="278" t="s">
        <v>354</v>
      </c>
      <c r="FE1" s="278" t="s">
        <v>354</v>
      </c>
      <c r="FF1" s="278" t="s">
        <v>354</v>
      </c>
      <c r="FG1" s="278" t="s">
        <v>354</v>
      </c>
      <c r="FH1" s="278" t="s">
        <v>354</v>
      </c>
      <c r="FI1" s="278" t="s">
        <v>354</v>
      </c>
      <c r="FJ1" s="278" t="s">
        <v>354</v>
      </c>
      <c r="FK1" s="278" t="s">
        <v>354</v>
      </c>
      <c r="FL1" s="278" t="s">
        <v>354</v>
      </c>
      <c r="FM1" s="278" t="s">
        <v>354</v>
      </c>
      <c r="FN1" s="278" t="s">
        <v>354</v>
      </c>
      <c r="FO1" s="278" t="s">
        <v>354</v>
      </c>
      <c r="FP1" s="278" t="s">
        <v>354</v>
      </c>
      <c r="FQ1" s="278" t="s">
        <v>354</v>
      </c>
      <c r="FR1" s="278" t="s">
        <v>354</v>
      </c>
      <c r="FS1" s="278" t="s">
        <v>354</v>
      </c>
      <c r="FT1" s="278" t="s">
        <v>354</v>
      </c>
      <c r="FU1" s="278" t="s">
        <v>354</v>
      </c>
      <c r="FV1" s="278" t="s">
        <v>354</v>
      </c>
      <c r="FW1" s="278" t="s">
        <v>354</v>
      </c>
      <c r="FX1" s="278" t="s">
        <v>354</v>
      </c>
      <c r="FY1" s="278" t="s">
        <v>354</v>
      </c>
      <c r="FZ1" s="278" t="s">
        <v>354</v>
      </c>
      <c r="GA1" s="278" t="s">
        <v>354</v>
      </c>
      <c r="GB1" s="278" t="s">
        <v>354</v>
      </c>
      <c r="GC1" s="278" t="s">
        <v>354</v>
      </c>
      <c r="GD1" s="278" t="s">
        <v>354</v>
      </c>
      <c r="GE1" s="278" t="s">
        <v>354</v>
      </c>
      <c r="GF1" s="278" t="s">
        <v>354</v>
      </c>
      <c r="GG1" s="278" t="s">
        <v>354</v>
      </c>
      <c r="GH1" s="278" t="s">
        <v>354</v>
      </c>
      <c r="GI1" s="278" t="s">
        <v>354</v>
      </c>
      <c r="GJ1" s="278" t="s">
        <v>354</v>
      </c>
      <c r="GK1" s="278" t="s">
        <v>354</v>
      </c>
      <c r="GL1" s="278" t="s">
        <v>354</v>
      </c>
      <c r="GM1" s="278" t="s">
        <v>354</v>
      </c>
      <c r="GN1" s="278" t="s">
        <v>354</v>
      </c>
      <c r="GO1" s="278" t="s">
        <v>354</v>
      </c>
      <c r="GP1" s="278" t="s">
        <v>354</v>
      </c>
      <c r="GQ1" s="278" t="s">
        <v>354</v>
      </c>
      <c r="GR1" s="278" t="s">
        <v>354</v>
      </c>
      <c r="GS1" s="278" t="s">
        <v>354</v>
      </c>
      <c r="GT1" s="278" t="s">
        <v>354</v>
      </c>
      <c r="GU1" s="278" t="s">
        <v>354</v>
      </c>
      <c r="GV1" s="278" t="s">
        <v>354</v>
      </c>
      <c r="GW1" s="278" t="s">
        <v>354</v>
      </c>
      <c r="GX1" s="278" t="s">
        <v>354</v>
      </c>
      <c r="GY1" s="278" t="s">
        <v>354</v>
      </c>
      <c r="GZ1" s="278" t="s">
        <v>354</v>
      </c>
      <c r="HA1" s="278" t="s">
        <v>354</v>
      </c>
      <c r="HB1" s="278" t="s">
        <v>354</v>
      </c>
      <c r="HC1" s="278" t="s">
        <v>354</v>
      </c>
      <c r="HD1" s="278" t="s">
        <v>354</v>
      </c>
      <c r="HE1" s="278" t="s">
        <v>354</v>
      </c>
      <c r="HF1" s="278" t="s">
        <v>354</v>
      </c>
      <c r="HG1" s="278" t="s">
        <v>354</v>
      </c>
      <c r="HH1" s="278" t="s">
        <v>354</v>
      </c>
      <c r="HI1" s="278" t="s">
        <v>354</v>
      </c>
      <c r="HJ1" s="278" t="s">
        <v>354</v>
      </c>
      <c r="HK1" s="278" t="s">
        <v>354</v>
      </c>
      <c r="HL1" s="278" t="s">
        <v>354</v>
      </c>
      <c r="HM1" s="278" t="s">
        <v>354</v>
      </c>
      <c r="HN1" s="278" t="s">
        <v>354</v>
      </c>
      <c r="HO1" s="278" t="s">
        <v>354</v>
      </c>
      <c r="HP1" s="278" t="s">
        <v>354</v>
      </c>
      <c r="HQ1" s="278" t="s">
        <v>354</v>
      </c>
      <c r="HR1" s="278" t="s">
        <v>354</v>
      </c>
      <c r="HS1" s="278" t="s">
        <v>354</v>
      </c>
      <c r="HT1" s="278" t="s">
        <v>354</v>
      </c>
      <c r="HU1" s="278" t="s">
        <v>354</v>
      </c>
      <c r="HV1" s="278" t="s">
        <v>354</v>
      </c>
      <c r="HW1" s="278" t="s">
        <v>354</v>
      </c>
      <c r="HX1" s="278" t="s">
        <v>354</v>
      </c>
      <c r="HY1" s="278" t="s">
        <v>354</v>
      </c>
      <c r="HZ1" s="278" t="s">
        <v>354</v>
      </c>
      <c r="IA1" s="278" t="s">
        <v>354</v>
      </c>
      <c r="IB1" s="278" t="s">
        <v>354</v>
      </c>
      <c r="IC1" s="278" t="s">
        <v>354</v>
      </c>
      <c r="ID1" s="278" t="s">
        <v>354</v>
      </c>
      <c r="IE1" s="278" t="s">
        <v>354</v>
      </c>
      <c r="IF1" s="278" t="s">
        <v>354</v>
      </c>
      <c r="IG1" s="278" t="s">
        <v>354</v>
      </c>
      <c r="IH1" s="278" t="s">
        <v>354</v>
      </c>
      <c r="II1" s="278" t="s">
        <v>354</v>
      </c>
      <c r="IJ1" s="278" t="s">
        <v>354</v>
      </c>
      <c r="IK1" s="278" t="s">
        <v>354</v>
      </c>
      <c r="IL1" s="278" t="s">
        <v>354</v>
      </c>
      <c r="IM1" s="278" t="s">
        <v>354</v>
      </c>
      <c r="IN1" s="278" t="s">
        <v>354</v>
      </c>
      <c r="IO1" s="278" t="s">
        <v>354</v>
      </c>
      <c r="IP1" s="278" t="s">
        <v>354</v>
      </c>
      <c r="IQ1" s="278" t="s">
        <v>354</v>
      </c>
      <c r="IR1" s="278" t="s">
        <v>354</v>
      </c>
      <c r="IS1" s="278" t="s">
        <v>354</v>
      </c>
      <c r="IT1" s="278" t="s">
        <v>354</v>
      </c>
      <c r="IU1" s="278" t="s">
        <v>354</v>
      </c>
      <c r="IV1" s="278" t="s">
        <v>354</v>
      </c>
      <c r="IW1" s="278" t="s">
        <v>354</v>
      </c>
      <c r="IX1" s="278" t="s">
        <v>354</v>
      </c>
      <c r="IY1" s="278" t="s">
        <v>354</v>
      </c>
      <c r="IZ1" s="278" t="s">
        <v>354</v>
      </c>
      <c r="JA1" s="278" t="s">
        <v>354</v>
      </c>
      <c r="JB1" s="278" t="s">
        <v>354</v>
      </c>
      <c r="JC1" s="278" t="s">
        <v>354</v>
      </c>
      <c r="JD1" s="278" t="s">
        <v>354</v>
      </c>
      <c r="JE1" s="278" t="s">
        <v>354</v>
      </c>
      <c r="JF1" s="278" t="s">
        <v>354</v>
      </c>
      <c r="JG1" s="278" t="s">
        <v>354</v>
      </c>
      <c r="JH1" s="278" t="s">
        <v>354</v>
      </c>
      <c r="JI1" s="278" t="s">
        <v>354</v>
      </c>
      <c r="JJ1" s="278" t="s">
        <v>354</v>
      </c>
      <c r="JK1" s="278" t="s">
        <v>354</v>
      </c>
      <c r="JL1" s="278" t="s">
        <v>354</v>
      </c>
      <c r="JM1" s="278" t="s">
        <v>354</v>
      </c>
      <c r="JN1" s="278" t="s">
        <v>354</v>
      </c>
      <c r="JO1" s="278" t="s">
        <v>354</v>
      </c>
      <c r="JP1" s="278" t="s">
        <v>354</v>
      </c>
      <c r="JQ1" s="278" t="s">
        <v>354</v>
      </c>
      <c r="JR1" s="278" t="s">
        <v>354</v>
      </c>
      <c r="JS1" s="278" t="s">
        <v>354</v>
      </c>
      <c r="JT1" s="278" t="s">
        <v>354</v>
      </c>
      <c r="JU1" s="278" t="s">
        <v>354</v>
      </c>
      <c r="JV1" s="278" t="s">
        <v>354</v>
      </c>
      <c r="JW1" s="278" t="s">
        <v>354</v>
      </c>
      <c r="JX1" s="278" t="s">
        <v>354</v>
      </c>
      <c r="JY1" s="278" t="s">
        <v>354</v>
      </c>
      <c r="JZ1" s="278" t="s">
        <v>354</v>
      </c>
      <c r="KA1" s="278" t="s">
        <v>354</v>
      </c>
      <c r="KB1" s="278" t="s">
        <v>354</v>
      </c>
      <c r="KC1" s="278" t="s">
        <v>354</v>
      </c>
      <c r="KD1" s="278" t="s">
        <v>354</v>
      </c>
      <c r="KE1" s="278" t="s">
        <v>354</v>
      </c>
      <c r="KF1" s="278" t="s">
        <v>354</v>
      </c>
      <c r="KG1" s="278" t="s">
        <v>354</v>
      </c>
      <c r="KH1" s="278" t="s">
        <v>354</v>
      </c>
      <c r="KI1" s="278" t="s">
        <v>354</v>
      </c>
      <c r="KJ1" s="278" t="s">
        <v>354</v>
      </c>
      <c r="KK1" s="278" t="s">
        <v>354</v>
      </c>
      <c r="KL1" s="278" t="s">
        <v>354</v>
      </c>
      <c r="KM1" s="278" t="s">
        <v>354</v>
      </c>
      <c r="KN1" s="278" t="s">
        <v>354</v>
      </c>
      <c r="KO1" s="278" t="s">
        <v>354</v>
      </c>
      <c r="KP1" s="278" t="s">
        <v>354</v>
      </c>
      <c r="KQ1" s="278" t="s">
        <v>354</v>
      </c>
      <c r="KR1" s="278" t="s">
        <v>354</v>
      </c>
      <c r="KS1" s="278" t="s">
        <v>354</v>
      </c>
      <c r="KT1" s="278" t="s">
        <v>354</v>
      </c>
      <c r="KU1" s="278" t="s">
        <v>354</v>
      </c>
      <c r="KV1" s="278" t="s">
        <v>354</v>
      </c>
      <c r="KW1" s="278" t="s">
        <v>354</v>
      </c>
      <c r="KX1" s="278" t="s">
        <v>354</v>
      </c>
      <c r="KY1" s="278" t="s">
        <v>354</v>
      </c>
      <c r="KZ1" s="278" t="s">
        <v>354</v>
      </c>
      <c r="LA1" s="278" t="s">
        <v>354</v>
      </c>
      <c r="LB1" s="278" t="s">
        <v>354</v>
      </c>
      <c r="LC1" s="278" t="s">
        <v>354</v>
      </c>
      <c r="LD1" s="278" t="s">
        <v>354</v>
      </c>
      <c r="LE1" s="278" t="s">
        <v>354</v>
      </c>
      <c r="LF1" s="278" t="s">
        <v>354</v>
      </c>
      <c r="LG1" s="278" t="s">
        <v>354</v>
      </c>
      <c r="LH1" s="278" t="s">
        <v>354</v>
      </c>
      <c r="LI1" s="278" t="s">
        <v>354</v>
      </c>
      <c r="LJ1" s="278" t="s">
        <v>354</v>
      </c>
      <c r="LK1" s="278" t="s">
        <v>354</v>
      </c>
      <c r="LL1" s="278" t="s">
        <v>354</v>
      </c>
      <c r="LM1" s="278" t="s">
        <v>354</v>
      </c>
      <c r="LN1" s="278" t="s">
        <v>354</v>
      </c>
      <c r="LO1" s="278" t="s">
        <v>354</v>
      </c>
      <c r="LP1" s="278" t="s">
        <v>354</v>
      </c>
      <c r="LQ1" s="278" t="s">
        <v>354</v>
      </c>
      <c r="LR1" s="278" t="s">
        <v>354</v>
      </c>
      <c r="LS1" s="278" t="s">
        <v>354</v>
      </c>
      <c r="LT1" s="278" t="s">
        <v>354</v>
      </c>
      <c r="LU1" s="278" t="s">
        <v>354</v>
      </c>
      <c r="LV1" s="278" t="s">
        <v>354</v>
      </c>
      <c r="LW1" s="278" t="s">
        <v>354</v>
      </c>
      <c r="LX1" s="278" t="s">
        <v>354</v>
      </c>
      <c r="LY1" s="278" t="s">
        <v>354</v>
      </c>
      <c r="LZ1" s="278" t="s">
        <v>354</v>
      </c>
      <c r="MA1" s="278" t="s">
        <v>354</v>
      </c>
      <c r="MB1" s="278" t="s">
        <v>354</v>
      </c>
      <c r="MC1" s="278" t="s">
        <v>354</v>
      </c>
      <c r="MD1" s="278" t="s">
        <v>354</v>
      </c>
      <c r="ME1" s="278" t="s">
        <v>354</v>
      </c>
      <c r="MF1" s="278" t="s">
        <v>354</v>
      </c>
      <c r="MG1" s="278" t="s">
        <v>354</v>
      </c>
      <c r="MH1" s="278" t="s">
        <v>354</v>
      </c>
      <c r="MI1" s="278" t="s">
        <v>354</v>
      </c>
      <c r="MJ1" s="278" t="s">
        <v>354</v>
      </c>
      <c r="MK1" s="278" t="s">
        <v>354</v>
      </c>
      <c r="ML1" s="278" t="s">
        <v>354</v>
      </c>
      <c r="MM1" s="278" t="s">
        <v>354</v>
      </c>
      <c r="MN1" s="278" t="s">
        <v>354</v>
      </c>
      <c r="MO1" s="278" t="s">
        <v>354</v>
      </c>
      <c r="MP1" s="278" t="s">
        <v>354</v>
      </c>
      <c r="MQ1" s="278" t="s">
        <v>354</v>
      </c>
      <c r="MR1" s="278" t="s">
        <v>354</v>
      </c>
      <c r="MS1" s="278" t="s">
        <v>354</v>
      </c>
      <c r="MT1" s="278" t="s">
        <v>354</v>
      </c>
      <c r="MU1" s="278" t="s">
        <v>354</v>
      </c>
      <c r="MV1" s="278" t="s">
        <v>354</v>
      </c>
      <c r="MW1" s="278" t="s">
        <v>354</v>
      </c>
      <c r="MX1" s="278" t="s">
        <v>354</v>
      </c>
      <c r="MY1" s="278" t="s">
        <v>354</v>
      </c>
      <c r="MZ1" s="278" t="s">
        <v>354</v>
      </c>
      <c r="NA1" s="278" t="s">
        <v>354</v>
      </c>
      <c r="NB1" s="278" t="s">
        <v>354</v>
      </c>
      <c r="NC1" s="278" t="s">
        <v>354</v>
      </c>
      <c r="ND1" s="278" t="s">
        <v>354</v>
      </c>
      <c r="NE1" s="278" t="s">
        <v>354</v>
      </c>
      <c r="NF1" s="278" t="s">
        <v>354</v>
      </c>
      <c r="NG1" s="278" t="s">
        <v>354</v>
      </c>
      <c r="NH1" s="278" t="s">
        <v>354</v>
      </c>
      <c r="NI1" s="278" t="s">
        <v>354</v>
      </c>
      <c r="NJ1" s="278" t="s">
        <v>354</v>
      </c>
      <c r="NK1" s="278" t="s">
        <v>354</v>
      </c>
      <c r="NL1" s="278" t="s">
        <v>354</v>
      </c>
      <c r="NM1" s="278" t="s">
        <v>354</v>
      </c>
      <c r="NN1" s="278" t="s">
        <v>354</v>
      </c>
      <c r="NO1" s="278" t="s">
        <v>354</v>
      </c>
      <c r="NP1" s="278" t="s">
        <v>354</v>
      </c>
      <c r="NQ1" s="278" t="s">
        <v>354</v>
      </c>
      <c r="NR1" s="278" t="s">
        <v>354</v>
      </c>
      <c r="NS1" s="278" t="s">
        <v>354</v>
      </c>
      <c r="NT1" s="278" t="s">
        <v>354</v>
      </c>
      <c r="NU1" s="278" t="s">
        <v>354</v>
      </c>
      <c r="NV1" s="278" t="s">
        <v>354</v>
      </c>
      <c r="NW1" s="278" t="s">
        <v>354</v>
      </c>
      <c r="NX1" s="278" t="s">
        <v>354</v>
      </c>
      <c r="NY1" s="278" t="s">
        <v>354</v>
      </c>
      <c r="NZ1" s="278" t="s">
        <v>354</v>
      </c>
      <c r="OA1" s="278" t="s">
        <v>354</v>
      </c>
      <c r="OB1" s="278" t="s">
        <v>354</v>
      </c>
      <c r="OC1" s="278" t="s">
        <v>354</v>
      </c>
      <c r="OD1" s="278" t="s">
        <v>354</v>
      </c>
      <c r="OE1" s="278" t="s">
        <v>354</v>
      </c>
      <c r="OF1" s="278" t="s">
        <v>354</v>
      </c>
      <c r="OG1" s="278" t="s">
        <v>354</v>
      </c>
      <c r="OH1" s="278" t="s">
        <v>354</v>
      </c>
      <c r="OI1" s="278" t="s">
        <v>354</v>
      </c>
      <c r="OJ1" s="278" t="s">
        <v>354</v>
      </c>
      <c r="OK1" s="278" t="s">
        <v>354</v>
      </c>
      <c r="OL1" s="278" t="s">
        <v>354</v>
      </c>
      <c r="OM1" s="278" t="s">
        <v>354</v>
      </c>
      <c r="ON1" s="278" t="s">
        <v>354</v>
      </c>
      <c r="OO1" s="278" t="s">
        <v>354</v>
      </c>
      <c r="OP1" s="278" t="s">
        <v>354</v>
      </c>
      <c r="OQ1" s="278" t="s">
        <v>354</v>
      </c>
      <c r="OR1" s="278" t="s">
        <v>354</v>
      </c>
      <c r="OS1" s="278" t="s">
        <v>354</v>
      </c>
      <c r="OT1" s="278" t="s">
        <v>354</v>
      </c>
      <c r="OU1" s="278" t="s">
        <v>354</v>
      </c>
      <c r="OV1" s="278" t="s">
        <v>354</v>
      </c>
      <c r="OW1" s="278" t="s">
        <v>354</v>
      </c>
      <c r="OX1" s="278" t="s">
        <v>354</v>
      </c>
      <c r="OY1" s="278" t="s">
        <v>354</v>
      </c>
      <c r="OZ1" s="278" t="s">
        <v>354</v>
      </c>
      <c r="PA1" s="278" t="s">
        <v>354</v>
      </c>
      <c r="PB1" s="278" t="s">
        <v>354</v>
      </c>
      <c r="PC1" s="278" t="s">
        <v>354</v>
      </c>
      <c r="PD1" s="278" t="s">
        <v>354</v>
      </c>
      <c r="PE1" s="278" t="s">
        <v>354</v>
      </c>
      <c r="PF1" s="278" t="s">
        <v>354</v>
      </c>
      <c r="PG1" s="278" t="s">
        <v>354</v>
      </c>
      <c r="PH1" s="278" t="s">
        <v>354</v>
      </c>
      <c r="PI1" s="278" t="s">
        <v>354</v>
      </c>
      <c r="PJ1" s="278" t="s">
        <v>354</v>
      </c>
      <c r="PK1" s="278" t="s">
        <v>354</v>
      </c>
      <c r="PL1" s="278" t="s">
        <v>354</v>
      </c>
      <c r="PM1" s="278" t="s">
        <v>354</v>
      </c>
      <c r="PN1" s="278" t="s">
        <v>354</v>
      </c>
      <c r="PO1" s="278" t="s">
        <v>354</v>
      </c>
      <c r="PP1" s="278" t="s">
        <v>354</v>
      </c>
      <c r="PQ1" s="278" t="s">
        <v>354</v>
      </c>
      <c r="PR1" s="278" t="s">
        <v>354</v>
      </c>
      <c r="PS1" s="278" t="s">
        <v>354</v>
      </c>
      <c r="PT1" s="278" t="s">
        <v>354</v>
      </c>
      <c r="PU1" s="278" t="s">
        <v>354</v>
      </c>
      <c r="PV1" s="278" t="s">
        <v>354</v>
      </c>
      <c r="PW1" s="278" t="s">
        <v>354</v>
      </c>
      <c r="PX1" s="278" t="s">
        <v>354</v>
      </c>
      <c r="PY1" s="278" t="s">
        <v>354</v>
      </c>
      <c r="PZ1" s="278" t="s">
        <v>354</v>
      </c>
      <c r="QA1" s="278" t="s">
        <v>354</v>
      </c>
      <c r="QB1" s="278" t="s">
        <v>354</v>
      </c>
      <c r="QC1" s="278" t="s">
        <v>354</v>
      </c>
      <c r="QD1" s="278" t="s">
        <v>354</v>
      </c>
      <c r="QE1" s="278" t="s">
        <v>354</v>
      </c>
      <c r="QF1" s="278" t="s">
        <v>354</v>
      </c>
      <c r="QG1" s="278" t="s">
        <v>354</v>
      </c>
      <c r="QH1" s="278" t="s">
        <v>354</v>
      </c>
      <c r="QI1" s="278" t="s">
        <v>354</v>
      </c>
      <c r="QJ1" s="278" t="s">
        <v>354</v>
      </c>
      <c r="QK1" s="278" t="s">
        <v>354</v>
      </c>
      <c r="QL1" s="278" t="s">
        <v>354</v>
      </c>
      <c r="QM1" s="278" t="s">
        <v>354</v>
      </c>
      <c r="QN1" s="278" t="s">
        <v>354</v>
      </c>
      <c r="QO1" s="278" t="s">
        <v>354</v>
      </c>
      <c r="QP1" s="278" t="s">
        <v>354</v>
      </c>
      <c r="QQ1" s="278" t="s">
        <v>354</v>
      </c>
      <c r="QR1" s="278" t="s">
        <v>354</v>
      </c>
      <c r="QS1" s="278" t="s">
        <v>354</v>
      </c>
      <c r="QT1" s="278" t="s">
        <v>354</v>
      </c>
      <c r="QU1" s="278" t="s">
        <v>354</v>
      </c>
      <c r="QV1" s="278" t="s">
        <v>354</v>
      </c>
      <c r="QW1" s="278" t="s">
        <v>354</v>
      </c>
      <c r="QX1" s="278" t="s">
        <v>354</v>
      </c>
      <c r="QY1" s="278" t="s">
        <v>354</v>
      </c>
      <c r="QZ1" s="278" t="s">
        <v>354</v>
      </c>
      <c r="RA1" s="278" t="s">
        <v>354</v>
      </c>
      <c r="RB1" s="278" t="s">
        <v>354</v>
      </c>
      <c r="RC1" s="278" t="s">
        <v>354</v>
      </c>
      <c r="RD1" s="278" t="s">
        <v>354</v>
      </c>
      <c r="RE1" s="278" t="s">
        <v>354</v>
      </c>
      <c r="RF1" s="278" t="s">
        <v>354</v>
      </c>
      <c r="RG1" s="278" t="s">
        <v>354</v>
      </c>
      <c r="RH1" s="278" t="s">
        <v>354</v>
      </c>
      <c r="RI1" s="278" t="s">
        <v>354</v>
      </c>
      <c r="RJ1" s="278" t="s">
        <v>354</v>
      </c>
      <c r="RK1" s="278" t="s">
        <v>354</v>
      </c>
      <c r="RL1" s="278" t="s">
        <v>354</v>
      </c>
      <c r="RM1" s="278" t="s">
        <v>354</v>
      </c>
      <c r="RN1" s="278" t="s">
        <v>354</v>
      </c>
      <c r="RO1" s="278" t="s">
        <v>354</v>
      </c>
      <c r="RP1" s="278" t="s">
        <v>354</v>
      </c>
      <c r="RQ1" s="278" t="s">
        <v>354</v>
      </c>
      <c r="RR1" s="278" t="s">
        <v>354</v>
      </c>
      <c r="RS1" s="278" t="s">
        <v>354</v>
      </c>
      <c r="RT1" s="278" t="s">
        <v>354</v>
      </c>
      <c r="RU1" s="278" t="s">
        <v>354</v>
      </c>
      <c r="RV1" s="278" t="s">
        <v>354</v>
      </c>
      <c r="RW1" s="278" t="s">
        <v>354</v>
      </c>
      <c r="RX1" s="278" t="s">
        <v>354</v>
      </c>
      <c r="RY1" s="278" t="s">
        <v>354</v>
      </c>
      <c r="RZ1" s="278" t="s">
        <v>354</v>
      </c>
      <c r="SA1" s="278" t="s">
        <v>354</v>
      </c>
      <c r="SB1" s="278" t="s">
        <v>354</v>
      </c>
      <c r="SC1" s="278" t="s">
        <v>354</v>
      </c>
      <c r="SD1" s="278" t="s">
        <v>354</v>
      </c>
      <c r="SE1" s="278" t="s">
        <v>354</v>
      </c>
      <c r="SF1" s="278" t="s">
        <v>354</v>
      </c>
      <c r="SG1" s="278" t="s">
        <v>354</v>
      </c>
      <c r="SH1" s="278" t="s">
        <v>354</v>
      </c>
      <c r="SI1" s="278" t="s">
        <v>354</v>
      </c>
      <c r="SJ1" s="278" t="s">
        <v>354</v>
      </c>
      <c r="SK1" s="278" t="s">
        <v>354</v>
      </c>
      <c r="SL1" s="278" t="s">
        <v>354</v>
      </c>
      <c r="SM1" s="278" t="s">
        <v>354</v>
      </c>
      <c r="SN1" s="278" t="s">
        <v>354</v>
      </c>
      <c r="SO1" s="278" t="s">
        <v>354</v>
      </c>
      <c r="SP1" s="278" t="s">
        <v>354</v>
      </c>
      <c r="SQ1" s="278" t="s">
        <v>354</v>
      </c>
      <c r="SR1" s="278" t="s">
        <v>354</v>
      </c>
      <c r="SS1" s="278" t="s">
        <v>354</v>
      </c>
      <c r="ST1" s="278" t="s">
        <v>354</v>
      </c>
      <c r="SU1" s="278" t="s">
        <v>354</v>
      </c>
      <c r="SV1" s="278" t="s">
        <v>354</v>
      </c>
      <c r="SW1" s="278" t="s">
        <v>354</v>
      </c>
      <c r="SX1" s="278" t="s">
        <v>354</v>
      </c>
      <c r="SY1" s="278" t="s">
        <v>354</v>
      </c>
      <c r="SZ1" s="278" t="s">
        <v>354</v>
      </c>
      <c r="TA1" s="278" t="s">
        <v>354</v>
      </c>
      <c r="TB1" s="278" t="s">
        <v>354</v>
      </c>
      <c r="TC1" s="278" t="s">
        <v>354</v>
      </c>
      <c r="TD1" s="278" t="s">
        <v>354</v>
      </c>
      <c r="TE1" s="278" t="s">
        <v>354</v>
      </c>
      <c r="TF1" s="278" t="s">
        <v>354</v>
      </c>
      <c r="TG1" s="278" t="s">
        <v>354</v>
      </c>
      <c r="TH1" s="278" t="s">
        <v>354</v>
      </c>
      <c r="TI1" s="278" t="s">
        <v>354</v>
      </c>
      <c r="TJ1" s="278" t="s">
        <v>354</v>
      </c>
      <c r="TK1" s="278" t="s">
        <v>354</v>
      </c>
      <c r="TL1" s="278" t="s">
        <v>354</v>
      </c>
      <c r="TM1" s="278" t="s">
        <v>354</v>
      </c>
      <c r="TN1" s="278" t="s">
        <v>354</v>
      </c>
      <c r="TO1" s="278" t="s">
        <v>354</v>
      </c>
      <c r="TP1" s="278" t="s">
        <v>354</v>
      </c>
      <c r="TQ1" s="278" t="s">
        <v>354</v>
      </c>
      <c r="TR1" s="278" t="s">
        <v>354</v>
      </c>
      <c r="TS1" s="278" t="s">
        <v>354</v>
      </c>
      <c r="TT1" s="278" t="s">
        <v>354</v>
      </c>
      <c r="TU1" s="278" t="s">
        <v>354</v>
      </c>
      <c r="TV1" s="278" t="s">
        <v>354</v>
      </c>
      <c r="TW1" s="278" t="s">
        <v>354</v>
      </c>
      <c r="TX1" s="278" t="s">
        <v>354</v>
      </c>
      <c r="TY1" s="278" t="s">
        <v>354</v>
      </c>
      <c r="TZ1" s="278" t="s">
        <v>354</v>
      </c>
      <c r="UA1" s="278" t="s">
        <v>354</v>
      </c>
      <c r="UB1" s="278" t="s">
        <v>354</v>
      </c>
      <c r="UC1" s="278" t="s">
        <v>354</v>
      </c>
      <c r="UD1" s="278" t="s">
        <v>354</v>
      </c>
      <c r="UE1" s="278" t="s">
        <v>354</v>
      </c>
      <c r="UF1" s="278" t="s">
        <v>354</v>
      </c>
      <c r="UG1" s="278" t="s">
        <v>354</v>
      </c>
      <c r="UH1" s="278" t="s">
        <v>354</v>
      </c>
      <c r="UI1" s="278" t="s">
        <v>354</v>
      </c>
      <c r="UJ1" s="278" t="s">
        <v>354</v>
      </c>
      <c r="UK1" s="278" t="s">
        <v>354</v>
      </c>
      <c r="UL1" s="278" t="s">
        <v>354</v>
      </c>
      <c r="UM1" s="278" t="s">
        <v>354</v>
      </c>
      <c r="UN1" s="278" t="s">
        <v>354</v>
      </c>
      <c r="UO1" s="278" t="s">
        <v>354</v>
      </c>
      <c r="UP1" s="278" t="s">
        <v>354</v>
      </c>
      <c r="UQ1" s="278" t="s">
        <v>354</v>
      </c>
      <c r="UR1" s="278" t="s">
        <v>354</v>
      </c>
      <c r="US1" s="278" t="s">
        <v>354</v>
      </c>
      <c r="UT1" s="278" t="s">
        <v>354</v>
      </c>
      <c r="UU1" s="278" t="s">
        <v>354</v>
      </c>
      <c r="UV1" s="278" t="s">
        <v>354</v>
      </c>
      <c r="UW1" s="278" t="s">
        <v>354</v>
      </c>
      <c r="UX1" s="278" t="s">
        <v>354</v>
      </c>
      <c r="UY1" s="278" t="s">
        <v>354</v>
      </c>
      <c r="UZ1" s="278" t="s">
        <v>354</v>
      </c>
      <c r="VA1" s="278" t="s">
        <v>354</v>
      </c>
      <c r="VB1" s="278" t="s">
        <v>354</v>
      </c>
      <c r="VC1" s="278" t="s">
        <v>354</v>
      </c>
      <c r="VD1" s="278" t="s">
        <v>354</v>
      </c>
      <c r="VE1" s="278" t="s">
        <v>354</v>
      </c>
      <c r="VF1" s="278" t="s">
        <v>354</v>
      </c>
      <c r="VG1" s="278" t="s">
        <v>354</v>
      </c>
      <c r="VH1" s="278" t="s">
        <v>354</v>
      </c>
      <c r="VI1" s="278" t="s">
        <v>354</v>
      </c>
      <c r="VJ1" s="278" t="s">
        <v>354</v>
      </c>
      <c r="VK1" s="278" t="s">
        <v>354</v>
      </c>
      <c r="VL1" s="278" t="s">
        <v>354</v>
      </c>
      <c r="VM1" s="278" t="s">
        <v>354</v>
      </c>
      <c r="VN1" s="278" t="s">
        <v>354</v>
      </c>
      <c r="VO1" s="278" t="s">
        <v>354</v>
      </c>
      <c r="VP1" s="278" t="s">
        <v>354</v>
      </c>
      <c r="VQ1" s="278" t="s">
        <v>354</v>
      </c>
      <c r="VR1" s="278" t="s">
        <v>354</v>
      </c>
      <c r="VS1" s="278" t="s">
        <v>354</v>
      </c>
      <c r="VT1" s="278" t="s">
        <v>354</v>
      </c>
      <c r="VU1" s="278" t="s">
        <v>354</v>
      </c>
      <c r="VV1" s="278" t="s">
        <v>354</v>
      </c>
      <c r="VW1" s="278" t="s">
        <v>354</v>
      </c>
      <c r="VX1" s="278" t="s">
        <v>354</v>
      </c>
      <c r="VY1" s="278" t="s">
        <v>354</v>
      </c>
      <c r="VZ1" s="278" t="s">
        <v>354</v>
      </c>
      <c r="WA1" s="278" t="s">
        <v>354</v>
      </c>
      <c r="WB1" s="278" t="s">
        <v>354</v>
      </c>
      <c r="WC1" s="278" t="s">
        <v>354</v>
      </c>
      <c r="WD1" s="278" t="s">
        <v>354</v>
      </c>
      <c r="WE1" s="278" t="s">
        <v>354</v>
      </c>
      <c r="WF1" s="278" t="s">
        <v>354</v>
      </c>
      <c r="WG1" s="278" t="s">
        <v>354</v>
      </c>
      <c r="WH1" s="278" t="s">
        <v>354</v>
      </c>
      <c r="WI1" s="278" t="s">
        <v>354</v>
      </c>
      <c r="WJ1" s="278" t="s">
        <v>354</v>
      </c>
      <c r="WK1" s="278" t="s">
        <v>354</v>
      </c>
      <c r="WL1" s="278" t="s">
        <v>354</v>
      </c>
      <c r="WM1" s="278" t="s">
        <v>354</v>
      </c>
      <c r="WN1" s="278" t="s">
        <v>354</v>
      </c>
      <c r="WO1" s="278" t="s">
        <v>354</v>
      </c>
      <c r="WP1" s="278" t="s">
        <v>354</v>
      </c>
      <c r="WQ1" s="278" t="s">
        <v>354</v>
      </c>
      <c r="WR1" s="278" t="s">
        <v>354</v>
      </c>
      <c r="WS1" s="278" t="s">
        <v>354</v>
      </c>
      <c r="WT1" s="278" t="s">
        <v>354</v>
      </c>
      <c r="WU1" s="278" t="s">
        <v>354</v>
      </c>
      <c r="WV1" s="278" t="s">
        <v>354</v>
      </c>
      <c r="WW1" s="278" t="s">
        <v>354</v>
      </c>
      <c r="WX1" s="278" t="s">
        <v>354</v>
      </c>
      <c r="WY1" s="278" t="s">
        <v>354</v>
      </c>
      <c r="WZ1" s="278" t="s">
        <v>354</v>
      </c>
      <c r="XA1" s="278" t="s">
        <v>354</v>
      </c>
      <c r="XB1" s="278" t="s">
        <v>354</v>
      </c>
      <c r="XC1" s="278" t="s">
        <v>354</v>
      </c>
      <c r="XD1" s="278" t="s">
        <v>354</v>
      </c>
      <c r="XE1" s="278" t="s">
        <v>354</v>
      </c>
      <c r="XF1" s="278" t="s">
        <v>354</v>
      </c>
      <c r="XG1" s="278" t="s">
        <v>354</v>
      </c>
      <c r="XH1" s="278" t="s">
        <v>354</v>
      </c>
      <c r="XI1" s="278" t="s">
        <v>354</v>
      </c>
      <c r="XJ1" s="278" t="s">
        <v>354</v>
      </c>
      <c r="XK1" s="278" t="s">
        <v>354</v>
      </c>
      <c r="XL1" s="278" t="s">
        <v>354</v>
      </c>
      <c r="XM1" s="278" t="s">
        <v>354</v>
      </c>
      <c r="XN1" s="278" t="s">
        <v>354</v>
      </c>
      <c r="XO1" s="278" t="s">
        <v>354</v>
      </c>
      <c r="XP1" s="278" t="s">
        <v>354</v>
      </c>
      <c r="XQ1" s="278" t="s">
        <v>354</v>
      </c>
      <c r="XR1" s="278" t="s">
        <v>354</v>
      </c>
      <c r="XS1" s="278" t="s">
        <v>354</v>
      </c>
      <c r="XT1" s="278" t="s">
        <v>354</v>
      </c>
      <c r="XU1" s="278" t="s">
        <v>354</v>
      </c>
      <c r="XV1" s="278" t="s">
        <v>354</v>
      </c>
      <c r="XW1" s="278" t="s">
        <v>354</v>
      </c>
      <c r="XX1" s="278" t="s">
        <v>354</v>
      </c>
      <c r="XY1" s="278" t="s">
        <v>354</v>
      </c>
      <c r="XZ1" s="278" t="s">
        <v>354</v>
      </c>
      <c r="YA1" s="278" t="s">
        <v>354</v>
      </c>
      <c r="YB1" s="278" t="s">
        <v>354</v>
      </c>
      <c r="YC1" s="278" t="s">
        <v>354</v>
      </c>
      <c r="YD1" s="278" t="s">
        <v>354</v>
      </c>
      <c r="YE1" s="278" t="s">
        <v>354</v>
      </c>
      <c r="YF1" s="278" t="s">
        <v>354</v>
      </c>
      <c r="YG1" s="278" t="s">
        <v>354</v>
      </c>
      <c r="YH1" s="278" t="s">
        <v>354</v>
      </c>
      <c r="YI1" s="278" t="s">
        <v>354</v>
      </c>
      <c r="YJ1" s="278" t="s">
        <v>354</v>
      </c>
      <c r="YK1" s="278" t="s">
        <v>354</v>
      </c>
      <c r="YL1" s="278" t="s">
        <v>354</v>
      </c>
      <c r="YM1" s="278" t="s">
        <v>354</v>
      </c>
      <c r="YN1" s="278" t="s">
        <v>354</v>
      </c>
      <c r="YO1" s="278" t="s">
        <v>354</v>
      </c>
      <c r="YP1" s="278" t="s">
        <v>354</v>
      </c>
      <c r="YQ1" s="278" t="s">
        <v>354</v>
      </c>
      <c r="YR1" s="278" t="s">
        <v>354</v>
      </c>
      <c r="YS1" s="278" t="s">
        <v>354</v>
      </c>
      <c r="YT1" s="278" t="s">
        <v>354</v>
      </c>
      <c r="YU1" s="278" t="s">
        <v>354</v>
      </c>
      <c r="YV1" s="278" t="s">
        <v>354</v>
      </c>
      <c r="YW1" s="278" t="s">
        <v>354</v>
      </c>
      <c r="YX1" s="278" t="s">
        <v>354</v>
      </c>
      <c r="YY1" s="278" t="s">
        <v>354</v>
      </c>
      <c r="YZ1" s="278" t="s">
        <v>354</v>
      </c>
      <c r="ZA1" s="278" t="s">
        <v>354</v>
      </c>
      <c r="ZB1" s="278" t="s">
        <v>354</v>
      </c>
      <c r="ZC1" s="278" t="s">
        <v>354</v>
      </c>
      <c r="ZD1" s="278" t="s">
        <v>354</v>
      </c>
      <c r="ZE1" s="278" t="s">
        <v>354</v>
      </c>
      <c r="ZF1" s="278" t="s">
        <v>354</v>
      </c>
      <c r="ZG1" s="278" t="s">
        <v>354</v>
      </c>
      <c r="ZH1" s="278" t="s">
        <v>354</v>
      </c>
      <c r="ZI1" s="278" t="s">
        <v>354</v>
      </c>
      <c r="ZJ1" s="278" t="s">
        <v>354</v>
      </c>
      <c r="ZK1" s="278" t="s">
        <v>354</v>
      </c>
      <c r="ZL1" s="278" t="s">
        <v>354</v>
      </c>
      <c r="ZM1" s="278" t="s">
        <v>354</v>
      </c>
      <c r="ZN1" s="278" t="s">
        <v>354</v>
      </c>
      <c r="ZO1" s="278" t="s">
        <v>354</v>
      </c>
      <c r="ZP1" s="278" t="s">
        <v>354</v>
      </c>
      <c r="ZQ1" s="278" t="s">
        <v>354</v>
      </c>
      <c r="ZR1" s="278" t="s">
        <v>354</v>
      </c>
      <c r="ZS1" s="278" t="s">
        <v>354</v>
      </c>
      <c r="ZT1" s="278" t="s">
        <v>354</v>
      </c>
      <c r="ZU1" s="278" t="s">
        <v>354</v>
      </c>
      <c r="ZV1" s="278" t="s">
        <v>354</v>
      </c>
      <c r="ZW1" s="278" t="s">
        <v>354</v>
      </c>
      <c r="ZX1" s="278" t="s">
        <v>354</v>
      </c>
      <c r="ZY1" s="278" t="s">
        <v>354</v>
      </c>
      <c r="ZZ1" s="278" t="s">
        <v>354</v>
      </c>
      <c r="AAA1" s="278" t="s">
        <v>354</v>
      </c>
      <c r="AAB1" s="278" t="s">
        <v>354</v>
      </c>
      <c r="AAC1" s="278" t="s">
        <v>354</v>
      </c>
      <c r="AAD1" s="278" t="s">
        <v>354</v>
      </c>
      <c r="AAE1" s="278" t="s">
        <v>354</v>
      </c>
      <c r="AAF1" s="278" t="s">
        <v>354</v>
      </c>
      <c r="AAG1" s="278" t="s">
        <v>354</v>
      </c>
      <c r="AAH1" s="278" t="s">
        <v>354</v>
      </c>
      <c r="AAI1" s="278" t="s">
        <v>354</v>
      </c>
      <c r="AAJ1" s="278" t="s">
        <v>354</v>
      </c>
      <c r="AAK1" s="278" t="s">
        <v>354</v>
      </c>
      <c r="AAL1" s="278" t="s">
        <v>354</v>
      </c>
      <c r="AAM1" s="278" t="s">
        <v>354</v>
      </c>
      <c r="AAN1" s="278" t="s">
        <v>354</v>
      </c>
      <c r="AAO1" s="278" t="s">
        <v>354</v>
      </c>
      <c r="AAP1" s="278" t="s">
        <v>354</v>
      </c>
      <c r="AAQ1" s="278" t="s">
        <v>354</v>
      </c>
      <c r="AAR1" s="278" t="s">
        <v>354</v>
      </c>
      <c r="AAS1" s="278" t="s">
        <v>354</v>
      </c>
      <c r="AAT1" s="278" t="s">
        <v>354</v>
      </c>
      <c r="AAU1" s="278" t="s">
        <v>354</v>
      </c>
      <c r="AAV1" s="278" t="s">
        <v>354</v>
      </c>
      <c r="AAW1" s="278" t="s">
        <v>354</v>
      </c>
      <c r="AAX1" s="278" t="s">
        <v>354</v>
      </c>
      <c r="AAY1" s="278" t="s">
        <v>354</v>
      </c>
      <c r="AAZ1" s="278" t="s">
        <v>354</v>
      </c>
      <c r="ABA1" s="278" t="s">
        <v>354</v>
      </c>
      <c r="ABB1" s="278" t="s">
        <v>354</v>
      </c>
      <c r="ABC1" s="278" t="s">
        <v>354</v>
      </c>
      <c r="ABD1" s="278" t="s">
        <v>354</v>
      </c>
      <c r="ABE1" s="278" t="s">
        <v>354</v>
      </c>
      <c r="ABF1" s="278" t="s">
        <v>354</v>
      </c>
      <c r="ABG1" s="278" t="s">
        <v>354</v>
      </c>
      <c r="ABH1" s="278" t="s">
        <v>354</v>
      </c>
      <c r="ABI1" s="278" t="s">
        <v>354</v>
      </c>
      <c r="ABJ1" s="278" t="s">
        <v>354</v>
      </c>
      <c r="ABK1" s="278" t="s">
        <v>354</v>
      </c>
      <c r="ABL1" s="278" t="s">
        <v>354</v>
      </c>
      <c r="ABM1" s="278" t="s">
        <v>354</v>
      </c>
      <c r="ABN1" s="278" t="s">
        <v>354</v>
      </c>
      <c r="ABO1" s="278" t="s">
        <v>354</v>
      </c>
      <c r="ABP1" s="278" t="s">
        <v>354</v>
      </c>
      <c r="ABQ1" s="278" t="s">
        <v>354</v>
      </c>
      <c r="ABR1" s="278" t="s">
        <v>354</v>
      </c>
      <c r="ABS1" s="278" t="s">
        <v>354</v>
      </c>
      <c r="ABT1" s="278" t="s">
        <v>354</v>
      </c>
      <c r="ABU1" s="278" t="s">
        <v>354</v>
      </c>
      <c r="ABV1" s="278" t="s">
        <v>354</v>
      </c>
      <c r="ABW1" s="278" t="s">
        <v>354</v>
      </c>
      <c r="ABX1" s="278" t="s">
        <v>354</v>
      </c>
      <c r="ABY1" s="278" t="s">
        <v>354</v>
      </c>
      <c r="ABZ1" s="278" t="s">
        <v>354</v>
      </c>
      <c r="ACA1" s="278" t="s">
        <v>354</v>
      </c>
      <c r="ACB1" s="278" t="s">
        <v>354</v>
      </c>
      <c r="ACC1" s="278" t="s">
        <v>354</v>
      </c>
      <c r="ACD1" s="278" t="s">
        <v>354</v>
      </c>
      <c r="ACE1" s="278" t="s">
        <v>354</v>
      </c>
      <c r="ACF1" s="278" t="s">
        <v>354</v>
      </c>
      <c r="ACG1" s="278" t="s">
        <v>354</v>
      </c>
      <c r="ACH1" s="278" t="s">
        <v>354</v>
      </c>
      <c r="ACI1" s="278" t="s">
        <v>354</v>
      </c>
      <c r="ACJ1" s="278" t="s">
        <v>354</v>
      </c>
      <c r="ACK1" s="278" t="s">
        <v>354</v>
      </c>
      <c r="ACL1" s="278" t="s">
        <v>354</v>
      </c>
      <c r="ACM1" s="278" t="s">
        <v>354</v>
      </c>
      <c r="ACN1" s="278" t="s">
        <v>354</v>
      </c>
      <c r="ACO1" s="278" t="s">
        <v>354</v>
      </c>
      <c r="ACP1" s="278" t="s">
        <v>354</v>
      </c>
      <c r="ACQ1" s="278" t="s">
        <v>354</v>
      </c>
      <c r="ACR1" s="278" t="s">
        <v>354</v>
      </c>
      <c r="ACS1" s="278" t="s">
        <v>354</v>
      </c>
      <c r="ACT1" s="278" t="s">
        <v>354</v>
      </c>
      <c r="ACU1" s="278" t="s">
        <v>354</v>
      </c>
      <c r="ACV1" s="278" t="s">
        <v>354</v>
      </c>
      <c r="ACW1" s="278" t="s">
        <v>354</v>
      </c>
      <c r="ACX1" s="278" t="s">
        <v>354</v>
      </c>
      <c r="ACY1" s="278" t="s">
        <v>354</v>
      </c>
      <c r="ACZ1" s="278" t="s">
        <v>354</v>
      </c>
      <c r="ADA1" s="278" t="s">
        <v>354</v>
      </c>
      <c r="ADB1" s="278" t="s">
        <v>354</v>
      </c>
      <c r="ADC1" s="278" t="s">
        <v>354</v>
      </c>
      <c r="ADD1" s="278" t="s">
        <v>354</v>
      </c>
      <c r="ADE1" s="278" t="s">
        <v>354</v>
      </c>
      <c r="ADF1" s="278" t="s">
        <v>354</v>
      </c>
      <c r="ADG1" s="278" t="s">
        <v>354</v>
      </c>
      <c r="ADH1" s="278" t="s">
        <v>354</v>
      </c>
      <c r="ADI1" s="278" t="s">
        <v>354</v>
      </c>
      <c r="ADJ1" s="278" t="s">
        <v>354</v>
      </c>
      <c r="ADK1" s="278" t="s">
        <v>354</v>
      </c>
      <c r="ADL1" s="278" t="s">
        <v>354</v>
      </c>
      <c r="ADM1" s="278" t="s">
        <v>354</v>
      </c>
      <c r="ADN1" s="278" t="s">
        <v>354</v>
      </c>
      <c r="ADO1" s="278" t="s">
        <v>354</v>
      </c>
      <c r="ADP1" s="278" t="s">
        <v>354</v>
      </c>
      <c r="ADQ1" s="278" t="s">
        <v>354</v>
      </c>
      <c r="ADR1" s="278" t="s">
        <v>354</v>
      </c>
      <c r="ADS1" s="278" t="s">
        <v>354</v>
      </c>
      <c r="ADT1" s="278" t="s">
        <v>354</v>
      </c>
      <c r="ADU1" s="278" t="s">
        <v>354</v>
      </c>
      <c r="ADV1" s="278" t="s">
        <v>354</v>
      </c>
      <c r="ADW1" s="278" t="s">
        <v>354</v>
      </c>
      <c r="ADX1" s="278" t="s">
        <v>354</v>
      </c>
      <c r="ADY1" s="278" t="s">
        <v>354</v>
      </c>
      <c r="ADZ1" s="278" t="s">
        <v>354</v>
      </c>
      <c r="AEA1" s="278" t="s">
        <v>354</v>
      </c>
      <c r="AEB1" s="278" t="s">
        <v>354</v>
      </c>
      <c r="AEC1" s="278" t="s">
        <v>354</v>
      </c>
      <c r="AED1" s="278" t="s">
        <v>354</v>
      </c>
      <c r="AEE1" s="278" t="s">
        <v>354</v>
      </c>
      <c r="AEF1" s="278" t="s">
        <v>354</v>
      </c>
      <c r="AEG1" s="278" t="s">
        <v>354</v>
      </c>
      <c r="AEH1" s="278" t="s">
        <v>354</v>
      </c>
      <c r="AEI1" s="278" t="s">
        <v>354</v>
      </c>
      <c r="AEJ1" s="278" t="s">
        <v>354</v>
      </c>
      <c r="AEK1" s="278" t="s">
        <v>354</v>
      </c>
      <c r="AEL1" s="278" t="s">
        <v>354</v>
      </c>
      <c r="AEM1" s="278" t="s">
        <v>354</v>
      </c>
      <c r="AEN1" s="278" t="s">
        <v>354</v>
      </c>
      <c r="AEO1" s="278" t="s">
        <v>354</v>
      </c>
      <c r="AEP1" s="278" t="s">
        <v>354</v>
      </c>
      <c r="AEQ1" s="278" t="s">
        <v>354</v>
      </c>
      <c r="AER1" s="278" t="s">
        <v>354</v>
      </c>
      <c r="AES1" s="278" t="s">
        <v>354</v>
      </c>
      <c r="AET1" s="278" t="s">
        <v>354</v>
      </c>
      <c r="AEU1" s="278" t="s">
        <v>354</v>
      </c>
      <c r="AEV1" s="278" t="s">
        <v>354</v>
      </c>
      <c r="AEW1" s="278" t="s">
        <v>354</v>
      </c>
      <c r="AEX1" s="278" t="s">
        <v>354</v>
      </c>
      <c r="AEY1" s="278" t="s">
        <v>354</v>
      </c>
      <c r="AEZ1" s="278" t="s">
        <v>354</v>
      </c>
      <c r="AFA1" s="278" t="s">
        <v>354</v>
      </c>
      <c r="AFB1" s="278" t="s">
        <v>354</v>
      </c>
      <c r="AFC1" s="278" t="s">
        <v>354</v>
      </c>
      <c r="AFD1" s="278" t="s">
        <v>354</v>
      </c>
      <c r="AFE1" s="278" t="s">
        <v>354</v>
      </c>
      <c r="AFF1" s="278" t="s">
        <v>354</v>
      </c>
      <c r="AFG1" s="278" t="s">
        <v>354</v>
      </c>
      <c r="AFH1" s="278" t="s">
        <v>354</v>
      </c>
      <c r="AFI1" s="278" t="s">
        <v>354</v>
      </c>
      <c r="AFJ1" s="278" t="s">
        <v>354</v>
      </c>
      <c r="AFK1" s="278" t="s">
        <v>354</v>
      </c>
      <c r="AFL1" s="278" t="s">
        <v>354</v>
      </c>
      <c r="AFM1" s="278" t="s">
        <v>354</v>
      </c>
      <c r="AFN1" s="278" t="s">
        <v>354</v>
      </c>
      <c r="AFO1" s="278" t="s">
        <v>354</v>
      </c>
      <c r="AFP1" s="278" t="s">
        <v>354</v>
      </c>
      <c r="AFQ1" s="278" t="s">
        <v>354</v>
      </c>
      <c r="AFR1" s="278" t="s">
        <v>354</v>
      </c>
      <c r="AFS1" s="278" t="s">
        <v>354</v>
      </c>
      <c r="AFT1" s="278" t="s">
        <v>354</v>
      </c>
      <c r="AFU1" s="278" t="s">
        <v>354</v>
      </c>
      <c r="AFV1" s="278" t="s">
        <v>354</v>
      </c>
      <c r="AFW1" s="278" t="s">
        <v>354</v>
      </c>
      <c r="AFX1" s="278" t="s">
        <v>354</v>
      </c>
      <c r="AFY1" s="278" t="s">
        <v>354</v>
      </c>
      <c r="AFZ1" s="278" t="s">
        <v>354</v>
      </c>
      <c r="AGA1" s="278" t="s">
        <v>354</v>
      </c>
      <c r="AGB1" s="278" t="s">
        <v>354</v>
      </c>
      <c r="AGC1" s="278" t="s">
        <v>354</v>
      </c>
      <c r="AGD1" s="278" t="s">
        <v>354</v>
      </c>
      <c r="AGE1" s="278" t="s">
        <v>354</v>
      </c>
      <c r="AGF1" s="278" t="s">
        <v>354</v>
      </c>
      <c r="AGG1" s="278" t="s">
        <v>354</v>
      </c>
      <c r="AGH1" s="278" t="s">
        <v>354</v>
      </c>
      <c r="AGI1" s="278" t="s">
        <v>354</v>
      </c>
      <c r="AGJ1" s="278" t="s">
        <v>354</v>
      </c>
      <c r="AGK1" s="278" t="s">
        <v>354</v>
      </c>
      <c r="AGL1" s="278" t="s">
        <v>354</v>
      </c>
      <c r="AGM1" s="278" t="s">
        <v>354</v>
      </c>
      <c r="AGN1" s="278" t="s">
        <v>354</v>
      </c>
      <c r="AGO1" s="278" t="s">
        <v>354</v>
      </c>
      <c r="AGP1" s="278" t="s">
        <v>354</v>
      </c>
      <c r="AGQ1" s="278" t="s">
        <v>354</v>
      </c>
      <c r="AGR1" s="278" t="s">
        <v>354</v>
      </c>
      <c r="AGS1" s="278" t="s">
        <v>354</v>
      </c>
      <c r="AGT1" s="278" t="s">
        <v>354</v>
      </c>
      <c r="AGU1" s="278" t="s">
        <v>354</v>
      </c>
      <c r="AGV1" s="278" t="s">
        <v>354</v>
      </c>
      <c r="AGW1" s="278" t="s">
        <v>354</v>
      </c>
      <c r="AGX1" s="278" t="s">
        <v>354</v>
      </c>
      <c r="AGY1" s="278" t="s">
        <v>354</v>
      </c>
      <c r="AGZ1" s="278" t="s">
        <v>354</v>
      </c>
      <c r="AHA1" s="278" t="s">
        <v>354</v>
      </c>
      <c r="AHB1" s="278" t="s">
        <v>354</v>
      </c>
      <c r="AHC1" s="278" t="s">
        <v>354</v>
      </c>
      <c r="AHD1" s="278" t="s">
        <v>354</v>
      </c>
      <c r="AHE1" s="278" t="s">
        <v>354</v>
      </c>
      <c r="AHF1" s="278" t="s">
        <v>354</v>
      </c>
      <c r="AHG1" s="278" t="s">
        <v>354</v>
      </c>
      <c r="AHH1" s="278" t="s">
        <v>354</v>
      </c>
      <c r="AHI1" s="278" t="s">
        <v>354</v>
      </c>
      <c r="AHJ1" s="278" t="s">
        <v>354</v>
      </c>
      <c r="AHK1" s="278" t="s">
        <v>354</v>
      </c>
      <c r="AHL1" s="278" t="s">
        <v>354</v>
      </c>
      <c r="AHM1" s="278" t="s">
        <v>354</v>
      </c>
      <c r="AHN1" s="278" t="s">
        <v>354</v>
      </c>
      <c r="AHO1" s="278" t="s">
        <v>354</v>
      </c>
      <c r="AHP1" s="278" t="s">
        <v>354</v>
      </c>
      <c r="AHQ1" s="278" t="s">
        <v>354</v>
      </c>
      <c r="AHR1" s="278" t="s">
        <v>354</v>
      </c>
      <c r="AHS1" s="278" t="s">
        <v>354</v>
      </c>
      <c r="AHT1" s="278" t="s">
        <v>354</v>
      </c>
      <c r="AHU1" s="278" t="s">
        <v>354</v>
      </c>
      <c r="AHV1" s="278" t="s">
        <v>354</v>
      </c>
      <c r="AHW1" s="278" t="s">
        <v>354</v>
      </c>
      <c r="AHX1" s="278" t="s">
        <v>354</v>
      </c>
      <c r="AHY1" s="278" t="s">
        <v>354</v>
      </c>
      <c r="AHZ1" s="278" t="s">
        <v>354</v>
      </c>
      <c r="AIA1" s="278" t="s">
        <v>354</v>
      </c>
      <c r="AIB1" s="278" t="s">
        <v>354</v>
      </c>
      <c r="AIC1" s="278" t="s">
        <v>354</v>
      </c>
      <c r="AID1" s="278" t="s">
        <v>354</v>
      </c>
      <c r="AIE1" s="278" t="s">
        <v>354</v>
      </c>
      <c r="AIF1" s="278" t="s">
        <v>354</v>
      </c>
      <c r="AIG1" s="278" t="s">
        <v>354</v>
      </c>
      <c r="AIH1" s="278" t="s">
        <v>354</v>
      </c>
      <c r="AII1" s="278" t="s">
        <v>354</v>
      </c>
      <c r="AIJ1" s="278" t="s">
        <v>354</v>
      </c>
      <c r="AIK1" s="278" t="s">
        <v>354</v>
      </c>
      <c r="AIL1" s="278" t="s">
        <v>354</v>
      </c>
      <c r="AIM1" s="278" t="s">
        <v>354</v>
      </c>
      <c r="AIN1" s="278" t="s">
        <v>354</v>
      </c>
      <c r="AIO1" s="278" t="s">
        <v>354</v>
      </c>
      <c r="AIP1" s="278" t="s">
        <v>354</v>
      </c>
      <c r="AIQ1" s="278" t="s">
        <v>354</v>
      </c>
      <c r="AIR1" s="278" t="s">
        <v>354</v>
      </c>
      <c r="AIS1" s="278" t="s">
        <v>354</v>
      </c>
      <c r="AIT1" s="278" t="s">
        <v>354</v>
      </c>
      <c r="AIU1" s="278" t="s">
        <v>354</v>
      </c>
      <c r="AIV1" s="278" t="s">
        <v>354</v>
      </c>
      <c r="AIW1" s="278" t="s">
        <v>354</v>
      </c>
      <c r="AIX1" s="278" t="s">
        <v>354</v>
      </c>
      <c r="AIY1" s="278" t="s">
        <v>354</v>
      </c>
      <c r="AIZ1" s="278" t="s">
        <v>354</v>
      </c>
      <c r="AJA1" s="278" t="s">
        <v>354</v>
      </c>
      <c r="AJB1" s="278" t="s">
        <v>354</v>
      </c>
      <c r="AJC1" s="278" t="s">
        <v>354</v>
      </c>
      <c r="AJD1" s="278" t="s">
        <v>354</v>
      </c>
      <c r="AJE1" s="278" t="s">
        <v>354</v>
      </c>
      <c r="AJF1" s="278" t="s">
        <v>354</v>
      </c>
      <c r="AJG1" s="278" t="s">
        <v>354</v>
      </c>
      <c r="AJH1" s="278" t="s">
        <v>354</v>
      </c>
      <c r="AJI1" s="278" t="s">
        <v>354</v>
      </c>
      <c r="AJJ1" s="278" t="s">
        <v>354</v>
      </c>
      <c r="AJK1" s="278" t="s">
        <v>354</v>
      </c>
      <c r="AJL1" s="278" t="s">
        <v>354</v>
      </c>
      <c r="AJM1" s="278" t="s">
        <v>354</v>
      </c>
      <c r="AJN1" s="278" t="s">
        <v>354</v>
      </c>
      <c r="AJO1" s="278" t="s">
        <v>354</v>
      </c>
      <c r="AJP1" s="278" t="s">
        <v>354</v>
      </c>
      <c r="AJQ1" s="278" t="s">
        <v>354</v>
      </c>
      <c r="AJR1" s="278" t="s">
        <v>354</v>
      </c>
      <c r="AJS1" s="278" t="s">
        <v>354</v>
      </c>
      <c r="AJT1" s="278" t="s">
        <v>354</v>
      </c>
      <c r="AJU1" s="278" t="s">
        <v>354</v>
      </c>
      <c r="AJV1" s="278" t="s">
        <v>354</v>
      </c>
      <c r="AJW1" s="278" t="s">
        <v>354</v>
      </c>
      <c r="AJX1" s="278" t="s">
        <v>354</v>
      </c>
      <c r="AJY1" s="278" t="s">
        <v>354</v>
      </c>
      <c r="AJZ1" s="278" t="s">
        <v>354</v>
      </c>
      <c r="AKA1" s="278" t="s">
        <v>354</v>
      </c>
      <c r="AKB1" s="278" t="s">
        <v>354</v>
      </c>
      <c r="AKC1" s="278" t="s">
        <v>354</v>
      </c>
      <c r="AKD1" s="278" t="s">
        <v>354</v>
      </c>
      <c r="AKE1" s="278" t="s">
        <v>354</v>
      </c>
      <c r="AKF1" s="278" t="s">
        <v>354</v>
      </c>
      <c r="AKG1" s="278" t="s">
        <v>354</v>
      </c>
      <c r="AKH1" s="278" t="s">
        <v>354</v>
      </c>
      <c r="AKI1" s="278" t="s">
        <v>354</v>
      </c>
      <c r="AKJ1" s="278" t="s">
        <v>354</v>
      </c>
      <c r="AKK1" s="278" t="s">
        <v>354</v>
      </c>
      <c r="AKL1" s="278" t="s">
        <v>354</v>
      </c>
      <c r="AKM1" s="278" t="s">
        <v>354</v>
      </c>
      <c r="AKN1" s="278" t="s">
        <v>354</v>
      </c>
      <c r="AKO1" s="278" t="s">
        <v>354</v>
      </c>
      <c r="AKP1" s="278" t="s">
        <v>354</v>
      </c>
      <c r="AKQ1" s="278" t="s">
        <v>354</v>
      </c>
      <c r="AKR1" s="278" t="s">
        <v>354</v>
      </c>
      <c r="AKS1" s="278" t="s">
        <v>354</v>
      </c>
      <c r="AKT1" s="278" t="s">
        <v>354</v>
      </c>
      <c r="AKU1" s="278" t="s">
        <v>354</v>
      </c>
      <c r="AKV1" s="278" t="s">
        <v>354</v>
      </c>
      <c r="AKW1" s="278" t="s">
        <v>354</v>
      </c>
      <c r="AKX1" s="278" t="s">
        <v>354</v>
      </c>
      <c r="AKY1" s="278" t="s">
        <v>354</v>
      </c>
      <c r="AKZ1" s="278" t="s">
        <v>354</v>
      </c>
      <c r="ALA1" s="278" t="s">
        <v>354</v>
      </c>
      <c r="ALB1" s="278" t="s">
        <v>354</v>
      </c>
      <c r="ALC1" s="278" t="s">
        <v>354</v>
      </c>
      <c r="ALD1" s="278" t="s">
        <v>354</v>
      </c>
      <c r="ALE1" s="278" t="s">
        <v>354</v>
      </c>
      <c r="ALF1" s="278" t="s">
        <v>354</v>
      </c>
      <c r="ALG1" s="278" t="s">
        <v>354</v>
      </c>
      <c r="ALH1" s="278" t="s">
        <v>354</v>
      </c>
      <c r="ALI1" s="278" t="s">
        <v>354</v>
      </c>
      <c r="ALJ1" s="278" t="s">
        <v>354</v>
      </c>
      <c r="ALK1" s="278" t="s">
        <v>354</v>
      </c>
      <c r="ALL1" s="278" t="s">
        <v>354</v>
      </c>
      <c r="ALM1" s="278" t="s">
        <v>354</v>
      </c>
      <c r="ALN1" s="278" t="s">
        <v>354</v>
      </c>
      <c r="ALO1" s="278" t="s">
        <v>354</v>
      </c>
      <c r="ALP1" s="278" t="s">
        <v>354</v>
      </c>
      <c r="ALQ1" s="278" t="s">
        <v>354</v>
      </c>
      <c r="ALR1" s="278" t="s">
        <v>354</v>
      </c>
      <c r="ALS1" s="278" t="s">
        <v>354</v>
      </c>
      <c r="ALT1" s="278" t="s">
        <v>354</v>
      </c>
      <c r="ALU1" s="278" t="s">
        <v>354</v>
      </c>
      <c r="ALV1" s="278" t="s">
        <v>354</v>
      </c>
      <c r="ALW1" s="278" t="s">
        <v>354</v>
      </c>
      <c r="ALX1" s="278" t="s">
        <v>354</v>
      </c>
      <c r="ALY1" s="278" t="s">
        <v>354</v>
      </c>
      <c r="ALZ1" s="278" t="s">
        <v>354</v>
      </c>
      <c r="AMA1" s="278" t="s">
        <v>354</v>
      </c>
      <c r="AMB1" s="278" t="s">
        <v>354</v>
      </c>
      <c r="AMC1" s="278" t="s">
        <v>354</v>
      </c>
      <c r="AMD1" s="278" t="s">
        <v>354</v>
      </c>
      <c r="AME1" s="278" t="s">
        <v>354</v>
      </c>
      <c r="AMF1" s="278" t="s">
        <v>354</v>
      </c>
      <c r="AMG1" s="278" t="s">
        <v>354</v>
      </c>
      <c r="AMH1" s="278" t="s">
        <v>354</v>
      </c>
      <c r="AMI1" s="278" t="s">
        <v>354</v>
      </c>
      <c r="AMJ1" s="278" t="s">
        <v>354</v>
      </c>
      <c r="AMK1" s="278" t="s">
        <v>354</v>
      </c>
      <c r="AML1" s="278" t="s">
        <v>354</v>
      </c>
      <c r="AMM1" s="278" t="s">
        <v>354</v>
      </c>
      <c r="AMN1" s="278" t="s">
        <v>354</v>
      </c>
      <c r="AMO1" s="278" t="s">
        <v>354</v>
      </c>
      <c r="AMP1" s="278" t="s">
        <v>354</v>
      </c>
      <c r="AMQ1" s="278" t="s">
        <v>354</v>
      </c>
      <c r="AMR1" s="278" t="s">
        <v>354</v>
      </c>
      <c r="AMS1" s="278" t="s">
        <v>354</v>
      </c>
      <c r="AMT1" s="278" t="s">
        <v>354</v>
      </c>
      <c r="AMU1" s="278" t="s">
        <v>354</v>
      </c>
      <c r="AMV1" s="278" t="s">
        <v>354</v>
      </c>
      <c r="AMW1" s="278" t="s">
        <v>354</v>
      </c>
      <c r="AMX1" s="278" t="s">
        <v>354</v>
      </c>
      <c r="AMY1" s="278" t="s">
        <v>354</v>
      </c>
      <c r="AMZ1" s="278" t="s">
        <v>354</v>
      </c>
      <c r="ANA1" s="278" t="s">
        <v>354</v>
      </c>
      <c r="ANB1" s="278" t="s">
        <v>354</v>
      </c>
      <c r="ANC1" s="278" t="s">
        <v>354</v>
      </c>
      <c r="AND1" s="278" t="s">
        <v>354</v>
      </c>
      <c r="ANE1" s="278" t="s">
        <v>354</v>
      </c>
      <c r="ANF1" s="278" t="s">
        <v>354</v>
      </c>
      <c r="ANG1" s="278" t="s">
        <v>354</v>
      </c>
      <c r="ANH1" s="278" t="s">
        <v>354</v>
      </c>
      <c r="ANI1" s="278" t="s">
        <v>354</v>
      </c>
      <c r="ANJ1" s="278" t="s">
        <v>354</v>
      </c>
      <c r="ANK1" s="278" t="s">
        <v>354</v>
      </c>
      <c r="ANL1" s="278" t="s">
        <v>354</v>
      </c>
      <c r="ANM1" s="278" t="s">
        <v>354</v>
      </c>
      <c r="ANN1" s="278" t="s">
        <v>354</v>
      </c>
      <c r="ANO1" s="278" t="s">
        <v>354</v>
      </c>
      <c r="ANP1" s="278" t="s">
        <v>354</v>
      </c>
      <c r="ANQ1" s="278" t="s">
        <v>354</v>
      </c>
      <c r="ANR1" s="278" t="s">
        <v>354</v>
      </c>
      <c r="ANS1" s="278" t="s">
        <v>354</v>
      </c>
      <c r="ANT1" s="278" t="s">
        <v>354</v>
      </c>
      <c r="ANU1" s="278" t="s">
        <v>354</v>
      </c>
      <c r="ANV1" s="278" t="s">
        <v>354</v>
      </c>
      <c r="ANW1" s="278" t="s">
        <v>354</v>
      </c>
      <c r="ANX1" s="278" t="s">
        <v>354</v>
      </c>
      <c r="ANY1" s="278" t="s">
        <v>354</v>
      </c>
      <c r="ANZ1" s="278" t="s">
        <v>354</v>
      </c>
      <c r="AOA1" s="278" t="s">
        <v>354</v>
      </c>
      <c r="AOB1" s="278" t="s">
        <v>354</v>
      </c>
      <c r="AOC1" s="278" t="s">
        <v>354</v>
      </c>
      <c r="AOD1" s="278" t="s">
        <v>354</v>
      </c>
      <c r="AOE1" s="278" t="s">
        <v>354</v>
      </c>
      <c r="AOF1" s="278" t="s">
        <v>354</v>
      </c>
      <c r="AOG1" s="278" t="s">
        <v>354</v>
      </c>
      <c r="AOH1" s="278" t="s">
        <v>354</v>
      </c>
      <c r="AOI1" s="278" t="s">
        <v>354</v>
      </c>
      <c r="AOJ1" s="278" t="s">
        <v>354</v>
      </c>
      <c r="AOK1" s="278" t="s">
        <v>354</v>
      </c>
      <c r="AOL1" s="278" t="s">
        <v>354</v>
      </c>
      <c r="AOM1" s="278" t="s">
        <v>354</v>
      </c>
      <c r="AON1" s="278" t="s">
        <v>354</v>
      </c>
      <c r="AOO1" s="278" t="s">
        <v>354</v>
      </c>
      <c r="AOP1" s="278" t="s">
        <v>354</v>
      </c>
      <c r="AOQ1" s="278" t="s">
        <v>354</v>
      </c>
      <c r="AOR1" s="278" t="s">
        <v>354</v>
      </c>
      <c r="AOS1" s="278" t="s">
        <v>354</v>
      </c>
      <c r="AOT1" s="278" t="s">
        <v>354</v>
      </c>
      <c r="AOU1" s="278" t="s">
        <v>354</v>
      </c>
      <c r="AOV1" s="278" t="s">
        <v>354</v>
      </c>
      <c r="AOW1" s="278" t="s">
        <v>354</v>
      </c>
      <c r="AOX1" s="278" t="s">
        <v>354</v>
      </c>
      <c r="AOY1" s="278" t="s">
        <v>354</v>
      </c>
      <c r="AOZ1" s="278" t="s">
        <v>354</v>
      </c>
      <c r="APA1" s="278" t="s">
        <v>354</v>
      </c>
      <c r="APB1" s="278" t="s">
        <v>354</v>
      </c>
      <c r="APC1" s="278" t="s">
        <v>354</v>
      </c>
      <c r="APD1" s="278" t="s">
        <v>354</v>
      </c>
      <c r="APE1" s="278" t="s">
        <v>354</v>
      </c>
      <c r="APF1" s="278" t="s">
        <v>354</v>
      </c>
      <c r="APG1" s="278" t="s">
        <v>354</v>
      </c>
      <c r="APH1" s="278" t="s">
        <v>354</v>
      </c>
      <c r="API1" s="278" t="s">
        <v>354</v>
      </c>
      <c r="APJ1" s="278" t="s">
        <v>354</v>
      </c>
      <c r="APK1" s="278" t="s">
        <v>354</v>
      </c>
      <c r="APL1" s="278" t="s">
        <v>354</v>
      </c>
      <c r="APM1" s="278" t="s">
        <v>354</v>
      </c>
      <c r="APN1" s="278" t="s">
        <v>354</v>
      </c>
      <c r="APO1" s="278" t="s">
        <v>354</v>
      </c>
      <c r="APP1" s="278" t="s">
        <v>354</v>
      </c>
      <c r="APQ1" s="278" t="s">
        <v>354</v>
      </c>
      <c r="APR1" s="278" t="s">
        <v>354</v>
      </c>
      <c r="APS1" s="278" t="s">
        <v>354</v>
      </c>
      <c r="APT1" s="278" t="s">
        <v>354</v>
      </c>
      <c r="APU1" s="278" t="s">
        <v>354</v>
      </c>
      <c r="APV1" s="278" t="s">
        <v>354</v>
      </c>
      <c r="APW1" s="278" t="s">
        <v>354</v>
      </c>
      <c r="APX1" s="278" t="s">
        <v>354</v>
      </c>
      <c r="APY1" s="278" t="s">
        <v>354</v>
      </c>
      <c r="APZ1" s="278" t="s">
        <v>354</v>
      </c>
      <c r="AQA1" s="278" t="s">
        <v>354</v>
      </c>
      <c r="AQB1" s="278" t="s">
        <v>354</v>
      </c>
      <c r="AQC1" s="278" t="s">
        <v>354</v>
      </c>
      <c r="AQD1" s="278" t="s">
        <v>354</v>
      </c>
      <c r="AQE1" s="278" t="s">
        <v>354</v>
      </c>
      <c r="AQF1" s="278" t="s">
        <v>354</v>
      </c>
      <c r="AQG1" s="278" t="s">
        <v>354</v>
      </c>
      <c r="AQH1" s="278" t="s">
        <v>354</v>
      </c>
      <c r="AQI1" s="278" t="s">
        <v>354</v>
      </c>
      <c r="AQJ1" s="278" t="s">
        <v>354</v>
      </c>
      <c r="AQK1" s="278" t="s">
        <v>354</v>
      </c>
      <c r="AQL1" s="278" t="s">
        <v>354</v>
      </c>
      <c r="AQM1" s="278" t="s">
        <v>354</v>
      </c>
      <c r="AQN1" s="278" t="s">
        <v>354</v>
      </c>
      <c r="AQO1" s="278" t="s">
        <v>354</v>
      </c>
      <c r="AQP1" s="278" t="s">
        <v>354</v>
      </c>
      <c r="AQQ1" s="278" t="s">
        <v>354</v>
      </c>
      <c r="AQR1" s="278" t="s">
        <v>354</v>
      </c>
      <c r="AQS1" s="278" t="s">
        <v>354</v>
      </c>
      <c r="AQT1" s="278" t="s">
        <v>354</v>
      </c>
      <c r="AQU1" s="278" t="s">
        <v>354</v>
      </c>
      <c r="AQV1" s="278" t="s">
        <v>354</v>
      </c>
      <c r="AQW1" s="278" t="s">
        <v>354</v>
      </c>
      <c r="AQX1" s="278" t="s">
        <v>354</v>
      </c>
      <c r="AQY1" s="278" t="s">
        <v>354</v>
      </c>
      <c r="AQZ1" s="278" t="s">
        <v>354</v>
      </c>
      <c r="ARA1" s="278" t="s">
        <v>354</v>
      </c>
      <c r="ARB1" s="278" t="s">
        <v>354</v>
      </c>
      <c r="ARC1" s="278" t="s">
        <v>354</v>
      </c>
      <c r="ARD1" s="278" t="s">
        <v>354</v>
      </c>
      <c r="ARE1" s="278" t="s">
        <v>354</v>
      </c>
      <c r="ARF1" s="278" t="s">
        <v>354</v>
      </c>
      <c r="ARG1" s="278" t="s">
        <v>354</v>
      </c>
      <c r="ARH1" s="278" t="s">
        <v>354</v>
      </c>
      <c r="ARI1" s="278" t="s">
        <v>354</v>
      </c>
      <c r="ARJ1" s="278" t="s">
        <v>354</v>
      </c>
      <c r="ARK1" s="278" t="s">
        <v>354</v>
      </c>
      <c r="ARL1" s="278" t="s">
        <v>354</v>
      </c>
      <c r="ARM1" s="278" t="s">
        <v>354</v>
      </c>
      <c r="ARN1" s="278" t="s">
        <v>354</v>
      </c>
      <c r="ARO1" s="278" t="s">
        <v>354</v>
      </c>
      <c r="ARP1" s="278" t="s">
        <v>354</v>
      </c>
      <c r="ARQ1" s="278" t="s">
        <v>354</v>
      </c>
      <c r="ARR1" s="278" t="s">
        <v>354</v>
      </c>
      <c r="ARS1" s="278" t="s">
        <v>354</v>
      </c>
      <c r="ART1" s="278" t="s">
        <v>354</v>
      </c>
      <c r="ARU1" s="278" t="s">
        <v>354</v>
      </c>
      <c r="ARV1" s="278" t="s">
        <v>354</v>
      </c>
      <c r="ARW1" s="278" t="s">
        <v>354</v>
      </c>
      <c r="ARX1" s="278" t="s">
        <v>354</v>
      </c>
      <c r="ARY1" s="278" t="s">
        <v>354</v>
      </c>
      <c r="ARZ1" s="278" t="s">
        <v>354</v>
      </c>
      <c r="ASA1" s="278" t="s">
        <v>354</v>
      </c>
      <c r="ASB1" s="278" t="s">
        <v>354</v>
      </c>
      <c r="ASC1" s="278" t="s">
        <v>354</v>
      </c>
      <c r="ASD1" s="278" t="s">
        <v>354</v>
      </c>
      <c r="ASE1" s="278" t="s">
        <v>354</v>
      </c>
      <c r="ASF1" s="278" t="s">
        <v>354</v>
      </c>
      <c r="ASG1" s="278" t="s">
        <v>354</v>
      </c>
      <c r="ASH1" s="278" t="s">
        <v>354</v>
      </c>
      <c r="ASI1" s="278" t="s">
        <v>354</v>
      </c>
      <c r="ASJ1" s="278" t="s">
        <v>354</v>
      </c>
      <c r="ASK1" s="278" t="s">
        <v>354</v>
      </c>
      <c r="ASL1" s="278" t="s">
        <v>354</v>
      </c>
      <c r="ASM1" s="278" t="s">
        <v>354</v>
      </c>
      <c r="ASN1" s="278" t="s">
        <v>354</v>
      </c>
      <c r="ASO1" s="278" t="s">
        <v>354</v>
      </c>
      <c r="ASP1" s="278" t="s">
        <v>354</v>
      </c>
      <c r="ASQ1" s="278" t="s">
        <v>354</v>
      </c>
      <c r="ASR1" s="278" t="s">
        <v>354</v>
      </c>
      <c r="ASS1" s="278" t="s">
        <v>354</v>
      </c>
      <c r="AST1" s="278" t="s">
        <v>354</v>
      </c>
      <c r="ASU1" s="278" t="s">
        <v>354</v>
      </c>
      <c r="ASV1" s="278" t="s">
        <v>354</v>
      </c>
      <c r="ASW1" s="278" t="s">
        <v>354</v>
      </c>
      <c r="ASX1" s="278" t="s">
        <v>354</v>
      </c>
      <c r="ASY1" s="278" t="s">
        <v>354</v>
      </c>
      <c r="ASZ1" s="278" t="s">
        <v>354</v>
      </c>
      <c r="ATA1" s="278" t="s">
        <v>354</v>
      </c>
      <c r="ATB1" s="278" t="s">
        <v>354</v>
      </c>
      <c r="ATC1" s="278" t="s">
        <v>354</v>
      </c>
      <c r="ATD1" s="278" t="s">
        <v>354</v>
      </c>
      <c r="ATE1" s="278" t="s">
        <v>354</v>
      </c>
      <c r="ATF1" s="278" t="s">
        <v>354</v>
      </c>
      <c r="ATG1" s="278" t="s">
        <v>354</v>
      </c>
      <c r="ATH1" s="278" t="s">
        <v>354</v>
      </c>
      <c r="ATI1" s="278" t="s">
        <v>354</v>
      </c>
      <c r="ATJ1" s="278" t="s">
        <v>354</v>
      </c>
      <c r="ATK1" s="278" t="s">
        <v>354</v>
      </c>
      <c r="ATL1" s="278" t="s">
        <v>354</v>
      </c>
      <c r="ATM1" s="278" t="s">
        <v>354</v>
      </c>
      <c r="ATN1" s="278" t="s">
        <v>354</v>
      </c>
      <c r="ATO1" s="278" t="s">
        <v>354</v>
      </c>
      <c r="ATP1" s="278" t="s">
        <v>354</v>
      </c>
      <c r="ATQ1" s="278" t="s">
        <v>354</v>
      </c>
      <c r="ATR1" s="278" t="s">
        <v>354</v>
      </c>
      <c r="ATS1" s="278" t="s">
        <v>354</v>
      </c>
      <c r="ATT1" s="278" t="s">
        <v>354</v>
      </c>
      <c r="ATU1" s="278" t="s">
        <v>354</v>
      </c>
      <c r="ATV1" s="278" t="s">
        <v>354</v>
      </c>
      <c r="ATW1" s="278" t="s">
        <v>354</v>
      </c>
      <c r="ATX1" s="278" t="s">
        <v>354</v>
      </c>
      <c r="ATY1" s="278" t="s">
        <v>354</v>
      </c>
      <c r="ATZ1" s="278" t="s">
        <v>354</v>
      </c>
      <c r="AUA1" s="278" t="s">
        <v>354</v>
      </c>
      <c r="AUB1" s="278" t="s">
        <v>354</v>
      </c>
      <c r="AUC1" s="278" t="s">
        <v>354</v>
      </c>
      <c r="AUD1" s="278" t="s">
        <v>354</v>
      </c>
      <c r="AUE1" s="278" t="s">
        <v>354</v>
      </c>
      <c r="AUF1" s="278" t="s">
        <v>354</v>
      </c>
      <c r="AUG1" s="278" t="s">
        <v>354</v>
      </c>
      <c r="AUH1" s="278" t="s">
        <v>354</v>
      </c>
      <c r="AUI1" s="278" t="s">
        <v>354</v>
      </c>
      <c r="AUJ1" s="278" t="s">
        <v>354</v>
      </c>
      <c r="AUK1" s="278" t="s">
        <v>354</v>
      </c>
      <c r="AUL1" s="278" t="s">
        <v>354</v>
      </c>
      <c r="AUM1" s="278" t="s">
        <v>354</v>
      </c>
      <c r="AUN1" s="278" t="s">
        <v>354</v>
      </c>
      <c r="AUO1" s="278" t="s">
        <v>354</v>
      </c>
      <c r="AUP1" s="278" t="s">
        <v>354</v>
      </c>
      <c r="AUQ1" s="278" t="s">
        <v>354</v>
      </c>
      <c r="AUR1" s="278" t="s">
        <v>354</v>
      </c>
      <c r="AUS1" s="278" t="s">
        <v>354</v>
      </c>
      <c r="AUT1" s="278" t="s">
        <v>354</v>
      </c>
      <c r="AUU1" s="278" t="s">
        <v>354</v>
      </c>
      <c r="AUV1" s="278" t="s">
        <v>354</v>
      </c>
      <c r="AUW1" s="278" t="s">
        <v>354</v>
      </c>
      <c r="AUX1" s="278" t="s">
        <v>354</v>
      </c>
      <c r="AUY1" s="278" t="s">
        <v>354</v>
      </c>
      <c r="AUZ1" s="278" t="s">
        <v>354</v>
      </c>
      <c r="AVA1" s="278" t="s">
        <v>354</v>
      </c>
      <c r="AVB1" s="278" t="s">
        <v>354</v>
      </c>
      <c r="AVC1" s="278" t="s">
        <v>354</v>
      </c>
      <c r="AVD1" s="278" t="s">
        <v>354</v>
      </c>
      <c r="AVE1" s="278" t="s">
        <v>354</v>
      </c>
      <c r="AVF1" s="278" t="s">
        <v>354</v>
      </c>
      <c r="AVG1" s="278" t="s">
        <v>354</v>
      </c>
      <c r="AVH1" s="278" t="s">
        <v>354</v>
      </c>
      <c r="AVI1" s="278" t="s">
        <v>354</v>
      </c>
      <c r="AVJ1" s="278" t="s">
        <v>354</v>
      </c>
      <c r="AVK1" s="278" t="s">
        <v>354</v>
      </c>
      <c r="AVL1" s="278" t="s">
        <v>354</v>
      </c>
      <c r="AVM1" s="278" t="s">
        <v>354</v>
      </c>
      <c r="AVN1" s="278" t="s">
        <v>354</v>
      </c>
      <c r="AVO1" s="278" t="s">
        <v>354</v>
      </c>
      <c r="AVP1" s="278" t="s">
        <v>354</v>
      </c>
      <c r="AVQ1" s="278" t="s">
        <v>354</v>
      </c>
      <c r="AVR1" s="278" t="s">
        <v>354</v>
      </c>
      <c r="AVS1" s="278" t="s">
        <v>354</v>
      </c>
      <c r="AVT1" s="278" t="s">
        <v>354</v>
      </c>
      <c r="AVU1" s="278" t="s">
        <v>354</v>
      </c>
      <c r="AVV1" s="278" t="s">
        <v>354</v>
      </c>
      <c r="AVW1" s="278" t="s">
        <v>354</v>
      </c>
      <c r="AVX1" s="278" t="s">
        <v>354</v>
      </c>
      <c r="AVY1" s="278" t="s">
        <v>354</v>
      </c>
      <c r="AVZ1" s="278" t="s">
        <v>354</v>
      </c>
      <c r="AWA1" s="278" t="s">
        <v>354</v>
      </c>
      <c r="AWB1" s="278" t="s">
        <v>354</v>
      </c>
      <c r="AWC1" s="278" t="s">
        <v>354</v>
      </c>
      <c r="AWD1" s="278" t="s">
        <v>354</v>
      </c>
      <c r="AWE1" s="278" t="s">
        <v>354</v>
      </c>
      <c r="AWF1" s="278" t="s">
        <v>354</v>
      </c>
      <c r="AWG1" s="278" t="s">
        <v>354</v>
      </c>
      <c r="AWH1" s="278" t="s">
        <v>354</v>
      </c>
      <c r="AWI1" s="278" t="s">
        <v>354</v>
      </c>
      <c r="AWJ1" s="278" t="s">
        <v>354</v>
      </c>
      <c r="AWK1" s="278" t="s">
        <v>354</v>
      </c>
      <c r="AWL1" s="278" t="s">
        <v>354</v>
      </c>
      <c r="AWM1" s="278" t="s">
        <v>354</v>
      </c>
      <c r="AWN1" s="278" t="s">
        <v>354</v>
      </c>
      <c r="AWO1" s="278" t="s">
        <v>354</v>
      </c>
      <c r="AWP1" s="278" t="s">
        <v>354</v>
      </c>
      <c r="AWQ1" s="278" t="s">
        <v>354</v>
      </c>
      <c r="AWR1" s="278" t="s">
        <v>354</v>
      </c>
      <c r="AWS1" s="278" t="s">
        <v>354</v>
      </c>
      <c r="AWT1" s="278" t="s">
        <v>354</v>
      </c>
      <c r="AWU1" s="278" t="s">
        <v>354</v>
      </c>
      <c r="AWV1" s="278" t="s">
        <v>354</v>
      </c>
      <c r="AWW1" s="278" t="s">
        <v>354</v>
      </c>
      <c r="AWX1" s="278" t="s">
        <v>354</v>
      </c>
      <c r="AWY1" s="278" t="s">
        <v>354</v>
      </c>
      <c r="AWZ1" s="278" t="s">
        <v>354</v>
      </c>
      <c r="AXA1" s="278" t="s">
        <v>354</v>
      </c>
      <c r="AXB1" s="278" t="s">
        <v>354</v>
      </c>
      <c r="AXC1" s="278" t="s">
        <v>354</v>
      </c>
      <c r="AXD1" s="278" t="s">
        <v>354</v>
      </c>
      <c r="AXE1" s="278" t="s">
        <v>354</v>
      </c>
      <c r="AXF1" s="278" t="s">
        <v>354</v>
      </c>
      <c r="AXG1" s="278" t="s">
        <v>354</v>
      </c>
      <c r="AXH1" s="278" t="s">
        <v>354</v>
      </c>
      <c r="AXI1" s="278" t="s">
        <v>354</v>
      </c>
      <c r="AXJ1" s="278" t="s">
        <v>354</v>
      </c>
      <c r="AXK1" s="278" t="s">
        <v>354</v>
      </c>
      <c r="AXL1" s="278" t="s">
        <v>354</v>
      </c>
      <c r="AXM1" s="278" t="s">
        <v>354</v>
      </c>
      <c r="AXN1" s="278" t="s">
        <v>354</v>
      </c>
      <c r="AXO1" s="278" t="s">
        <v>354</v>
      </c>
      <c r="AXP1" s="278" t="s">
        <v>354</v>
      </c>
      <c r="AXQ1" s="278" t="s">
        <v>354</v>
      </c>
      <c r="AXR1" s="278" t="s">
        <v>354</v>
      </c>
      <c r="AXS1" s="278" t="s">
        <v>354</v>
      </c>
      <c r="AXT1" s="278" t="s">
        <v>354</v>
      </c>
      <c r="AXU1" s="278" t="s">
        <v>354</v>
      </c>
      <c r="AXV1" s="278" t="s">
        <v>354</v>
      </c>
      <c r="AXW1" s="278" t="s">
        <v>354</v>
      </c>
      <c r="AXX1" s="278" t="s">
        <v>354</v>
      </c>
      <c r="AXY1" s="278" t="s">
        <v>354</v>
      </c>
      <c r="AXZ1" s="278" t="s">
        <v>354</v>
      </c>
      <c r="AYA1" s="278" t="s">
        <v>354</v>
      </c>
      <c r="AYB1" s="278" t="s">
        <v>354</v>
      </c>
      <c r="AYC1" s="278" t="s">
        <v>354</v>
      </c>
      <c r="AYD1" s="278" t="s">
        <v>354</v>
      </c>
      <c r="AYE1" s="278" t="s">
        <v>354</v>
      </c>
      <c r="AYF1" s="278" t="s">
        <v>354</v>
      </c>
      <c r="AYG1" s="278" t="s">
        <v>354</v>
      </c>
      <c r="AYH1" s="278" t="s">
        <v>354</v>
      </c>
      <c r="AYI1" s="278" t="s">
        <v>354</v>
      </c>
      <c r="AYJ1" s="278" t="s">
        <v>354</v>
      </c>
      <c r="AYK1" s="278" t="s">
        <v>354</v>
      </c>
      <c r="AYL1" s="278" t="s">
        <v>354</v>
      </c>
      <c r="AYM1" s="278" t="s">
        <v>354</v>
      </c>
      <c r="AYN1" s="278" t="s">
        <v>354</v>
      </c>
      <c r="AYO1" s="278" t="s">
        <v>354</v>
      </c>
      <c r="AYP1" s="278" t="s">
        <v>354</v>
      </c>
      <c r="AYQ1" s="278" t="s">
        <v>354</v>
      </c>
      <c r="AYR1" s="278" t="s">
        <v>354</v>
      </c>
      <c r="AYS1" s="278" t="s">
        <v>354</v>
      </c>
      <c r="AYT1" s="278" t="s">
        <v>354</v>
      </c>
      <c r="AYU1" s="278" t="s">
        <v>354</v>
      </c>
      <c r="AYV1" s="278" t="s">
        <v>354</v>
      </c>
      <c r="AYW1" s="278" t="s">
        <v>354</v>
      </c>
      <c r="AYX1" s="278" t="s">
        <v>354</v>
      </c>
      <c r="AYY1" s="278" t="s">
        <v>354</v>
      </c>
      <c r="AYZ1" s="278" t="s">
        <v>354</v>
      </c>
      <c r="AZA1" s="278" t="s">
        <v>354</v>
      </c>
      <c r="AZB1" s="278" t="s">
        <v>354</v>
      </c>
      <c r="AZC1" s="278" t="s">
        <v>354</v>
      </c>
      <c r="AZD1" s="278" t="s">
        <v>354</v>
      </c>
      <c r="AZE1" s="278" t="s">
        <v>354</v>
      </c>
      <c r="AZF1" s="278" t="s">
        <v>354</v>
      </c>
      <c r="AZG1" s="278" t="s">
        <v>354</v>
      </c>
      <c r="AZH1" s="278" t="s">
        <v>354</v>
      </c>
      <c r="AZI1" s="278" t="s">
        <v>354</v>
      </c>
      <c r="AZJ1" s="278" t="s">
        <v>354</v>
      </c>
      <c r="AZK1" s="278" t="s">
        <v>354</v>
      </c>
      <c r="AZL1" s="278" t="s">
        <v>354</v>
      </c>
      <c r="AZM1" s="278" t="s">
        <v>354</v>
      </c>
      <c r="AZN1" s="278" t="s">
        <v>354</v>
      </c>
      <c r="AZO1" s="278" t="s">
        <v>354</v>
      </c>
      <c r="AZP1" s="278" t="s">
        <v>354</v>
      </c>
      <c r="AZQ1" s="278" t="s">
        <v>354</v>
      </c>
      <c r="AZR1" s="278" t="s">
        <v>354</v>
      </c>
      <c r="AZS1" s="278" t="s">
        <v>354</v>
      </c>
      <c r="AZT1" s="278" t="s">
        <v>354</v>
      </c>
      <c r="AZU1" s="278" t="s">
        <v>354</v>
      </c>
      <c r="AZV1" s="278" t="s">
        <v>354</v>
      </c>
      <c r="AZW1" s="278" t="s">
        <v>354</v>
      </c>
      <c r="AZX1" s="278" t="s">
        <v>354</v>
      </c>
      <c r="AZY1" s="278" t="s">
        <v>354</v>
      </c>
      <c r="AZZ1" s="278" t="s">
        <v>354</v>
      </c>
      <c r="BAA1" s="278" t="s">
        <v>354</v>
      </c>
      <c r="BAB1" s="278" t="s">
        <v>354</v>
      </c>
      <c r="BAC1" s="278" t="s">
        <v>354</v>
      </c>
      <c r="BAD1" s="278" t="s">
        <v>354</v>
      </c>
      <c r="BAE1" s="278" t="s">
        <v>354</v>
      </c>
      <c r="BAF1" s="278" t="s">
        <v>354</v>
      </c>
      <c r="BAG1" s="278" t="s">
        <v>354</v>
      </c>
      <c r="BAH1" s="278" t="s">
        <v>354</v>
      </c>
      <c r="BAI1" s="278" t="s">
        <v>354</v>
      </c>
      <c r="BAJ1" s="278" t="s">
        <v>354</v>
      </c>
      <c r="BAK1" s="278" t="s">
        <v>354</v>
      </c>
      <c r="BAL1" s="278" t="s">
        <v>354</v>
      </c>
      <c r="BAM1" s="278" t="s">
        <v>354</v>
      </c>
      <c r="BAN1" s="278" t="s">
        <v>354</v>
      </c>
      <c r="BAO1" s="278" t="s">
        <v>354</v>
      </c>
      <c r="BAP1" s="278" t="s">
        <v>354</v>
      </c>
      <c r="BAQ1" s="278" t="s">
        <v>354</v>
      </c>
      <c r="BAR1" s="278" t="s">
        <v>354</v>
      </c>
      <c r="BAS1" s="278" t="s">
        <v>354</v>
      </c>
      <c r="BAT1" s="278" t="s">
        <v>354</v>
      </c>
      <c r="BAU1" s="278" t="s">
        <v>354</v>
      </c>
      <c r="BAV1" s="278" t="s">
        <v>354</v>
      </c>
      <c r="BAW1" s="278" t="s">
        <v>354</v>
      </c>
      <c r="BAX1" s="278" t="s">
        <v>354</v>
      </c>
      <c r="BAY1" s="278" t="s">
        <v>354</v>
      </c>
      <c r="BAZ1" s="278" t="s">
        <v>354</v>
      </c>
      <c r="BBA1" s="278" t="s">
        <v>354</v>
      </c>
      <c r="BBB1" s="278" t="s">
        <v>354</v>
      </c>
      <c r="BBC1" s="278" t="s">
        <v>354</v>
      </c>
      <c r="BBD1" s="278" t="s">
        <v>354</v>
      </c>
      <c r="BBE1" s="278" t="s">
        <v>354</v>
      </c>
      <c r="BBF1" s="278" t="s">
        <v>354</v>
      </c>
      <c r="BBG1" s="278" t="s">
        <v>354</v>
      </c>
      <c r="BBH1" s="278" t="s">
        <v>354</v>
      </c>
      <c r="BBI1" s="278" t="s">
        <v>354</v>
      </c>
      <c r="BBJ1" s="278" t="s">
        <v>354</v>
      </c>
      <c r="BBK1" s="278" t="s">
        <v>354</v>
      </c>
      <c r="BBL1" s="278" t="s">
        <v>354</v>
      </c>
      <c r="BBM1" s="278" t="s">
        <v>354</v>
      </c>
      <c r="BBN1" s="278" t="s">
        <v>354</v>
      </c>
      <c r="BBO1" s="278" t="s">
        <v>354</v>
      </c>
      <c r="BBP1" s="278" t="s">
        <v>354</v>
      </c>
      <c r="BBQ1" s="278" t="s">
        <v>354</v>
      </c>
      <c r="BBR1" s="278" t="s">
        <v>354</v>
      </c>
      <c r="BBS1" s="278" t="s">
        <v>354</v>
      </c>
      <c r="BBT1" s="278" t="s">
        <v>354</v>
      </c>
      <c r="BBU1" s="278" t="s">
        <v>354</v>
      </c>
      <c r="BBV1" s="278" t="s">
        <v>354</v>
      </c>
      <c r="BBW1" s="278" t="s">
        <v>354</v>
      </c>
      <c r="BBX1" s="278" t="s">
        <v>354</v>
      </c>
      <c r="BBY1" s="278" t="s">
        <v>354</v>
      </c>
      <c r="BBZ1" s="278" t="s">
        <v>354</v>
      </c>
      <c r="BCA1" s="278" t="s">
        <v>354</v>
      </c>
      <c r="BCB1" s="278" t="s">
        <v>354</v>
      </c>
      <c r="BCC1" s="278" t="s">
        <v>354</v>
      </c>
      <c r="BCD1" s="278" t="s">
        <v>354</v>
      </c>
      <c r="BCE1" s="278" t="s">
        <v>354</v>
      </c>
      <c r="BCF1" s="278" t="s">
        <v>354</v>
      </c>
      <c r="BCG1" s="278" t="s">
        <v>354</v>
      </c>
      <c r="BCH1" s="278" t="s">
        <v>354</v>
      </c>
      <c r="BCI1" s="278" t="s">
        <v>354</v>
      </c>
      <c r="BCJ1" s="278" t="s">
        <v>354</v>
      </c>
      <c r="BCK1" s="278" t="s">
        <v>354</v>
      </c>
      <c r="BCL1" s="278" t="s">
        <v>354</v>
      </c>
      <c r="BCM1" s="278" t="s">
        <v>354</v>
      </c>
      <c r="BCN1" s="278" t="s">
        <v>354</v>
      </c>
      <c r="BCO1" s="278" t="s">
        <v>354</v>
      </c>
      <c r="BCP1" s="278" t="s">
        <v>354</v>
      </c>
      <c r="BCQ1" s="278" t="s">
        <v>354</v>
      </c>
      <c r="BCR1" s="278" t="s">
        <v>354</v>
      </c>
      <c r="BCS1" s="278" t="s">
        <v>354</v>
      </c>
      <c r="BCT1" s="278" t="s">
        <v>354</v>
      </c>
      <c r="BCU1" s="278" t="s">
        <v>354</v>
      </c>
      <c r="BCV1" s="278" t="s">
        <v>354</v>
      </c>
      <c r="BCW1" s="278" t="s">
        <v>354</v>
      </c>
      <c r="BCX1" s="278" t="s">
        <v>354</v>
      </c>
      <c r="BCY1" s="278" t="s">
        <v>354</v>
      </c>
      <c r="BCZ1" s="278" t="s">
        <v>354</v>
      </c>
      <c r="BDA1" s="278" t="s">
        <v>354</v>
      </c>
      <c r="BDB1" s="278" t="s">
        <v>354</v>
      </c>
      <c r="BDC1" s="278" t="s">
        <v>354</v>
      </c>
      <c r="BDD1" s="278" t="s">
        <v>354</v>
      </c>
      <c r="BDE1" s="278" t="s">
        <v>354</v>
      </c>
      <c r="BDF1" s="278" t="s">
        <v>354</v>
      </c>
      <c r="BDG1" s="278" t="s">
        <v>354</v>
      </c>
      <c r="BDH1" s="278" t="s">
        <v>354</v>
      </c>
      <c r="BDI1" s="278" t="s">
        <v>354</v>
      </c>
      <c r="BDJ1" s="278" t="s">
        <v>354</v>
      </c>
      <c r="BDK1" s="278" t="s">
        <v>354</v>
      </c>
      <c r="BDL1" s="278" t="s">
        <v>354</v>
      </c>
      <c r="BDM1" s="278" t="s">
        <v>354</v>
      </c>
      <c r="BDN1" s="278" t="s">
        <v>354</v>
      </c>
      <c r="BDO1" s="278" t="s">
        <v>354</v>
      </c>
      <c r="BDP1" s="278" t="s">
        <v>354</v>
      </c>
      <c r="BDQ1" s="278" t="s">
        <v>354</v>
      </c>
      <c r="BDR1" s="278" t="s">
        <v>354</v>
      </c>
      <c r="BDS1" s="278" t="s">
        <v>354</v>
      </c>
      <c r="BDT1" s="278" t="s">
        <v>354</v>
      </c>
      <c r="BDU1" s="278" t="s">
        <v>354</v>
      </c>
      <c r="BDV1" s="278" t="s">
        <v>354</v>
      </c>
      <c r="BDW1" s="278" t="s">
        <v>354</v>
      </c>
      <c r="BDX1" s="278" t="s">
        <v>354</v>
      </c>
      <c r="BDY1" s="278" t="s">
        <v>354</v>
      </c>
      <c r="BDZ1" s="278" t="s">
        <v>354</v>
      </c>
      <c r="BEA1" s="278" t="s">
        <v>354</v>
      </c>
      <c r="BEB1" s="278" t="s">
        <v>354</v>
      </c>
      <c r="BEC1" s="278" t="s">
        <v>354</v>
      </c>
      <c r="BED1" s="278" t="s">
        <v>354</v>
      </c>
      <c r="BEE1" s="278" t="s">
        <v>354</v>
      </c>
      <c r="BEF1" s="278" t="s">
        <v>354</v>
      </c>
      <c r="BEG1" s="278" t="s">
        <v>354</v>
      </c>
      <c r="BEH1" s="278" t="s">
        <v>354</v>
      </c>
      <c r="BEI1" s="278" t="s">
        <v>354</v>
      </c>
      <c r="BEJ1" s="278" t="s">
        <v>354</v>
      </c>
      <c r="BEK1" s="278" t="s">
        <v>354</v>
      </c>
      <c r="BEL1" s="278" t="s">
        <v>354</v>
      </c>
      <c r="BEM1" s="278" t="s">
        <v>354</v>
      </c>
      <c r="BEN1" s="278" t="s">
        <v>354</v>
      </c>
      <c r="BEO1" s="278" t="s">
        <v>354</v>
      </c>
      <c r="BEP1" s="278" t="s">
        <v>354</v>
      </c>
      <c r="BEQ1" s="278" t="s">
        <v>354</v>
      </c>
      <c r="BER1" s="278" t="s">
        <v>354</v>
      </c>
      <c r="BES1" s="278" t="s">
        <v>354</v>
      </c>
      <c r="BET1" s="278" t="s">
        <v>354</v>
      </c>
      <c r="BEU1" s="278" t="s">
        <v>354</v>
      </c>
      <c r="BEV1" s="278" t="s">
        <v>354</v>
      </c>
      <c r="BEW1" s="278" t="s">
        <v>354</v>
      </c>
      <c r="BEX1" s="278" t="s">
        <v>354</v>
      </c>
      <c r="BEY1" s="278" t="s">
        <v>354</v>
      </c>
      <c r="BEZ1" s="278" t="s">
        <v>354</v>
      </c>
      <c r="BFA1" s="278" t="s">
        <v>354</v>
      </c>
      <c r="BFB1" s="278" t="s">
        <v>354</v>
      </c>
      <c r="BFC1" s="278" t="s">
        <v>354</v>
      </c>
      <c r="BFD1" s="278" t="s">
        <v>354</v>
      </c>
      <c r="BFE1" s="278" t="s">
        <v>354</v>
      </c>
      <c r="BFF1" s="278" t="s">
        <v>354</v>
      </c>
      <c r="BFG1" s="278" t="s">
        <v>354</v>
      </c>
      <c r="BFH1" s="278" t="s">
        <v>354</v>
      </c>
      <c r="BFI1" s="278" t="s">
        <v>354</v>
      </c>
      <c r="BFJ1" s="278" t="s">
        <v>354</v>
      </c>
      <c r="BFK1" s="278" t="s">
        <v>354</v>
      </c>
      <c r="BFL1" s="278" t="s">
        <v>354</v>
      </c>
      <c r="BFM1" s="278" t="s">
        <v>354</v>
      </c>
      <c r="BFN1" s="278" t="s">
        <v>354</v>
      </c>
      <c r="BFO1" s="278" t="s">
        <v>354</v>
      </c>
      <c r="BFP1" s="278" t="s">
        <v>354</v>
      </c>
      <c r="BFQ1" s="278" t="s">
        <v>354</v>
      </c>
      <c r="BFR1" s="278" t="s">
        <v>354</v>
      </c>
      <c r="BFS1" s="278" t="s">
        <v>354</v>
      </c>
      <c r="BFT1" s="278" t="s">
        <v>354</v>
      </c>
      <c r="BFU1" s="278" t="s">
        <v>354</v>
      </c>
      <c r="BFV1" s="278" t="s">
        <v>354</v>
      </c>
      <c r="BFW1" s="278" t="s">
        <v>354</v>
      </c>
      <c r="BFX1" s="278" t="s">
        <v>354</v>
      </c>
      <c r="BFY1" s="278" t="s">
        <v>354</v>
      </c>
      <c r="BFZ1" s="278" t="s">
        <v>354</v>
      </c>
      <c r="BGA1" s="278" t="s">
        <v>354</v>
      </c>
      <c r="BGB1" s="278" t="s">
        <v>354</v>
      </c>
      <c r="BGC1" s="278" t="s">
        <v>354</v>
      </c>
      <c r="BGD1" s="278" t="s">
        <v>354</v>
      </c>
      <c r="BGE1" s="278" t="s">
        <v>354</v>
      </c>
      <c r="BGF1" s="278" t="s">
        <v>354</v>
      </c>
      <c r="BGG1" s="278" t="s">
        <v>354</v>
      </c>
      <c r="BGH1" s="278" t="s">
        <v>354</v>
      </c>
      <c r="BGI1" s="278" t="s">
        <v>354</v>
      </c>
      <c r="BGJ1" s="278" t="s">
        <v>354</v>
      </c>
      <c r="BGK1" s="278" t="s">
        <v>354</v>
      </c>
      <c r="BGL1" s="278" t="s">
        <v>354</v>
      </c>
      <c r="BGM1" s="278" t="s">
        <v>354</v>
      </c>
      <c r="BGN1" s="278" t="s">
        <v>354</v>
      </c>
      <c r="BGO1" s="278" t="s">
        <v>354</v>
      </c>
      <c r="BGP1" s="278" t="s">
        <v>354</v>
      </c>
      <c r="BGQ1" s="278" t="s">
        <v>354</v>
      </c>
      <c r="BGR1" s="278" t="s">
        <v>354</v>
      </c>
      <c r="BGS1" s="278" t="s">
        <v>354</v>
      </c>
      <c r="BGT1" s="278" t="s">
        <v>354</v>
      </c>
      <c r="BGU1" s="278" t="s">
        <v>354</v>
      </c>
      <c r="BGV1" s="278" t="s">
        <v>354</v>
      </c>
      <c r="BGW1" s="278" t="s">
        <v>354</v>
      </c>
      <c r="BGX1" s="278" t="s">
        <v>354</v>
      </c>
      <c r="BGY1" s="278" t="s">
        <v>354</v>
      </c>
      <c r="BGZ1" s="278" t="s">
        <v>354</v>
      </c>
      <c r="BHA1" s="278" t="s">
        <v>354</v>
      </c>
      <c r="BHB1" s="278" t="s">
        <v>354</v>
      </c>
      <c r="BHC1" s="278" t="s">
        <v>354</v>
      </c>
      <c r="BHD1" s="278" t="s">
        <v>354</v>
      </c>
      <c r="BHE1" s="278" t="s">
        <v>354</v>
      </c>
      <c r="BHF1" s="278" t="s">
        <v>354</v>
      </c>
      <c r="BHG1" s="278" t="s">
        <v>354</v>
      </c>
      <c r="BHH1" s="278" t="s">
        <v>354</v>
      </c>
      <c r="BHI1" s="278" t="s">
        <v>354</v>
      </c>
      <c r="BHJ1" s="278" t="s">
        <v>354</v>
      </c>
      <c r="BHK1" s="278" t="s">
        <v>354</v>
      </c>
      <c r="BHL1" s="278" t="s">
        <v>354</v>
      </c>
      <c r="BHM1" s="278" t="s">
        <v>354</v>
      </c>
      <c r="BHN1" s="278" t="s">
        <v>354</v>
      </c>
      <c r="BHO1" s="278" t="s">
        <v>354</v>
      </c>
      <c r="BHP1" s="278" t="s">
        <v>354</v>
      </c>
      <c r="BHQ1" s="278" t="s">
        <v>354</v>
      </c>
      <c r="BHR1" s="278" t="s">
        <v>354</v>
      </c>
      <c r="BHS1" s="278" t="s">
        <v>354</v>
      </c>
      <c r="BHT1" s="278" t="s">
        <v>354</v>
      </c>
      <c r="BHU1" s="278" t="s">
        <v>354</v>
      </c>
      <c r="BHV1" s="278" t="s">
        <v>354</v>
      </c>
      <c r="BHW1" s="278" t="s">
        <v>354</v>
      </c>
      <c r="BHX1" s="278" t="s">
        <v>354</v>
      </c>
      <c r="BHY1" s="278" t="s">
        <v>354</v>
      </c>
      <c r="BHZ1" s="278" t="s">
        <v>354</v>
      </c>
      <c r="BIA1" s="278" t="s">
        <v>354</v>
      </c>
      <c r="BIB1" s="278" t="s">
        <v>354</v>
      </c>
      <c r="BIC1" s="278" t="s">
        <v>354</v>
      </c>
      <c r="BID1" s="278" t="s">
        <v>354</v>
      </c>
      <c r="BIE1" s="278" t="s">
        <v>354</v>
      </c>
      <c r="BIF1" s="278" t="s">
        <v>354</v>
      </c>
      <c r="BIG1" s="278" t="s">
        <v>354</v>
      </c>
      <c r="BIH1" s="278" t="s">
        <v>354</v>
      </c>
      <c r="BII1" s="278" t="s">
        <v>354</v>
      </c>
      <c r="BIJ1" s="278" t="s">
        <v>354</v>
      </c>
      <c r="BIK1" s="278" t="s">
        <v>354</v>
      </c>
      <c r="BIL1" s="278" t="s">
        <v>354</v>
      </c>
      <c r="BIM1" s="278" t="s">
        <v>354</v>
      </c>
      <c r="BIN1" s="278" t="s">
        <v>354</v>
      </c>
      <c r="BIO1" s="278" t="s">
        <v>354</v>
      </c>
      <c r="BIP1" s="278" t="s">
        <v>354</v>
      </c>
      <c r="BIQ1" s="278" t="s">
        <v>354</v>
      </c>
      <c r="BIR1" s="278" t="s">
        <v>354</v>
      </c>
      <c r="BIS1" s="278" t="s">
        <v>354</v>
      </c>
      <c r="BIT1" s="278" t="s">
        <v>354</v>
      </c>
      <c r="BIU1" s="278" t="s">
        <v>354</v>
      </c>
      <c r="BIV1" s="278" t="s">
        <v>354</v>
      </c>
      <c r="BIW1" s="278" t="s">
        <v>354</v>
      </c>
      <c r="BIX1" s="278" t="s">
        <v>354</v>
      </c>
      <c r="BIY1" s="278" t="s">
        <v>354</v>
      </c>
      <c r="BIZ1" s="278" t="s">
        <v>354</v>
      </c>
      <c r="BJA1" s="278" t="s">
        <v>354</v>
      </c>
      <c r="BJB1" s="278" t="s">
        <v>354</v>
      </c>
      <c r="BJC1" s="278" t="s">
        <v>354</v>
      </c>
      <c r="BJD1" s="278" t="s">
        <v>354</v>
      </c>
      <c r="BJE1" s="278" t="s">
        <v>354</v>
      </c>
      <c r="BJF1" s="278" t="s">
        <v>354</v>
      </c>
      <c r="BJG1" s="278" t="s">
        <v>354</v>
      </c>
      <c r="BJH1" s="278" t="s">
        <v>354</v>
      </c>
      <c r="BJI1" s="278" t="s">
        <v>354</v>
      </c>
      <c r="BJJ1" s="278" t="s">
        <v>354</v>
      </c>
      <c r="BJK1" s="278" t="s">
        <v>354</v>
      </c>
      <c r="BJL1" s="278" t="s">
        <v>354</v>
      </c>
      <c r="BJM1" s="278" t="s">
        <v>354</v>
      </c>
      <c r="BJN1" s="278" t="s">
        <v>354</v>
      </c>
      <c r="BJO1" s="278" t="s">
        <v>354</v>
      </c>
      <c r="BJP1" s="278" t="s">
        <v>354</v>
      </c>
      <c r="BJQ1" s="278" t="s">
        <v>354</v>
      </c>
      <c r="BJR1" s="278" t="s">
        <v>354</v>
      </c>
      <c r="BJS1" s="278" t="s">
        <v>354</v>
      </c>
      <c r="BJT1" s="278" t="s">
        <v>354</v>
      </c>
      <c r="BJU1" s="278" t="s">
        <v>354</v>
      </c>
      <c r="BJV1" s="278" t="s">
        <v>354</v>
      </c>
      <c r="BJW1" s="278" t="s">
        <v>354</v>
      </c>
      <c r="BJX1" s="278" t="s">
        <v>354</v>
      </c>
      <c r="BJY1" s="278" t="s">
        <v>354</v>
      </c>
      <c r="BJZ1" s="278" t="s">
        <v>354</v>
      </c>
      <c r="BKA1" s="278" t="s">
        <v>354</v>
      </c>
      <c r="BKB1" s="278" t="s">
        <v>354</v>
      </c>
      <c r="BKC1" s="278" t="s">
        <v>354</v>
      </c>
      <c r="BKD1" s="278" t="s">
        <v>354</v>
      </c>
      <c r="BKE1" s="278" t="s">
        <v>354</v>
      </c>
      <c r="BKF1" s="278" t="s">
        <v>354</v>
      </c>
      <c r="BKG1" s="278" t="s">
        <v>354</v>
      </c>
      <c r="BKH1" s="278" t="s">
        <v>354</v>
      </c>
      <c r="BKI1" s="278" t="s">
        <v>354</v>
      </c>
      <c r="BKJ1" s="278" t="s">
        <v>354</v>
      </c>
      <c r="BKK1" s="278" t="s">
        <v>354</v>
      </c>
      <c r="BKL1" s="278" t="s">
        <v>354</v>
      </c>
      <c r="BKM1" s="278" t="s">
        <v>354</v>
      </c>
      <c r="BKN1" s="278" t="s">
        <v>354</v>
      </c>
      <c r="BKO1" s="278" t="s">
        <v>354</v>
      </c>
      <c r="BKP1" s="278" t="s">
        <v>354</v>
      </c>
      <c r="BKQ1" s="278" t="s">
        <v>354</v>
      </c>
      <c r="BKR1" s="278" t="s">
        <v>354</v>
      </c>
      <c r="BKS1" s="278" t="s">
        <v>354</v>
      </c>
      <c r="BKT1" s="278" t="s">
        <v>354</v>
      </c>
      <c r="BKU1" s="278" t="s">
        <v>354</v>
      </c>
      <c r="BKV1" s="278" t="s">
        <v>354</v>
      </c>
      <c r="BKW1" s="278" t="s">
        <v>354</v>
      </c>
      <c r="BKX1" s="278" t="s">
        <v>354</v>
      </c>
      <c r="BKY1" s="278" t="s">
        <v>354</v>
      </c>
      <c r="BKZ1" s="278" t="s">
        <v>354</v>
      </c>
      <c r="BLA1" s="278" t="s">
        <v>354</v>
      </c>
      <c r="BLB1" s="278" t="s">
        <v>354</v>
      </c>
      <c r="BLC1" s="278" t="s">
        <v>354</v>
      </c>
      <c r="BLD1" s="278" t="s">
        <v>354</v>
      </c>
      <c r="BLE1" s="278" t="s">
        <v>354</v>
      </c>
      <c r="BLF1" s="278" t="s">
        <v>354</v>
      </c>
      <c r="BLG1" s="278" t="s">
        <v>354</v>
      </c>
      <c r="BLH1" s="278" t="s">
        <v>354</v>
      </c>
      <c r="BLI1" s="278" t="s">
        <v>354</v>
      </c>
      <c r="BLJ1" s="278" t="s">
        <v>354</v>
      </c>
      <c r="BLK1" s="278" t="s">
        <v>354</v>
      </c>
      <c r="BLL1" s="278" t="s">
        <v>354</v>
      </c>
      <c r="BLM1" s="278" t="s">
        <v>354</v>
      </c>
      <c r="BLN1" s="278" t="s">
        <v>354</v>
      </c>
      <c r="BLO1" s="278" t="s">
        <v>354</v>
      </c>
      <c r="BLP1" s="278" t="s">
        <v>354</v>
      </c>
      <c r="BLQ1" s="278" t="s">
        <v>354</v>
      </c>
      <c r="BLR1" s="278" t="s">
        <v>354</v>
      </c>
      <c r="BLS1" s="278" t="s">
        <v>354</v>
      </c>
      <c r="BLT1" s="278" t="s">
        <v>354</v>
      </c>
      <c r="BLU1" s="278" t="s">
        <v>354</v>
      </c>
      <c r="BLV1" s="278" t="s">
        <v>354</v>
      </c>
      <c r="BLW1" s="278" t="s">
        <v>354</v>
      </c>
      <c r="BLX1" s="278" t="s">
        <v>354</v>
      </c>
      <c r="BLY1" s="278" t="s">
        <v>354</v>
      </c>
      <c r="BLZ1" s="278" t="s">
        <v>354</v>
      </c>
      <c r="BMA1" s="278" t="s">
        <v>354</v>
      </c>
      <c r="BMB1" s="278" t="s">
        <v>354</v>
      </c>
      <c r="BMC1" s="278" t="s">
        <v>354</v>
      </c>
      <c r="BMD1" s="278" t="s">
        <v>354</v>
      </c>
      <c r="BME1" s="278" t="s">
        <v>354</v>
      </c>
      <c r="BMF1" s="278" t="s">
        <v>354</v>
      </c>
      <c r="BMG1" s="278" t="s">
        <v>354</v>
      </c>
      <c r="BMH1" s="278" t="s">
        <v>354</v>
      </c>
      <c r="BMI1" s="278" t="s">
        <v>354</v>
      </c>
      <c r="BMJ1" s="278" t="s">
        <v>354</v>
      </c>
      <c r="BMK1" s="278" t="s">
        <v>354</v>
      </c>
      <c r="BML1" s="278" t="s">
        <v>354</v>
      </c>
      <c r="BMM1" s="278" t="s">
        <v>354</v>
      </c>
      <c r="BMN1" s="278" t="s">
        <v>354</v>
      </c>
      <c r="BMO1" s="278" t="s">
        <v>354</v>
      </c>
      <c r="BMP1" s="278" t="s">
        <v>354</v>
      </c>
      <c r="BMQ1" s="278" t="s">
        <v>354</v>
      </c>
      <c r="BMR1" s="278" t="s">
        <v>354</v>
      </c>
      <c r="BMS1" s="278" t="s">
        <v>354</v>
      </c>
      <c r="BMT1" s="278" t="s">
        <v>354</v>
      </c>
      <c r="BMU1" s="278" t="s">
        <v>354</v>
      </c>
      <c r="BMV1" s="278" t="s">
        <v>354</v>
      </c>
      <c r="BMW1" s="278" t="s">
        <v>354</v>
      </c>
      <c r="BMX1" s="278" t="s">
        <v>354</v>
      </c>
      <c r="BMY1" s="278" t="s">
        <v>354</v>
      </c>
      <c r="BMZ1" s="278" t="s">
        <v>354</v>
      </c>
      <c r="BNA1" s="278" t="s">
        <v>354</v>
      </c>
      <c r="BNB1" s="278" t="s">
        <v>354</v>
      </c>
      <c r="BNC1" s="278" t="s">
        <v>354</v>
      </c>
      <c r="BND1" s="278" t="s">
        <v>354</v>
      </c>
      <c r="BNE1" s="278" t="s">
        <v>354</v>
      </c>
      <c r="BNF1" s="278" t="s">
        <v>354</v>
      </c>
      <c r="BNG1" s="278" t="s">
        <v>354</v>
      </c>
      <c r="BNH1" s="278" t="s">
        <v>354</v>
      </c>
      <c r="BNI1" s="278" t="s">
        <v>354</v>
      </c>
      <c r="BNJ1" s="278" t="s">
        <v>354</v>
      </c>
      <c r="BNK1" s="278" t="s">
        <v>354</v>
      </c>
      <c r="BNL1" s="278" t="s">
        <v>354</v>
      </c>
      <c r="BNM1" s="278" t="s">
        <v>354</v>
      </c>
      <c r="BNN1" s="278" t="s">
        <v>354</v>
      </c>
      <c r="BNO1" s="278" t="s">
        <v>354</v>
      </c>
      <c r="BNP1" s="278" t="s">
        <v>354</v>
      </c>
      <c r="BNQ1" s="278" t="s">
        <v>354</v>
      </c>
      <c r="BNR1" s="278" t="s">
        <v>354</v>
      </c>
      <c r="BNS1" s="278" t="s">
        <v>354</v>
      </c>
      <c r="BNT1" s="278" t="s">
        <v>354</v>
      </c>
      <c r="BNU1" s="278" t="s">
        <v>354</v>
      </c>
      <c r="BNV1" s="278" t="s">
        <v>354</v>
      </c>
      <c r="BNW1" s="278" t="s">
        <v>354</v>
      </c>
      <c r="BNX1" s="278" t="s">
        <v>354</v>
      </c>
      <c r="BNY1" s="278" t="s">
        <v>354</v>
      </c>
      <c r="BNZ1" s="278" t="s">
        <v>354</v>
      </c>
      <c r="BOA1" s="278" t="s">
        <v>354</v>
      </c>
      <c r="BOB1" s="278" t="s">
        <v>354</v>
      </c>
      <c r="BOC1" s="278" t="s">
        <v>354</v>
      </c>
      <c r="BOD1" s="278" t="s">
        <v>354</v>
      </c>
      <c r="BOE1" s="278" t="s">
        <v>354</v>
      </c>
      <c r="BOF1" s="278" t="s">
        <v>354</v>
      </c>
      <c r="BOG1" s="278" t="s">
        <v>354</v>
      </c>
      <c r="BOH1" s="278" t="s">
        <v>354</v>
      </c>
      <c r="BOI1" s="278" t="s">
        <v>354</v>
      </c>
      <c r="BOJ1" s="278" t="s">
        <v>354</v>
      </c>
      <c r="BOK1" s="278" t="s">
        <v>354</v>
      </c>
      <c r="BOL1" s="278" t="s">
        <v>354</v>
      </c>
      <c r="BOM1" s="278" t="s">
        <v>354</v>
      </c>
      <c r="BON1" s="278" t="s">
        <v>354</v>
      </c>
      <c r="BOO1" s="278" t="s">
        <v>354</v>
      </c>
      <c r="BOP1" s="278" t="s">
        <v>354</v>
      </c>
      <c r="BOQ1" s="278" t="s">
        <v>354</v>
      </c>
      <c r="BOR1" s="278" t="s">
        <v>354</v>
      </c>
      <c r="BOS1" s="278" t="s">
        <v>354</v>
      </c>
      <c r="BOT1" s="278" t="s">
        <v>354</v>
      </c>
      <c r="BOU1" s="278" t="s">
        <v>354</v>
      </c>
      <c r="BOV1" s="278" t="s">
        <v>354</v>
      </c>
      <c r="BOW1" s="278" t="s">
        <v>354</v>
      </c>
      <c r="BOX1" s="278" t="s">
        <v>354</v>
      </c>
      <c r="BOY1" s="278" t="s">
        <v>354</v>
      </c>
      <c r="BOZ1" s="278" t="s">
        <v>354</v>
      </c>
      <c r="BPA1" s="278" t="s">
        <v>354</v>
      </c>
      <c r="BPB1" s="278" t="s">
        <v>354</v>
      </c>
      <c r="BPC1" s="278" t="s">
        <v>354</v>
      </c>
      <c r="BPD1" s="278" t="s">
        <v>354</v>
      </c>
      <c r="BPE1" s="278" t="s">
        <v>354</v>
      </c>
      <c r="BPF1" s="278" t="s">
        <v>354</v>
      </c>
      <c r="BPG1" s="278" t="s">
        <v>354</v>
      </c>
      <c r="BPH1" s="278" t="s">
        <v>354</v>
      </c>
      <c r="BPI1" s="278" t="s">
        <v>354</v>
      </c>
      <c r="BPJ1" s="278" t="s">
        <v>354</v>
      </c>
      <c r="BPK1" s="278" t="s">
        <v>354</v>
      </c>
      <c r="BPL1" s="278" t="s">
        <v>354</v>
      </c>
      <c r="BPM1" s="278" t="s">
        <v>354</v>
      </c>
      <c r="BPN1" s="278" t="s">
        <v>354</v>
      </c>
      <c r="BPO1" s="278" t="s">
        <v>354</v>
      </c>
      <c r="BPP1" s="278" t="s">
        <v>354</v>
      </c>
      <c r="BPQ1" s="278" t="s">
        <v>354</v>
      </c>
      <c r="BPR1" s="278" t="s">
        <v>354</v>
      </c>
      <c r="BPS1" s="278" t="s">
        <v>354</v>
      </c>
      <c r="BPT1" s="278" t="s">
        <v>354</v>
      </c>
      <c r="BPU1" s="278" t="s">
        <v>354</v>
      </c>
      <c r="BPV1" s="278" t="s">
        <v>354</v>
      </c>
      <c r="BPW1" s="278" t="s">
        <v>354</v>
      </c>
      <c r="BPX1" s="278" t="s">
        <v>354</v>
      </c>
      <c r="BPY1" s="278" t="s">
        <v>354</v>
      </c>
      <c r="BPZ1" s="278" t="s">
        <v>354</v>
      </c>
      <c r="BQA1" s="278" t="s">
        <v>354</v>
      </c>
      <c r="BQB1" s="278" t="s">
        <v>354</v>
      </c>
      <c r="BQC1" s="278" t="s">
        <v>354</v>
      </c>
      <c r="BQD1" s="278" t="s">
        <v>354</v>
      </c>
      <c r="BQE1" s="278" t="s">
        <v>354</v>
      </c>
      <c r="BQF1" s="278" t="s">
        <v>354</v>
      </c>
      <c r="BQG1" s="278" t="s">
        <v>354</v>
      </c>
      <c r="BQH1" s="278" t="s">
        <v>354</v>
      </c>
      <c r="BQI1" s="278" t="s">
        <v>354</v>
      </c>
      <c r="BQJ1" s="278" t="s">
        <v>354</v>
      </c>
      <c r="BQK1" s="278" t="s">
        <v>354</v>
      </c>
      <c r="BQL1" s="278" t="s">
        <v>354</v>
      </c>
      <c r="BQM1" s="278" t="s">
        <v>354</v>
      </c>
      <c r="BQN1" s="278" t="s">
        <v>354</v>
      </c>
      <c r="BQO1" s="278" t="s">
        <v>354</v>
      </c>
      <c r="BQP1" s="278" t="s">
        <v>354</v>
      </c>
      <c r="BQQ1" s="278" t="s">
        <v>354</v>
      </c>
      <c r="BQR1" s="278" t="s">
        <v>354</v>
      </c>
      <c r="BQS1" s="278" t="s">
        <v>354</v>
      </c>
      <c r="BQT1" s="278" t="s">
        <v>354</v>
      </c>
      <c r="BQU1" s="278" t="s">
        <v>354</v>
      </c>
      <c r="BQV1" s="278" t="s">
        <v>354</v>
      </c>
      <c r="BQW1" s="278" t="s">
        <v>354</v>
      </c>
      <c r="BQX1" s="278" t="s">
        <v>354</v>
      </c>
      <c r="BQY1" s="278" t="s">
        <v>354</v>
      </c>
      <c r="BQZ1" s="278" t="s">
        <v>354</v>
      </c>
      <c r="BRA1" s="278" t="s">
        <v>354</v>
      </c>
      <c r="BRB1" s="278" t="s">
        <v>354</v>
      </c>
      <c r="BRC1" s="278" t="s">
        <v>354</v>
      </c>
      <c r="BRD1" s="278" t="s">
        <v>354</v>
      </c>
      <c r="BRE1" s="278" t="s">
        <v>354</v>
      </c>
      <c r="BRF1" s="278" t="s">
        <v>354</v>
      </c>
      <c r="BRG1" s="278" t="s">
        <v>354</v>
      </c>
      <c r="BRH1" s="278" t="s">
        <v>354</v>
      </c>
      <c r="BRI1" s="278" t="s">
        <v>354</v>
      </c>
      <c r="BRJ1" s="278" t="s">
        <v>354</v>
      </c>
      <c r="BRK1" s="278" t="s">
        <v>354</v>
      </c>
      <c r="BRL1" s="278" t="s">
        <v>354</v>
      </c>
      <c r="BRM1" s="278" t="s">
        <v>354</v>
      </c>
      <c r="BRN1" s="278" t="s">
        <v>354</v>
      </c>
      <c r="BRO1" s="278" t="s">
        <v>354</v>
      </c>
      <c r="BRP1" s="278" t="s">
        <v>354</v>
      </c>
      <c r="BRQ1" s="278" t="s">
        <v>354</v>
      </c>
      <c r="BRR1" s="278" t="s">
        <v>354</v>
      </c>
      <c r="BRS1" s="278" t="s">
        <v>354</v>
      </c>
      <c r="BRT1" s="278" t="s">
        <v>354</v>
      </c>
      <c r="BRU1" s="278" t="s">
        <v>354</v>
      </c>
      <c r="BRV1" s="278" t="s">
        <v>354</v>
      </c>
      <c r="BRW1" s="278" t="s">
        <v>354</v>
      </c>
      <c r="BRX1" s="278" t="s">
        <v>354</v>
      </c>
      <c r="BRY1" s="278" t="s">
        <v>354</v>
      </c>
      <c r="BRZ1" s="278" t="s">
        <v>354</v>
      </c>
      <c r="BSA1" s="278" t="s">
        <v>354</v>
      </c>
      <c r="BSB1" s="278" t="s">
        <v>354</v>
      </c>
      <c r="BSC1" s="278" t="s">
        <v>354</v>
      </c>
      <c r="BSD1" s="278" t="s">
        <v>354</v>
      </c>
      <c r="BSE1" s="278" t="s">
        <v>354</v>
      </c>
      <c r="BSF1" s="278" t="s">
        <v>354</v>
      </c>
      <c r="BSG1" s="278" t="s">
        <v>354</v>
      </c>
      <c r="BSH1" s="278" t="s">
        <v>354</v>
      </c>
      <c r="BSI1" s="278" t="s">
        <v>354</v>
      </c>
      <c r="BSJ1" s="278" t="s">
        <v>354</v>
      </c>
      <c r="BSK1" s="278" t="s">
        <v>354</v>
      </c>
      <c r="BSL1" s="278" t="s">
        <v>354</v>
      </c>
      <c r="BSM1" s="278" t="s">
        <v>354</v>
      </c>
      <c r="BSN1" s="278" t="s">
        <v>354</v>
      </c>
      <c r="BSO1" s="278" t="s">
        <v>354</v>
      </c>
      <c r="BSP1" s="278" t="s">
        <v>354</v>
      </c>
      <c r="BSQ1" s="278" t="s">
        <v>354</v>
      </c>
      <c r="BSR1" s="278" t="s">
        <v>354</v>
      </c>
      <c r="BSS1" s="278" t="s">
        <v>354</v>
      </c>
      <c r="BST1" s="278" t="s">
        <v>354</v>
      </c>
      <c r="BSU1" s="278" t="s">
        <v>354</v>
      </c>
      <c r="BSV1" s="278" t="s">
        <v>354</v>
      </c>
      <c r="BSW1" s="278" t="s">
        <v>354</v>
      </c>
      <c r="BSX1" s="278" t="s">
        <v>354</v>
      </c>
      <c r="BSY1" s="278" t="s">
        <v>354</v>
      </c>
      <c r="BSZ1" s="278" t="s">
        <v>354</v>
      </c>
      <c r="BTA1" s="278" t="s">
        <v>354</v>
      </c>
      <c r="BTB1" s="278" t="s">
        <v>354</v>
      </c>
      <c r="BTC1" s="278" t="s">
        <v>354</v>
      </c>
      <c r="BTD1" s="278" t="s">
        <v>354</v>
      </c>
      <c r="BTE1" s="278" t="s">
        <v>354</v>
      </c>
      <c r="BTF1" s="278" t="s">
        <v>354</v>
      </c>
      <c r="BTG1" s="278" t="s">
        <v>354</v>
      </c>
      <c r="BTH1" s="278" t="s">
        <v>354</v>
      </c>
      <c r="BTI1" s="278" t="s">
        <v>354</v>
      </c>
      <c r="BTJ1" s="278" t="s">
        <v>354</v>
      </c>
      <c r="BTK1" s="278" t="s">
        <v>354</v>
      </c>
      <c r="BTL1" s="278" t="s">
        <v>354</v>
      </c>
      <c r="BTM1" s="278" t="s">
        <v>354</v>
      </c>
      <c r="BTN1" s="278" t="s">
        <v>354</v>
      </c>
      <c r="BTO1" s="278" t="s">
        <v>354</v>
      </c>
      <c r="BTP1" s="278" t="s">
        <v>354</v>
      </c>
      <c r="BTQ1" s="278" t="s">
        <v>354</v>
      </c>
      <c r="BTR1" s="278" t="s">
        <v>354</v>
      </c>
      <c r="BTS1" s="278" t="s">
        <v>354</v>
      </c>
      <c r="BTT1" s="278" t="s">
        <v>354</v>
      </c>
      <c r="BTU1" s="278" t="s">
        <v>354</v>
      </c>
      <c r="BTV1" s="278" t="s">
        <v>354</v>
      </c>
      <c r="BTW1" s="278" t="s">
        <v>354</v>
      </c>
      <c r="BTX1" s="278" t="s">
        <v>354</v>
      </c>
      <c r="BTY1" s="278" t="s">
        <v>354</v>
      </c>
      <c r="BTZ1" s="278" t="s">
        <v>354</v>
      </c>
      <c r="BUA1" s="278" t="s">
        <v>354</v>
      </c>
      <c r="BUB1" s="278" t="s">
        <v>354</v>
      </c>
      <c r="BUC1" s="278" t="s">
        <v>354</v>
      </c>
      <c r="BUD1" s="278" t="s">
        <v>354</v>
      </c>
      <c r="BUE1" s="278" t="s">
        <v>354</v>
      </c>
      <c r="BUF1" s="278" t="s">
        <v>354</v>
      </c>
      <c r="BUG1" s="278" t="s">
        <v>354</v>
      </c>
      <c r="BUH1" s="278" t="s">
        <v>354</v>
      </c>
      <c r="BUI1" s="278" t="s">
        <v>354</v>
      </c>
      <c r="BUJ1" s="278" t="s">
        <v>354</v>
      </c>
      <c r="BUK1" s="278" t="s">
        <v>354</v>
      </c>
      <c r="BUL1" s="278" t="s">
        <v>354</v>
      </c>
      <c r="BUM1" s="278" t="s">
        <v>354</v>
      </c>
      <c r="BUN1" s="278" t="s">
        <v>354</v>
      </c>
      <c r="BUO1" s="278" t="s">
        <v>354</v>
      </c>
      <c r="BUP1" s="278" t="s">
        <v>354</v>
      </c>
      <c r="BUQ1" s="278" t="s">
        <v>354</v>
      </c>
      <c r="BUR1" s="278" t="s">
        <v>354</v>
      </c>
      <c r="BUS1" s="278" t="s">
        <v>354</v>
      </c>
      <c r="BUT1" s="278" t="s">
        <v>354</v>
      </c>
      <c r="BUU1" s="278" t="s">
        <v>354</v>
      </c>
      <c r="BUV1" s="278" t="s">
        <v>354</v>
      </c>
      <c r="BUW1" s="278" t="s">
        <v>354</v>
      </c>
      <c r="BUX1" s="278" t="s">
        <v>354</v>
      </c>
      <c r="BUY1" s="278" t="s">
        <v>354</v>
      </c>
      <c r="BUZ1" s="278" t="s">
        <v>354</v>
      </c>
      <c r="BVA1" s="278" t="s">
        <v>354</v>
      </c>
      <c r="BVB1" s="278" t="s">
        <v>354</v>
      </c>
      <c r="BVC1" s="278" t="s">
        <v>354</v>
      </c>
      <c r="BVD1" s="278" t="s">
        <v>354</v>
      </c>
      <c r="BVE1" s="278" t="s">
        <v>354</v>
      </c>
      <c r="BVF1" s="278" t="s">
        <v>354</v>
      </c>
      <c r="BVG1" s="278" t="s">
        <v>354</v>
      </c>
      <c r="BVH1" s="278" t="s">
        <v>354</v>
      </c>
      <c r="BVI1" s="278" t="s">
        <v>354</v>
      </c>
      <c r="BVJ1" s="278" t="s">
        <v>354</v>
      </c>
      <c r="BVK1" s="278" t="s">
        <v>354</v>
      </c>
      <c r="BVL1" s="278" t="s">
        <v>354</v>
      </c>
      <c r="BVM1" s="278" t="s">
        <v>354</v>
      </c>
      <c r="BVN1" s="278" t="s">
        <v>354</v>
      </c>
      <c r="BVO1" s="278" t="s">
        <v>354</v>
      </c>
      <c r="BVP1" s="278" t="s">
        <v>354</v>
      </c>
      <c r="BVQ1" s="278" t="s">
        <v>354</v>
      </c>
      <c r="BVR1" s="278" t="s">
        <v>354</v>
      </c>
      <c r="BVS1" s="278" t="s">
        <v>354</v>
      </c>
      <c r="BVT1" s="278" t="s">
        <v>354</v>
      </c>
      <c r="BVU1" s="278" t="s">
        <v>354</v>
      </c>
      <c r="BVV1" s="278" t="s">
        <v>354</v>
      </c>
      <c r="BVW1" s="278" t="s">
        <v>354</v>
      </c>
      <c r="BVX1" s="278" t="s">
        <v>354</v>
      </c>
      <c r="BVY1" s="278" t="s">
        <v>354</v>
      </c>
      <c r="BVZ1" s="278" t="s">
        <v>354</v>
      </c>
      <c r="BWA1" s="278" t="s">
        <v>354</v>
      </c>
      <c r="BWB1" s="278" t="s">
        <v>354</v>
      </c>
      <c r="BWC1" s="278" t="s">
        <v>354</v>
      </c>
      <c r="BWD1" s="278" t="s">
        <v>354</v>
      </c>
      <c r="BWE1" s="278" t="s">
        <v>354</v>
      </c>
      <c r="BWF1" s="278" t="s">
        <v>354</v>
      </c>
      <c r="BWG1" s="278" t="s">
        <v>354</v>
      </c>
      <c r="BWH1" s="278" t="s">
        <v>354</v>
      </c>
      <c r="BWI1" s="278" t="s">
        <v>354</v>
      </c>
      <c r="BWJ1" s="278" t="s">
        <v>354</v>
      </c>
      <c r="BWK1" s="278" t="s">
        <v>354</v>
      </c>
      <c r="BWL1" s="278" t="s">
        <v>354</v>
      </c>
      <c r="BWM1" s="278" t="s">
        <v>354</v>
      </c>
      <c r="BWN1" s="278" t="s">
        <v>354</v>
      </c>
      <c r="BWO1" s="278" t="s">
        <v>354</v>
      </c>
      <c r="BWP1" s="278" t="s">
        <v>354</v>
      </c>
      <c r="BWQ1" s="278" t="s">
        <v>354</v>
      </c>
      <c r="BWR1" s="278" t="s">
        <v>354</v>
      </c>
      <c r="BWS1" s="278" t="s">
        <v>354</v>
      </c>
      <c r="BWT1" s="278" t="s">
        <v>354</v>
      </c>
      <c r="BWU1" s="278" t="s">
        <v>354</v>
      </c>
      <c r="BWV1" s="278" t="s">
        <v>354</v>
      </c>
      <c r="BWW1" s="278" t="s">
        <v>354</v>
      </c>
      <c r="BWX1" s="278" t="s">
        <v>354</v>
      </c>
      <c r="BWY1" s="278" t="s">
        <v>354</v>
      </c>
      <c r="BWZ1" s="278" t="s">
        <v>354</v>
      </c>
      <c r="BXA1" s="278" t="s">
        <v>354</v>
      </c>
      <c r="BXB1" s="278" t="s">
        <v>354</v>
      </c>
      <c r="BXC1" s="278" t="s">
        <v>354</v>
      </c>
      <c r="BXD1" s="278" t="s">
        <v>354</v>
      </c>
      <c r="BXE1" s="278" t="s">
        <v>354</v>
      </c>
      <c r="BXF1" s="278" t="s">
        <v>354</v>
      </c>
      <c r="BXG1" s="278" t="s">
        <v>354</v>
      </c>
      <c r="BXH1" s="278" t="s">
        <v>354</v>
      </c>
      <c r="BXI1" s="278" t="s">
        <v>354</v>
      </c>
      <c r="BXJ1" s="278" t="s">
        <v>354</v>
      </c>
      <c r="BXK1" s="278" t="s">
        <v>354</v>
      </c>
      <c r="BXL1" s="278" t="s">
        <v>354</v>
      </c>
      <c r="BXM1" s="278" t="s">
        <v>354</v>
      </c>
      <c r="BXN1" s="278" t="s">
        <v>354</v>
      </c>
      <c r="BXO1" s="278" t="s">
        <v>354</v>
      </c>
      <c r="BXP1" s="278" t="s">
        <v>354</v>
      </c>
      <c r="BXQ1" s="278" t="s">
        <v>354</v>
      </c>
      <c r="BXR1" s="278" t="s">
        <v>354</v>
      </c>
      <c r="BXS1" s="278" t="s">
        <v>354</v>
      </c>
      <c r="BXT1" s="278" t="s">
        <v>354</v>
      </c>
      <c r="BXU1" s="278" t="s">
        <v>354</v>
      </c>
      <c r="BXV1" s="278" t="s">
        <v>354</v>
      </c>
      <c r="BXW1" s="278" t="s">
        <v>354</v>
      </c>
      <c r="BXX1" s="278" t="s">
        <v>354</v>
      </c>
      <c r="BXY1" s="278" t="s">
        <v>354</v>
      </c>
      <c r="BXZ1" s="278" t="s">
        <v>354</v>
      </c>
      <c r="BYA1" s="278" t="s">
        <v>354</v>
      </c>
      <c r="BYB1" s="278" t="s">
        <v>354</v>
      </c>
      <c r="BYC1" s="278" t="s">
        <v>354</v>
      </c>
      <c r="BYD1" s="278" t="s">
        <v>354</v>
      </c>
      <c r="BYE1" s="278" t="s">
        <v>354</v>
      </c>
      <c r="BYF1" s="278" t="s">
        <v>354</v>
      </c>
      <c r="BYG1" s="278" t="s">
        <v>354</v>
      </c>
      <c r="BYH1" s="278" t="s">
        <v>354</v>
      </c>
      <c r="BYI1" s="278" t="s">
        <v>354</v>
      </c>
      <c r="BYJ1" s="278" t="s">
        <v>354</v>
      </c>
      <c r="BYK1" s="278" t="s">
        <v>354</v>
      </c>
      <c r="BYL1" s="278" t="s">
        <v>354</v>
      </c>
      <c r="BYM1" s="278" t="s">
        <v>354</v>
      </c>
      <c r="BYN1" s="278" t="s">
        <v>354</v>
      </c>
      <c r="BYO1" s="278" t="s">
        <v>354</v>
      </c>
      <c r="BYP1" s="278" t="s">
        <v>354</v>
      </c>
      <c r="BYQ1" s="278" t="s">
        <v>354</v>
      </c>
      <c r="BYR1" s="278" t="s">
        <v>354</v>
      </c>
      <c r="BYS1" s="278" t="s">
        <v>354</v>
      </c>
      <c r="BYT1" s="278" t="s">
        <v>354</v>
      </c>
      <c r="BYU1" s="278" t="s">
        <v>354</v>
      </c>
      <c r="BYV1" s="278" t="s">
        <v>354</v>
      </c>
      <c r="BYW1" s="278" t="s">
        <v>354</v>
      </c>
      <c r="BYX1" s="278" t="s">
        <v>354</v>
      </c>
      <c r="BYY1" s="278" t="s">
        <v>354</v>
      </c>
      <c r="BYZ1" s="278" t="s">
        <v>354</v>
      </c>
      <c r="BZA1" s="278" t="s">
        <v>354</v>
      </c>
      <c r="BZB1" s="278" t="s">
        <v>354</v>
      </c>
      <c r="BZC1" s="278" t="s">
        <v>354</v>
      </c>
      <c r="BZD1" s="278" t="s">
        <v>354</v>
      </c>
      <c r="BZE1" s="278" t="s">
        <v>354</v>
      </c>
      <c r="BZF1" s="278" t="s">
        <v>354</v>
      </c>
      <c r="BZG1" s="278" t="s">
        <v>354</v>
      </c>
      <c r="BZH1" s="278" t="s">
        <v>354</v>
      </c>
      <c r="BZI1" s="278" t="s">
        <v>354</v>
      </c>
      <c r="BZJ1" s="278" t="s">
        <v>354</v>
      </c>
      <c r="BZK1" s="278" t="s">
        <v>354</v>
      </c>
      <c r="BZL1" s="278" t="s">
        <v>354</v>
      </c>
      <c r="BZM1" s="278" t="s">
        <v>354</v>
      </c>
      <c r="BZN1" s="278" t="s">
        <v>354</v>
      </c>
      <c r="BZO1" s="278" t="s">
        <v>354</v>
      </c>
      <c r="BZP1" s="278" t="s">
        <v>354</v>
      </c>
      <c r="BZQ1" s="278" t="s">
        <v>354</v>
      </c>
      <c r="BZR1" s="278" t="s">
        <v>354</v>
      </c>
      <c r="BZS1" s="278" t="s">
        <v>354</v>
      </c>
      <c r="BZT1" s="278" t="s">
        <v>354</v>
      </c>
      <c r="BZU1" s="278" t="s">
        <v>354</v>
      </c>
      <c r="BZV1" s="278" t="s">
        <v>354</v>
      </c>
      <c r="BZW1" s="278" t="s">
        <v>354</v>
      </c>
      <c r="BZX1" s="278" t="s">
        <v>354</v>
      </c>
      <c r="BZY1" s="278" t="s">
        <v>354</v>
      </c>
      <c r="BZZ1" s="278" t="s">
        <v>354</v>
      </c>
      <c r="CAA1" s="278" t="s">
        <v>354</v>
      </c>
      <c r="CAB1" s="278" t="s">
        <v>354</v>
      </c>
      <c r="CAC1" s="278" t="s">
        <v>354</v>
      </c>
      <c r="CAD1" s="278" t="s">
        <v>354</v>
      </c>
      <c r="CAE1" s="278" t="s">
        <v>354</v>
      </c>
      <c r="CAF1" s="278" t="s">
        <v>354</v>
      </c>
      <c r="CAG1" s="278" t="s">
        <v>354</v>
      </c>
      <c r="CAH1" s="278" t="s">
        <v>354</v>
      </c>
      <c r="CAI1" s="278" t="s">
        <v>354</v>
      </c>
      <c r="CAJ1" s="278" t="s">
        <v>354</v>
      </c>
      <c r="CAK1" s="278" t="s">
        <v>354</v>
      </c>
      <c r="CAL1" s="278" t="s">
        <v>354</v>
      </c>
      <c r="CAM1" s="278" t="s">
        <v>354</v>
      </c>
      <c r="CAN1" s="278" t="s">
        <v>354</v>
      </c>
      <c r="CAO1" s="278" t="s">
        <v>354</v>
      </c>
      <c r="CAP1" s="278" t="s">
        <v>354</v>
      </c>
      <c r="CAQ1" s="278" t="s">
        <v>354</v>
      </c>
      <c r="CAR1" s="278" t="s">
        <v>354</v>
      </c>
      <c r="CAS1" s="278" t="s">
        <v>354</v>
      </c>
      <c r="CAT1" s="278" t="s">
        <v>354</v>
      </c>
      <c r="CAU1" s="278" t="s">
        <v>354</v>
      </c>
      <c r="CAV1" s="278" t="s">
        <v>354</v>
      </c>
      <c r="CAW1" s="278" t="s">
        <v>354</v>
      </c>
      <c r="CAX1" s="278" t="s">
        <v>354</v>
      </c>
      <c r="CAY1" s="278" t="s">
        <v>354</v>
      </c>
      <c r="CAZ1" s="278" t="s">
        <v>354</v>
      </c>
      <c r="CBA1" s="278" t="s">
        <v>354</v>
      </c>
      <c r="CBB1" s="278" t="s">
        <v>354</v>
      </c>
      <c r="CBC1" s="278" t="s">
        <v>354</v>
      </c>
      <c r="CBD1" s="278" t="s">
        <v>354</v>
      </c>
      <c r="CBE1" s="278" t="s">
        <v>354</v>
      </c>
      <c r="CBF1" s="278" t="s">
        <v>354</v>
      </c>
      <c r="CBG1" s="278" t="s">
        <v>354</v>
      </c>
      <c r="CBH1" s="278" t="s">
        <v>354</v>
      </c>
      <c r="CBI1" s="278" t="s">
        <v>354</v>
      </c>
      <c r="CBJ1" s="278" t="s">
        <v>354</v>
      </c>
      <c r="CBK1" s="278" t="s">
        <v>354</v>
      </c>
      <c r="CBL1" s="278" t="s">
        <v>354</v>
      </c>
      <c r="CBM1" s="278" t="s">
        <v>354</v>
      </c>
      <c r="CBN1" s="278" t="s">
        <v>354</v>
      </c>
      <c r="CBO1" s="278" t="s">
        <v>354</v>
      </c>
      <c r="CBP1" s="278" t="s">
        <v>354</v>
      </c>
      <c r="CBQ1" s="278" t="s">
        <v>354</v>
      </c>
      <c r="CBR1" s="278" t="s">
        <v>354</v>
      </c>
      <c r="CBS1" s="278" t="s">
        <v>354</v>
      </c>
      <c r="CBT1" s="278" t="s">
        <v>354</v>
      </c>
      <c r="CBU1" s="278" t="s">
        <v>354</v>
      </c>
      <c r="CBV1" s="278" t="s">
        <v>354</v>
      </c>
      <c r="CBW1" s="278" t="s">
        <v>354</v>
      </c>
      <c r="CBX1" s="278" t="s">
        <v>354</v>
      </c>
      <c r="CBY1" s="278" t="s">
        <v>354</v>
      </c>
      <c r="CBZ1" s="278" t="s">
        <v>354</v>
      </c>
      <c r="CCA1" s="278" t="s">
        <v>354</v>
      </c>
      <c r="CCB1" s="278" t="s">
        <v>354</v>
      </c>
      <c r="CCC1" s="278" t="s">
        <v>354</v>
      </c>
      <c r="CCD1" s="278" t="s">
        <v>354</v>
      </c>
      <c r="CCE1" s="278" t="s">
        <v>354</v>
      </c>
      <c r="CCF1" s="278" t="s">
        <v>354</v>
      </c>
      <c r="CCG1" s="278" t="s">
        <v>354</v>
      </c>
      <c r="CCH1" s="278" t="s">
        <v>354</v>
      </c>
      <c r="CCI1" s="278" t="s">
        <v>354</v>
      </c>
      <c r="CCJ1" s="278" t="s">
        <v>354</v>
      </c>
      <c r="CCK1" s="278" t="s">
        <v>354</v>
      </c>
      <c r="CCL1" s="278" t="s">
        <v>354</v>
      </c>
      <c r="CCM1" s="278" t="s">
        <v>354</v>
      </c>
      <c r="CCN1" s="278" t="s">
        <v>354</v>
      </c>
      <c r="CCO1" s="278" t="s">
        <v>354</v>
      </c>
      <c r="CCP1" s="278" t="s">
        <v>354</v>
      </c>
      <c r="CCQ1" s="278" t="s">
        <v>354</v>
      </c>
      <c r="CCR1" s="278" t="s">
        <v>354</v>
      </c>
      <c r="CCS1" s="278" t="s">
        <v>354</v>
      </c>
      <c r="CCT1" s="278" t="s">
        <v>354</v>
      </c>
      <c r="CCU1" s="278" t="s">
        <v>354</v>
      </c>
      <c r="CCV1" s="278" t="s">
        <v>354</v>
      </c>
      <c r="CCW1" s="278" t="s">
        <v>354</v>
      </c>
      <c r="CCX1" s="278" t="s">
        <v>354</v>
      </c>
      <c r="CCY1" s="278" t="s">
        <v>354</v>
      </c>
      <c r="CCZ1" s="278" t="s">
        <v>354</v>
      </c>
      <c r="CDA1" s="278" t="s">
        <v>354</v>
      </c>
      <c r="CDB1" s="278" t="s">
        <v>354</v>
      </c>
      <c r="CDC1" s="278" t="s">
        <v>354</v>
      </c>
      <c r="CDD1" s="278" t="s">
        <v>354</v>
      </c>
      <c r="CDE1" s="278" t="s">
        <v>354</v>
      </c>
      <c r="CDF1" s="278" t="s">
        <v>354</v>
      </c>
      <c r="CDG1" s="278" t="s">
        <v>354</v>
      </c>
      <c r="CDH1" s="278" t="s">
        <v>354</v>
      </c>
      <c r="CDI1" s="278" t="s">
        <v>354</v>
      </c>
      <c r="CDJ1" s="278" t="s">
        <v>354</v>
      </c>
      <c r="CDK1" s="278" t="s">
        <v>354</v>
      </c>
      <c r="CDL1" s="278" t="s">
        <v>354</v>
      </c>
      <c r="CDM1" s="278" t="s">
        <v>354</v>
      </c>
      <c r="CDN1" s="278" t="s">
        <v>354</v>
      </c>
      <c r="CDO1" s="278" t="s">
        <v>354</v>
      </c>
      <c r="CDP1" s="278" t="s">
        <v>354</v>
      </c>
      <c r="CDQ1" s="278" t="s">
        <v>354</v>
      </c>
      <c r="CDR1" s="278" t="s">
        <v>354</v>
      </c>
      <c r="CDS1" s="278" t="s">
        <v>354</v>
      </c>
      <c r="CDT1" s="278" t="s">
        <v>354</v>
      </c>
      <c r="CDU1" s="278" t="s">
        <v>354</v>
      </c>
      <c r="CDV1" s="278" t="s">
        <v>354</v>
      </c>
      <c r="CDW1" s="278" t="s">
        <v>354</v>
      </c>
      <c r="CDX1" s="278" t="s">
        <v>354</v>
      </c>
      <c r="CDY1" s="278" t="s">
        <v>354</v>
      </c>
      <c r="CDZ1" s="278" t="s">
        <v>354</v>
      </c>
      <c r="CEA1" s="278" t="s">
        <v>354</v>
      </c>
      <c r="CEB1" s="278" t="s">
        <v>354</v>
      </c>
      <c r="CEC1" s="278" t="s">
        <v>354</v>
      </c>
      <c r="CED1" s="278" t="s">
        <v>354</v>
      </c>
      <c r="CEE1" s="278" t="s">
        <v>354</v>
      </c>
      <c r="CEF1" s="278" t="s">
        <v>354</v>
      </c>
      <c r="CEG1" s="278" t="s">
        <v>354</v>
      </c>
      <c r="CEH1" s="278" t="s">
        <v>354</v>
      </c>
      <c r="CEI1" s="278" t="s">
        <v>354</v>
      </c>
      <c r="CEJ1" s="278" t="s">
        <v>354</v>
      </c>
      <c r="CEK1" s="278" t="s">
        <v>354</v>
      </c>
      <c r="CEL1" s="278" t="s">
        <v>354</v>
      </c>
      <c r="CEM1" s="278" t="s">
        <v>354</v>
      </c>
      <c r="CEN1" s="278" t="s">
        <v>354</v>
      </c>
      <c r="CEO1" s="278" t="s">
        <v>354</v>
      </c>
      <c r="CEP1" s="278" t="s">
        <v>354</v>
      </c>
      <c r="CEQ1" s="278" t="s">
        <v>354</v>
      </c>
      <c r="CER1" s="278" t="s">
        <v>354</v>
      </c>
      <c r="CES1" s="278" t="s">
        <v>354</v>
      </c>
      <c r="CET1" s="278" t="s">
        <v>354</v>
      </c>
      <c r="CEU1" s="278" t="s">
        <v>354</v>
      </c>
      <c r="CEV1" s="278" t="s">
        <v>354</v>
      </c>
      <c r="CEW1" s="278" t="s">
        <v>354</v>
      </c>
      <c r="CEX1" s="278" t="s">
        <v>354</v>
      </c>
      <c r="CEY1" s="278" t="s">
        <v>354</v>
      </c>
      <c r="CEZ1" s="278" t="s">
        <v>354</v>
      </c>
      <c r="CFA1" s="278" t="s">
        <v>354</v>
      </c>
      <c r="CFB1" s="278" t="s">
        <v>354</v>
      </c>
      <c r="CFC1" s="278" t="s">
        <v>354</v>
      </c>
      <c r="CFD1" s="278" t="s">
        <v>354</v>
      </c>
      <c r="CFE1" s="278" t="s">
        <v>354</v>
      </c>
      <c r="CFF1" s="278" t="s">
        <v>354</v>
      </c>
      <c r="CFG1" s="278" t="s">
        <v>354</v>
      </c>
      <c r="CFH1" s="278" t="s">
        <v>354</v>
      </c>
      <c r="CFI1" s="278" t="s">
        <v>354</v>
      </c>
      <c r="CFJ1" s="278" t="s">
        <v>354</v>
      </c>
      <c r="CFK1" s="278" t="s">
        <v>354</v>
      </c>
      <c r="CFL1" s="278" t="s">
        <v>354</v>
      </c>
      <c r="CFM1" s="278" t="s">
        <v>354</v>
      </c>
      <c r="CFN1" s="278" t="s">
        <v>354</v>
      </c>
      <c r="CFO1" s="278" t="s">
        <v>354</v>
      </c>
      <c r="CFP1" s="278" t="s">
        <v>354</v>
      </c>
      <c r="CFQ1" s="278" t="s">
        <v>354</v>
      </c>
      <c r="CFR1" s="278" t="s">
        <v>354</v>
      </c>
      <c r="CFS1" s="278" t="s">
        <v>354</v>
      </c>
      <c r="CFT1" s="278" t="s">
        <v>354</v>
      </c>
      <c r="CFU1" s="278" t="s">
        <v>354</v>
      </c>
      <c r="CFV1" s="278" t="s">
        <v>354</v>
      </c>
      <c r="CFW1" s="278" t="s">
        <v>354</v>
      </c>
      <c r="CFX1" s="278" t="s">
        <v>354</v>
      </c>
      <c r="CFY1" s="278" t="s">
        <v>354</v>
      </c>
      <c r="CFZ1" s="278" t="s">
        <v>354</v>
      </c>
      <c r="CGA1" s="278" t="s">
        <v>354</v>
      </c>
      <c r="CGB1" s="278" t="s">
        <v>354</v>
      </c>
      <c r="CGC1" s="278" t="s">
        <v>354</v>
      </c>
      <c r="CGD1" s="278" t="s">
        <v>354</v>
      </c>
      <c r="CGE1" s="278" t="s">
        <v>354</v>
      </c>
      <c r="CGF1" s="278" t="s">
        <v>354</v>
      </c>
      <c r="CGG1" s="278" t="s">
        <v>354</v>
      </c>
      <c r="CGH1" s="278" t="s">
        <v>354</v>
      </c>
      <c r="CGI1" s="278" t="s">
        <v>354</v>
      </c>
      <c r="CGJ1" s="278" t="s">
        <v>354</v>
      </c>
      <c r="CGK1" s="278" t="s">
        <v>354</v>
      </c>
      <c r="CGL1" s="278" t="s">
        <v>354</v>
      </c>
      <c r="CGM1" s="278" t="s">
        <v>354</v>
      </c>
      <c r="CGN1" s="278" t="s">
        <v>354</v>
      </c>
      <c r="CGO1" s="278" t="s">
        <v>354</v>
      </c>
      <c r="CGP1" s="278" t="s">
        <v>354</v>
      </c>
      <c r="CGQ1" s="278" t="s">
        <v>354</v>
      </c>
      <c r="CGR1" s="278" t="s">
        <v>354</v>
      </c>
      <c r="CGS1" s="278" t="s">
        <v>354</v>
      </c>
      <c r="CGT1" s="278" t="s">
        <v>354</v>
      </c>
      <c r="CGU1" s="278" t="s">
        <v>354</v>
      </c>
      <c r="CGV1" s="278" t="s">
        <v>354</v>
      </c>
      <c r="CGW1" s="278" t="s">
        <v>354</v>
      </c>
      <c r="CGX1" s="278" t="s">
        <v>354</v>
      </c>
      <c r="CGY1" s="278" t="s">
        <v>354</v>
      </c>
      <c r="CGZ1" s="278" t="s">
        <v>354</v>
      </c>
      <c r="CHA1" s="278" t="s">
        <v>354</v>
      </c>
      <c r="CHB1" s="278" t="s">
        <v>354</v>
      </c>
      <c r="CHC1" s="278" t="s">
        <v>354</v>
      </c>
      <c r="CHD1" s="278" t="s">
        <v>354</v>
      </c>
      <c r="CHE1" s="278" t="s">
        <v>354</v>
      </c>
      <c r="CHF1" s="278" t="s">
        <v>354</v>
      </c>
      <c r="CHG1" s="278" t="s">
        <v>354</v>
      </c>
      <c r="CHH1" s="278" t="s">
        <v>354</v>
      </c>
      <c r="CHI1" s="278" t="s">
        <v>354</v>
      </c>
      <c r="CHJ1" s="278" t="s">
        <v>354</v>
      </c>
      <c r="CHK1" s="278" t="s">
        <v>354</v>
      </c>
      <c r="CHL1" s="278" t="s">
        <v>354</v>
      </c>
      <c r="CHM1" s="278" t="s">
        <v>354</v>
      </c>
      <c r="CHN1" s="278" t="s">
        <v>354</v>
      </c>
      <c r="CHO1" s="278" t="s">
        <v>354</v>
      </c>
      <c r="CHP1" s="278" t="s">
        <v>354</v>
      </c>
      <c r="CHQ1" s="278" t="s">
        <v>354</v>
      </c>
      <c r="CHR1" s="278" t="s">
        <v>354</v>
      </c>
      <c r="CHS1" s="278" t="s">
        <v>354</v>
      </c>
      <c r="CHT1" s="278" t="s">
        <v>354</v>
      </c>
      <c r="CHU1" s="278" t="s">
        <v>354</v>
      </c>
      <c r="CHV1" s="278" t="s">
        <v>354</v>
      </c>
      <c r="CHW1" s="278" t="s">
        <v>354</v>
      </c>
      <c r="CHX1" s="278" t="s">
        <v>354</v>
      </c>
      <c r="CHY1" s="278" t="s">
        <v>354</v>
      </c>
      <c r="CHZ1" s="278" t="s">
        <v>354</v>
      </c>
      <c r="CIA1" s="278" t="s">
        <v>354</v>
      </c>
      <c r="CIB1" s="278" t="s">
        <v>354</v>
      </c>
      <c r="CIC1" s="278" t="s">
        <v>354</v>
      </c>
      <c r="CID1" s="278" t="s">
        <v>354</v>
      </c>
      <c r="CIE1" s="278" t="s">
        <v>354</v>
      </c>
      <c r="CIF1" s="278" t="s">
        <v>354</v>
      </c>
      <c r="CIG1" s="278" t="s">
        <v>354</v>
      </c>
      <c r="CIH1" s="278" t="s">
        <v>354</v>
      </c>
      <c r="CII1" s="278" t="s">
        <v>354</v>
      </c>
      <c r="CIJ1" s="278" t="s">
        <v>354</v>
      </c>
      <c r="CIK1" s="278" t="s">
        <v>354</v>
      </c>
      <c r="CIL1" s="278" t="s">
        <v>354</v>
      </c>
      <c r="CIM1" s="278" t="s">
        <v>354</v>
      </c>
      <c r="CIN1" s="278" t="s">
        <v>354</v>
      </c>
      <c r="CIO1" s="278" t="s">
        <v>354</v>
      </c>
      <c r="CIP1" s="278" t="s">
        <v>354</v>
      </c>
      <c r="CIQ1" s="278" t="s">
        <v>354</v>
      </c>
      <c r="CIR1" s="278" t="s">
        <v>354</v>
      </c>
      <c r="CIS1" s="278" t="s">
        <v>354</v>
      </c>
      <c r="CIT1" s="278" t="s">
        <v>354</v>
      </c>
      <c r="CIU1" s="278" t="s">
        <v>354</v>
      </c>
      <c r="CIV1" s="278" t="s">
        <v>354</v>
      </c>
      <c r="CIW1" s="278" t="s">
        <v>354</v>
      </c>
      <c r="CIX1" s="278" t="s">
        <v>354</v>
      </c>
      <c r="CIY1" s="278" t="s">
        <v>354</v>
      </c>
      <c r="CIZ1" s="278" t="s">
        <v>354</v>
      </c>
      <c r="CJA1" s="278" t="s">
        <v>354</v>
      </c>
      <c r="CJB1" s="278" t="s">
        <v>354</v>
      </c>
      <c r="CJC1" s="278" t="s">
        <v>354</v>
      </c>
      <c r="CJD1" s="278" t="s">
        <v>354</v>
      </c>
      <c r="CJE1" s="278" t="s">
        <v>354</v>
      </c>
      <c r="CJF1" s="278" t="s">
        <v>354</v>
      </c>
      <c r="CJG1" s="278" t="s">
        <v>354</v>
      </c>
      <c r="CJH1" s="278" t="s">
        <v>354</v>
      </c>
      <c r="CJI1" s="278" t="s">
        <v>354</v>
      </c>
      <c r="CJJ1" s="278" t="s">
        <v>354</v>
      </c>
      <c r="CJK1" s="278" t="s">
        <v>354</v>
      </c>
      <c r="CJL1" s="278" t="s">
        <v>354</v>
      </c>
      <c r="CJM1" s="278" t="s">
        <v>354</v>
      </c>
      <c r="CJN1" s="278" t="s">
        <v>354</v>
      </c>
      <c r="CJO1" s="278" t="s">
        <v>354</v>
      </c>
      <c r="CJP1" s="278" t="s">
        <v>354</v>
      </c>
      <c r="CJQ1" s="278" t="s">
        <v>354</v>
      </c>
      <c r="CJR1" s="278" t="s">
        <v>354</v>
      </c>
      <c r="CJS1" s="278" t="s">
        <v>354</v>
      </c>
      <c r="CJT1" s="278" t="s">
        <v>354</v>
      </c>
      <c r="CJU1" s="278" t="s">
        <v>354</v>
      </c>
      <c r="CJV1" s="278" t="s">
        <v>354</v>
      </c>
      <c r="CJW1" s="278" t="s">
        <v>354</v>
      </c>
      <c r="CJX1" s="278" t="s">
        <v>354</v>
      </c>
      <c r="CJY1" s="278" t="s">
        <v>354</v>
      </c>
      <c r="CJZ1" s="278" t="s">
        <v>354</v>
      </c>
      <c r="CKA1" s="278" t="s">
        <v>354</v>
      </c>
      <c r="CKB1" s="278" t="s">
        <v>354</v>
      </c>
      <c r="CKC1" s="278" t="s">
        <v>354</v>
      </c>
      <c r="CKD1" s="278" t="s">
        <v>354</v>
      </c>
      <c r="CKE1" s="278" t="s">
        <v>354</v>
      </c>
      <c r="CKF1" s="278" t="s">
        <v>354</v>
      </c>
      <c r="CKG1" s="278" t="s">
        <v>354</v>
      </c>
      <c r="CKH1" s="278" t="s">
        <v>354</v>
      </c>
      <c r="CKI1" s="278" t="s">
        <v>354</v>
      </c>
      <c r="CKJ1" s="278" t="s">
        <v>354</v>
      </c>
      <c r="CKK1" s="278" t="s">
        <v>354</v>
      </c>
      <c r="CKL1" s="278" t="s">
        <v>354</v>
      </c>
      <c r="CKM1" s="278" t="s">
        <v>354</v>
      </c>
      <c r="CKN1" s="278" t="s">
        <v>354</v>
      </c>
      <c r="CKO1" s="278" t="s">
        <v>354</v>
      </c>
      <c r="CKP1" s="278" t="s">
        <v>354</v>
      </c>
      <c r="CKQ1" s="278" t="s">
        <v>354</v>
      </c>
      <c r="CKR1" s="278" t="s">
        <v>354</v>
      </c>
      <c r="CKS1" s="278" t="s">
        <v>354</v>
      </c>
      <c r="CKT1" s="278" t="s">
        <v>354</v>
      </c>
      <c r="CKU1" s="278" t="s">
        <v>354</v>
      </c>
      <c r="CKV1" s="278" t="s">
        <v>354</v>
      </c>
      <c r="CKW1" s="278" t="s">
        <v>354</v>
      </c>
      <c r="CKX1" s="278" t="s">
        <v>354</v>
      </c>
      <c r="CKY1" s="278" t="s">
        <v>354</v>
      </c>
      <c r="CKZ1" s="278" t="s">
        <v>354</v>
      </c>
      <c r="CLA1" s="278" t="s">
        <v>354</v>
      </c>
      <c r="CLB1" s="278" t="s">
        <v>354</v>
      </c>
      <c r="CLC1" s="278" t="s">
        <v>354</v>
      </c>
      <c r="CLD1" s="278" t="s">
        <v>354</v>
      </c>
      <c r="CLE1" s="278" t="s">
        <v>354</v>
      </c>
      <c r="CLF1" s="278" t="s">
        <v>354</v>
      </c>
      <c r="CLG1" s="278" t="s">
        <v>354</v>
      </c>
      <c r="CLH1" s="278" t="s">
        <v>354</v>
      </c>
      <c r="CLI1" s="278" t="s">
        <v>354</v>
      </c>
      <c r="CLJ1" s="278" t="s">
        <v>354</v>
      </c>
      <c r="CLK1" s="278" t="s">
        <v>354</v>
      </c>
      <c r="CLL1" s="278" t="s">
        <v>354</v>
      </c>
      <c r="CLM1" s="278" t="s">
        <v>354</v>
      </c>
      <c r="CLN1" s="278" t="s">
        <v>354</v>
      </c>
      <c r="CLO1" s="278" t="s">
        <v>354</v>
      </c>
      <c r="CLP1" s="278" t="s">
        <v>354</v>
      </c>
      <c r="CLQ1" s="278" t="s">
        <v>354</v>
      </c>
      <c r="CLR1" s="278" t="s">
        <v>354</v>
      </c>
      <c r="CLS1" s="278" t="s">
        <v>354</v>
      </c>
      <c r="CLT1" s="278" t="s">
        <v>354</v>
      </c>
      <c r="CLU1" s="278" t="s">
        <v>354</v>
      </c>
      <c r="CLV1" s="278" t="s">
        <v>354</v>
      </c>
      <c r="CLW1" s="278" t="s">
        <v>354</v>
      </c>
      <c r="CLX1" s="278" t="s">
        <v>354</v>
      </c>
      <c r="CLY1" s="278" t="s">
        <v>354</v>
      </c>
      <c r="CLZ1" s="278" t="s">
        <v>354</v>
      </c>
      <c r="CMA1" s="278" t="s">
        <v>354</v>
      </c>
      <c r="CMB1" s="278" t="s">
        <v>354</v>
      </c>
      <c r="CMC1" s="278" t="s">
        <v>354</v>
      </c>
      <c r="CMD1" s="278" t="s">
        <v>354</v>
      </c>
      <c r="CME1" s="278" t="s">
        <v>354</v>
      </c>
      <c r="CMF1" s="278" t="s">
        <v>354</v>
      </c>
      <c r="CMG1" s="278" t="s">
        <v>354</v>
      </c>
      <c r="CMH1" s="278" t="s">
        <v>354</v>
      </c>
      <c r="CMI1" s="278" t="s">
        <v>354</v>
      </c>
      <c r="CMJ1" s="278" t="s">
        <v>354</v>
      </c>
      <c r="CMK1" s="278" t="s">
        <v>354</v>
      </c>
      <c r="CML1" s="278" t="s">
        <v>354</v>
      </c>
      <c r="CMM1" s="278" t="s">
        <v>354</v>
      </c>
      <c r="CMN1" s="278" t="s">
        <v>354</v>
      </c>
      <c r="CMO1" s="278" t="s">
        <v>354</v>
      </c>
      <c r="CMP1" s="278" t="s">
        <v>354</v>
      </c>
      <c r="CMQ1" s="278" t="s">
        <v>354</v>
      </c>
      <c r="CMR1" s="278" t="s">
        <v>354</v>
      </c>
      <c r="CMS1" s="278" t="s">
        <v>354</v>
      </c>
      <c r="CMT1" s="278" t="s">
        <v>354</v>
      </c>
      <c r="CMU1" s="278" t="s">
        <v>354</v>
      </c>
      <c r="CMV1" s="278" t="s">
        <v>354</v>
      </c>
      <c r="CMW1" s="278" t="s">
        <v>354</v>
      </c>
      <c r="CMX1" s="278" t="s">
        <v>354</v>
      </c>
      <c r="CMY1" s="278" t="s">
        <v>354</v>
      </c>
      <c r="CMZ1" s="278" t="s">
        <v>354</v>
      </c>
      <c r="CNA1" s="278" t="s">
        <v>354</v>
      </c>
      <c r="CNB1" s="278" t="s">
        <v>354</v>
      </c>
      <c r="CNC1" s="278" t="s">
        <v>354</v>
      </c>
      <c r="CND1" s="278" t="s">
        <v>354</v>
      </c>
      <c r="CNE1" s="278" t="s">
        <v>354</v>
      </c>
      <c r="CNF1" s="278" t="s">
        <v>354</v>
      </c>
      <c r="CNG1" s="278" t="s">
        <v>354</v>
      </c>
      <c r="CNH1" s="278" t="s">
        <v>354</v>
      </c>
      <c r="CNI1" s="278" t="s">
        <v>354</v>
      </c>
      <c r="CNJ1" s="278" t="s">
        <v>354</v>
      </c>
      <c r="CNK1" s="278" t="s">
        <v>354</v>
      </c>
      <c r="CNL1" s="278" t="s">
        <v>354</v>
      </c>
      <c r="CNM1" s="278" t="s">
        <v>354</v>
      </c>
      <c r="CNN1" s="278" t="s">
        <v>354</v>
      </c>
      <c r="CNO1" s="278" t="s">
        <v>354</v>
      </c>
      <c r="CNP1" s="278" t="s">
        <v>354</v>
      </c>
      <c r="CNQ1" s="278" t="s">
        <v>354</v>
      </c>
      <c r="CNR1" s="278" t="s">
        <v>354</v>
      </c>
      <c r="CNS1" s="278" t="s">
        <v>354</v>
      </c>
      <c r="CNT1" s="278" t="s">
        <v>354</v>
      </c>
      <c r="CNU1" s="278" t="s">
        <v>354</v>
      </c>
      <c r="CNV1" s="278" t="s">
        <v>354</v>
      </c>
      <c r="CNW1" s="278" t="s">
        <v>354</v>
      </c>
      <c r="CNX1" s="278" t="s">
        <v>354</v>
      </c>
      <c r="CNY1" s="278" t="s">
        <v>354</v>
      </c>
      <c r="CNZ1" s="278" t="s">
        <v>354</v>
      </c>
      <c r="COA1" s="278" t="s">
        <v>354</v>
      </c>
      <c r="COB1" s="278" t="s">
        <v>354</v>
      </c>
      <c r="COC1" s="278" t="s">
        <v>354</v>
      </c>
      <c r="COD1" s="278" t="s">
        <v>354</v>
      </c>
      <c r="COE1" s="278" t="s">
        <v>354</v>
      </c>
      <c r="COF1" s="278" t="s">
        <v>354</v>
      </c>
      <c r="COG1" s="278" t="s">
        <v>354</v>
      </c>
      <c r="COH1" s="278" t="s">
        <v>354</v>
      </c>
      <c r="COI1" s="278" t="s">
        <v>354</v>
      </c>
      <c r="COJ1" s="278" t="s">
        <v>354</v>
      </c>
      <c r="COK1" s="278" t="s">
        <v>354</v>
      </c>
      <c r="COL1" s="278" t="s">
        <v>354</v>
      </c>
      <c r="COM1" s="278" t="s">
        <v>354</v>
      </c>
      <c r="CON1" s="278" t="s">
        <v>354</v>
      </c>
      <c r="COO1" s="278" t="s">
        <v>354</v>
      </c>
      <c r="COP1" s="278" t="s">
        <v>354</v>
      </c>
      <c r="COQ1" s="278" t="s">
        <v>354</v>
      </c>
      <c r="COR1" s="278" t="s">
        <v>354</v>
      </c>
      <c r="COS1" s="278" t="s">
        <v>354</v>
      </c>
      <c r="COT1" s="278" t="s">
        <v>354</v>
      </c>
      <c r="COU1" s="278" t="s">
        <v>354</v>
      </c>
      <c r="COV1" s="278" t="s">
        <v>354</v>
      </c>
      <c r="COW1" s="278" t="s">
        <v>354</v>
      </c>
      <c r="COX1" s="278" t="s">
        <v>354</v>
      </c>
      <c r="COY1" s="278" t="s">
        <v>354</v>
      </c>
      <c r="COZ1" s="278" t="s">
        <v>354</v>
      </c>
      <c r="CPA1" s="278" t="s">
        <v>354</v>
      </c>
      <c r="CPB1" s="278" t="s">
        <v>354</v>
      </c>
      <c r="CPC1" s="278" t="s">
        <v>354</v>
      </c>
      <c r="CPD1" s="278" t="s">
        <v>354</v>
      </c>
      <c r="CPE1" s="278" t="s">
        <v>354</v>
      </c>
      <c r="CPF1" s="278" t="s">
        <v>354</v>
      </c>
      <c r="CPG1" s="278" t="s">
        <v>354</v>
      </c>
      <c r="CPH1" s="278" t="s">
        <v>354</v>
      </c>
      <c r="CPI1" s="278" t="s">
        <v>354</v>
      </c>
      <c r="CPJ1" s="278" t="s">
        <v>354</v>
      </c>
      <c r="CPK1" s="278" t="s">
        <v>354</v>
      </c>
      <c r="CPL1" s="278" t="s">
        <v>354</v>
      </c>
      <c r="CPM1" s="278" t="s">
        <v>354</v>
      </c>
      <c r="CPN1" s="278" t="s">
        <v>354</v>
      </c>
      <c r="CPO1" s="278" t="s">
        <v>354</v>
      </c>
      <c r="CPP1" s="278" t="s">
        <v>354</v>
      </c>
      <c r="CPQ1" s="278" t="s">
        <v>354</v>
      </c>
      <c r="CPR1" s="278" t="s">
        <v>354</v>
      </c>
      <c r="CPS1" s="278" t="s">
        <v>354</v>
      </c>
      <c r="CPT1" s="278" t="s">
        <v>354</v>
      </c>
      <c r="CPU1" s="278" t="s">
        <v>354</v>
      </c>
      <c r="CPV1" s="278" t="s">
        <v>354</v>
      </c>
      <c r="CPW1" s="278" t="s">
        <v>354</v>
      </c>
      <c r="CPX1" s="278" t="s">
        <v>354</v>
      </c>
      <c r="CPY1" s="278" t="s">
        <v>354</v>
      </c>
      <c r="CPZ1" s="278" t="s">
        <v>354</v>
      </c>
      <c r="CQA1" s="278" t="s">
        <v>354</v>
      </c>
      <c r="CQB1" s="278" t="s">
        <v>354</v>
      </c>
      <c r="CQC1" s="278" t="s">
        <v>354</v>
      </c>
      <c r="CQD1" s="278" t="s">
        <v>354</v>
      </c>
      <c r="CQE1" s="278" t="s">
        <v>354</v>
      </c>
      <c r="CQF1" s="278" t="s">
        <v>354</v>
      </c>
      <c r="CQG1" s="278" t="s">
        <v>354</v>
      </c>
      <c r="CQH1" s="278" t="s">
        <v>354</v>
      </c>
      <c r="CQI1" s="278" t="s">
        <v>354</v>
      </c>
      <c r="CQJ1" s="278" t="s">
        <v>354</v>
      </c>
      <c r="CQK1" s="278" t="s">
        <v>354</v>
      </c>
      <c r="CQL1" s="278" t="s">
        <v>354</v>
      </c>
      <c r="CQM1" s="278" t="s">
        <v>354</v>
      </c>
      <c r="CQN1" s="278" t="s">
        <v>354</v>
      </c>
      <c r="CQO1" s="278" t="s">
        <v>354</v>
      </c>
      <c r="CQP1" s="278" t="s">
        <v>354</v>
      </c>
      <c r="CQQ1" s="278" t="s">
        <v>354</v>
      </c>
      <c r="CQR1" s="278" t="s">
        <v>354</v>
      </c>
      <c r="CQS1" s="278" t="s">
        <v>354</v>
      </c>
      <c r="CQT1" s="278" t="s">
        <v>354</v>
      </c>
      <c r="CQU1" s="278" t="s">
        <v>354</v>
      </c>
      <c r="CQV1" s="278" t="s">
        <v>354</v>
      </c>
      <c r="CQW1" s="278" t="s">
        <v>354</v>
      </c>
      <c r="CQX1" s="278" t="s">
        <v>354</v>
      </c>
      <c r="CQY1" s="278" t="s">
        <v>354</v>
      </c>
      <c r="CQZ1" s="278" t="s">
        <v>354</v>
      </c>
      <c r="CRA1" s="278" t="s">
        <v>354</v>
      </c>
      <c r="CRB1" s="278" t="s">
        <v>354</v>
      </c>
      <c r="CRC1" s="278" t="s">
        <v>354</v>
      </c>
      <c r="CRD1" s="278" t="s">
        <v>354</v>
      </c>
      <c r="CRE1" s="278" t="s">
        <v>354</v>
      </c>
      <c r="CRF1" s="278" t="s">
        <v>354</v>
      </c>
      <c r="CRG1" s="278" t="s">
        <v>354</v>
      </c>
      <c r="CRH1" s="278" t="s">
        <v>354</v>
      </c>
      <c r="CRI1" s="278" t="s">
        <v>354</v>
      </c>
      <c r="CRJ1" s="278" t="s">
        <v>354</v>
      </c>
      <c r="CRK1" s="278" t="s">
        <v>354</v>
      </c>
      <c r="CRL1" s="278" t="s">
        <v>354</v>
      </c>
      <c r="CRM1" s="278" t="s">
        <v>354</v>
      </c>
      <c r="CRN1" s="278" t="s">
        <v>354</v>
      </c>
      <c r="CRO1" s="278" t="s">
        <v>354</v>
      </c>
      <c r="CRP1" s="278" t="s">
        <v>354</v>
      </c>
      <c r="CRQ1" s="278" t="s">
        <v>354</v>
      </c>
      <c r="CRR1" s="278" t="s">
        <v>354</v>
      </c>
      <c r="CRS1" s="278" t="s">
        <v>354</v>
      </c>
      <c r="CRT1" s="278" t="s">
        <v>354</v>
      </c>
      <c r="CRU1" s="278" t="s">
        <v>354</v>
      </c>
      <c r="CRV1" s="278" t="s">
        <v>354</v>
      </c>
      <c r="CRW1" s="278" t="s">
        <v>354</v>
      </c>
      <c r="CRX1" s="278" t="s">
        <v>354</v>
      </c>
      <c r="CRY1" s="278" t="s">
        <v>354</v>
      </c>
      <c r="CRZ1" s="278" t="s">
        <v>354</v>
      </c>
      <c r="CSA1" s="278" t="s">
        <v>354</v>
      </c>
      <c r="CSB1" s="278" t="s">
        <v>354</v>
      </c>
      <c r="CSC1" s="278" t="s">
        <v>354</v>
      </c>
      <c r="CSD1" s="278" t="s">
        <v>354</v>
      </c>
      <c r="CSE1" s="278" t="s">
        <v>354</v>
      </c>
      <c r="CSF1" s="278" t="s">
        <v>354</v>
      </c>
      <c r="CSG1" s="278" t="s">
        <v>354</v>
      </c>
      <c r="CSH1" s="278" t="s">
        <v>354</v>
      </c>
      <c r="CSI1" s="278" t="s">
        <v>354</v>
      </c>
      <c r="CSJ1" s="278" t="s">
        <v>354</v>
      </c>
      <c r="CSK1" s="278" t="s">
        <v>354</v>
      </c>
      <c r="CSL1" s="278" t="s">
        <v>354</v>
      </c>
      <c r="CSM1" s="278" t="s">
        <v>354</v>
      </c>
      <c r="CSN1" s="278" t="s">
        <v>354</v>
      </c>
      <c r="CSO1" s="278" t="s">
        <v>354</v>
      </c>
      <c r="CSP1" s="278" t="s">
        <v>354</v>
      </c>
      <c r="CSQ1" s="278" t="s">
        <v>354</v>
      </c>
      <c r="CSR1" s="278" t="s">
        <v>354</v>
      </c>
      <c r="CSS1" s="278" t="s">
        <v>354</v>
      </c>
      <c r="CST1" s="278" t="s">
        <v>354</v>
      </c>
      <c r="CSU1" s="278" t="s">
        <v>354</v>
      </c>
      <c r="CSV1" s="278" t="s">
        <v>354</v>
      </c>
      <c r="CSW1" s="278" t="s">
        <v>354</v>
      </c>
      <c r="CSX1" s="278" t="s">
        <v>354</v>
      </c>
      <c r="CSY1" s="278" t="s">
        <v>354</v>
      </c>
      <c r="CSZ1" s="278" t="s">
        <v>354</v>
      </c>
      <c r="CTA1" s="278" t="s">
        <v>354</v>
      </c>
      <c r="CTB1" s="278" t="s">
        <v>354</v>
      </c>
      <c r="CTC1" s="278" t="s">
        <v>354</v>
      </c>
      <c r="CTD1" s="278" t="s">
        <v>354</v>
      </c>
      <c r="CTE1" s="278" t="s">
        <v>354</v>
      </c>
      <c r="CTF1" s="278" t="s">
        <v>354</v>
      </c>
      <c r="CTG1" s="278" t="s">
        <v>354</v>
      </c>
      <c r="CTH1" s="278" t="s">
        <v>354</v>
      </c>
      <c r="CTI1" s="278" t="s">
        <v>354</v>
      </c>
      <c r="CTJ1" s="278" t="s">
        <v>354</v>
      </c>
      <c r="CTK1" s="278" t="s">
        <v>354</v>
      </c>
      <c r="CTL1" s="278" t="s">
        <v>354</v>
      </c>
      <c r="CTM1" s="278" t="s">
        <v>354</v>
      </c>
      <c r="CTN1" s="278" t="s">
        <v>354</v>
      </c>
      <c r="CTO1" s="278" t="s">
        <v>354</v>
      </c>
      <c r="CTP1" s="278" t="s">
        <v>354</v>
      </c>
      <c r="CTQ1" s="278" t="s">
        <v>354</v>
      </c>
      <c r="CTR1" s="278" t="s">
        <v>354</v>
      </c>
      <c r="CTS1" s="278" t="s">
        <v>354</v>
      </c>
      <c r="CTT1" s="278" t="s">
        <v>354</v>
      </c>
      <c r="CTU1" s="278" t="s">
        <v>354</v>
      </c>
      <c r="CTV1" s="278" t="s">
        <v>354</v>
      </c>
      <c r="CTW1" s="278" t="s">
        <v>354</v>
      </c>
      <c r="CTX1" s="278" t="s">
        <v>354</v>
      </c>
      <c r="CTY1" s="278" t="s">
        <v>354</v>
      </c>
      <c r="CTZ1" s="278" t="s">
        <v>354</v>
      </c>
      <c r="CUA1" s="278" t="s">
        <v>354</v>
      </c>
      <c r="CUB1" s="278" t="s">
        <v>354</v>
      </c>
      <c r="CUC1" s="278" t="s">
        <v>354</v>
      </c>
      <c r="CUD1" s="278" t="s">
        <v>354</v>
      </c>
      <c r="CUE1" s="278" t="s">
        <v>354</v>
      </c>
      <c r="CUF1" s="278" t="s">
        <v>354</v>
      </c>
      <c r="CUG1" s="278" t="s">
        <v>354</v>
      </c>
      <c r="CUH1" s="278" t="s">
        <v>354</v>
      </c>
      <c r="CUI1" s="278" t="s">
        <v>354</v>
      </c>
      <c r="CUJ1" s="278" t="s">
        <v>354</v>
      </c>
      <c r="CUK1" s="278" t="s">
        <v>354</v>
      </c>
      <c r="CUL1" s="278" t="s">
        <v>354</v>
      </c>
      <c r="CUM1" s="278" t="s">
        <v>354</v>
      </c>
      <c r="CUN1" s="278" t="s">
        <v>354</v>
      </c>
      <c r="CUO1" s="278" t="s">
        <v>354</v>
      </c>
      <c r="CUP1" s="278" t="s">
        <v>354</v>
      </c>
      <c r="CUQ1" s="278" t="s">
        <v>354</v>
      </c>
      <c r="CUR1" s="278" t="s">
        <v>354</v>
      </c>
      <c r="CUS1" s="278" t="s">
        <v>354</v>
      </c>
      <c r="CUT1" s="278" t="s">
        <v>354</v>
      </c>
      <c r="CUU1" s="278" t="s">
        <v>354</v>
      </c>
      <c r="CUV1" s="278" t="s">
        <v>354</v>
      </c>
      <c r="CUW1" s="278" t="s">
        <v>354</v>
      </c>
      <c r="CUX1" s="278" t="s">
        <v>354</v>
      </c>
      <c r="CUY1" s="278" t="s">
        <v>354</v>
      </c>
      <c r="CUZ1" s="278" t="s">
        <v>354</v>
      </c>
      <c r="CVA1" s="278" t="s">
        <v>354</v>
      </c>
      <c r="CVB1" s="278" t="s">
        <v>354</v>
      </c>
      <c r="CVC1" s="278" t="s">
        <v>354</v>
      </c>
      <c r="CVD1" s="278" t="s">
        <v>354</v>
      </c>
      <c r="CVE1" s="278" t="s">
        <v>354</v>
      </c>
      <c r="CVF1" s="278" t="s">
        <v>354</v>
      </c>
      <c r="CVG1" s="278" t="s">
        <v>354</v>
      </c>
      <c r="CVH1" s="278" t="s">
        <v>354</v>
      </c>
      <c r="CVI1" s="278" t="s">
        <v>354</v>
      </c>
      <c r="CVJ1" s="278" t="s">
        <v>354</v>
      </c>
      <c r="CVK1" s="278" t="s">
        <v>354</v>
      </c>
      <c r="CVL1" s="278" t="s">
        <v>354</v>
      </c>
      <c r="CVM1" s="278" t="s">
        <v>354</v>
      </c>
      <c r="CVN1" s="278" t="s">
        <v>354</v>
      </c>
      <c r="CVO1" s="278" t="s">
        <v>354</v>
      </c>
      <c r="CVP1" s="278" t="s">
        <v>354</v>
      </c>
      <c r="CVQ1" s="278" t="s">
        <v>354</v>
      </c>
      <c r="CVR1" s="278" t="s">
        <v>354</v>
      </c>
      <c r="CVS1" s="278" t="s">
        <v>354</v>
      </c>
      <c r="CVT1" s="278" t="s">
        <v>354</v>
      </c>
      <c r="CVU1" s="278" t="s">
        <v>354</v>
      </c>
      <c r="CVV1" s="278" t="s">
        <v>354</v>
      </c>
      <c r="CVW1" s="278" t="s">
        <v>354</v>
      </c>
      <c r="CVX1" s="278" t="s">
        <v>354</v>
      </c>
      <c r="CVY1" s="278" t="s">
        <v>354</v>
      </c>
      <c r="CVZ1" s="278" t="s">
        <v>354</v>
      </c>
      <c r="CWA1" s="278" t="s">
        <v>354</v>
      </c>
      <c r="CWB1" s="278" t="s">
        <v>354</v>
      </c>
      <c r="CWC1" s="278" t="s">
        <v>354</v>
      </c>
      <c r="CWD1" s="278" t="s">
        <v>354</v>
      </c>
      <c r="CWE1" s="278" t="s">
        <v>354</v>
      </c>
      <c r="CWF1" s="278" t="s">
        <v>354</v>
      </c>
      <c r="CWG1" s="278" t="s">
        <v>354</v>
      </c>
      <c r="CWH1" s="278" t="s">
        <v>354</v>
      </c>
      <c r="CWI1" s="278" t="s">
        <v>354</v>
      </c>
      <c r="CWJ1" s="278" t="s">
        <v>354</v>
      </c>
      <c r="CWK1" s="278" t="s">
        <v>354</v>
      </c>
      <c r="CWL1" s="278" t="s">
        <v>354</v>
      </c>
      <c r="CWM1" s="278" t="s">
        <v>354</v>
      </c>
      <c r="CWN1" s="278" t="s">
        <v>354</v>
      </c>
      <c r="CWO1" s="278" t="s">
        <v>354</v>
      </c>
      <c r="CWP1" s="278" t="s">
        <v>354</v>
      </c>
      <c r="CWQ1" s="278" t="s">
        <v>354</v>
      </c>
      <c r="CWR1" s="278" t="s">
        <v>354</v>
      </c>
      <c r="CWS1" s="278" t="s">
        <v>354</v>
      </c>
      <c r="CWT1" s="278" t="s">
        <v>354</v>
      </c>
      <c r="CWU1" s="278" t="s">
        <v>354</v>
      </c>
      <c r="CWV1" s="278" t="s">
        <v>354</v>
      </c>
      <c r="CWW1" s="278" t="s">
        <v>354</v>
      </c>
      <c r="CWX1" s="278" t="s">
        <v>354</v>
      </c>
      <c r="CWY1" s="278" t="s">
        <v>354</v>
      </c>
      <c r="CWZ1" s="278" t="s">
        <v>354</v>
      </c>
      <c r="CXA1" s="278" t="s">
        <v>354</v>
      </c>
      <c r="CXB1" s="278" t="s">
        <v>354</v>
      </c>
      <c r="CXC1" s="278" t="s">
        <v>354</v>
      </c>
      <c r="CXD1" s="278" t="s">
        <v>354</v>
      </c>
      <c r="CXE1" s="278" t="s">
        <v>354</v>
      </c>
      <c r="CXF1" s="278" t="s">
        <v>354</v>
      </c>
      <c r="CXG1" s="278" t="s">
        <v>354</v>
      </c>
      <c r="CXH1" s="278" t="s">
        <v>354</v>
      </c>
      <c r="CXI1" s="278" t="s">
        <v>354</v>
      </c>
      <c r="CXJ1" s="278" t="s">
        <v>354</v>
      </c>
      <c r="CXK1" s="278" t="s">
        <v>354</v>
      </c>
      <c r="CXL1" s="278" t="s">
        <v>354</v>
      </c>
      <c r="CXM1" s="278" t="s">
        <v>354</v>
      </c>
      <c r="CXN1" s="278" t="s">
        <v>354</v>
      </c>
      <c r="CXO1" s="278" t="s">
        <v>354</v>
      </c>
      <c r="CXP1" s="278" t="s">
        <v>354</v>
      </c>
      <c r="CXQ1" s="278" t="s">
        <v>354</v>
      </c>
      <c r="CXR1" s="278" t="s">
        <v>354</v>
      </c>
      <c r="CXS1" s="278" t="s">
        <v>354</v>
      </c>
      <c r="CXT1" s="278" t="s">
        <v>354</v>
      </c>
      <c r="CXU1" s="278" t="s">
        <v>354</v>
      </c>
      <c r="CXV1" s="278" t="s">
        <v>354</v>
      </c>
      <c r="CXW1" s="278" t="s">
        <v>354</v>
      </c>
      <c r="CXX1" s="278" t="s">
        <v>354</v>
      </c>
      <c r="CXY1" s="278" t="s">
        <v>354</v>
      </c>
      <c r="CXZ1" s="278" t="s">
        <v>354</v>
      </c>
      <c r="CYA1" s="278" t="s">
        <v>354</v>
      </c>
      <c r="CYB1" s="278" t="s">
        <v>354</v>
      </c>
      <c r="CYC1" s="278" t="s">
        <v>354</v>
      </c>
      <c r="CYD1" s="278" t="s">
        <v>354</v>
      </c>
      <c r="CYE1" s="278" t="s">
        <v>354</v>
      </c>
      <c r="CYF1" s="278" t="s">
        <v>354</v>
      </c>
      <c r="CYG1" s="278" t="s">
        <v>354</v>
      </c>
      <c r="CYH1" s="278" t="s">
        <v>354</v>
      </c>
      <c r="CYI1" s="278" t="s">
        <v>354</v>
      </c>
      <c r="CYJ1" s="278" t="s">
        <v>354</v>
      </c>
      <c r="CYK1" s="278" t="s">
        <v>354</v>
      </c>
      <c r="CYL1" s="278" t="s">
        <v>354</v>
      </c>
      <c r="CYM1" s="278" t="s">
        <v>354</v>
      </c>
      <c r="CYN1" s="278" t="s">
        <v>354</v>
      </c>
      <c r="CYO1" s="278" t="s">
        <v>354</v>
      </c>
      <c r="CYP1" s="278" t="s">
        <v>354</v>
      </c>
      <c r="CYQ1" s="278" t="s">
        <v>354</v>
      </c>
      <c r="CYR1" s="278" t="s">
        <v>354</v>
      </c>
      <c r="CYS1" s="278" t="s">
        <v>354</v>
      </c>
      <c r="CYT1" s="278" t="s">
        <v>354</v>
      </c>
      <c r="CYU1" s="278" t="s">
        <v>354</v>
      </c>
      <c r="CYV1" s="278" t="s">
        <v>354</v>
      </c>
      <c r="CYW1" s="278" t="s">
        <v>354</v>
      </c>
      <c r="CYX1" s="278" t="s">
        <v>354</v>
      </c>
      <c r="CYY1" s="278" t="s">
        <v>354</v>
      </c>
      <c r="CYZ1" s="278" t="s">
        <v>354</v>
      </c>
      <c r="CZA1" s="278" t="s">
        <v>354</v>
      </c>
      <c r="CZB1" s="278" t="s">
        <v>354</v>
      </c>
      <c r="CZC1" s="278" t="s">
        <v>354</v>
      </c>
      <c r="CZD1" s="278" t="s">
        <v>354</v>
      </c>
      <c r="CZE1" s="278" t="s">
        <v>354</v>
      </c>
      <c r="CZF1" s="278" t="s">
        <v>354</v>
      </c>
      <c r="CZG1" s="278" t="s">
        <v>354</v>
      </c>
      <c r="CZH1" s="278" t="s">
        <v>354</v>
      </c>
      <c r="CZI1" s="278" t="s">
        <v>354</v>
      </c>
      <c r="CZJ1" s="278" t="s">
        <v>354</v>
      </c>
      <c r="CZK1" s="278" t="s">
        <v>354</v>
      </c>
      <c r="CZL1" s="278" t="s">
        <v>354</v>
      </c>
      <c r="CZM1" s="278" t="s">
        <v>354</v>
      </c>
      <c r="CZN1" s="278" t="s">
        <v>354</v>
      </c>
      <c r="CZO1" s="278" t="s">
        <v>354</v>
      </c>
      <c r="CZP1" s="278" t="s">
        <v>354</v>
      </c>
      <c r="CZQ1" s="278" t="s">
        <v>354</v>
      </c>
      <c r="CZR1" s="278" t="s">
        <v>354</v>
      </c>
      <c r="CZS1" s="278" t="s">
        <v>354</v>
      </c>
      <c r="CZT1" s="278" t="s">
        <v>354</v>
      </c>
      <c r="CZU1" s="278" t="s">
        <v>354</v>
      </c>
      <c r="CZV1" s="278" t="s">
        <v>354</v>
      </c>
      <c r="CZW1" s="278" t="s">
        <v>354</v>
      </c>
      <c r="CZX1" s="278" t="s">
        <v>354</v>
      </c>
      <c r="CZY1" s="278" t="s">
        <v>354</v>
      </c>
      <c r="CZZ1" s="278" t="s">
        <v>354</v>
      </c>
      <c r="DAA1" s="278" t="s">
        <v>354</v>
      </c>
      <c r="DAB1" s="278" t="s">
        <v>354</v>
      </c>
      <c r="DAC1" s="278" t="s">
        <v>354</v>
      </c>
      <c r="DAD1" s="278" t="s">
        <v>354</v>
      </c>
      <c r="DAE1" s="278" t="s">
        <v>354</v>
      </c>
      <c r="DAF1" s="278" t="s">
        <v>354</v>
      </c>
      <c r="DAG1" s="278" t="s">
        <v>354</v>
      </c>
      <c r="DAH1" s="278" t="s">
        <v>354</v>
      </c>
      <c r="DAI1" s="278" t="s">
        <v>354</v>
      </c>
      <c r="DAJ1" s="278" t="s">
        <v>354</v>
      </c>
      <c r="DAK1" s="278" t="s">
        <v>354</v>
      </c>
      <c r="DAL1" s="278" t="s">
        <v>354</v>
      </c>
      <c r="DAM1" s="278" t="s">
        <v>354</v>
      </c>
      <c r="DAN1" s="278" t="s">
        <v>354</v>
      </c>
      <c r="DAO1" s="278" t="s">
        <v>354</v>
      </c>
      <c r="DAP1" s="278" t="s">
        <v>354</v>
      </c>
      <c r="DAQ1" s="278" t="s">
        <v>354</v>
      </c>
      <c r="DAR1" s="278" t="s">
        <v>354</v>
      </c>
      <c r="DAS1" s="278" t="s">
        <v>354</v>
      </c>
      <c r="DAT1" s="278" t="s">
        <v>354</v>
      </c>
      <c r="DAU1" s="278" t="s">
        <v>354</v>
      </c>
      <c r="DAV1" s="278" t="s">
        <v>354</v>
      </c>
      <c r="DAW1" s="278" t="s">
        <v>354</v>
      </c>
      <c r="DAX1" s="278" t="s">
        <v>354</v>
      </c>
      <c r="DAY1" s="278" t="s">
        <v>354</v>
      </c>
      <c r="DAZ1" s="278" t="s">
        <v>354</v>
      </c>
      <c r="DBA1" s="278" t="s">
        <v>354</v>
      </c>
      <c r="DBB1" s="278" t="s">
        <v>354</v>
      </c>
      <c r="DBC1" s="278" t="s">
        <v>354</v>
      </c>
      <c r="DBD1" s="278" t="s">
        <v>354</v>
      </c>
      <c r="DBE1" s="278" t="s">
        <v>354</v>
      </c>
      <c r="DBF1" s="278" t="s">
        <v>354</v>
      </c>
      <c r="DBG1" s="278" t="s">
        <v>354</v>
      </c>
      <c r="DBH1" s="278" t="s">
        <v>354</v>
      </c>
      <c r="DBI1" s="278" t="s">
        <v>354</v>
      </c>
      <c r="DBJ1" s="278" t="s">
        <v>354</v>
      </c>
      <c r="DBK1" s="278" t="s">
        <v>354</v>
      </c>
      <c r="DBL1" s="278" t="s">
        <v>354</v>
      </c>
      <c r="DBM1" s="278" t="s">
        <v>354</v>
      </c>
      <c r="DBN1" s="278" t="s">
        <v>354</v>
      </c>
      <c r="DBO1" s="278" t="s">
        <v>354</v>
      </c>
      <c r="DBP1" s="278" t="s">
        <v>354</v>
      </c>
      <c r="DBQ1" s="278" t="s">
        <v>354</v>
      </c>
      <c r="DBR1" s="278" t="s">
        <v>354</v>
      </c>
      <c r="DBS1" s="278" t="s">
        <v>354</v>
      </c>
      <c r="DBT1" s="278" t="s">
        <v>354</v>
      </c>
      <c r="DBU1" s="278" t="s">
        <v>354</v>
      </c>
      <c r="DBV1" s="278" t="s">
        <v>354</v>
      </c>
      <c r="DBW1" s="278" t="s">
        <v>354</v>
      </c>
      <c r="DBX1" s="278" t="s">
        <v>354</v>
      </c>
      <c r="DBY1" s="278" t="s">
        <v>354</v>
      </c>
      <c r="DBZ1" s="278" t="s">
        <v>354</v>
      </c>
      <c r="DCA1" s="278" t="s">
        <v>354</v>
      </c>
      <c r="DCB1" s="278" t="s">
        <v>354</v>
      </c>
      <c r="DCC1" s="278" t="s">
        <v>354</v>
      </c>
      <c r="DCD1" s="278" t="s">
        <v>354</v>
      </c>
      <c r="DCE1" s="278" t="s">
        <v>354</v>
      </c>
      <c r="DCF1" s="278" t="s">
        <v>354</v>
      </c>
      <c r="DCG1" s="278" t="s">
        <v>354</v>
      </c>
      <c r="DCH1" s="278" t="s">
        <v>354</v>
      </c>
      <c r="DCI1" s="278" t="s">
        <v>354</v>
      </c>
      <c r="DCJ1" s="278" t="s">
        <v>354</v>
      </c>
      <c r="DCK1" s="278" t="s">
        <v>354</v>
      </c>
      <c r="DCL1" s="278" t="s">
        <v>354</v>
      </c>
      <c r="DCM1" s="278" t="s">
        <v>354</v>
      </c>
      <c r="DCN1" s="278" t="s">
        <v>354</v>
      </c>
      <c r="DCO1" s="278" t="s">
        <v>354</v>
      </c>
      <c r="DCP1" s="278" t="s">
        <v>354</v>
      </c>
      <c r="DCQ1" s="278" t="s">
        <v>354</v>
      </c>
      <c r="DCR1" s="278" t="s">
        <v>354</v>
      </c>
      <c r="DCS1" s="278" t="s">
        <v>354</v>
      </c>
      <c r="DCT1" s="278" t="s">
        <v>354</v>
      </c>
      <c r="DCU1" s="278" t="s">
        <v>354</v>
      </c>
      <c r="DCV1" s="278" t="s">
        <v>354</v>
      </c>
      <c r="DCW1" s="278" t="s">
        <v>354</v>
      </c>
      <c r="DCX1" s="278" t="s">
        <v>354</v>
      </c>
      <c r="DCY1" s="278" t="s">
        <v>354</v>
      </c>
      <c r="DCZ1" s="278" t="s">
        <v>354</v>
      </c>
      <c r="DDA1" s="278" t="s">
        <v>354</v>
      </c>
      <c r="DDB1" s="278" t="s">
        <v>354</v>
      </c>
      <c r="DDC1" s="278" t="s">
        <v>354</v>
      </c>
      <c r="DDD1" s="278" t="s">
        <v>354</v>
      </c>
      <c r="DDE1" s="278" t="s">
        <v>354</v>
      </c>
      <c r="DDF1" s="278" t="s">
        <v>354</v>
      </c>
      <c r="DDG1" s="278" t="s">
        <v>354</v>
      </c>
      <c r="DDH1" s="278" t="s">
        <v>354</v>
      </c>
      <c r="DDI1" s="278" t="s">
        <v>354</v>
      </c>
      <c r="DDJ1" s="278" t="s">
        <v>354</v>
      </c>
      <c r="DDK1" s="278" t="s">
        <v>354</v>
      </c>
      <c r="DDL1" s="278" t="s">
        <v>354</v>
      </c>
      <c r="DDM1" s="278" t="s">
        <v>354</v>
      </c>
      <c r="DDN1" s="278" t="s">
        <v>354</v>
      </c>
      <c r="DDO1" s="278" t="s">
        <v>354</v>
      </c>
      <c r="DDP1" s="278" t="s">
        <v>354</v>
      </c>
      <c r="DDQ1" s="278" t="s">
        <v>354</v>
      </c>
      <c r="DDR1" s="278" t="s">
        <v>354</v>
      </c>
      <c r="DDS1" s="278" t="s">
        <v>354</v>
      </c>
      <c r="DDT1" s="278" t="s">
        <v>354</v>
      </c>
      <c r="DDU1" s="278" t="s">
        <v>354</v>
      </c>
      <c r="DDV1" s="278" t="s">
        <v>354</v>
      </c>
      <c r="DDW1" s="278" t="s">
        <v>354</v>
      </c>
      <c r="DDX1" s="278" t="s">
        <v>354</v>
      </c>
      <c r="DDY1" s="278" t="s">
        <v>354</v>
      </c>
      <c r="DDZ1" s="278" t="s">
        <v>354</v>
      </c>
      <c r="DEA1" s="278" t="s">
        <v>354</v>
      </c>
      <c r="DEB1" s="278" t="s">
        <v>354</v>
      </c>
      <c r="DEC1" s="278" t="s">
        <v>354</v>
      </c>
      <c r="DED1" s="278" t="s">
        <v>354</v>
      </c>
      <c r="DEE1" s="278" t="s">
        <v>354</v>
      </c>
      <c r="DEF1" s="278" t="s">
        <v>354</v>
      </c>
      <c r="DEG1" s="278" t="s">
        <v>354</v>
      </c>
      <c r="DEH1" s="278" t="s">
        <v>354</v>
      </c>
      <c r="DEI1" s="278" t="s">
        <v>354</v>
      </c>
      <c r="DEJ1" s="278" t="s">
        <v>354</v>
      </c>
      <c r="DEK1" s="278" t="s">
        <v>354</v>
      </c>
      <c r="DEL1" s="278" t="s">
        <v>354</v>
      </c>
      <c r="DEM1" s="278" t="s">
        <v>354</v>
      </c>
      <c r="DEN1" s="278" t="s">
        <v>354</v>
      </c>
      <c r="DEO1" s="278" t="s">
        <v>354</v>
      </c>
      <c r="DEP1" s="278" t="s">
        <v>354</v>
      </c>
      <c r="DEQ1" s="278" t="s">
        <v>354</v>
      </c>
      <c r="DER1" s="278" t="s">
        <v>354</v>
      </c>
      <c r="DES1" s="278" t="s">
        <v>354</v>
      </c>
      <c r="DET1" s="278" t="s">
        <v>354</v>
      </c>
      <c r="DEU1" s="278" t="s">
        <v>354</v>
      </c>
      <c r="DEV1" s="278" t="s">
        <v>354</v>
      </c>
      <c r="DEW1" s="278" t="s">
        <v>354</v>
      </c>
      <c r="DEX1" s="278" t="s">
        <v>354</v>
      </c>
      <c r="DEY1" s="278" t="s">
        <v>354</v>
      </c>
      <c r="DEZ1" s="278" t="s">
        <v>354</v>
      </c>
      <c r="DFA1" s="278" t="s">
        <v>354</v>
      </c>
      <c r="DFB1" s="278" t="s">
        <v>354</v>
      </c>
      <c r="DFC1" s="278" t="s">
        <v>354</v>
      </c>
      <c r="DFD1" s="278" t="s">
        <v>354</v>
      </c>
      <c r="DFE1" s="278" t="s">
        <v>354</v>
      </c>
      <c r="DFF1" s="278" t="s">
        <v>354</v>
      </c>
      <c r="DFG1" s="278" t="s">
        <v>354</v>
      </c>
      <c r="DFH1" s="278" t="s">
        <v>354</v>
      </c>
      <c r="DFI1" s="278" t="s">
        <v>354</v>
      </c>
      <c r="DFJ1" s="278" t="s">
        <v>354</v>
      </c>
      <c r="DFK1" s="278" t="s">
        <v>354</v>
      </c>
      <c r="DFL1" s="278" t="s">
        <v>354</v>
      </c>
      <c r="DFM1" s="278" t="s">
        <v>354</v>
      </c>
      <c r="DFN1" s="278" t="s">
        <v>354</v>
      </c>
      <c r="DFO1" s="278" t="s">
        <v>354</v>
      </c>
      <c r="DFP1" s="278" t="s">
        <v>354</v>
      </c>
      <c r="DFQ1" s="278" t="s">
        <v>354</v>
      </c>
      <c r="DFR1" s="278" t="s">
        <v>354</v>
      </c>
      <c r="DFS1" s="278" t="s">
        <v>354</v>
      </c>
      <c r="DFT1" s="278" t="s">
        <v>354</v>
      </c>
      <c r="DFU1" s="278" t="s">
        <v>354</v>
      </c>
      <c r="DFV1" s="278" t="s">
        <v>354</v>
      </c>
      <c r="DFW1" s="278" t="s">
        <v>354</v>
      </c>
      <c r="DFX1" s="278" t="s">
        <v>354</v>
      </c>
      <c r="DFY1" s="278" t="s">
        <v>354</v>
      </c>
      <c r="DFZ1" s="278" t="s">
        <v>354</v>
      </c>
      <c r="DGA1" s="278" t="s">
        <v>354</v>
      </c>
      <c r="DGB1" s="278" t="s">
        <v>354</v>
      </c>
      <c r="DGC1" s="278" t="s">
        <v>354</v>
      </c>
      <c r="DGD1" s="278" t="s">
        <v>354</v>
      </c>
      <c r="DGE1" s="278" t="s">
        <v>354</v>
      </c>
      <c r="DGF1" s="278" t="s">
        <v>354</v>
      </c>
      <c r="DGG1" s="278" t="s">
        <v>354</v>
      </c>
      <c r="DGH1" s="278" t="s">
        <v>354</v>
      </c>
      <c r="DGI1" s="278" t="s">
        <v>354</v>
      </c>
      <c r="DGJ1" s="278" t="s">
        <v>354</v>
      </c>
      <c r="DGK1" s="278" t="s">
        <v>354</v>
      </c>
      <c r="DGL1" s="278" t="s">
        <v>354</v>
      </c>
      <c r="DGM1" s="278" t="s">
        <v>354</v>
      </c>
      <c r="DGN1" s="278" t="s">
        <v>354</v>
      </c>
      <c r="DGO1" s="278" t="s">
        <v>354</v>
      </c>
      <c r="DGP1" s="278" t="s">
        <v>354</v>
      </c>
      <c r="DGQ1" s="278" t="s">
        <v>354</v>
      </c>
      <c r="DGR1" s="278" t="s">
        <v>354</v>
      </c>
      <c r="DGS1" s="278" t="s">
        <v>354</v>
      </c>
      <c r="DGT1" s="278" t="s">
        <v>354</v>
      </c>
      <c r="DGU1" s="278" t="s">
        <v>354</v>
      </c>
      <c r="DGV1" s="278" t="s">
        <v>354</v>
      </c>
      <c r="DGW1" s="278" t="s">
        <v>354</v>
      </c>
      <c r="DGX1" s="278" t="s">
        <v>354</v>
      </c>
      <c r="DGY1" s="278" t="s">
        <v>354</v>
      </c>
      <c r="DGZ1" s="278" t="s">
        <v>354</v>
      </c>
      <c r="DHA1" s="278" t="s">
        <v>354</v>
      </c>
      <c r="DHB1" s="278" t="s">
        <v>354</v>
      </c>
      <c r="DHC1" s="278" t="s">
        <v>354</v>
      </c>
      <c r="DHD1" s="278" t="s">
        <v>354</v>
      </c>
      <c r="DHE1" s="278" t="s">
        <v>354</v>
      </c>
      <c r="DHF1" s="278" t="s">
        <v>354</v>
      </c>
      <c r="DHG1" s="278" t="s">
        <v>354</v>
      </c>
      <c r="DHH1" s="278" t="s">
        <v>354</v>
      </c>
      <c r="DHI1" s="278" t="s">
        <v>354</v>
      </c>
      <c r="DHJ1" s="278" t="s">
        <v>354</v>
      </c>
      <c r="DHK1" s="278" t="s">
        <v>354</v>
      </c>
      <c r="DHL1" s="278" t="s">
        <v>354</v>
      </c>
      <c r="DHM1" s="278" t="s">
        <v>354</v>
      </c>
      <c r="DHN1" s="278" t="s">
        <v>354</v>
      </c>
      <c r="DHO1" s="278" t="s">
        <v>354</v>
      </c>
      <c r="DHP1" s="278" t="s">
        <v>354</v>
      </c>
      <c r="DHQ1" s="278" t="s">
        <v>354</v>
      </c>
      <c r="DHR1" s="278" t="s">
        <v>354</v>
      </c>
      <c r="DHS1" s="278" t="s">
        <v>354</v>
      </c>
      <c r="DHT1" s="278" t="s">
        <v>354</v>
      </c>
      <c r="DHU1" s="278" t="s">
        <v>354</v>
      </c>
      <c r="DHV1" s="278" t="s">
        <v>354</v>
      </c>
      <c r="DHW1" s="278" t="s">
        <v>354</v>
      </c>
      <c r="DHX1" s="278" t="s">
        <v>354</v>
      </c>
      <c r="DHY1" s="278" t="s">
        <v>354</v>
      </c>
      <c r="DHZ1" s="278" t="s">
        <v>354</v>
      </c>
      <c r="DIA1" s="278" t="s">
        <v>354</v>
      </c>
      <c r="DIB1" s="278" t="s">
        <v>354</v>
      </c>
      <c r="DIC1" s="278" t="s">
        <v>354</v>
      </c>
      <c r="DID1" s="278" t="s">
        <v>354</v>
      </c>
      <c r="DIE1" s="278" t="s">
        <v>354</v>
      </c>
      <c r="DIF1" s="278" t="s">
        <v>354</v>
      </c>
      <c r="DIG1" s="278" t="s">
        <v>354</v>
      </c>
      <c r="DIH1" s="278" t="s">
        <v>354</v>
      </c>
      <c r="DII1" s="278" t="s">
        <v>354</v>
      </c>
      <c r="DIJ1" s="278" t="s">
        <v>354</v>
      </c>
      <c r="DIK1" s="278" t="s">
        <v>354</v>
      </c>
      <c r="DIL1" s="278" t="s">
        <v>354</v>
      </c>
      <c r="DIM1" s="278" t="s">
        <v>354</v>
      </c>
      <c r="DIN1" s="278" t="s">
        <v>354</v>
      </c>
      <c r="DIO1" s="278" t="s">
        <v>354</v>
      </c>
      <c r="DIP1" s="278" t="s">
        <v>354</v>
      </c>
      <c r="DIQ1" s="278" t="s">
        <v>354</v>
      </c>
      <c r="DIR1" s="278" t="s">
        <v>354</v>
      </c>
      <c r="DIS1" s="278" t="s">
        <v>354</v>
      </c>
      <c r="DIT1" s="278" t="s">
        <v>354</v>
      </c>
      <c r="DIU1" s="278" t="s">
        <v>354</v>
      </c>
      <c r="DIV1" s="278" t="s">
        <v>354</v>
      </c>
      <c r="DIW1" s="278" t="s">
        <v>354</v>
      </c>
      <c r="DIX1" s="278" t="s">
        <v>354</v>
      </c>
      <c r="DIY1" s="278" t="s">
        <v>354</v>
      </c>
      <c r="DIZ1" s="278" t="s">
        <v>354</v>
      </c>
      <c r="DJA1" s="278" t="s">
        <v>354</v>
      </c>
      <c r="DJB1" s="278" t="s">
        <v>354</v>
      </c>
      <c r="DJC1" s="278" t="s">
        <v>354</v>
      </c>
      <c r="DJD1" s="278" t="s">
        <v>354</v>
      </c>
      <c r="DJE1" s="278" t="s">
        <v>354</v>
      </c>
      <c r="DJF1" s="278" t="s">
        <v>354</v>
      </c>
      <c r="DJG1" s="278" t="s">
        <v>354</v>
      </c>
      <c r="DJH1" s="278" t="s">
        <v>354</v>
      </c>
      <c r="DJI1" s="278" t="s">
        <v>354</v>
      </c>
      <c r="DJJ1" s="278" t="s">
        <v>354</v>
      </c>
      <c r="DJK1" s="278" t="s">
        <v>354</v>
      </c>
      <c r="DJL1" s="278" t="s">
        <v>354</v>
      </c>
      <c r="DJM1" s="278" t="s">
        <v>354</v>
      </c>
      <c r="DJN1" s="278" t="s">
        <v>354</v>
      </c>
      <c r="DJO1" s="278" t="s">
        <v>354</v>
      </c>
      <c r="DJP1" s="278" t="s">
        <v>354</v>
      </c>
      <c r="DJQ1" s="278" t="s">
        <v>354</v>
      </c>
      <c r="DJR1" s="278" t="s">
        <v>354</v>
      </c>
      <c r="DJS1" s="278" t="s">
        <v>354</v>
      </c>
      <c r="DJT1" s="278" t="s">
        <v>354</v>
      </c>
      <c r="DJU1" s="278" t="s">
        <v>354</v>
      </c>
      <c r="DJV1" s="278" t="s">
        <v>354</v>
      </c>
      <c r="DJW1" s="278" t="s">
        <v>354</v>
      </c>
      <c r="DJX1" s="278" t="s">
        <v>354</v>
      </c>
      <c r="DJY1" s="278" t="s">
        <v>354</v>
      </c>
      <c r="DJZ1" s="278" t="s">
        <v>354</v>
      </c>
      <c r="DKA1" s="278" t="s">
        <v>354</v>
      </c>
      <c r="DKB1" s="278" t="s">
        <v>354</v>
      </c>
      <c r="DKC1" s="278" t="s">
        <v>354</v>
      </c>
      <c r="DKD1" s="278" t="s">
        <v>354</v>
      </c>
      <c r="DKE1" s="278" t="s">
        <v>354</v>
      </c>
      <c r="DKF1" s="278" t="s">
        <v>354</v>
      </c>
      <c r="DKG1" s="278" t="s">
        <v>354</v>
      </c>
      <c r="DKH1" s="278" t="s">
        <v>354</v>
      </c>
      <c r="DKI1" s="278" t="s">
        <v>354</v>
      </c>
      <c r="DKJ1" s="278" t="s">
        <v>354</v>
      </c>
      <c r="DKK1" s="278" t="s">
        <v>354</v>
      </c>
      <c r="DKL1" s="278" t="s">
        <v>354</v>
      </c>
      <c r="DKM1" s="278" t="s">
        <v>354</v>
      </c>
      <c r="DKN1" s="278" t="s">
        <v>354</v>
      </c>
      <c r="DKO1" s="278" t="s">
        <v>354</v>
      </c>
      <c r="DKP1" s="278" t="s">
        <v>354</v>
      </c>
      <c r="DKQ1" s="278" t="s">
        <v>354</v>
      </c>
      <c r="DKR1" s="278" t="s">
        <v>354</v>
      </c>
      <c r="DKS1" s="278" t="s">
        <v>354</v>
      </c>
      <c r="DKT1" s="278" t="s">
        <v>354</v>
      </c>
      <c r="DKU1" s="278" t="s">
        <v>354</v>
      </c>
      <c r="DKV1" s="278" t="s">
        <v>354</v>
      </c>
      <c r="DKW1" s="278" t="s">
        <v>354</v>
      </c>
      <c r="DKX1" s="278" t="s">
        <v>354</v>
      </c>
      <c r="DKY1" s="278" t="s">
        <v>354</v>
      </c>
      <c r="DKZ1" s="278" t="s">
        <v>354</v>
      </c>
      <c r="DLA1" s="278" t="s">
        <v>354</v>
      </c>
      <c r="DLB1" s="278" t="s">
        <v>354</v>
      </c>
      <c r="DLC1" s="278" t="s">
        <v>354</v>
      </c>
      <c r="DLD1" s="278" t="s">
        <v>354</v>
      </c>
      <c r="DLE1" s="278" t="s">
        <v>354</v>
      </c>
      <c r="DLF1" s="278" t="s">
        <v>354</v>
      </c>
      <c r="DLG1" s="278" t="s">
        <v>354</v>
      </c>
      <c r="DLH1" s="278" t="s">
        <v>354</v>
      </c>
      <c r="DLI1" s="278" t="s">
        <v>354</v>
      </c>
      <c r="DLJ1" s="278" t="s">
        <v>354</v>
      </c>
      <c r="DLK1" s="278" t="s">
        <v>354</v>
      </c>
      <c r="DLL1" s="278" t="s">
        <v>354</v>
      </c>
      <c r="DLM1" s="278" t="s">
        <v>354</v>
      </c>
      <c r="DLN1" s="278" t="s">
        <v>354</v>
      </c>
      <c r="DLO1" s="278" t="s">
        <v>354</v>
      </c>
      <c r="DLP1" s="278" t="s">
        <v>354</v>
      </c>
      <c r="DLQ1" s="278" t="s">
        <v>354</v>
      </c>
      <c r="DLR1" s="278" t="s">
        <v>354</v>
      </c>
      <c r="DLS1" s="278" t="s">
        <v>354</v>
      </c>
      <c r="DLT1" s="278" t="s">
        <v>354</v>
      </c>
      <c r="DLU1" s="278" t="s">
        <v>354</v>
      </c>
      <c r="DLV1" s="278" t="s">
        <v>354</v>
      </c>
      <c r="DLW1" s="278" t="s">
        <v>354</v>
      </c>
      <c r="DLX1" s="278" t="s">
        <v>354</v>
      </c>
      <c r="DLY1" s="278" t="s">
        <v>354</v>
      </c>
      <c r="DLZ1" s="278" t="s">
        <v>354</v>
      </c>
      <c r="DMA1" s="278" t="s">
        <v>354</v>
      </c>
      <c r="DMB1" s="278" t="s">
        <v>354</v>
      </c>
      <c r="DMC1" s="278" t="s">
        <v>354</v>
      </c>
      <c r="DMD1" s="278" t="s">
        <v>354</v>
      </c>
      <c r="DME1" s="278" t="s">
        <v>354</v>
      </c>
      <c r="DMF1" s="278" t="s">
        <v>354</v>
      </c>
      <c r="DMG1" s="278" t="s">
        <v>354</v>
      </c>
      <c r="DMH1" s="278" t="s">
        <v>354</v>
      </c>
      <c r="DMI1" s="278" t="s">
        <v>354</v>
      </c>
      <c r="DMJ1" s="278" t="s">
        <v>354</v>
      </c>
      <c r="DMK1" s="278" t="s">
        <v>354</v>
      </c>
      <c r="DML1" s="278" t="s">
        <v>354</v>
      </c>
      <c r="DMM1" s="278" t="s">
        <v>354</v>
      </c>
      <c r="DMN1" s="278" t="s">
        <v>354</v>
      </c>
      <c r="DMO1" s="278" t="s">
        <v>354</v>
      </c>
      <c r="DMP1" s="278" t="s">
        <v>354</v>
      </c>
      <c r="DMQ1" s="278" t="s">
        <v>354</v>
      </c>
      <c r="DMR1" s="278" t="s">
        <v>354</v>
      </c>
      <c r="DMS1" s="278" t="s">
        <v>354</v>
      </c>
      <c r="DMT1" s="278" t="s">
        <v>354</v>
      </c>
      <c r="DMU1" s="278" t="s">
        <v>354</v>
      </c>
      <c r="DMV1" s="278" t="s">
        <v>354</v>
      </c>
      <c r="DMW1" s="278" t="s">
        <v>354</v>
      </c>
      <c r="DMX1" s="278" t="s">
        <v>354</v>
      </c>
      <c r="DMY1" s="278" t="s">
        <v>354</v>
      </c>
      <c r="DMZ1" s="278" t="s">
        <v>354</v>
      </c>
      <c r="DNA1" s="278" t="s">
        <v>354</v>
      </c>
      <c r="DNB1" s="278" t="s">
        <v>354</v>
      </c>
      <c r="DNC1" s="278" t="s">
        <v>354</v>
      </c>
      <c r="DND1" s="278" t="s">
        <v>354</v>
      </c>
      <c r="DNE1" s="278" t="s">
        <v>354</v>
      </c>
      <c r="DNF1" s="278" t="s">
        <v>354</v>
      </c>
      <c r="DNG1" s="278" t="s">
        <v>354</v>
      </c>
      <c r="DNH1" s="278" t="s">
        <v>354</v>
      </c>
      <c r="DNI1" s="278" t="s">
        <v>354</v>
      </c>
      <c r="DNJ1" s="278" t="s">
        <v>354</v>
      </c>
      <c r="DNK1" s="278" t="s">
        <v>354</v>
      </c>
      <c r="DNL1" s="278" t="s">
        <v>354</v>
      </c>
      <c r="DNM1" s="278" t="s">
        <v>354</v>
      </c>
      <c r="DNN1" s="278" t="s">
        <v>354</v>
      </c>
      <c r="DNO1" s="278" t="s">
        <v>354</v>
      </c>
      <c r="DNP1" s="278" t="s">
        <v>354</v>
      </c>
      <c r="DNQ1" s="278" t="s">
        <v>354</v>
      </c>
      <c r="DNR1" s="278" t="s">
        <v>354</v>
      </c>
      <c r="DNS1" s="278" t="s">
        <v>354</v>
      </c>
      <c r="DNT1" s="278" t="s">
        <v>354</v>
      </c>
      <c r="DNU1" s="278" t="s">
        <v>354</v>
      </c>
      <c r="DNV1" s="278" t="s">
        <v>354</v>
      </c>
      <c r="DNW1" s="278" t="s">
        <v>354</v>
      </c>
      <c r="DNX1" s="278" t="s">
        <v>354</v>
      </c>
      <c r="DNY1" s="278" t="s">
        <v>354</v>
      </c>
      <c r="DNZ1" s="278" t="s">
        <v>354</v>
      </c>
      <c r="DOA1" s="278" t="s">
        <v>354</v>
      </c>
      <c r="DOB1" s="278" t="s">
        <v>354</v>
      </c>
      <c r="DOC1" s="278" t="s">
        <v>354</v>
      </c>
      <c r="DOD1" s="278" t="s">
        <v>354</v>
      </c>
      <c r="DOE1" s="278" t="s">
        <v>354</v>
      </c>
      <c r="DOF1" s="278" t="s">
        <v>354</v>
      </c>
      <c r="DOG1" s="278" t="s">
        <v>354</v>
      </c>
      <c r="DOH1" s="278" t="s">
        <v>354</v>
      </c>
      <c r="DOI1" s="278" t="s">
        <v>354</v>
      </c>
      <c r="DOJ1" s="278" t="s">
        <v>354</v>
      </c>
      <c r="DOK1" s="278" t="s">
        <v>354</v>
      </c>
      <c r="DOL1" s="278" t="s">
        <v>354</v>
      </c>
      <c r="DOM1" s="278" t="s">
        <v>354</v>
      </c>
      <c r="DON1" s="278" t="s">
        <v>354</v>
      </c>
      <c r="DOO1" s="278" t="s">
        <v>354</v>
      </c>
      <c r="DOP1" s="278" t="s">
        <v>354</v>
      </c>
      <c r="DOQ1" s="278" t="s">
        <v>354</v>
      </c>
      <c r="DOR1" s="278" t="s">
        <v>354</v>
      </c>
      <c r="DOS1" s="278" t="s">
        <v>354</v>
      </c>
      <c r="DOT1" s="278" t="s">
        <v>354</v>
      </c>
      <c r="DOU1" s="278" t="s">
        <v>354</v>
      </c>
      <c r="DOV1" s="278" t="s">
        <v>354</v>
      </c>
      <c r="DOW1" s="278" t="s">
        <v>354</v>
      </c>
      <c r="DOX1" s="278" t="s">
        <v>354</v>
      </c>
      <c r="DOY1" s="278" t="s">
        <v>354</v>
      </c>
      <c r="DOZ1" s="278" t="s">
        <v>354</v>
      </c>
      <c r="DPA1" s="278" t="s">
        <v>354</v>
      </c>
      <c r="DPB1" s="278" t="s">
        <v>354</v>
      </c>
      <c r="DPC1" s="278" t="s">
        <v>354</v>
      </c>
      <c r="DPD1" s="278" t="s">
        <v>354</v>
      </c>
      <c r="DPE1" s="278" t="s">
        <v>354</v>
      </c>
      <c r="DPF1" s="278" t="s">
        <v>354</v>
      </c>
      <c r="DPG1" s="278" t="s">
        <v>354</v>
      </c>
      <c r="DPH1" s="278" t="s">
        <v>354</v>
      </c>
      <c r="DPI1" s="278" t="s">
        <v>354</v>
      </c>
      <c r="DPJ1" s="278" t="s">
        <v>354</v>
      </c>
      <c r="DPK1" s="278" t="s">
        <v>354</v>
      </c>
      <c r="DPL1" s="278" t="s">
        <v>354</v>
      </c>
      <c r="DPM1" s="278" t="s">
        <v>354</v>
      </c>
      <c r="DPN1" s="278" t="s">
        <v>354</v>
      </c>
      <c r="DPO1" s="278" t="s">
        <v>354</v>
      </c>
      <c r="DPP1" s="278" t="s">
        <v>354</v>
      </c>
      <c r="DPQ1" s="278" t="s">
        <v>354</v>
      </c>
      <c r="DPR1" s="278" t="s">
        <v>354</v>
      </c>
      <c r="DPS1" s="278" t="s">
        <v>354</v>
      </c>
      <c r="DPT1" s="278" t="s">
        <v>354</v>
      </c>
      <c r="DPU1" s="278" t="s">
        <v>354</v>
      </c>
      <c r="DPV1" s="278" t="s">
        <v>354</v>
      </c>
      <c r="DPW1" s="278" t="s">
        <v>354</v>
      </c>
      <c r="DPX1" s="278" t="s">
        <v>354</v>
      </c>
      <c r="DPY1" s="278" t="s">
        <v>354</v>
      </c>
      <c r="DPZ1" s="278" t="s">
        <v>354</v>
      </c>
      <c r="DQA1" s="278" t="s">
        <v>354</v>
      </c>
      <c r="DQB1" s="278" t="s">
        <v>354</v>
      </c>
      <c r="DQC1" s="278" t="s">
        <v>354</v>
      </c>
      <c r="DQD1" s="278" t="s">
        <v>354</v>
      </c>
      <c r="DQE1" s="278" t="s">
        <v>354</v>
      </c>
      <c r="DQF1" s="278" t="s">
        <v>354</v>
      </c>
      <c r="DQG1" s="278" t="s">
        <v>354</v>
      </c>
      <c r="DQH1" s="278" t="s">
        <v>354</v>
      </c>
      <c r="DQI1" s="278" t="s">
        <v>354</v>
      </c>
      <c r="DQJ1" s="278" t="s">
        <v>354</v>
      </c>
      <c r="DQK1" s="278" t="s">
        <v>354</v>
      </c>
      <c r="DQL1" s="278" t="s">
        <v>354</v>
      </c>
      <c r="DQM1" s="278" t="s">
        <v>354</v>
      </c>
      <c r="DQN1" s="278" t="s">
        <v>354</v>
      </c>
      <c r="DQO1" s="278" t="s">
        <v>354</v>
      </c>
      <c r="DQP1" s="278" t="s">
        <v>354</v>
      </c>
      <c r="DQQ1" s="278" t="s">
        <v>354</v>
      </c>
      <c r="DQR1" s="278" t="s">
        <v>354</v>
      </c>
      <c r="DQS1" s="278" t="s">
        <v>354</v>
      </c>
      <c r="DQT1" s="278" t="s">
        <v>354</v>
      </c>
      <c r="DQU1" s="278" t="s">
        <v>354</v>
      </c>
      <c r="DQV1" s="278" t="s">
        <v>354</v>
      </c>
      <c r="DQW1" s="278" t="s">
        <v>354</v>
      </c>
      <c r="DQX1" s="278" t="s">
        <v>354</v>
      </c>
      <c r="DQY1" s="278" t="s">
        <v>354</v>
      </c>
      <c r="DQZ1" s="278" t="s">
        <v>354</v>
      </c>
      <c r="DRA1" s="278" t="s">
        <v>354</v>
      </c>
      <c r="DRB1" s="278" t="s">
        <v>354</v>
      </c>
      <c r="DRC1" s="278" t="s">
        <v>354</v>
      </c>
      <c r="DRD1" s="278" t="s">
        <v>354</v>
      </c>
      <c r="DRE1" s="278" t="s">
        <v>354</v>
      </c>
      <c r="DRF1" s="278" t="s">
        <v>354</v>
      </c>
      <c r="DRG1" s="278" t="s">
        <v>354</v>
      </c>
      <c r="DRH1" s="278" t="s">
        <v>354</v>
      </c>
      <c r="DRI1" s="278" t="s">
        <v>354</v>
      </c>
      <c r="DRJ1" s="278" t="s">
        <v>354</v>
      </c>
      <c r="DRK1" s="278" t="s">
        <v>354</v>
      </c>
      <c r="DRL1" s="278" t="s">
        <v>354</v>
      </c>
      <c r="DRM1" s="278" t="s">
        <v>354</v>
      </c>
      <c r="DRN1" s="278" t="s">
        <v>354</v>
      </c>
      <c r="DRO1" s="278" t="s">
        <v>354</v>
      </c>
      <c r="DRP1" s="278" t="s">
        <v>354</v>
      </c>
      <c r="DRQ1" s="278" t="s">
        <v>354</v>
      </c>
      <c r="DRR1" s="278" t="s">
        <v>354</v>
      </c>
      <c r="DRS1" s="278" t="s">
        <v>354</v>
      </c>
      <c r="DRT1" s="278" t="s">
        <v>354</v>
      </c>
      <c r="DRU1" s="278" t="s">
        <v>354</v>
      </c>
      <c r="DRV1" s="278" t="s">
        <v>354</v>
      </c>
      <c r="DRW1" s="278" t="s">
        <v>354</v>
      </c>
      <c r="DRX1" s="278" t="s">
        <v>354</v>
      </c>
      <c r="DRY1" s="278" t="s">
        <v>354</v>
      </c>
      <c r="DRZ1" s="278" t="s">
        <v>354</v>
      </c>
      <c r="DSA1" s="278" t="s">
        <v>354</v>
      </c>
      <c r="DSB1" s="278" t="s">
        <v>354</v>
      </c>
      <c r="DSC1" s="278" t="s">
        <v>354</v>
      </c>
      <c r="DSD1" s="278" t="s">
        <v>354</v>
      </c>
      <c r="DSE1" s="278" t="s">
        <v>354</v>
      </c>
      <c r="DSF1" s="278" t="s">
        <v>354</v>
      </c>
      <c r="DSG1" s="278" t="s">
        <v>354</v>
      </c>
      <c r="DSH1" s="278" t="s">
        <v>354</v>
      </c>
      <c r="DSI1" s="278" t="s">
        <v>354</v>
      </c>
      <c r="DSJ1" s="278" t="s">
        <v>354</v>
      </c>
      <c r="DSK1" s="278" t="s">
        <v>354</v>
      </c>
      <c r="DSL1" s="278" t="s">
        <v>354</v>
      </c>
      <c r="DSM1" s="278" t="s">
        <v>354</v>
      </c>
      <c r="DSN1" s="278" t="s">
        <v>354</v>
      </c>
      <c r="DSO1" s="278" t="s">
        <v>354</v>
      </c>
      <c r="DSP1" s="278" t="s">
        <v>354</v>
      </c>
      <c r="DSQ1" s="278" t="s">
        <v>354</v>
      </c>
      <c r="DSR1" s="278" t="s">
        <v>354</v>
      </c>
      <c r="DSS1" s="278" t="s">
        <v>354</v>
      </c>
      <c r="DST1" s="278" t="s">
        <v>354</v>
      </c>
      <c r="DSU1" s="278" t="s">
        <v>354</v>
      </c>
      <c r="DSV1" s="278" t="s">
        <v>354</v>
      </c>
      <c r="DSW1" s="278" t="s">
        <v>354</v>
      </c>
      <c r="DSX1" s="278" t="s">
        <v>354</v>
      </c>
      <c r="DSY1" s="278" t="s">
        <v>354</v>
      </c>
      <c r="DSZ1" s="278" t="s">
        <v>354</v>
      </c>
      <c r="DTA1" s="278" t="s">
        <v>354</v>
      </c>
      <c r="DTB1" s="278" t="s">
        <v>354</v>
      </c>
      <c r="DTC1" s="278" t="s">
        <v>354</v>
      </c>
      <c r="DTD1" s="278" t="s">
        <v>354</v>
      </c>
      <c r="DTE1" s="278" t="s">
        <v>354</v>
      </c>
      <c r="DTF1" s="278" t="s">
        <v>354</v>
      </c>
      <c r="DTG1" s="278" t="s">
        <v>354</v>
      </c>
      <c r="DTH1" s="278" t="s">
        <v>354</v>
      </c>
      <c r="DTI1" s="278" t="s">
        <v>354</v>
      </c>
      <c r="DTJ1" s="278" t="s">
        <v>354</v>
      </c>
      <c r="DTK1" s="278" t="s">
        <v>354</v>
      </c>
      <c r="DTL1" s="278" t="s">
        <v>354</v>
      </c>
      <c r="DTM1" s="278" t="s">
        <v>354</v>
      </c>
      <c r="DTN1" s="278" t="s">
        <v>354</v>
      </c>
      <c r="DTO1" s="278" t="s">
        <v>354</v>
      </c>
      <c r="DTP1" s="278" t="s">
        <v>354</v>
      </c>
      <c r="DTQ1" s="278" t="s">
        <v>354</v>
      </c>
      <c r="DTR1" s="278" t="s">
        <v>354</v>
      </c>
      <c r="DTS1" s="278" t="s">
        <v>354</v>
      </c>
      <c r="DTT1" s="278" t="s">
        <v>354</v>
      </c>
      <c r="DTU1" s="278" t="s">
        <v>354</v>
      </c>
      <c r="DTV1" s="278" t="s">
        <v>354</v>
      </c>
      <c r="DTW1" s="278" t="s">
        <v>354</v>
      </c>
      <c r="DTX1" s="278" t="s">
        <v>354</v>
      </c>
      <c r="DTY1" s="278" t="s">
        <v>354</v>
      </c>
      <c r="DTZ1" s="278" t="s">
        <v>354</v>
      </c>
      <c r="DUA1" s="278" t="s">
        <v>354</v>
      </c>
      <c r="DUB1" s="278" t="s">
        <v>354</v>
      </c>
      <c r="DUC1" s="278" t="s">
        <v>354</v>
      </c>
      <c r="DUD1" s="278" t="s">
        <v>354</v>
      </c>
      <c r="DUE1" s="278" t="s">
        <v>354</v>
      </c>
      <c r="DUF1" s="278" t="s">
        <v>354</v>
      </c>
      <c r="DUG1" s="278" t="s">
        <v>354</v>
      </c>
      <c r="DUH1" s="278" t="s">
        <v>354</v>
      </c>
      <c r="DUI1" s="278" t="s">
        <v>354</v>
      </c>
      <c r="DUJ1" s="278" t="s">
        <v>354</v>
      </c>
      <c r="DUK1" s="278" t="s">
        <v>354</v>
      </c>
      <c r="DUL1" s="278" t="s">
        <v>354</v>
      </c>
      <c r="DUM1" s="278" t="s">
        <v>354</v>
      </c>
      <c r="DUN1" s="278" t="s">
        <v>354</v>
      </c>
      <c r="DUO1" s="278" t="s">
        <v>354</v>
      </c>
      <c r="DUP1" s="278" t="s">
        <v>354</v>
      </c>
      <c r="DUQ1" s="278" t="s">
        <v>354</v>
      </c>
      <c r="DUR1" s="278" t="s">
        <v>354</v>
      </c>
      <c r="DUS1" s="278" t="s">
        <v>354</v>
      </c>
      <c r="DUT1" s="278" t="s">
        <v>354</v>
      </c>
      <c r="DUU1" s="278" t="s">
        <v>354</v>
      </c>
      <c r="DUV1" s="278" t="s">
        <v>354</v>
      </c>
      <c r="DUW1" s="278" t="s">
        <v>354</v>
      </c>
      <c r="DUX1" s="278" t="s">
        <v>354</v>
      </c>
      <c r="DUY1" s="278" t="s">
        <v>354</v>
      </c>
      <c r="DUZ1" s="278" t="s">
        <v>354</v>
      </c>
      <c r="DVA1" s="278" t="s">
        <v>354</v>
      </c>
      <c r="DVB1" s="278" t="s">
        <v>354</v>
      </c>
      <c r="DVC1" s="278" t="s">
        <v>354</v>
      </c>
      <c r="DVD1" s="278" t="s">
        <v>354</v>
      </c>
      <c r="DVE1" s="278" t="s">
        <v>354</v>
      </c>
      <c r="DVF1" s="278" t="s">
        <v>354</v>
      </c>
      <c r="DVG1" s="278" t="s">
        <v>354</v>
      </c>
      <c r="DVH1" s="278" t="s">
        <v>354</v>
      </c>
      <c r="DVI1" s="278" t="s">
        <v>354</v>
      </c>
      <c r="DVJ1" s="278" t="s">
        <v>354</v>
      </c>
      <c r="DVK1" s="278" t="s">
        <v>354</v>
      </c>
      <c r="DVL1" s="278" t="s">
        <v>354</v>
      </c>
      <c r="DVM1" s="278" t="s">
        <v>354</v>
      </c>
      <c r="DVN1" s="278" t="s">
        <v>354</v>
      </c>
      <c r="DVO1" s="278" t="s">
        <v>354</v>
      </c>
      <c r="DVP1" s="278" t="s">
        <v>354</v>
      </c>
      <c r="DVQ1" s="278" t="s">
        <v>354</v>
      </c>
      <c r="DVR1" s="278" t="s">
        <v>354</v>
      </c>
      <c r="DVS1" s="278" t="s">
        <v>354</v>
      </c>
      <c r="DVT1" s="278" t="s">
        <v>354</v>
      </c>
      <c r="DVU1" s="278" t="s">
        <v>354</v>
      </c>
      <c r="DVV1" s="278" t="s">
        <v>354</v>
      </c>
      <c r="DVW1" s="278" t="s">
        <v>354</v>
      </c>
      <c r="DVX1" s="278" t="s">
        <v>354</v>
      </c>
      <c r="DVY1" s="278" t="s">
        <v>354</v>
      </c>
      <c r="DVZ1" s="278" t="s">
        <v>354</v>
      </c>
      <c r="DWA1" s="278" t="s">
        <v>354</v>
      </c>
      <c r="DWB1" s="278" t="s">
        <v>354</v>
      </c>
      <c r="DWC1" s="278" t="s">
        <v>354</v>
      </c>
      <c r="DWD1" s="278" t="s">
        <v>354</v>
      </c>
      <c r="DWE1" s="278" t="s">
        <v>354</v>
      </c>
      <c r="DWF1" s="278" t="s">
        <v>354</v>
      </c>
      <c r="DWG1" s="278" t="s">
        <v>354</v>
      </c>
      <c r="DWH1" s="278" t="s">
        <v>354</v>
      </c>
      <c r="DWI1" s="278" t="s">
        <v>354</v>
      </c>
      <c r="DWJ1" s="278" t="s">
        <v>354</v>
      </c>
      <c r="DWK1" s="278" t="s">
        <v>354</v>
      </c>
      <c r="DWL1" s="278" t="s">
        <v>354</v>
      </c>
      <c r="DWM1" s="278" t="s">
        <v>354</v>
      </c>
      <c r="DWN1" s="278" t="s">
        <v>354</v>
      </c>
      <c r="DWO1" s="278" t="s">
        <v>354</v>
      </c>
      <c r="DWP1" s="278" t="s">
        <v>354</v>
      </c>
      <c r="DWQ1" s="278" t="s">
        <v>354</v>
      </c>
      <c r="DWR1" s="278" t="s">
        <v>354</v>
      </c>
      <c r="DWS1" s="278" t="s">
        <v>354</v>
      </c>
      <c r="DWT1" s="278" t="s">
        <v>354</v>
      </c>
      <c r="DWU1" s="278" t="s">
        <v>354</v>
      </c>
      <c r="DWV1" s="278" t="s">
        <v>354</v>
      </c>
      <c r="DWW1" s="278" t="s">
        <v>354</v>
      </c>
      <c r="DWX1" s="278" t="s">
        <v>354</v>
      </c>
      <c r="DWY1" s="278" t="s">
        <v>354</v>
      </c>
      <c r="DWZ1" s="278" t="s">
        <v>354</v>
      </c>
      <c r="DXA1" s="278" t="s">
        <v>354</v>
      </c>
      <c r="DXB1" s="278" t="s">
        <v>354</v>
      </c>
      <c r="DXC1" s="278" t="s">
        <v>354</v>
      </c>
      <c r="DXD1" s="278" t="s">
        <v>354</v>
      </c>
      <c r="DXE1" s="278" t="s">
        <v>354</v>
      </c>
      <c r="DXF1" s="278" t="s">
        <v>354</v>
      </c>
      <c r="DXG1" s="278" t="s">
        <v>354</v>
      </c>
      <c r="DXH1" s="278" t="s">
        <v>354</v>
      </c>
      <c r="DXI1" s="278" t="s">
        <v>354</v>
      </c>
      <c r="DXJ1" s="278" t="s">
        <v>354</v>
      </c>
      <c r="DXK1" s="278" t="s">
        <v>354</v>
      </c>
      <c r="DXL1" s="278" t="s">
        <v>354</v>
      </c>
      <c r="DXM1" s="278" t="s">
        <v>354</v>
      </c>
      <c r="DXN1" s="278" t="s">
        <v>354</v>
      </c>
      <c r="DXO1" s="278" t="s">
        <v>354</v>
      </c>
      <c r="DXP1" s="278" t="s">
        <v>354</v>
      </c>
      <c r="DXQ1" s="278" t="s">
        <v>354</v>
      </c>
      <c r="DXR1" s="278" t="s">
        <v>354</v>
      </c>
      <c r="DXS1" s="278" t="s">
        <v>354</v>
      </c>
      <c r="DXT1" s="278" t="s">
        <v>354</v>
      </c>
      <c r="DXU1" s="278" t="s">
        <v>354</v>
      </c>
      <c r="DXV1" s="278" t="s">
        <v>354</v>
      </c>
      <c r="DXW1" s="278" t="s">
        <v>354</v>
      </c>
      <c r="DXX1" s="278" t="s">
        <v>354</v>
      </c>
      <c r="DXY1" s="278" t="s">
        <v>354</v>
      </c>
      <c r="DXZ1" s="278" t="s">
        <v>354</v>
      </c>
      <c r="DYA1" s="278" t="s">
        <v>354</v>
      </c>
      <c r="DYB1" s="278" t="s">
        <v>354</v>
      </c>
      <c r="DYC1" s="278" t="s">
        <v>354</v>
      </c>
      <c r="DYD1" s="278" t="s">
        <v>354</v>
      </c>
      <c r="DYE1" s="278" t="s">
        <v>354</v>
      </c>
      <c r="DYF1" s="278" t="s">
        <v>354</v>
      </c>
      <c r="DYG1" s="278" t="s">
        <v>354</v>
      </c>
      <c r="DYH1" s="278" t="s">
        <v>354</v>
      </c>
      <c r="DYI1" s="278" t="s">
        <v>354</v>
      </c>
      <c r="DYJ1" s="278" t="s">
        <v>354</v>
      </c>
      <c r="DYK1" s="278" t="s">
        <v>354</v>
      </c>
      <c r="DYL1" s="278" t="s">
        <v>354</v>
      </c>
      <c r="DYM1" s="278" t="s">
        <v>354</v>
      </c>
      <c r="DYN1" s="278" t="s">
        <v>354</v>
      </c>
      <c r="DYO1" s="278" t="s">
        <v>354</v>
      </c>
      <c r="DYP1" s="278" t="s">
        <v>354</v>
      </c>
      <c r="DYQ1" s="278" t="s">
        <v>354</v>
      </c>
      <c r="DYR1" s="278" t="s">
        <v>354</v>
      </c>
      <c r="DYS1" s="278" t="s">
        <v>354</v>
      </c>
      <c r="DYT1" s="278" t="s">
        <v>354</v>
      </c>
      <c r="DYU1" s="278" t="s">
        <v>354</v>
      </c>
      <c r="DYV1" s="278" t="s">
        <v>354</v>
      </c>
      <c r="DYW1" s="278" t="s">
        <v>354</v>
      </c>
      <c r="DYX1" s="278" t="s">
        <v>354</v>
      </c>
      <c r="DYY1" s="278" t="s">
        <v>354</v>
      </c>
      <c r="DYZ1" s="278" t="s">
        <v>354</v>
      </c>
      <c r="DZA1" s="278" t="s">
        <v>354</v>
      </c>
      <c r="DZB1" s="278" t="s">
        <v>354</v>
      </c>
      <c r="DZC1" s="278" t="s">
        <v>354</v>
      </c>
      <c r="DZD1" s="278" t="s">
        <v>354</v>
      </c>
      <c r="DZE1" s="278" t="s">
        <v>354</v>
      </c>
      <c r="DZF1" s="278" t="s">
        <v>354</v>
      </c>
      <c r="DZG1" s="278" t="s">
        <v>354</v>
      </c>
      <c r="DZH1" s="278" t="s">
        <v>354</v>
      </c>
      <c r="DZI1" s="278" t="s">
        <v>354</v>
      </c>
      <c r="DZJ1" s="278" t="s">
        <v>354</v>
      </c>
      <c r="DZK1" s="278" t="s">
        <v>354</v>
      </c>
      <c r="DZL1" s="278" t="s">
        <v>354</v>
      </c>
      <c r="DZM1" s="278" t="s">
        <v>354</v>
      </c>
      <c r="DZN1" s="278" t="s">
        <v>354</v>
      </c>
      <c r="DZO1" s="278" t="s">
        <v>354</v>
      </c>
      <c r="DZP1" s="278" t="s">
        <v>354</v>
      </c>
      <c r="DZQ1" s="278" t="s">
        <v>354</v>
      </c>
      <c r="DZR1" s="278" t="s">
        <v>354</v>
      </c>
      <c r="DZS1" s="278" t="s">
        <v>354</v>
      </c>
      <c r="DZT1" s="278" t="s">
        <v>354</v>
      </c>
      <c r="DZU1" s="278" t="s">
        <v>354</v>
      </c>
      <c r="DZV1" s="278" t="s">
        <v>354</v>
      </c>
      <c r="DZW1" s="278" t="s">
        <v>354</v>
      </c>
      <c r="DZX1" s="278" t="s">
        <v>354</v>
      </c>
      <c r="DZY1" s="278" t="s">
        <v>354</v>
      </c>
      <c r="DZZ1" s="278" t="s">
        <v>354</v>
      </c>
      <c r="EAA1" s="278" t="s">
        <v>354</v>
      </c>
      <c r="EAB1" s="278" t="s">
        <v>354</v>
      </c>
      <c r="EAC1" s="278" t="s">
        <v>354</v>
      </c>
      <c r="EAD1" s="278" t="s">
        <v>354</v>
      </c>
      <c r="EAE1" s="278" t="s">
        <v>354</v>
      </c>
      <c r="EAF1" s="278" t="s">
        <v>354</v>
      </c>
      <c r="EAG1" s="278" t="s">
        <v>354</v>
      </c>
      <c r="EAH1" s="278" t="s">
        <v>354</v>
      </c>
      <c r="EAI1" s="278" t="s">
        <v>354</v>
      </c>
      <c r="EAJ1" s="278" t="s">
        <v>354</v>
      </c>
      <c r="EAK1" s="278" t="s">
        <v>354</v>
      </c>
      <c r="EAL1" s="278" t="s">
        <v>354</v>
      </c>
      <c r="EAM1" s="278" t="s">
        <v>354</v>
      </c>
      <c r="EAN1" s="278" t="s">
        <v>354</v>
      </c>
      <c r="EAO1" s="278" t="s">
        <v>354</v>
      </c>
      <c r="EAP1" s="278" t="s">
        <v>354</v>
      </c>
      <c r="EAQ1" s="278" t="s">
        <v>354</v>
      </c>
      <c r="EAR1" s="278" t="s">
        <v>354</v>
      </c>
      <c r="EAS1" s="278" t="s">
        <v>354</v>
      </c>
      <c r="EAT1" s="278" t="s">
        <v>354</v>
      </c>
      <c r="EAU1" s="278" t="s">
        <v>354</v>
      </c>
      <c r="EAV1" s="278" t="s">
        <v>354</v>
      </c>
      <c r="EAW1" s="278" t="s">
        <v>354</v>
      </c>
      <c r="EAX1" s="278" t="s">
        <v>354</v>
      </c>
      <c r="EAY1" s="278" t="s">
        <v>354</v>
      </c>
      <c r="EAZ1" s="278" t="s">
        <v>354</v>
      </c>
      <c r="EBA1" s="278" t="s">
        <v>354</v>
      </c>
      <c r="EBB1" s="278" t="s">
        <v>354</v>
      </c>
      <c r="EBC1" s="278" t="s">
        <v>354</v>
      </c>
      <c r="EBD1" s="278" t="s">
        <v>354</v>
      </c>
      <c r="EBE1" s="278" t="s">
        <v>354</v>
      </c>
      <c r="EBF1" s="278" t="s">
        <v>354</v>
      </c>
      <c r="EBG1" s="278" t="s">
        <v>354</v>
      </c>
      <c r="EBH1" s="278" t="s">
        <v>354</v>
      </c>
      <c r="EBI1" s="278" t="s">
        <v>354</v>
      </c>
      <c r="EBJ1" s="278" t="s">
        <v>354</v>
      </c>
      <c r="EBK1" s="278" t="s">
        <v>354</v>
      </c>
      <c r="EBL1" s="278" t="s">
        <v>354</v>
      </c>
      <c r="EBM1" s="278" t="s">
        <v>354</v>
      </c>
      <c r="EBN1" s="278" t="s">
        <v>354</v>
      </c>
      <c r="EBO1" s="278" t="s">
        <v>354</v>
      </c>
      <c r="EBP1" s="278" t="s">
        <v>354</v>
      </c>
      <c r="EBQ1" s="278" t="s">
        <v>354</v>
      </c>
      <c r="EBR1" s="278" t="s">
        <v>354</v>
      </c>
      <c r="EBS1" s="278" t="s">
        <v>354</v>
      </c>
      <c r="EBT1" s="278" t="s">
        <v>354</v>
      </c>
      <c r="EBU1" s="278" t="s">
        <v>354</v>
      </c>
      <c r="EBV1" s="278" t="s">
        <v>354</v>
      </c>
      <c r="EBW1" s="278" t="s">
        <v>354</v>
      </c>
      <c r="EBX1" s="278" t="s">
        <v>354</v>
      </c>
      <c r="EBY1" s="278" t="s">
        <v>354</v>
      </c>
      <c r="EBZ1" s="278" t="s">
        <v>354</v>
      </c>
      <c r="ECA1" s="278" t="s">
        <v>354</v>
      </c>
      <c r="ECB1" s="278" t="s">
        <v>354</v>
      </c>
      <c r="ECC1" s="278" t="s">
        <v>354</v>
      </c>
      <c r="ECD1" s="278" t="s">
        <v>354</v>
      </c>
      <c r="ECE1" s="278" t="s">
        <v>354</v>
      </c>
      <c r="ECF1" s="278" t="s">
        <v>354</v>
      </c>
      <c r="ECG1" s="278" t="s">
        <v>354</v>
      </c>
      <c r="ECH1" s="278" t="s">
        <v>354</v>
      </c>
      <c r="ECI1" s="278" t="s">
        <v>354</v>
      </c>
      <c r="ECJ1" s="278" t="s">
        <v>354</v>
      </c>
      <c r="ECK1" s="278" t="s">
        <v>354</v>
      </c>
      <c r="ECL1" s="278" t="s">
        <v>354</v>
      </c>
      <c r="ECM1" s="278" t="s">
        <v>354</v>
      </c>
      <c r="ECN1" s="278" t="s">
        <v>354</v>
      </c>
      <c r="ECO1" s="278" t="s">
        <v>354</v>
      </c>
      <c r="ECP1" s="278" t="s">
        <v>354</v>
      </c>
      <c r="ECQ1" s="278" t="s">
        <v>354</v>
      </c>
      <c r="ECR1" s="278" t="s">
        <v>354</v>
      </c>
      <c r="ECS1" s="278" t="s">
        <v>354</v>
      </c>
      <c r="ECT1" s="278" t="s">
        <v>354</v>
      </c>
      <c r="ECU1" s="278" t="s">
        <v>354</v>
      </c>
      <c r="ECV1" s="278" t="s">
        <v>354</v>
      </c>
      <c r="ECW1" s="278" t="s">
        <v>354</v>
      </c>
      <c r="ECX1" s="278" t="s">
        <v>354</v>
      </c>
      <c r="ECY1" s="278" t="s">
        <v>354</v>
      </c>
      <c r="ECZ1" s="278" t="s">
        <v>354</v>
      </c>
      <c r="EDA1" s="278" t="s">
        <v>354</v>
      </c>
      <c r="EDB1" s="278" t="s">
        <v>354</v>
      </c>
      <c r="EDC1" s="278" t="s">
        <v>354</v>
      </c>
      <c r="EDD1" s="278" t="s">
        <v>354</v>
      </c>
      <c r="EDE1" s="278" t="s">
        <v>354</v>
      </c>
      <c r="EDF1" s="278" t="s">
        <v>354</v>
      </c>
      <c r="EDG1" s="278" t="s">
        <v>354</v>
      </c>
      <c r="EDH1" s="278" t="s">
        <v>354</v>
      </c>
      <c r="EDI1" s="278" t="s">
        <v>354</v>
      </c>
      <c r="EDJ1" s="278" t="s">
        <v>354</v>
      </c>
      <c r="EDK1" s="278" t="s">
        <v>354</v>
      </c>
      <c r="EDL1" s="278" t="s">
        <v>354</v>
      </c>
      <c r="EDM1" s="278" t="s">
        <v>354</v>
      </c>
      <c r="EDN1" s="278" t="s">
        <v>354</v>
      </c>
      <c r="EDO1" s="278" t="s">
        <v>354</v>
      </c>
      <c r="EDP1" s="278" t="s">
        <v>354</v>
      </c>
      <c r="EDQ1" s="278" t="s">
        <v>354</v>
      </c>
      <c r="EDR1" s="278" t="s">
        <v>354</v>
      </c>
      <c r="EDS1" s="278" t="s">
        <v>354</v>
      </c>
      <c r="EDT1" s="278" t="s">
        <v>354</v>
      </c>
      <c r="EDU1" s="278" t="s">
        <v>354</v>
      </c>
      <c r="EDV1" s="278" t="s">
        <v>354</v>
      </c>
      <c r="EDW1" s="278" t="s">
        <v>354</v>
      </c>
      <c r="EDX1" s="278" t="s">
        <v>354</v>
      </c>
      <c r="EDY1" s="278" t="s">
        <v>354</v>
      </c>
      <c r="EDZ1" s="278" t="s">
        <v>354</v>
      </c>
      <c r="EEA1" s="278" t="s">
        <v>354</v>
      </c>
      <c r="EEB1" s="278" t="s">
        <v>354</v>
      </c>
      <c r="EEC1" s="278" t="s">
        <v>354</v>
      </c>
      <c r="EED1" s="278" t="s">
        <v>354</v>
      </c>
      <c r="EEE1" s="278" t="s">
        <v>354</v>
      </c>
      <c r="EEF1" s="278" t="s">
        <v>354</v>
      </c>
      <c r="EEG1" s="278" t="s">
        <v>354</v>
      </c>
      <c r="EEH1" s="278" t="s">
        <v>354</v>
      </c>
      <c r="EEI1" s="278" t="s">
        <v>354</v>
      </c>
      <c r="EEJ1" s="278" t="s">
        <v>354</v>
      </c>
      <c r="EEK1" s="278" t="s">
        <v>354</v>
      </c>
      <c r="EEL1" s="278" t="s">
        <v>354</v>
      </c>
      <c r="EEM1" s="278" t="s">
        <v>354</v>
      </c>
      <c r="EEN1" s="278" t="s">
        <v>354</v>
      </c>
      <c r="EEO1" s="278" t="s">
        <v>354</v>
      </c>
      <c r="EEP1" s="278" t="s">
        <v>354</v>
      </c>
      <c r="EEQ1" s="278" t="s">
        <v>354</v>
      </c>
      <c r="EER1" s="278" t="s">
        <v>354</v>
      </c>
      <c r="EES1" s="278" t="s">
        <v>354</v>
      </c>
      <c r="EET1" s="278" t="s">
        <v>354</v>
      </c>
      <c r="EEU1" s="278" t="s">
        <v>354</v>
      </c>
      <c r="EEV1" s="278" t="s">
        <v>354</v>
      </c>
      <c r="EEW1" s="278" t="s">
        <v>354</v>
      </c>
      <c r="EEX1" s="278" t="s">
        <v>354</v>
      </c>
      <c r="EEY1" s="278" t="s">
        <v>354</v>
      </c>
      <c r="EEZ1" s="278" t="s">
        <v>354</v>
      </c>
      <c r="EFA1" s="278" t="s">
        <v>354</v>
      </c>
      <c r="EFB1" s="278" t="s">
        <v>354</v>
      </c>
      <c r="EFC1" s="278" t="s">
        <v>354</v>
      </c>
      <c r="EFD1" s="278" t="s">
        <v>354</v>
      </c>
      <c r="EFE1" s="278" t="s">
        <v>354</v>
      </c>
      <c r="EFF1" s="278" t="s">
        <v>354</v>
      </c>
      <c r="EFG1" s="278" t="s">
        <v>354</v>
      </c>
      <c r="EFH1" s="278" t="s">
        <v>354</v>
      </c>
      <c r="EFI1" s="278" t="s">
        <v>354</v>
      </c>
      <c r="EFJ1" s="278" t="s">
        <v>354</v>
      </c>
      <c r="EFK1" s="278" t="s">
        <v>354</v>
      </c>
      <c r="EFL1" s="278" t="s">
        <v>354</v>
      </c>
      <c r="EFM1" s="278" t="s">
        <v>354</v>
      </c>
      <c r="EFN1" s="278" t="s">
        <v>354</v>
      </c>
      <c r="EFO1" s="278" t="s">
        <v>354</v>
      </c>
      <c r="EFP1" s="278" t="s">
        <v>354</v>
      </c>
      <c r="EFQ1" s="278" t="s">
        <v>354</v>
      </c>
      <c r="EFR1" s="278" t="s">
        <v>354</v>
      </c>
      <c r="EFS1" s="278" t="s">
        <v>354</v>
      </c>
      <c r="EFT1" s="278" t="s">
        <v>354</v>
      </c>
      <c r="EFU1" s="278" t="s">
        <v>354</v>
      </c>
      <c r="EFV1" s="278" t="s">
        <v>354</v>
      </c>
      <c r="EFW1" s="278" t="s">
        <v>354</v>
      </c>
      <c r="EFX1" s="278" t="s">
        <v>354</v>
      </c>
      <c r="EFY1" s="278" t="s">
        <v>354</v>
      </c>
      <c r="EFZ1" s="278" t="s">
        <v>354</v>
      </c>
      <c r="EGA1" s="278" t="s">
        <v>354</v>
      </c>
      <c r="EGB1" s="278" t="s">
        <v>354</v>
      </c>
      <c r="EGC1" s="278" t="s">
        <v>354</v>
      </c>
      <c r="EGD1" s="278" t="s">
        <v>354</v>
      </c>
      <c r="EGE1" s="278" t="s">
        <v>354</v>
      </c>
      <c r="EGF1" s="278" t="s">
        <v>354</v>
      </c>
      <c r="EGG1" s="278" t="s">
        <v>354</v>
      </c>
      <c r="EGH1" s="278" t="s">
        <v>354</v>
      </c>
      <c r="EGI1" s="278" t="s">
        <v>354</v>
      </c>
      <c r="EGJ1" s="278" t="s">
        <v>354</v>
      </c>
      <c r="EGK1" s="278" t="s">
        <v>354</v>
      </c>
      <c r="EGL1" s="278" t="s">
        <v>354</v>
      </c>
      <c r="EGM1" s="278" t="s">
        <v>354</v>
      </c>
      <c r="EGN1" s="278" t="s">
        <v>354</v>
      </c>
      <c r="EGO1" s="278" t="s">
        <v>354</v>
      </c>
      <c r="EGP1" s="278" t="s">
        <v>354</v>
      </c>
      <c r="EGQ1" s="278" t="s">
        <v>354</v>
      </c>
      <c r="EGR1" s="278" t="s">
        <v>354</v>
      </c>
      <c r="EGS1" s="278" t="s">
        <v>354</v>
      </c>
      <c r="EGT1" s="278" t="s">
        <v>354</v>
      </c>
      <c r="EGU1" s="278" t="s">
        <v>354</v>
      </c>
      <c r="EGV1" s="278" t="s">
        <v>354</v>
      </c>
      <c r="EGW1" s="278" t="s">
        <v>354</v>
      </c>
      <c r="EGX1" s="278" t="s">
        <v>354</v>
      </c>
      <c r="EGY1" s="278" t="s">
        <v>354</v>
      </c>
      <c r="EGZ1" s="278" t="s">
        <v>354</v>
      </c>
      <c r="EHA1" s="278" t="s">
        <v>354</v>
      </c>
      <c r="EHB1" s="278" t="s">
        <v>354</v>
      </c>
      <c r="EHC1" s="278" t="s">
        <v>354</v>
      </c>
      <c r="EHD1" s="278" t="s">
        <v>354</v>
      </c>
      <c r="EHE1" s="278" t="s">
        <v>354</v>
      </c>
      <c r="EHF1" s="278" t="s">
        <v>354</v>
      </c>
      <c r="EHG1" s="278" t="s">
        <v>354</v>
      </c>
      <c r="EHH1" s="278" t="s">
        <v>354</v>
      </c>
      <c r="EHI1" s="278" t="s">
        <v>354</v>
      </c>
      <c r="EHJ1" s="278" t="s">
        <v>354</v>
      </c>
      <c r="EHK1" s="278" t="s">
        <v>354</v>
      </c>
      <c r="EHL1" s="278" t="s">
        <v>354</v>
      </c>
      <c r="EHM1" s="278" t="s">
        <v>354</v>
      </c>
      <c r="EHN1" s="278" t="s">
        <v>354</v>
      </c>
      <c r="EHO1" s="278" t="s">
        <v>354</v>
      </c>
      <c r="EHP1" s="278" t="s">
        <v>354</v>
      </c>
      <c r="EHQ1" s="278" t="s">
        <v>354</v>
      </c>
      <c r="EHR1" s="278" t="s">
        <v>354</v>
      </c>
      <c r="EHS1" s="278" t="s">
        <v>354</v>
      </c>
      <c r="EHT1" s="278" t="s">
        <v>354</v>
      </c>
      <c r="EHU1" s="278" t="s">
        <v>354</v>
      </c>
      <c r="EHV1" s="278" t="s">
        <v>354</v>
      </c>
      <c r="EHW1" s="278" t="s">
        <v>354</v>
      </c>
      <c r="EHX1" s="278" t="s">
        <v>354</v>
      </c>
      <c r="EHY1" s="278" t="s">
        <v>354</v>
      </c>
      <c r="EHZ1" s="278" t="s">
        <v>354</v>
      </c>
      <c r="EIA1" s="278" t="s">
        <v>354</v>
      </c>
      <c r="EIB1" s="278" t="s">
        <v>354</v>
      </c>
      <c r="EIC1" s="278" t="s">
        <v>354</v>
      </c>
      <c r="EID1" s="278" t="s">
        <v>354</v>
      </c>
      <c r="EIE1" s="278" t="s">
        <v>354</v>
      </c>
      <c r="EIF1" s="278" t="s">
        <v>354</v>
      </c>
      <c r="EIG1" s="278" t="s">
        <v>354</v>
      </c>
      <c r="EIH1" s="278" t="s">
        <v>354</v>
      </c>
      <c r="EII1" s="278" t="s">
        <v>354</v>
      </c>
      <c r="EIJ1" s="278" t="s">
        <v>354</v>
      </c>
      <c r="EIK1" s="278" t="s">
        <v>354</v>
      </c>
      <c r="EIL1" s="278" t="s">
        <v>354</v>
      </c>
      <c r="EIM1" s="278" t="s">
        <v>354</v>
      </c>
      <c r="EIN1" s="278" t="s">
        <v>354</v>
      </c>
      <c r="EIO1" s="278" t="s">
        <v>354</v>
      </c>
      <c r="EIP1" s="278" t="s">
        <v>354</v>
      </c>
      <c r="EIQ1" s="278" t="s">
        <v>354</v>
      </c>
      <c r="EIR1" s="278" t="s">
        <v>354</v>
      </c>
      <c r="EIS1" s="278" t="s">
        <v>354</v>
      </c>
      <c r="EIT1" s="278" t="s">
        <v>354</v>
      </c>
      <c r="EIU1" s="278" t="s">
        <v>354</v>
      </c>
      <c r="EIV1" s="278" t="s">
        <v>354</v>
      </c>
      <c r="EIW1" s="278" t="s">
        <v>354</v>
      </c>
      <c r="EIX1" s="278" t="s">
        <v>354</v>
      </c>
      <c r="EIY1" s="278" t="s">
        <v>354</v>
      </c>
      <c r="EIZ1" s="278" t="s">
        <v>354</v>
      </c>
      <c r="EJA1" s="278" t="s">
        <v>354</v>
      </c>
      <c r="EJB1" s="278" t="s">
        <v>354</v>
      </c>
      <c r="EJC1" s="278" t="s">
        <v>354</v>
      </c>
      <c r="EJD1" s="278" t="s">
        <v>354</v>
      </c>
      <c r="EJE1" s="278" t="s">
        <v>354</v>
      </c>
      <c r="EJF1" s="278" t="s">
        <v>354</v>
      </c>
      <c r="EJG1" s="278" t="s">
        <v>354</v>
      </c>
      <c r="EJH1" s="278" t="s">
        <v>354</v>
      </c>
      <c r="EJI1" s="278" t="s">
        <v>354</v>
      </c>
      <c r="EJJ1" s="278" t="s">
        <v>354</v>
      </c>
      <c r="EJK1" s="278" t="s">
        <v>354</v>
      </c>
      <c r="EJL1" s="278" t="s">
        <v>354</v>
      </c>
      <c r="EJM1" s="278" t="s">
        <v>354</v>
      </c>
      <c r="EJN1" s="278" t="s">
        <v>354</v>
      </c>
      <c r="EJO1" s="278" t="s">
        <v>354</v>
      </c>
      <c r="EJP1" s="278" t="s">
        <v>354</v>
      </c>
      <c r="EJQ1" s="278" t="s">
        <v>354</v>
      </c>
      <c r="EJR1" s="278" t="s">
        <v>354</v>
      </c>
      <c r="EJS1" s="278" t="s">
        <v>354</v>
      </c>
      <c r="EJT1" s="278" t="s">
        <v>354</v>
      </c>
      <c r="EJU1" s="278" t="s">
        <v>354</v>
      </c>
      <c r="EJV1" s="278" t="s">
        <v>354</v>
      </c>
      <c r="EJW1" s="278" t="s">
        <v>354</v>
      </c>
      <c r="EJX1" s="278" t="s">
        <v>354</v>
      </c>
      <c r="EJY1" s="278" t="s">
        <v>354</v>
      </c>
      <c r="EJZ1" s="278" t="s">
        <v>354</v>
      </c>
      <c r="EKA1" s="278" t="s">
        <v>354</v>
      </c>
      <c r="EKB1" s="278" t="s">
        <v>354</v>
      </c>
      <c r="EKC1" s="278" t="s">
        <v>354</v>
      </c>
      <c r="EKD1" s="278" t="s">
        <v>354</v>
      </c>
      <c r="EKE1" s="278" t="s">
        <v>354</v>
      </c>
      <c r="EKF1" s="278" t="s">
        <v>354</v>
      </c>
      <c r="EKG1" s="278" t="s">
        <v>354</v>
      </c>
      <c r="EKH1" s="278" t="s">
        <v>354</v>
      </c>
      <c r="EKI1" s="278" t="s">
        <v>354</v>
      </c>
      <c r="EKJ1" s="278" t="s">
        <v>354</v>
      </c>
      <c r="EKK1" s="278" t="s">
        <v>354</v>
      </c>
      <c r="EKL1" s="278" t="s">
        <v>354</v>
      </c>
      <c r="EKM1" s="278" t="s">
        <v>354</v>
      </c>
      <c r="EKN1" s="278" t="s">
        <v>354</v>
      </c>
      <c r="EKO1" s="278" t="s">
        <v>354</v>
      </c>
      <c r="EKP1" s="278" t="s">
        <v>354</v>
      </c>
      <c r="EKQ1" s="278" t="s">
        <v>354</v>
      </c>
      <c r="EKR1" s="278" t="s">
        <v>354</v>
      </c>
      <c r="EKS1" s="278" t="s">
        <v>354</v>
      </c>
      <c r="EKT1" s="278" t="s">
        <v>354</v>
      </c>
      <c r="EKU1" s="278" t="s">
        <v>354</v>
      </c>
      <c r="EKV1" s="278" t="s">
        <v>354</v>
      </c>
      <c r="EKW1" s="278" t="s">
        <v>354</v>
      </c>
      <c r="EKX1" s="278" t="s">
        <v>354</v>
      </c>
      <c r="EKY1" s="278" t="s">
        <v>354</v>
      </c>
      <c r="EKZ1" s="278" t="s">
        <v>354</v>
      </c>
      <c r="ELA1" s="278" t="s">
        <v>354</v>
      </c>
      <c r="ELB1" s="278" t="s">
        <v>354</v>
      </c>
      <c r="ELC1" s="278" t="s">
        <v>354</v>
      </c>
      <c r="ELD1" s="278" t="s">
        <v>354</v>
      </c>
      <c r="ELE1" s="278" t="s">
        <v>354</v>
      </c>
      <c r="ELF1" s="278" t="s">
        <v>354</v>
      </c>
      <c r="ELG1" s="278" t="s">
        <v>354</v>
      </c>
      <c r="ELH1" s="278" t="s">
        <v>354</v>
      </c>
      <c r="ELI1" s="278" t="s">
        <v>354</v>
      </c>
      <c r="ELJ1" s="278" t="s">
        <v>354</v>
      </c>
      <c r="ELK1" s="278" t="s">
        <v>354</v>
      </c>
      <c r="ELL1" s="278" t="s">
        <v>354</v>
      </c>
      <c r="ELM1" s="278" t="s">
        <v>354</v>
      </c>
      <c r="ELN1" s="278" t="s">
        <v>354</v>
      </c>
      <c r="ELO1" s="278" t="s">
        <v>354</v>
      </c>
      <c r="ELP1" s="278" t="s">
        <v>354</v>
      </c>
      <c r="ELQ1" s="278" t="s">
        <v>354</v>
      </c>
      <c r="ELR1" s="278" t="s">
        <v>354</v>
      </c>
      <c r="ELS1" s="278" t="s">
        <v>354</v>
      </c>
      <c r="ELT1" s="278" t="s">
        <v>354</v>
      </c>
      <c r="ELU1" s="278" t="s">
        <v>354</v>
      </c>
      <c r="ELV1" s="278" t="s">
        <v>354</v>
      </c>
      <c r="ELW1" s="278" t="s">
        <v>354</v>
      </c>
      <c r="ELX1" s="278" t="s">
        <v>354</v>
      </c>
      <c r="ELY1" s="278" t="s">
        <v>354</v>
      </c>
      <c r="ELZ1" s="278" t="s">
        <v>354</v>
      </c>
      <c r="EMA1" s="278" t="s">
        <v>354</v>
      </c>
      <c r="EMB1" s="278" t="s">
        <v>354</v>
      </c>
      <c r="EMC1" s="278" t="s">
        <v>354</v>
      </c>
      <c r="EMD1" s="278" t="s">
        <v>354</v>
      </c>
      <c r="EME1" s="278" t="s">
        <v>354</v>
      </c>
      <c r="EMF1" s="278" t="s">
        <v>354</v>
      </c>
      <c r="EMG1" s="278" t="s">
        <v>354</v>
      </c>
      <c r="EMH1" s="278" t="s">
        <v>354</v>
      </c>
      <c r="EMI1" s="278" t="s">
        <v>354</v>
      </c>
      <c r="EMJ1" s="278" t="s">
        <v>354</v>
      </c>
      <c r="EMK1" s="278" t="s">
        <v>354</v>
      </c>
      <c r="EML1" s="278" t="s">
        <v>354</v>
      </c>
      <c r="EMM1" s="278" t="s">
        <v>354</v>
      </c>
      <c r="EMN1" s="278" t="s">
        <v>354</v>
      </c>
      <c r="EMO1" s="278" t="s">
        <v>354</v>
      </c>
      <c r="EMP1" s="278" t="s">
        <v>354</v>
      </c>
      <c r="EMQ1" s="278" t="s">
        <v>354</v>
      </c>
      <c r="EMR1" s="278" t="s">
        <v>354</v>
      </c>
      <c r="EMS1" s="278" t="s">
        <v>354</v>
      </c>
      <c r="EMT1" s="278" t="s">
        <v>354</v>
      </c>
      <c r="EMU1" s="278" t="s">
        <v>354</v>
      </c>
      <c r="EMV1" s="278" t="s">
        <v>354</v>
      </c>
      <c r="EMW1" s="278" t="s">
        <v>354</v>
      </c>
      <c r="EMX1" s="278" t="s">
        <v>354</v>
      </c>
      <c r="EMY1" s="278" t="s">
        <v>354</v>
      </c>
      <c r="EMZ1" s="278" t="s">
        <v>354</v>
      </c>
      <c r="ENA1" s="278" t="s">
        <v>354</v>
      </c>
      <c r="ENB1" s="278" t="s">
        <v>354</v>
      </c>
      <c r="ENC1" s="278" t="s">
        <v>354</v>
      </c>
      <c r="END1" s="278" t="s">
        <v>354</v>
      </c>
      <c r="ENE1" s="278" t="s">
        <v>354</v>
      </c>
      <c r="ENF1" s="278" t="s">
        <v>354</v>
      </c>
      <c r="ENG1" s="278" t="s">
        <v>354</v>
      </c>
      <c r="ENH1" s="278" t="s">
        <v>354</v>
      </c>
      <c r="ENI1" s="278" t="s">
        <v>354</v>
      </c>
      <c r="ENJ1" s="278" t="s">
        <v>354</v>
      </c>
      <c r="ENK1" s="278" t="s">
        <v>354</v>
      </c>
      <c r="ENL1" s="278" t="s">
        <v>354</v>
      </c>
      <c r="ENM1" s="278" t="s">
        <v>354</v>
      </c>
      <c r="ENN1" s="278" t="s">
        <v>354</v>
      </c>
      <c r="ENO1" s="278" t="s">
        <v>354</v>
      </c>
      <c r="ENP1" s="278" t="s">
        <v>354</v>
      </c>
      <c r="ENQ1" s="278" t="s">
        <v>354</v>
      </c>
      <c r="ENR1" s="278" t="s">
        <v>354</v>
      </c>
      <c r="ENS1" s="278" t="s">
        <v>354</v>
      </c>
      <c r="ENT1" s="278" t="s">
        <v>354</v>
      </c>
      <c r="ENU1" s="278" t="s">
        <v>354</v>
      </c>
      <c r="ENV1" s="278" t="s">
        <v>354</v>
      </c>
      <c r="ENW1" s="278" t="s">
        <v>354</v>
      </c>
      <c r="ENX1" s="278" t="s">
        <v>354</v>
      </c>
      <c r="ENY1" s="278" t="s">
        <v>354</v>
      </c>
      <c r="ENZ1" s="278" t="s">
        <v>354</v>
      </c>
      <c r="EOA1" s="278" t="s">
        <v>354</v>
      </c>
      <c r="EOB1" s="278" t="s">
        <v>354</v>
      </c>
      <c r="EOC1" s="278" t="s">
        <v>354</v>
      </c>
      <c r="EOD1" s="278" t="s">
        <v>354</v>
      </c>
      <c r="EOE1" s="278" t="s">
        <v>354</v>
      </c>
      <c r="EOF1" s="278" t="s">
        <v>354</v>
      </c>
      <c r="EOG1" s="278" t="s">
        <v>354</v>
      </c>
      <c r="EOH1" s="278" t="s">
        <v>354</v>
      </c>
      <c r="EOI1" s="278" t="s">
        <v>354</v>
      </c>
      <c r="EOJ1" s="278" t="s">
        <v>354</v>
      </c>
      <c r="EOK1" s="278" t="s">
        <v>354</v>
      </c>
      <c r="EOL1" s="278" t="s">
        <v>354</v>
      </c>
      <c r="EOM1" s="278" t="s">
        <v>354</v>
      </c>
      <c r="EON1" s="278" t="s">
        <v>354</v>
      </c>
      <c r="EOO1" s="278" t="s">
        <v>354</v>
      </c>
      <c r="EOP1" s="278" t="s">
        <v>354</v>
      </c>
      <c r="EOQ1" s="278" t="s">
        <v>354</v>
      </c>
      <c r="EOR1" s="278" t="s">
        <v>354</v>
      </c>
      <c r="EOS1" s="278" t="s">
        <v>354</v>
      </c>
      <c r="EOT1" s="278" t="s">
        <v>354</v>
      </c>
      <c r="EOU1" s="278" t="s">
        <v>354</v>
      </c>
      <c r="EOV1" s="278" t="s">
        <v>354</v>
      </c>
      <c r="EOW1" s="278" t="s">
        <v>354</v>
      </c>
      <c r="EOX1" s="278" t="s">
        <v>354</v>
      </c>
      <c r="EOY1" s="278" t="s">
        <v>354</v>
      </c>
      <c r="EOZ1" s="278" t="s">
        <v>354</v>
      </c>
      <c r="EPA1" s="278" t="s">
        <v>354</v>
      </c>
      <c r="EPB1" s="278" t="s">
        <v>354</v>
      </c>
      <c r="EPC1" s="278" t="s">
        <v>354</v>
      </c>
      <c r="EPD1" s="278" t="s">
        <v>354</v>
      </c>
      <c r="EPE1" s="278" t="s">
        <v>354</v>
      </c>
      <c r="EPF1" s="278" t="s">
        <v>354</v>
      </c>
      <c r="EPG1" s="278" t="s">
        <v>354</v>
      </c>
      <c r="EPH1" s="278" t="s">
        <v>354</v>
      </c>
      <c r="EPI1" s="278" t="s">
        <v>354</v>
      </c>
      <c r="EPJ1" s="278" t="s">
        <v>354</v>
      </c>
      <c r="EPK1" s="278" t="s">
        <v>354</v>
      </c>
      <c r="EPL1" s="278" t="s">
        <v>354</v>
      </c>
      <c r="EPM1" s="278" t="s">
        <v>354</v>
      </c>
      <c r="EPN1" s="278" t="s">
        <v>354</v>
      </c>
      <c r="EPO1" s="278" t="s">
        <v>354</v>
      </c>
      <c r="EPP1" s="278" t="s">
        <v>354</v>
      </c>
      <c r="EPQ1" s="278" t="s">
        <v>354</v>
      </c>
      <c r="EPR1" s="278" t="s">
        <v>354</v>
      </c>
      <c r="EPS1" s="278" t="s">
        <v>354</v>
      </c>
      <c r="EPT1" s="278" t="s">
        <v>354</v>
      </c>
      <c r="EPU1" s="278" t="s">
        <v>354</v>
      </c>
      <c r="EPV1" s="278" t="s">
        <v>354</v>
      </c>
      <c r="EPW1" s="278" t="s">
        <v>354</v>
      </c>
      <c r="EPX1" s="278" t="s">
        <v>354</v>
      </c>
      <c r="EPY1" s="278" t="s">
        <v>354</v>
      </c>
      <c r="EPZ1" s="278" t="s">
        <v>354</v>
      </c>
      <c r="EQA1" s="278" t="s">
        <v>354</v>
      </c>
      <c r="EQB1" s="278" t="s">
        <v>354</v>
      </c>
      <c r="EQC1" s="278" t="s">
        <v>354</v>
      </c>
      <c r="EQD1" s="278" t="s">
        <v>354</v>
      </c>
      <c r="EQE1" s="278" t="s">
        <v>354</v>
      </c>
      <c r="EQF1" s="278" t="s">
        <v>354</v>
      </c>
      <c r="EQG1" s="278" t="s">
        <v>354</v>
      </c>
      <c r="EQH1" s="278" t="s">
        <v>354</v>
      </c>
      <c r="EQI1" s="278" t="s">
        <v>354</v>
      </c>
      <c r="EQJ1" s="278" t="s">
        <v>354</v>
      </c>
      <c r="EQK1" s="278" t="s">
        <v>354</v>
      </c>
      <c r="EQL1" s="278" t="s">
        <v>354</v>
      </c>
      <c r="EQM1" s="278" t="s">
        <v>354</v>
      </c>
      <c r="EQN1" s="278" t="s">
        <v>354</v>
      </c>
      <c r="EQO1" s="278" t="s">
        <v>354</v>
      </c>
      <c r="EQP1" s="278" t="s">
        <v>354</v>
      </c>
      <c r="EQQ1" s="278" t="s">
        <v>354</v>
      </c>
      <c r="EQR1" s="278" t="s">
        <v>354</v>
      </c>
      <c r="EQS1" s="278" t="s">
        <v>354</v>
      </c>
      <c r="EQT1" s="278" t="s">
        <v>354</v>
      </c>
      <c r="EQU1" s="278" t="s">
        <v>354</v>
      </c>
      <c r="EQV1" s="278" t="s">
        <v>354</v>
      </c>
      <c r="EQW1" s="278" t="s">
        <v>354</v>
      </c>
      <c r="EQX1" s="278" t="s">
        <v>354</v>
      </c>
      <c r="EQY1" s="278" t="s">
        <v>354</v>
      </c>
      <c r="EQZ1" s="278" t="s">
        <v>354</v>
      </c>
      <c r="ERA1" s="278" t="s">
        <v>354</v>
      </c>
      <c r="ERB1" s="278" t="s">
        <v>354</v>
      </c>
      <c r="ERC1" s="278" t="s">
        <v>354</v>
      </c>
      <c r="ERD1" s="278" t="s">
        <v>354</v>
      </c>
      <c r="ERE1" s="278" t="s">
        <v>354</v>
      </c>
      <c r="ERF1" s="278" t="s">
        <v>354</v>
      </c>
      <c r="ERG1" s="278" t="s">
        <v>354</v>
      </c>
      <c r="ERH1" s="278" t="s">
        <v>354</v>
      </c>
      <c r="ERI1" s="278" t="s">
        <v>354</v>
      </c>
      <c r="ERJ1" s="278" t="s">
        <v>354</v>
      </c>
      <c r="ERK1" s="278" t="s">
        <v>354</v>
      </c>
      <c r="ERL1" s="278" t="s">
        <v>354</v>
      </c>
      <c r="ERM1" s="278" t="s">
        <v>354</v>
      </c>
      <c r="ERN1" s="278" t="s">
        <v>354</v>
      </c>
      <c r="ERO1" s="278" t="s">
        <v>354</v>
      </c>
      <c r="ERP1" s="278" t="s">
        <v>354</v>
      </c>
      <c r="ERQ1" s="278" t="s">
        <v>354</v>
      </c>
      <c r="ERR1" s="278" t="s">
        <v>354</v>
      </c>
      <c r="ERS1" s="278" t="s">
        <v>354</v>
      </c>
      <c r="ERT1" s="278" t="s">
        <v>354</v>
      </c>
      <c r="ERU1" s="278" t="s">
        <v>354</v>
      </c>
      <c r="ERV1" s="278" t="s">
        <v>354</v>
      </c>
      <c r="ERW1" s="278" t="s">
        <v>354</v>
      </c>
      <c r="ERX1" s="278" t="s">
        <v>354</v>
      </c>
      <c r="ERY1" s="278" t="s">
        <v>354</v>
      </c>
      <c r="ERZ1" s="278" t="s">
        <v>354</v>
      </c>
      <c r="ESA1" s="278" t="s">
        <v>354</v>
      </c>
      <c r="ESB1" s="278" t="s">
        <v>354</v>
      </c>
      <c r="ESC1" s="278" t="s">
        <v>354</v>
      </c>
      <c r="ESD1" s="278" t="s">
        <v>354</v>
      </c>
      <c r="ESE1" s="278" t="s">
        <v>354</v>
      </c>
      <c r="ESF1" s="278" t="s">
        <v>354</v>
      </c>
      <c r="ESG1" s="278" t="s">
        <v>354</v>
      </c>
      <c r="ESH1" s="278" t="s">
        <v>354</v>
      </c>
      <c r="ESI1" s="278" t="s">
        <v>354</v>
      </c>
      <c r="ESJ1" s="278" t="s">
        <v>354</v>
      </c>
      <c r="ESK1" s="278" t="s">
        <v>354</v>
      </c>
      <c r="ESL1" s="278" t="s">
        <v>354</v>
      </c>
      <c r="ESM1" s="278" t="s">
        <v>354</v>
      </c>
      <c r="ESN1" s="278" t="s">
        <v>354</v>
      </c>
      <c r="ESO1" s="278" t="s">
        <v>354</v>
      </c>
      <c r="ESP1" s="278" t="s">
        <v>354</v>
      </c>
      <c r="ESQ1" s="278" t="s">
        <v>354</v>
      </c>
      <c r="ESR1" s="278" t="s">
        <v>354</v>
      </c>
      <c r="ESS1" s="278" t="s">
        <v>354</v>
      </c>
      <c r="EST1" s="278" t="s">
        <v>354</v>
      </c>
      <c r="ESU1" s="278" t="s">
        <v>354</v>
      </c>
      <c r="ESV1" s="278" t="s">
        <v>354</v>
      </c>
      <c r="ESW1" s="278" t="s">
        <v>354</v>
      </c>
      <c r="ESX1" s="278" t="s">
        <v>354</v>
      </c>
      <c r="ESY1" s="278" t="s">
        <v>354</v>
      </c>
      <c r="ESZ1" s="278" t="s">
        <v>354</v>
      </c>
      <c r="ETA1" s="278" t="s">
        <v>354</v>
      </c>
      <c r="ETB1" s="278" t="s">
        <v>354</v>
      </c>
      <c r="ETC1" s="278" t="s">
        <v>354</v>
      </c>
      <c r="ETD1" s="278" t="s">
        <v>354</v>
      </c>
      <c r="ETE1" s="278" t="s">
        <v>354</v>
      </c>
      <c r="ETF1" s="278" t="s">
        <v>354</v>
      </c>
      <c r="ETG1" s="278" t="s">
        <v>354</v>
      </c>
      <c r="ETH1" s="278" t="s">
        <v>354</v>
      </c>
      <c r="ETI1" s="278" t="s">
        <v>354</v>
      </c>
      <c r="ETJ1" s="278" t="s">
        <v>354</v>
      </c>
      <c r="ETK1" s="278" t="s">
        <v>354</v>
      </c>
      <c r="ETL1" s="278" t="s">
        <v>354</v>
      </c>
      <c r="ETM1" s="278" t="s">
        <v>354</v>
      </c>
      <c r="ETN1" s="278" t="s">
        <v>354</v>
      </c>
      <c r="ETO1" s="278" t="s">
        <v>354</v>
      </c>
      <c r="ETP1" s="278" t="s">
        <v>354</v>
      </c>
      <c r="ETQ1" s="278" t="s">
        <v>354</v>
      </c>
      <c r="ETR1" s="278" t="s">
        <v>354</v>
      </c>
      <c r="ETS1" s="278" t="s">
        <v>354</v>
      </c>
      <c r="ETT1" s="278" t="s">
        <v>354</v>
      </c>
      <c r="ETU1" s="278" t="s">
        <v>354</v>
      </c>
      <c r="ETV1" s="278" t="s">
        <v>354</v>
      </c>
      <c r="ETW1" s="278" t="s">
        <v>354</v>
      </c>
      <c r="ETX1" s="278" t="s">
        <v>354</v>
      </c>
      <c r="ETY1" s="278" t="s">
        <v>354</v>
      </c>
      <c r="ETZ1" s="278" t="s">
        <v>354</v>
      </c>
      <c r="EUA1" s="278" t="s">
        <v>354</v>
      </c>
      <c r="EUB1" s="278" t="s">
        <v>354</v>
      </c>
      <c r="EUC1" s="278" t="s">
        <v>354</v>
      </c>
      <c r="EUD1" s="278" t="s">
        <v>354</v>
      </c>
      <c r="EUE1" s="278" t="s">
        <v>354</v>
      </c>
      <c r="EUF1" s="278" t="s">
        <v>354</v>
      </c>
      <c r="EUG1" s="278" t="s">
        <v>354</v>
      </c>
      <c r="EUH1" s="278" t="s">
        <v>354</v>
      </c>
      <c r="EUI1" s="278" t="s">
        <v>354</v>
      </c>
      <c r="EUJ1" s="278" t="s">
        <v>354</v>
      </c>
      <c r="EUK1" s="278" t="s">
        <v>354</v>
      </c>
      <c r="EUL1" s="278" t="s">
        <v>354</v>
      </c>
      <c r="EUM1" s="278" t="s">
        <v>354</v>
      </c>
      <c r="EUN1" s="278" t="s">
        <v>354</v>
      </c>
      <c r="EUO1" s="278" t="s">
        <v>354</v>
      </c>
      <c r="EUP1" s="278" t="s">
        <v>354</v>
      </c>
      <c r="EUQ1" s="278" t="s">
        <v>354</v>
      </c>
      <c r="EUR1" s="278" t="s">
        <v>354</v>
      </c>
      <c r="EUS1" s="278" t="s">
        <v>354</v>
      </c>
      <c r="EUT1" s="278" t="s">
        <v>354</v>
      </c>
      <c r="EUU1" s="278" t="s">
        <v>354</v>
      </c>
      <c r="EUV1" s="278" t="s">
        <v>354</v>
      </c>
      <c r="EUW1" s="278" t="s">
        <v>354</v>
      </c>
      <c r="EUX1" s="278" t="s">
        <v>354</v>
      </c>
      <c r="EUY1" s="278" t="s">
        <v>354</v>
      </c>
      <c r="EUZ1" s="278" t="s">
        <v>354</v>
      </c>
      <c r="EVA1" s="278" t="s">
        <v>354</v>
      </c>
      <c r="EVB1" s="278" t="s">
        <v>354</v>
      </c>
      <c r="EVC1" s="278" t="s">
        <v>354</v>
      </c>
      <c r="EVD1" s="278" t="s">
        <v>354</v>
      </c>
      <c r="EVE1" s="278" t="s">
        <v>354</v>
      </c>
      <c r="EVF1" s="278" t="s">
        <v>354</v>
      </c>
      <c r="EVG1" s="278" t="s">
        <v>354</v>
      </c>
      <c r="EVH1" s="278" t="s">
        <v>354</v>
      </c>
      <c r="EVI1" s="278" t="s">
        <v>354</v>
      </c>
      <c r="EVJ1" s="278" t="s">
        <v>354</v>
      </c>
      <c r="EVK1" s="278" t="s">
        <v>354</v>
      </c>
      <c r="EVL1" s="278" t="s">
        <v>354</v>
      </c>
      <c r="EVM1" s="278" t="s">
        <v>354</v>
      </c>
      <c r="EVN1" s="278" t="s">
        <v>354</v>
      </c>
      <c r="EVO1" s="278" t="s">
        <v>354</v>
      </c>
      <c r="EVP1" s="278" t="s">
        <v>354</v>
      </c>
      <c r="EVQ1" s="278" t="s">
        <v>354</v>
      </c>
      <c r="EVR1" s="278" t="s">
        <v>354</v>
      </c>
      <c r="EVS1" s="278" t="s">
        <v>354</v>
      </c>
      <c r="EVT1" s="278" t="s">
        <v>354</v>
      </c>
      <c r="EVU1" s="278" t="s">
        <v>354</v>
      </c>
      <c r="EVV1" s="278" t="s">
        <v>354</v>
      </c>
      <c r="EVW1" s="278" t="s">
        <v>354</v>
      </c>
      <c r="EVX1" s="278" t="s">
        <v>354</v>
      </c>
      <c r="EVY1" s="278" t="s">
        <v>354</v>
      </c>
      <c r="EVZ1" s="278" t="s">
        <v>354</v>
      </c>
      <c r="EWA1" s="278" t="s">
        <v>354</v>
      </c>
      <c r="EWB1" s="278" t="s">
        <v>354</v>
      </c>
      <c r="EWC1" s="278" t="s">
        <v>354</v>
      </c>
      <c r="EWD1" s="278" t="s">
        <v>354</v>
      </c>
      <c r="EWE1" s="278" t="s">
        <v>354</v>
      </c>
      <c r="EWF1" s="278" t="s">
        <v>354</v>
      </c>
      <c r="EWG1" s="278" t="s">
        <v>354</v>
      </c>
      <c r="EWH1" s="278" t="s">
        <v>354</v>
      </c>
      <c r="EWI1" s="278" t="s">
        <v>354</v>
      </c>
      <c r="EWJ1" s="278" t="s">
        <v>354</v>
      </c>
      <c r="EWK1" s="278" t="s">
        <v>354</v>
      </c>
      <c r="EWL1" s="278" t="s">
        <v>354</v>
      </c>
      <c r="EWM1" s="278" t="s">
        <v>354</v>
      </c>
      <c r="EWN1" s="278" t="s">
        <v>354</v>
      </c>
      <c r="EWO1" s="278" t="s">
        <v>354</v>
      </c>
      <c r="EWP1" s="278" t="s">
        <v>354</v>
      </c>
      <c r="EWQ1" s="278" t="s">
        <v>354</v>
      </c>
      <c r="EWR1" s="278" t="s">
        <v>354</v>
      </c>
      <c r="EWS1" s="278" t="s">
        <v>354</v>
      </c>
      <c r="EWT1" s="278" t="s">
        <v>354</v>
      </c>
      <c r="EWU1" s="278" t="s">
        <v>354</v>
      </c>
      <c r="EWV1" s="278" t="s">
        <v>354</v>
      </c>
      <c r="EWW1" s="278" t="s">
        <v>354</v>
      </c>
      <c r="EWX1" s="278" t="s">
        <v>354</v>
      </c>
      <c r="EWY1" s="278" t="s">
        <v>354</v>
      </c>
      <c r="EWZ1" s="278" t="s">
        <v>354</v>
      </c>
      <c r="EXA1" s="278" t="s">
        <v>354</v>
      </c>
      <c r="EXB1" s="278" t="s">
        <v>354</v>
      </c>
      <c r="EXC1" s="278" t="s">
        <v>354</v>
      </c>
      <c r="EXD1" s="278" t="s">
        <v>354</v>
      </c>
      <c r="EXE1" s="278" t="s">
        <v>354</v>
      </c>
      <c r="EXF1" s="278" t="s">
        <v>354</v>
      </c>
      <c r="EXG1" s="278" t="s">
        <v>354</v>
      </c>
      <c r="EXH1" s="278" t="s">
        <v>354</v>
      </c>
      <c r="EXI1" s="278" t="s">
        <v>354</v>
      </c>
      <c r="EXJ1" s="278" t="s">
        <v>354</v>
      </c>
      <c r="EXK1" s="278" t="s">
        <v>354</v>
      </c>
      <c r="EXL1" s="278" t="s">
        <v>354</v>
      </c>
      <c r="EXM1" s="278" t="s">
        <v>354</v>
      </c>
      <c r="EXN1" s="278" t="s">
        <v>354</v>
      </c>
      <c r="EXO1" s="278" t="s">
        <v>354</v>
      </c>
      <c r="EXP1" s="278" t="s">
        <v>354</v>
      </c>
      <c r="EXQ1" s="278" t="s">
        <v>354</v>
      </c>
      <c r="EXR1" s="278" t="s">
        <v>354</v>
      </c>
      <c r="EXS1" s="278" t="s">
        <v>354</v>
      </c>
      <c r="EXT1" s="278" t="s">
        <v>354</v>
      </c>
      <c r="EXU1" s="278" t="s">
        <v>354</v>
      </c>
      <c r="EXV1" s="278" t="s">
        <v>354</v>
      </c>
      <c r="EXW1" s="278" t="s">
        <v>354</v>
      </c>
      <c r="EXX1" s="278" t="s">
        <v>354</v>
      </c>
      <c r="EXY1" s="278" t="s">
        <v>354</v>
      </c>
      <c r="EXZ1" s="278" t="s">
        <v>354</v>
      </c>
      <c r="EYA1" s="278" t="s">
        <v>354</v>
      </c>
      <c r="EYB1" s="278" t="s">
        <v>354</v>
      </c>
      <c r="EYC1" s="278" t="s">
        <v>354</v>
      </c>
      <c r="EYD1" s="278" t="s">
        <v>354</v>
      </c>
      <c r="EYE1" s="278" t="s">
        <v>354</v>
      </c>
      <c r="EYF1" s="278" t="s">
        <v>354</v>
      </c>
      <c r="EYG1" s="278" t="s">
        <v>354</v>
      </c>
      <c r="EYH1" s="278" t="s">
        <v>354</v>
      </c>
      <c r="EYI1" s="278" t="s">
        <v>354</v>
      </c>
      <c r="EYJ1" s="278" t="s">
        <v>354</v>
      </c>
      <c r="EYK1" s="278" t="s">
        <v>354</v>
      </c>
      <c r="EYL1" s="278" t="s">
        <v>354</v>
      </c>
      <c r="EYM1" s="278" t="s">
        <v>354</v>
      </c>
      <c r="EYN1" s="278" t="s">
        <v>354</v>
      </c>
      <c r="EYO1" s="278" t="s">
        <v>354</v>
      </c>
      <c r="EYP1" s="278" t="s">
        <v>354</v>
      </c>
      <c r="EYQ1" s="278" t="s">
        <v>354</v>
      </c>
      <c r="EYR1" s="278" t="s">
        <v>354</v>
      </c>
      <c r="EYS1" s="278" t="s">
        <v>354</v>
      </c>
      <c r="EYT1" s="278" t="s">
        <v>354</v>
      </c>
      <c r="EYU1" s="278" t="s">
        <v>354</v>
      </c>
      <c r="EYV1" s="278" t="s">
        <v>354</v>
      </c>
      <c r="EYW1" s="278" t="s">
        <v>354</v>
      </c>
      <c r="EYX1" s="278" t="s">
        <v>354</v>
      </c>
      <c r="EYY1" s="278" t="s">
        <v>354</v>
      </c>
      <c r="EYZ1" s="278" t="s">
        <v>354</v>
      </c>
      <c r="EZA1" s="278" t="s">
        <v>354</v>
      </c>
      <c r="EZB1" s="278" t="s">
        <v>354</v>
      </c>
      <c r="EZC1" s="278" t="s">
        <v>354</v>
      </c>
      <c r="EZD1" s="278" t="s">
        <v>354</v>
      </c>
      <c r="EZE1" s="278" t="s">
        <v>354</v>
      </c>
      <c r="EZF1" s="278" t="s">
        <v>354</v>
      </c>
      <c r="EZG1" s="278" t="s">
        <v>354</v>
      </c>
      <c r="EZH1" s="278" t="s">
        <v>354</v>
      </c>
      <c r="EZI1" s="278" t="s">
        <v>354</v>
      </c>
      <c r="EZJ1" s="278" t="s">
        <v>354</v>
      </c>
      <c r="EZK1" s="278" t="s">
        <v>354</v>
      </c>
      <c r="EZL1" s="278" t="s">
        <v>354</v>
      </c>
      <c r="EZM1" s="278" t="s">
        <v>354</v>
      </c>
      <c r="EZN1" s="278" t="s">
        <v>354</v>
      </c>
      <c r="EZO1" s="278" t="s">
        <v>354</v>
      </c>
      <c r="EZP1" s="278" t="s">
        <v>354</v>
      </c>
      <c r="EZQ1" s="278" t="s">
        <v>354</v>
      </c>
      <c r="EZR1" s="278" t="s">
        <v>354</v>
      </c>
      <c r="EZS1" s="278" t="s">
        <v>354</v>
      </c>
      <c r="EZT1" s="278" t="s">
        <v>354</v>
      </c>
      <c r="EZU1" s="278" t="s">
        <v>354</v>
      </c>
      <c r="EZV1" s="278" t="s">
        <v>354</v>
      </c>
      <c r="EZW1" s="278" t="s">
        <v>354</v>
      </c>
      <c r="EZX1" s="278" t="s">
        <v>354</v>
      </c>
      <c r="EZY1" s="278" t="s">
        <v>354</v>
      </c>
      <c r="EZZ1" s="278" t="s">
        <v>354</v>
      </c>
      <c r="FAA1" s="278" t="s">
        <v>354</v>
      </c>
      <c r="FAB1" s="278" t="s">
        <v>354</v>
      </c>
      <c r="FAC1" s="278" t="s">
        <v>354</v>
      </c>
      <c r="FAD1" s="278" t="s">
        <v>354</v>
      </c>
      <c r="FAE1" s="278" t="s">
        <v>354</v>
      </c>
      <c r="FAF1" s="278" t="s">
        <v>354</v>
      </c>
      <c r="FAG1" s="278" t="s">
        <v>354</v>
      </c>
      <c r="FAH1" s="278" t="s">
        <v>354</v>
      </c>
      <c r="FAI1" s="278" t="s">
        <v>354</v>
      </c>
      <c r="FAJ1" s="278" t="s">
        <v>354</v>
      </c>
      <c r="FAK1" s="278" t="s">
        <v>354</v>
      </c>
      <c r="FAL1" s="278" t="s">
        <v>354</v>
      </c>
      <c r="FAM1" s="278" t="s">
        <v>354</v>
      </c>
      <c r="FAN1" s="278" t="s">
        <v>354</v>
      </c>
      <c r="FAO1" s="278" t="s">
        <v>354</v>
      </c>
      <c r="FAP1" s="278" t="s">
        <v>354</v>
      </c>
      <c r="FAQ1" s="278" t="s">
        <v>354</v>
      </c>
      <c r="FAR1" s="278" t="s">
        <v>354</v>
      </c>
      <c r="FAS1" s="278" t="s">
        <v>354</v>
      </c>
      <c r="FAT1" s="278" t="s">
        <v>354</v>
      </c>
      <c r="FAU1" s="278" t="s">
        <v>354</v>
      </c>
      <c r="FAV1" s="278" t="s">
        <v>354</v>
      </c>
      <c r="FAW1" s="278" t="s">
        <v>354</v>
      </c>
      <c r="FAX1" s="278" t="s">
        <v>354</v>
      </c>
      <c r="FAY1" s="278" t="s">
        <v>354</v>
      </c>
      <c r="FAZ1" s="278" t="s">
        <v>354</v>
      </c>
      <c r="FBA1" s="278" t="s">
        <v>354</v>
      </c>
      <c r="FBB1" s="278" t="s">
        <v>354</v>
      </c>
      <c r="FBC1" s="278" t="s">
        <v>354</v>
      </c>
      <c r="FBD1" s="278" t="s">
        <v>354</v>
      </c>
      <c r="FBE1" s="278" t="s">
        <v>354</v>
      </c>
      <c r="FBF1" s="278" t="s">
        <v>354</v>
      </c>
      <c r="FBG1" s="278" t="s">
        <v>354</v>
      </c>
      <c r="FBH1" s="278" t="s">
        <v>354</v>
      </c>
      <c r="FBI1" s="278" t="s">
        <v>354</v>
      </c>
      <c r="FBJ1" s="278" t="s">
        <v>354</v>
      </c>
      <c r="FBK1" s="278" t="s">
        <v>354</v>
      </c>
      <c r="FBL1" s="278" t="s">
        <v>354</v>
      </c>
      <c r="FBM1" s="278" t="s">
        <v>354</v>
      </c>
      <c r="FBN1" s="278" t="s">
        <v>354</v>
      </c>
      <c r="FBO1" s="278" t="s">
        <v>354</v>
      </c>
      <c r="FBP1" s="278" t="s">
        <v>354</v>
      </c>
      <c r="FBQ1" s="278" t="s">
        <v>354</v>
      </c>
      <c r="FBR1" s="278" t="s">
        <v>354</v>
      </c>
      <c r="FBS1" s="278" t="s">
        <v>354</v>
      </c>
      <c r="FBT1" s="278" t="s">
        <v>354</v>
      </c>
      <c r="FBU1" s="278" t="s">
        <v>354</v>
      </c>
      <c r="FBV1" s="278" t="s">
        <v>354</v>
      </c>
      <c r="FBW1" s="278" t="s">
        <v>354</v>
      </c>
      <c r="FBX1" s="278" t="s">
        <v>354</v>
      </c>
      <c r="FBY1" s="278" t="s">
        <v>354</v>
      </c>
      <c r="FBZ1" s="278" t="s">
        <v>354</v>
      </c>
      <c r="FCA1" s="278" t="s">
        <v>354</v>
      </c>
      <c r="FCB1" s="278" t="s">
        <v>354</v>
      </c>
      <c r="FCC1" s="278" t="s">
        <v>354</v>
      </c>
      <c r="FCD1" s="278" t="s">
        <v>354</v>
      </c>
      <c r="FCE1" s="278" t="s">
        <v>354</v>
      </c>
      <c r="FCF1" s="278" t="s">
        <v>354</v>
      </c>
      <c r="FCG1" s="278" t="s">
        <v>354</v>
      </c>
      <c r="FCH1" s="278" t="s">
        <v>354</v>
      </c>
      <c r="FCI1" s="278" t="s">
        <v>354</v>
      </c>
      <c r="FCJ1" s="278" t="s">
        <v>354</v>
      </c>
      <c r="FCK1" s="278" t="s">
        <v>354</v>
      </c>
      <c r="FCL1" s="278" t="s">
        <v>354</v>
      </c>
      <c r="FCM1" s="278" t="s">
        <v>354</v>
      </c>
      <c r="FCN1" s="278" t="s">
        <v>354</v>
      </c>
      <c r="FCO1" s="278" t="s">
        <v>354</v>
      </c>
      <c r="FCP1" s="278" t="s">
        <v>354</v>
      </c>
      <c r="FCQ1" s="278" t="s">
        <v>354</v>
      </c>
      <c r="FCR1" s="278" t="s">
        <v>354</v>
      </c>
      <c r="FCS1" s="278" t="s">
        <v>354</v>
      </c>
      <c r="FCT1" s="278" t="s">
        <v>354</v>
      </c>
      <c r="FCU1" s="278" t="s">
        <v>354</v>
      </c>
      <c r="FCV1" s="278" t="s">
        <v>354</v>
      </c>
      <c r="FCW1" s="278" t="s">
        <v>354</v>
      </c>
      <c r="FCX1" s="278" t="s">
        <v>354</v>
      </c>
      <c r="FCY1" s="278" t="s">
        <v>354</v>
      </c>
      <c r="FCZ1" s="278" t="s">
        <v>354</v>
      </c>
      <c r="FDA1" s="278" t="s">
        <v>354</v>
      </c>
      <c r="FDB1" s="278" t="s">
        <v>354</v>
      </c>
      <c r="FDC1" s="278" t="s">
        <v>354</v>
      </c>
      <c r="FDD1" s="278" t="s">
        <v>354</v>
      </c>
      <c r="FDE1" s="278" t="s">
        <v>354</v>
      </c>
      <c r="FDF1" s="278" t="s">
        <v>354</v>
      </c>
      <c r="FDG1" s="278" t="s">
        <v>354</v>
      </c>
      <c r="FDH1" s="278" t="s">
        <v>354</v>
      </c>
      <c r="FDI1" s="278" t="s">
        <v>354</v>
      </c>
      <c r="FDJ1" s="278" t="s">
        <v>354</v>
      </c>
      <c r="FDK1" s="278" t="s">
        <v>354</v>
      </c>
      <c r="FDL1" s="278" t="s">
        <v>354</v>
      </c>
      <c r="FDM1" s="278" t="s">
        <v>354</v>
      </c>
      <c r="FDN1" s="278" t="s">
        <v>354</v>
      </c>
      <c r="FDO1" s="278" t="s">
        <v>354</v>
      </c>
      <c r="FDP1" s="278" t="s">
        <v>354</v>
      </c>
      <c r="FDQ1" s="278" t="s">
        <v>354</v>
      </c>
      <c r="FDR1" s="278" t="s">
        <v>354</v>
      </c>
      <c r="FDS1" s="278" t="s">
        <v>354</v>
      </c>
      <c r="FDT1" s="278" t="s">
        <v>354</v>
      </c>
      <c r="FDU1" s="278" t="s">
        <v>354</v>
      </c>
      <c r="FDV1" s="278" t="s">
        <v>354</v>
      </c>
      <c r="FDW1" s="278" t="s">
        <v>354</v>
      </c>
      <c r="FDX1" s="278" t="s">
        <v>354</v>
      </c>
      <c r="FDY1" s="278" t="s">
        <v>354</v>
      </c>
      <c r="FDZ1" s="278" t="s">
        <v>354</v>
      </c>
      <c r="FEA1" s="278" t="s">
        <v>354</v>
      </c>
      <c r="FEB1" s="278" t="s">
        <v>354</v>
      </c>
      <c r="FEC1" s="278" t="s">
        <v>354</v>
      </c>
      <c r="FED1" s="278" t="s">
        <v>354</v>
      </c>
      <c r="FEE1" s="278" t="s">
        <v>354</v>
      </c>
      <c r="FEF1" s="278" t="s">
        <v>354</v>
      </c>
      <c r="FEG1" s="278" t="s">
        <v>354</v>
      </c>
      <c r="FEH1" s="278" t="s">
        <v>354</v>
      </c>
      <c r="FEI1" s="278" t="s">
        <v>354</v>
      </c>
      <c r="FEJ1" s="278" t="s">
        <v>354</v>
      </c>
      <c r="FEK1" s="278" t="s">
        <v>354</v>
      </c>
      <c r="FEL1" s="278" t="s">
        <v>354</v>
      </c>
      <c r="FEM1" s="278" t="s">
        <v>354</v>
      </c>
      <c r="FEN1" s="278" t="s">
        <v>354</v>
      </c>
      <c r="FEO1" s="278" t="s">
        <v>354</v>
      </c>
      <c r="FEP1" s="278" t="s">
        <v>354</v>
      </c>
      <c r="FEQ1" s="278" t="s">
        <v>354</v>
      </c>
      <c r="FER1" s="278" t="s">
        <v>354</v>
      </c>
      <c r="FES1" s="278" t="s">
        <v>354</v>
      </c>
      <c r="FET1" s="278" t="s">
        <v>354</v>
      </c>
      <c r="FEU1" s="278" t="s">
        <v>354</v>
      </c>
      <c r="FEV1" s="278" t="s">
        <v>354</v>
      </c>
      <c r="FEW1" s="278" t="s">
        <v>354</v>
      </c>
      <c r="FEX1" s="278" t="s">
        <v>354</v>
      </c>
      <c r="FEY1" s="278" t="s">
        <v>354</v>
      </c>
      <c r="FEZ1" s="278" t="s">
        <v>354</v>
      </c>
      <c r="FFA1" s="278" t="s">
        <v>354</v>
      </c>
      <c r="FFB1" s="278" t="s">
        <v>354</v>
      </c>
      <c r="FFC1" s="278" t="s">
        <v>354</v>
      </c>
      <c r="FFD1" s="278" t="s">
        <v>354</v>
      </c>
      <c r="FFE1" s="278" t="s">
        <v>354</v>
      </c>
      <c r="FFF1" s="278" t="s">
        <v>354</v>
      </c>
      <c r="FFG1" s="278" t="s">
        <v>354</v>
      </c>
      <c r="FFH1" s="278" t="s">
        <v>354</v>
      </c>
      <c r="FFI1" s="278" t="s">
        <v>354</v>
      </c>
      <c r="FFJ1" s="278" t="s">
        <v>354</v>
      </c>
      <c r="FFK1" s="278" t="s">
        <v>354</v>
      </c>
      <c r="FFL1" s="278" t="s">
        <v>354</v>
      </c>
      <c r="FFM1" s="278" t="s">
        <v>354</v>
      </c>
      <c r="FFN1" s="278" t="s">
        <v>354</v>
      </c>
      <c r="FFO1" s="278" t="s">
        <v>354</v>
      </c>
      <c r="FFP1" s="278" t="s">
        <v>354</v>
      </c>
      <c r="FFQ1" s="278" t="s">
        <v>354</v>
      </c>
      <c r="FFR1" s="278" t="s">
        <v>354</v>
      </c>
      <c r="FFS1" s="278" t="s">
        <v>354</v>
      </c>
      <c r="FFT1" s="278" t="s">
        <v>354</v>
      </c>
      <c r="FFU1" s="278" t="s">
        <v>354</v>
      </c>
      <c r="FFV1" s="278" t="s">
        <v>354</v>
      </c>
      <c r="FFW1" s="278" t="s">
        <v>354</v>
      </c>
      <c r="FFX1" s="278" t="s">
        <v>354</v>
      </c>
      <c r="FFY1" s="278" t="s">
        <v>354</v>
      </c>
      <c r="FFZ1" s="278" t="s">
        <v>354</v>
      </c>
      <c r="FGA1" s="278" t="s">
        <v>354</v>
      </c>
      <c r="FGB1" s="278" t="s">
        <v>354</v>
      </c>
      <c r="FGC1" s="278" t="s">
        <v>354</v>
      </c>
      <c r="FGD1" s="278" t="s">
        <v>354</v>
      </c>
      <c r="FGE1" s="278" t="s">
        <v>354</v>
      </c>
      <c r="FGF1" s="278" t="s">
        <v>354</v>
      </c>
      <c r="FGG1" s="278" t="s">
        <v>354</v>
      </c>
      <c r="FGH1" s="278" t="s">
        <v>354</v>
      </c>
      <c r="FGI1" s="278" t="s">
        <v>354</v>
      </c>
      <c r="FGJ1" s="278" t="s">
        <v>354</v>
      </c>
      <c r="FGK1" s="278" t="s">
        <v>354</v>
      </c>
      <c r="FGL1" s="278" t="s">
        <v>354</v>
      </c>
      <c r="FGM1" s="278" t="s">
        <v>354</v>
      </c>
      <c r="FGN1" s="278" t="s">
        <v>354</v>
      </c>
      <c r="FGO1" s="278" t="s">
        <v>354</v>
      </c>
      <c r="FGP1" s="278" t="s">
        <v>354</v>
      </c>
      <c r="FGQ1" s="278" t="s">
        <v>354</v>
      </c>
      <c r="FGR1" s="278" t="s">
        <v>354</v>
      </c>
      <c r="FGS1" s="278" t="s">
        <v>354</v>
      </c>
      <c r="FGT1" s="278" t="s">
        <v>354</v>
      </c>
      <c r="FGU1" s="278" t="s">
        <v>354</v>
      </c>
      <c r="FGV1" s="278" t="s">
        <v>354</v>
      </c>
      <c r="FGW1" s="278" t="s">
        <v>354</v>
      </c>
      <c r="FGX1" s="278" t="s">
        <v>354</v>
      </c>
      <c r="FGY1" s="278" t="s">
        <v>354</v>
      </c>
      <c r="FGZ1" s="278" t="s">
        <v>354</v>
      </c>
      <c r="FHA1" s="278" t="s">
        <v>354</v>
      </c>
      <c r="FHB1" s="278" t="s">
        <v>354</v>
      </c>
      <c r="FHC1" s="278" t="s">
        <v>354</v>
      </c>
      <c r="FHD1" s="278" t="s">
        <v>354</v>
      </c>
      <c r="FHE1" s="278" t="s">
        <v>354</v>
      </c>
      <c r="FHF1" s="278" t="s">
        <v>354</v>
      </c>
      <c r="FHG1" s="278" t="s">
        <v>354</v>
      </c>
      <c r="FHH1" s="278" t="s">
        <v>354</v>
      </c>
      <c r="FHI1" s="278" t="s">
        <v>354</v>
      </c>
      <c r="FHJ1" s="278" t="s">
        <v>354</v>
      </c>
      <c r="FHK1" s="278" t="s">
        <v>354</v>
      </c>
      <c r="FHL1" s="278" t="s">
        <v>354</v>
      </c>
      <c r="FHM1" s="278" t="s">
        <v>354</v>
      </c>
      <c r="FHN1" s="278" t="s">
        <v>354</v>
      </c>
      <c r="FHO1" s="278" t="s">
        <v>354</v>
      </c>
      <c r="FHP1" s="278" t="s">
        <v>354</v>
      </c>
      <c r="FHQ1" s="278" t="s">
        <v>354</v>
      </c>
      <c r="FHR1" s="278" t="s">
        <v>354</v>
      </c>
      <c r="FHS1" s="278" t="s">
        <v>354</v>
      </c>
      <c r="FHT1" s="278" t="s">
        <v>354</v>
      </c>
      <c r="FHU1" s="278" t="s">
        <v>354</v>
      </c>
      <c r="FHV1" s="278" t="s">
        <v>354</v>
      </c>
      <c r="FHW1" s="278" t="s">
        <v>354</v>
      </c>
      <c r="FHX1" s="278" t="s">
        <v>354</v>
      </c>
      <c r="FHY1" s="278" t="s">
        <v>354</v>
      </c>
      <c r="FHZ1" s="278" t="s">
        <v>354</v>
      </c>
      <c r="FIA1" s="278" t="s">
        <v>354</v>
      </c>
      <c r="FIB1" s="278" t="s">
        <v>354</v>
      </c>
      <c r="FIC1" s="278" t="s">
        <v>354</v>
      </c>
      <c r="FID1" s="278" t="s">
        <v>354</v>
      </c>
      <c r="FIE1" s="278" t="s">
        <v>354</v>
      </c>
      <c r="FIF1" s="278" t="s">
        <v>354</v>
      </c>
      <c r="FIG1" s="278" t="s">
        <v>354</v>
      </c>
      <c r="FIH1" s="278" t="s">
        <v>354</v>
      </c>
      <c r="FII1" s="278" t="s">
        <v>354</v>
      </c>
      <c r="FIJ1" s="278" t="s">
        <v>354</v>
      </c>
      <c r="FIK1" s="278" t="s">
        <v>354</v>
      </c>
      <c r="FIL1" s="278" t="s">
        <v>354</v>
      </c>
      <c r="FIM1" s="278" t="s">
        <v>354</v>
      </c>
      <c r="FIN1" s="278" t="s">
        <v>354</v>
      </c>
      <c r="FIO1" s="278" t="s">
        <v>354</v>
      </c>
      <c r="FIP1" s="278" t="s">
        <v>354</v>
      </c>
      <c r="FIQ1" s="278" t="s">
        <v>354</v>
      </c>
      <c r="FIR1" s="278" t="s">
        <v>354</v>
      </c>
      <c r="FIS1" s="278" t="s">
        <v>354</v>
      </c>
      <c r="FIT1" s="278" t="s">
        <v>354</v>
      </c>
      <c r="FIU1" s="278" t="s">
        <v>354</v>
      </c>
      <c r="FIV1" s="278" t="s">
        <v>354</v>
      </c>
      <c r="FIW1" s="278" t="s">
        <v>354</v>
      </c>
      <c r="FIX1" s="278" t="s">
        <v>354</v>
      </c>
      <c r="FIY1" s="278" t="s">
        <v>354</v>
      </c>
      <c r="FIZ1" s="278" t="s">
        <v>354</v>
      </c>
      <c r="FJA1" s="278" t="s">
        <v>354</v>
      </c>
      <c r="FJB1" s="278" t="s">
        <v>354</v>
      </c>
      <c r="FJC1" s="278" t="s">
        <v>354</v>
      </c>
      <c r="FJD1" s="278" t="s">
        <v>354</v>
      </c>
      <c r="FJE1" s="278" t="s">
        <v>354</v>
      </c>
      <c r="FJF1" s="278" t="s">
        <v>354</v>
      </c>
      <c r="FJG1" s="278" t="s">
        <v>354</v>
      </c>
      <c r="FJH1" s="278" t="s">
        <v>354</v>
      </c>
      <c r="FJI1" s="278" t="s">
        <v>354</v>
      </c>
      <c r="FJJ1" s="278" t="s">
        <v>354</v>
      </c>
      <c r="FJK1" s="278" t="s">
        <v>354</v>
      </c>
      <c r="FJL1" s="278" t="s">
        <v>354</v>
      </c>
      <c r="FJM1" s="278" t="s">
        <v>354</v>
      </c>
      <c r="FJN1" s="278" t="s">
        <v>354</v>
      </c>
      <c r="FJO1" s="278" t="s">
        <v>354</v>
      </c>
      <c r="FJP1" s="278" t="s">
        <v>354</v>
      </c>
      <c r="FJQ1" s="278" t="s">
        <v>354</v>
      </c>
      <c r="FJR1" s="278" t="s">
        <v>354</v>
      </c>
      <c r="FJS1" s="278" t="s">
        <v>354</v>
      </c>
      <c r="FJT1" s="278" t="s">
        <v>354</v>
      </c>
      <c r="FJU1" s="278" t="s">
        <v>354</v>
      </c>
      <c r="FJV1" s="278" t="s">
        <v>354</v>
      </c>
      <c r="FJW1" s="278" t="s">
        <v>354</v>
      </c>
      <c r="FJX1" s="278" t="s">
        <v>354</v>
      </c>
      <c r="FJY1" s="278" t="s">
        <v>354</v>
      </c>
      <c r="FJZ1" s="278" t="s">
        <v>354</v>
      </c>
      <c r="FKA1" s="278" t="s">
        <v>354</v>
      </c>
      <c r="FKB1" s="278" t="s">
        <v>354</v>
      </c>
      <c r="FKC1" s="278" t="s">
        <v>354</v>
      </c>
      <c r="FKD1" s="278" t="s">
        <v>354</v>
      </c>
      <c r="FKE1" s="278" t="s">
        <v>354</v>
      </c>
      <c r="FKF1" s="278" t="s">
        <v>354</v>
      </c>
      <c r="FKG1" s="278" t="s">
        <v>354</v>
      </c>
      <c r="FKH1" s="278" t="s">
        <v>354</v>
      </c>
      <c r="FKI1" s="278" t="s">
        <v>354</v>
      </c>
      <c r="FKJ1" s="278" t="s">
        <v>354</v>
      </c>
      <c r="FKK1" s="278" t="s">
        <v>354</v>
      </c>
      <c r="FKL1" s="278" t="s">
        <v>354</v>
      </c>
      <c r="FKM1" s="278" t="s">
        <v>354</v>
      </c>
      <c r="FKN1" s="278" t="s">
        <v>354</v>
      </c>
      <c r="FKO1" s="278" t="s">
        <v>354</v>
      </c>
      <c r="FKP1" s="278" t="s">
        <v>354</v>
      </c>
      <c r="FKQ1" s="278" t="s">
        <v>354</v>
      </c>
      <c r="FKR1" s="278" t="s">
        <v>354</v>
      </c>
      <c r="FKS1" s="278" t="s">
        <v>354</v>
      </c>
      <c r="FKT1" s="278" t="s">
        <v>354</v>
      </c>
      <c r="FKU1" s="278" t="s">
        <v>354</v>
      </c>
      <c r="FKV1" s="278" t="s">
        <v>354</v>
      </c>
      <c r="FKW1" s="278" t="s">
        <v>354</v>
      </c>
      <c r="FKX1" s="278" t="s">
        <v>354</v>
      </c>
      <c r="FKY1" s="278" t="s">
        <v>354</v>
      </c>
      <c r="FKZ1" s="278" t="s">
        <v>354</v>
      </c>
      <c r="FLA1" s="278" t="s">
        <v>354</v>
      </c>
      <c r="FLB1" s="278" t="s">
        <v>354</v>
      </c>
      <c r="FLC1" s="278" t="s">
        <v>354</v>
      </c>
      <c r="FLD1" s="278" t="s">
        <v>354</v>
      </c>
      <c r="FLE1" s="278" t="s">
        <v>354</v>
      </c>
      <c r="FLF1" s="278" t="s">
        <v>354</v>
      </c>
      <c r="FLG1" s="278" t="s">
        <v>354</v>
      </c>
      <c r="FLH1" s="278" t="s">
        <v>354</v>
      </c>
      <c r="FLI1" s="278" t="s">
        <v>354</v>
      </c>
      <c r="FLJ1" s="278" t="s">
        <v>354</v>
      </c>
      <c r="FLK1" s="278" t="s">
        <v>354</v>
      </c>
      <c r="FLL1" s="278" t="s">
        <v>354</v>
      </c>
      <c r="FLM1" s="278" t="s">
        <v>354</v>
      </c>
      <c r="FLN1" s="278" t="s">
        <v>354</v>
      </c>
      <c r="FLO1" s="278" t="s">
        <v>354</v>
      </c>
      <c r="FLP1" s="278" t="s">
        <v>354</v>
      </c>
      <c r="FLQ1" s="278" t="s">
        <v>354</v>
      </c>
      <c r="FLR1" s="278" t="s">
        <v>354</v>
      </c>
      <c r="FLS1" s="278" t="s">
        <v>354</v>
      </c>
      <c r="FLT1" s="278" t="s">
        <v>354</v>
      </c>
      <c r="FLU1" s="278" t="s">
        <v>354</v>
      </c>
      <c r="FLV1" s="278" t="s">
        <v>354</v>
      </c>
      <c r="FLW1" s="278" t="s">
        <v>354</v>
      </c>
      <c r="FLX1" s="278" t="s">
        <v>354</v>
      </c>
      <c r="FLY1" s="278" t="s">
        <v>354</v>
      </c>
      <c r="FLZ1" s="278" t="s">
        <v>354</v>
      </c>
      <c r="FMA1" s="278" t="s">
        <v>354</v>
      </c>
      <c r="FMB1" s="278" t="s">
        <v>354</v>
      </c>
      <c r="FMC1" s="278" t="s">
        <v>354</v>
      </c>
      <c r="FMD1" s="278" t="s">
        <v>354</v>
      </c>
      <c r="FME1" s="278" t="s">
        <v>354</v>
      </c>
      <c r="FMF1" s="278" t="s">
        <v>354</v>
      </c>
      <c r="FMG1" s="278" t="s">
        <v>354</v>
      </c>
      <c r="FMH1" s="278" t="s">
        <v>354</v>
      </c>
      <c r="FMI1" s="278" t="s">
        <v>354</v>
      </c>
      <c r="FMJ1" s="278" t="s">
        <v>354</v>
      </c>
      <c r="FMK1" s="278" t="s">
        <v>354</v>
      </c>
      <c r="FML1" s="278" t="s">
        <v>354</v>
      </c>
      <c r="FMM1" s="278" t="s">
        <v>354</v>
      </c>
      <c r="FMN1" s="278" t="s">
        <v>354</v>
      </c>
      <c r="FMO1" s="278" t="s">
        <v>354</v>
      </c>
      <c r="FMP1" s="278" t="s">
        <v>354</v>
      </c>
      <c r="FMQ1" s="278" t="s">
        <v>354</v>
      </c>
      <c r="FMR1" s="278" t="s">
        <v>354</v>
      </c>
      <c r="FMS1" s="278" t="s">
        <v>354</v>
      </c>
      <c r="FMT1" s="278" t="s">
        <v>354</v>
      </c>
      <c r="FMU1" s="278" t="s">
        <v>354</v>
      </c>
      <c r="FMV1" s="278" t="s">
        <v>354</v>
      </c>
      <c r="FMW1" s="278" t="s">
        <v>354</v>
      </c>
      <c r="FMX1" s="278" t="s">
        <v>354</v>
      </c>
      <c r="FMY1" s="278" t="s">
        <v>354</v>
      </c>
      <c r="FMZ1" s="278" t="s">
        <v>354</v>
      </c>
      <c r="FNA1" s="278" t="s">
        <v>354</v>
      </c>
      <c r="FNB1" s="278" t="s">
        <v>354</v>
      </c>
      <c r="FNC1" s="278" t="s">
        <v>354</v>
      </c>
      <c r="FND1" s="278" t="s">
        <v>354</v>
      </c>
      <c r="FNE1" s="278" t="s">
        <v>354</v>
      </c>
      <c r="FNF1" s="278" t="s">
        <v>354</v>
      </c>
      <c r="FNG1" s="278" t="s">
        <v>354</v>
      </c>
      <c r="FNH1" s="278" t="s">
        <v>354</v>
      </c>
      <c r="FNI1" s="278" t="s">
        <v>354</v>
      </c>
      <c r="FNJ1" s="278" t="s">
        <v>354</v>
      </c>
      <c r="FNK1" s="278" t="s">
        <v>354</v>
      </c>
      <c r="FNL1" s="278" t="s">
        <v>354</v>
      </c>
      <c r="FNM1" s="278" t="s">
        <v>354</v>
      </c>
      <c r="FNN1" s="278" t="s">
        <v>354</v>
      </c>
      <c r="FNO1" s="278" t="s">
        <v>354</v>
      </c>
      <c r="FNP1" s="278" t="s">
        <v>354</v>
      </c>
      <c r="FNQ1" s="278" t="s">
        <v>354</v>
      </c>
      <c r="FNR1" s="278" t="s">
        <v>354</v>
      </c>
      <c r="FNS1" s="278" t="s">
        <v>354</v>
      </c>
      <c r="FNT1" s="278" t="s">
        <v>354</v>
      </c>
      <c r="FNU1" s="278" t="s">
        <v>354</v>
      </c>
      <c r="FNV1" s="278" t="s">
        <v>354</v>
      </c>
      <c r="FNW1" s="278" t="s">
        <v>354</v>
      </c>
      <c r="FNX1" s="278" t="s">
        <v>354</v>
      </c>
      <c r="FNY1" s="278" t="s">
        <v>354</v>
      </c>
      <c r="FNZ1" s="278" t="s">
        <v>354</v>
      </c>
      <c r="FOA1" s="278" t="s">
        <v>354</v>
      </c>
      <c r="FOB1" s="278" t="s">
        <v>354</v>
      </c>
      <c r="FOC1" s="278" t="s">
        <v>354</v>
      </c>
      <c r="FOD1" s="278" t="s">
        <v>354</v>
      </c>
      <c r="FOE1" s="278" t="s">
        <v>354</v>
      </c>
      <c r="FOF1" s="278" t="s">
        <v>354</v>
      </c>
      <c r="FOG1" s="278" t="s">
        <v>354</v>
      </c>
      <c r="FOH1" s="278" t="s">
        <v>354</v>
      </c>
      <c r="FOI1" s="278" t="s">
        <v>354</v>
      </c>
      <c r="FOJ1" s="278" t="s">
        <v>354</v>
      </c>
      <c r="FOK1" s="278" t="s">
        <v>354</v>
      </c>
      <c r="FOL1" s="278" t="s">
        <v>354</v>
      </c>
      <c r="FOM1" s="278" t="s">
        <v>354</v>
      </c>
      <c r="FON1" s="278" t="s">
        <v>354</v>
      </c>
      <c r="FOO1" s="278" t="s">
        <v>354</v>
      </c>
      <c r="FOP1" s="278" t="s">
        <v>354</v>
      </c>
      <c r="FOQ1" s="278" t="s">
        <v>354</v>
      </c>
      <c r="FOR1" s="278" t="s">
        <v>354</v>
      </c>
      <c r="FOS1" s="278" t="s">
        <v>354</v>
      </c>
      <c r="FOT1" s="278" t="s">
        <v>354</v>
      </c>
      <c r="FOU1" s="278" t="s">
        <v>354</v>
      </c>
      <c r="FOV1" s="278" t="s">
        <v>354</v>
      </c>
      <c r="FOW1" s="278" t="s">
        <v>354</v>
      </c>
      <c r="FOX1" s="278" t="s">
        <v>354</v>
      </c>
      <c r="FOY1" s="278" t="s">
        <v>354</v>
      </c>
      <c r="FOZ1" s="278" t="s">
        <v>354</v>
      </c>
      <c r="FPA1" s="278" t="s">
        <v>354</v>
      </c>
      <c r="FPB1" s="278" t="s">
        <v>354</v>
      </c>
      <c r="FPC1" s="278" t="s">
        <v>354</v>
      </c>
      <c r="FPD1" s="278" t="s">
        <v>354</v>
      </c>
      <c r="FPE1" s="278" t="s">
        <v>354</v>
      </c>
      <c r="FPF1" s="278" t="s">
        <v>354</v>
      </c>
      <c r="FPG1" s="278" t="s">
        <v>354</v>
      </c>
      <c r="FPH1" s="278" t="s">
        <v>354</v>
      </c>
      <c r="FPI1" s="278" t="s">
        <v>354</v>
      </c>
      <c r="FPJ1" s="278" t="s">
        <v>354</v>
      </c>
      <c r="FPK1" s="278" t="s">
        <v>354</v>
      </c>
      <c r="FPL1" s="278" t="s">
        <v>354</v>
      </c>
      <c r="FPM1" s="278" t="s">
        <v>354</v>
      </c>
      <c r="FPN1" s="278" t="s">
        <v>354</v>
      </c>
      <c r="FPO1" s="278" t="s">
        <v>354</v>
      </c>
      <c r="FPP1" s="278" t="s">
        <v>354</v>
      </c>
      <c r="FPQ1" s="278" t="s">
        <v>354</v>
      </c>
      <c r="FPR1" s="278" t="s">
        <v>354</v>
      </c>
      <c r="FPS1" s="278" t="s">
        <v>354</v>
      </c>
      <c r="FPT1" s="278" t="s">
        <v>354</v>
      </c>
      <c r="FPU1" s="278" t="s">
        <v>354</v>
      </c>
      <c r="FPV1" s="278" t="s">
        <v>354</v>
      </c>
      <c r="FPW1" s="278" t="s">
        <v>354</v>
      </c>
      <c r="FPX1" s="278" t="s">
        <v>354</v>
      </c>
      <c r="FPY1" s="278" t="s">
        <v>354</v>
      </c>
      <c r="FPZ1" s="278" t="s">
        <v>354</v>
      </c>
      <c r="FQA1" s="278" t="s">
        <v>354</v>
      </c>
      <c r="FQB1" s="278" t="s">
        <v>354</v>
      </c>
      <c r="FQC1" s="278" t="s">
        <v>354</v>
      </c>
      <c r="FQD1" s="278" t="s">
        <v>354</v>
      </c>
      <c r="FQE1" s="278" t="s">
        <v>354</v>
      </c>
      <c r="FQF1" s="278" t="s">
        <v>354</v>
      </c>
      <c r="FQG1" s="278" t="s">
        <v>354</v>
      </c>
      <c r="FQH1" s="278" t="s">
        <v>354</v>
      </c>
      <c r="FQI1" s="278" t="s">
        <v>354</v>
      </c>
      <c r="FQJ1" s="278" t="s">
        <v>354</v>
      </c>
      <c r="FQK1" s="278" t="s">
        <v>354</v>
      </c>
      <c r="FQL1" s="278" t="s">
        <v>354</v>
      </c>
      <c r="FQM1" s="278" t="s">
        <v>354</v>
      </c>
      <c r="FQN1" s="278" t="s">
        <v>354</v>
      </c>
      <c r="FQO1" s="278" t="s">
        <v>354</v>
      </c>
      <c r="FQP1" s="278" t="s">
        <v>354</v>
      </c>
      <c r="FQQ1" s="278" t="s">
        <v>354</v>
      </c>
      <c r="FQR1" s="278" t="s">
        <v>354</v>
      </c>
      <c r="FQS1" s="278" t="s">
        <v>354</v>
      </c>
      <c r="FQT1" s="278" t="s">
        <v>354</v>
      </c>
      <c r="FQU1" s="278" t="s">
        <v>354</v>
      </c>
      <c r="FQV1" s="278" t="s">
        <v>354</v>
      </c>
      <c r="FQW1" s="278" t="s">
        <v>354</v>
      </c>
      <c r="FQX1" s="278" t="s">
        <v>354</v>
      </c>
      <c r="FQY1" s="278" t="s">
        <v>354</v>
      </c>
      <c r="FQZ1" s="278" t="s">
        <v>354</v>
      </c>
      <c r="FRA1" s="278" t="s">
        <v>354</v>
      </c>
      <c r="FRB1" s="278" t="s">
        <v>354</v>
      </c>
      <c r="FRC1" s="278" t="s">
        <v>354</v>
      </c>
      <c r="FRD1" s="278" t="s">
        <v>354</v>
      </c>
      <c r="FRE1" s="278" t="s">
        <v>354</v>
      </c>
      <c r="FRF1" s="278" t="s">
        <v>354</v>
      </c>
      <c r="FRG1" s="278" t="s">
        <v>354</v>
      </c>
      <c r="FRH1" s="278" t="s">
        <v>354</v>
      </c>
      <c r="FRI1" s="278" t="s">
        <v>354</v>
      </c>
      <c r="FRJ1" s="278" t="s">
        <v>354</v>
      </c>
      <c r="FRK1" s="278" t="s">
        <v>354</v>
      </c>
      <c r="FRL1" s="278" t="s">
        <v>354</v>
      </c>
      <c r="FRM1" s="278" t="s">
        <v>354</v>
      </c>
      <c r="FRN1" s="278" t="s">
        <v>354</v>
      </c>
      <c r="FRO1" s="278" t="s">
        <v>354</v>
      </c>
      <c r="FRP1" s="278" t="s">
        <v>354</v>
      </c>
      <c r="FRQ1" s="278" t="s">
        <v>354</v>
      </c>
      <c r="FRR1" s="278" t="s">
        <v>354</v>
      </c>
      <c r="FRS1" s="278" t="s">
        <v>354</v>
      </c>
      <c r="FRT1" s="278" t="s">
        <v>354</v>
      </c>
      <c r="FRU1" s="278" t="s">
        <v>354</v>
      </c>
      <c r="FRV1" s="278" t="s">
        <v>354</v>
      </c>
      <c r="FRW1" s="278" t="s">
        <v>354</v>
      </c>
      <c r="FRX1" s="278" t="s">
        <v>354</v>
      </c>
      <c r="FRY1" s="278" t="s">
        <v>354</v>
      </c>
      <c r="FRZ1" s="278" t="s">
        <v>354</v>
      </c>
      <c r="FSA1" s="278" t="s">
        <v>354</v>
      </c>
      <c r="FSB1" s="278" t="s">
        <v>354</v>
      </c>
      <c r="FSC1" s="278" t="s">
        <v>354</v>
      </c>
      <c r="FSD1" s="278" t="s">
        <v>354</v>
      </c>
      <c r="FSE1" s="278" t="s">
        <v>354</v>
      </c>
      <c r="FSF1" s="278" t="s">
        <v>354</v>
      </c>
      <c r="FSG1" s="278" t="s">
        <v>354</v>
      </c>
      <c r="FSH1" s="278" t="s">
        <v>354</v>
      </c>
      <c r="FSI1" s="278" t="s">
        <v>354</v>
      </c>
      <c r="FSJ1" s="278" t="s">
        <v>354</v>
      </c>
      <c r="FSK1" s="278" t="s">
        <v>354</v>
      </c>
      <c r="FSL1" s="278" t="s">
        <v>354</v>
      </c>
      <c r="FSM1" s="278" t="s">
        <v>354</v>
      </c>
      <c r="FSN1" s="278" t="s">
        <v>354</v>
      </c>
      <c r="FSO1" s="278" t="s">
        <v>354</v>
      </c>
      <c r="FSP1" s="278" t="s">
        <v>354</v>
      </c>
      <c r="FSQ1" s="278" t="s">
        <v>354</v>
      </c>
      <c r="FSR1" s="278" t="s">
        <v>354</v>
      </c>
      <c r="FSS1" s="278" t="s">
        <v>354</v>
      </c>
      <c r="FST1" s="278" t="s">
        <v>354</v>
      </c>
      <c r="FSU1" s="278" t="s">
        <v>354</v>
      </c>
      <c r="FSV1" s="278" t="s">
        <v>354</v>
      </c>
      <c r="FSW1" s="278" t="s">
        <v>354</v>
      </c>
      <c r="FSX1" s="278" t="s">
        <v>354</v>
      </c>
      <c r="FSY1" s="278" t="s">
        <v>354</v>
      </c>
      <c r="FSZ1" s="278" t="s">
        <v>354</v>
      </c>
      <c r="FTA1" s="278" t="s">
        <v>354</v>
      </c>
      <c r="FTB1" s="278" t="s">
        <v>354</v>
      </c>
      <c r="FTC1" s="278" t="s">
        <v>354</v>
      </c>
      <c r="FTD1" s="278" t="s">
        <v>354</v>
      </c>
      <c r="FTE1" s="278" t="s">
        <v>354</v>
      </c>
      <c r="FTF1" s="278" t="s">
        <v>354</v>
      </c>
      <c r="FTG1" s="278" t="s">
        <v>354</v>
      </c>
      <c r="FTH1" s="278" t="s">
        <v>354</v>
      </c>
      <c r="FTI1" s="278" t="s">
        <v>354</v>
      </c>
      <c r="FTJ1" s="278" t="s">
        <v>354</v>
      </c>
      <c r="FTK1" s="278" t="s">
        <v>354</v>
      </c>
      <c r="FTL1" s="278" t="s">
        <v>354</v>
      </c>
      <c r="FTM1" s="278" t="s">
        <v>354</v>
      </c>
      <c r="FTN1" s="278" t="s">
        <v>354</v>
      </c>
      <c r="FTO1" s="278" t="s">
        <v>354</v>
      </c>
      <c r="FTP1" s="278" t="s">
        <v>354</v>
      </c>
      <c r="FTQ1" s="278" t="s">
        <v>354</v>
      </c>
      <c r="FTR1" s="278" t="s">
        <v>354</v>
      </c>
      <c r="FTS1" s="278" t="s">
        <v>354</v>
      </c>
      <c r="FTT1" s="278" t="s">
        <v>354</v>
      </c>
      <c r="FTU1" s="278" t="s">
        <v>354</v>
      </c>
      <c r="FTV1" s="278" t="s">
        <v>354</v>
      </c>
      <c r="FTW1" s="278" t="s">
        <v>354</v>
      </c>
      <c r="FTX1" s="278" t="s">
        <v>354</v>
      </c>
      <c r="FTY1" s="278" t="s">
        <v>354</v>
      </c>
      <c r="FTZ1" s="278" t="s">
        <v>354</v>
      </c>
      <c r="FUA1" s="278" t="s">
        <v>354</v>
      </c>
      <c r="FUB1" s="278" t="s">
        <v>354</v>
      </c>
      <c r="FUC1" s="278" t="s">
        <v>354</v>
      </c>
      <c r="FUD1" s="278" t="s">
        <v>354</v>
      </c>
      <c r="FUE1" s="278" t="s">
        <v>354</v>
      </c>
      <c r="FUF1" s="278" t="s">
        <v>354</v>
      </c>
      <c r="FUG1" s="278" t="s">
        <v>354</v>
      </c>
      <c r="FUH1" s="278" t="s">
        <v>354</v>
      </c>
      <c r="FUI1" s="278" t="s">
        <v>354</v>
      </c>
      <c r="FUJ1" s="278" t="s">
        <v>354</v>
      </c>
      <c r="FUK1" s="278" t="s">
        <v>354</v>
      </c>
      <c r="FUL1" s="278" t="s">
        <v>354</v>
      </c>
      <c r="FUM1" s="278" t="s">
        <v>354</v>
      </c>
      <c r="FUN1" s="278" t="s">
        <v>354</v>
      </c>
      <c r="FUO1" s="278" t="s">
        <v>354</v>
      </c>
      <c r="FUP1" s="278" t="s">
        <v>354</v>
      </c>
      <c r="FUQ1" s="278" t="s">
        <v>354</v>
      </c>
      <c r="FUR1" s="278" t="s">
        <v>354</v>
      </c>
      <c r="FUS1" s="278" t="s">
        <v>354</v>
      </c>
      <c r="FUT1" s="278" t="s">
        <v>354</v>
      </c>
      <c r="FUU1" s="278" t="s">
        <v>354</v>
      </c>
      <c r="FUV1" s="278" t="s">
        <v>354</v>
      </c>
      <c r="FUW1" s="278" t="s">
        <v>354</v>
      </c>
      <c r="FUX1" s="278" t="s">
        <v>354</v>
      </c>
      <c r="FUY1" s="278" t="s">
        <v>354</v>
      </c>
      <c r="FUZ1" s="278" t="s">
        <v>354</v>
      </c>
      <c r="FVA1" s="278" t="s">
        <v>354</v>
      </c>
      <c r="FVB1" s="278" t="s">
        <v>354</v>
      </c>
      <c r="FVC1" s="278" t="s">
        <v>354</v>
      </c>
      <c r="FVD1" s="278" t="s">
        <v>354</v>
      </c>
      <c r="FVE1" s="278" t="s">
        <v>354</v>
      </c>
      <c r="FVF1" s="278" t="s">
        <v>354</v>
      </c>
      <c r="FVG1" s="278" t="s">
        <v>354</v>
      </c>
      <c r="FVH1" s="278" t="s">
        <v>354</v>
      </c>
      <c r="FVI1" s="278" t="s">
        <v>354</v>
      </c>
      <c r="FVJ1" s="278" t="s">
        <v>354</v>
      </c>
      <c r="FVK1" s="278" t="s">
        <v>354</v>
      </c>
      <c r="FVL1" s="278" t="s">
        <v>354</v>
      </c>
      <c r="FVM1" s="278" t="s">
        <v>354</v>
      </c>
      <c r="FVN1" s="278" t="s">
        <v>354</v>
      </c>
      <c r="FVO1" s="278" t="s">
        <v>354</v>
      </c>
      <c r="FVP1" s="278" t="s">
        <v>354</v>
      </c>
      <c r="FVQ1" s="278" t="s">
        <v>354</v>
      </c>
      <c r="FVR1" s="278" t="s">
        <v>354</v>
      </c>
      <c r="FVS1" s="278" t="s">
        <v>354</v>
      </c>
      <c r="FVT1" s="278" t="s">
        <v>354</v>
      </c>
      <c r="FVU1" s="278" t="s">
        <v>354</v>
      </c>
      <c r="FVV1" s="278" t="s">
        <v>354</v>
      </c>
      <c r="FVW1" s="278" t="s">
        <v>354</v>
      </c>
      <c r="FVX1" s="278" t="s">
        <v>354</v>
      </c>
      <c r="FVY1" s="278" t="s">
        <v>354</v>
      </c>
      <c r="FVZ1" s="278" t="s">
        <v>354</v>
      </c>
      <c r="FWA1" s="278" t="s">
        <v>354</v>
      </c>
      <c r="FWB1" s="278" t="s">
        <v>354</v>
      </c>
      <c r="FWC1" s="278" t="s">
        <v>354</v>
      </c>
      <c r="FWD1" s="278" t="s">
        <v>354</v>
      </c>
      <c r="FWE1" s="278" t="s">
        <v>354</v>
      </c>
      <c r="FWF1" s="278" t="s">
        <v>354</v>
      </c>
      <c r="FWG1" s="278" t="s">
        <v>354</v>
      </c>
      <c r="FWH1" s="278" t="s">
        <v>354</v>
      </c>
      <c r="FWI1" s="278" t="s">
        <v>354</v>
      </c>
      <c r="FWJ1" s="278" t="s">
        <v>354</v>
      </c>
      <c r="FWK1" s="278" t="s">
        <v>354</v>
      </c>
      <c r="FWL1" s="278" t="s">
        <v>354</v>
      </c>
      <c r="FWM1" s="278" t="s">
        <v>354</v>
      </c>
      <c r="FWN1" s="278" t="s">
        <v>354</v>
      </c>
      <c r="FWO1" s="278" t="s">
        <v>354</v>
      </c>
      <c r="FWP1" s="278" t="s">
        <v>354</v>
      </c>
      <c r="FWQ1" s="278" t="s">
        <v>354</v>
      </c>
      <c r="FWR1" s="278" t="s">
        <v>354</v>
      </c>
      <c r="FWS1" s="278" t="s">
        <v>354</v>
      </c>
      <c r="FWT1" s="278" t="s">
        <v>354</v>
      </c>
      <c r="FWU1" s="278" t="s">
        <v>354</v>
      </c>
      <c r="FWV1" s="278" t="s">
        <v>354</v>
      </c>
      <c r="FWW1" s="278" t="s">
        <v>354</v>
      </c>
      <c r="FWX1" s="278" t="s">
        <v>354</v>
      </c>
      <c r="FWY1" s="278" t="s">
        <v>354</v>
      </c>
      <c r="FWZ1" s="278" t="s">
        <v>354</v>
      </c>
      <c r="FXA1" s="278" t="s">
        <v>354</v>
      </c>
      <c r="FXB1" s="278" t="s">
        <v>354</v>
      </c>
      <c r="FXC1" s="278" t="s">
        <v>354</v>
      </c>
      <c r="FXD1" s="278" t="s">
        <v>354</v>
      </c>
      <c r="FXE1" s="278" t="s">
        <v>354</v>
      </c>
      <c r="FXF1" s="278" t="s">
        <v>354</v>
      </c>
      <c r="FXG1" s="278" t="s">
        <v>354</v>
      </c>
      <c r="FXH1" s="278" t="s">
        <v>354</v>
      </c>
      <c r="FXI1" s="278" t="s">
        <v>354</v>
      </c>
      <c r="FXJ1" s="278" t="s">
        <v>354</v>
      </c>
      <c r="FXK1" s="278" t="s">
        <v>354</v>
      </c>
      <c r="FXL1" s="278" t="s">
        <v>354</v>
      </c>
      <c r="FXM1" s="278" t="s">
        <v>354</v>
      </c>
      <c r="FXN1" s="278" t="s">
        <v>354</v>
      </c>
      <c r="FXO1" s="278" t="s">
        <v>354</v>
      </c>
      <c r="FXP1" s="278" t="s">
        <v>354</v>
      </c>
      <c r="FXQ1" s="278" t="s">
        <v>354</v>
      </c>
      <c r="FXR1" s="278" t="s">
        <v>354</v>
      </c>
      <c r="FXS1" s="278" t="s">
        <v>354</v>
      </c>
      <c r="FXT1" s="278" t="s">
        <v>354</v>
      </c>
      <c r="FXU1" s="278" t="s">
        <v>354</v>
      </c>
      <c r="FXV1" s="278" t="s">
        <v>354</v>
      </c>
      <c r="FXW1" s="278" t="s">
        <v>354</v>
      </c>
      <c r="FXX1" s="278" t="s">
        <v>354</v>
      </c>
      <c r="FXY1" s="278" t="s">
        <v>354</v>
      </c>
      <c r="FXZ1" s="278" t="s">
        <v>354</v>
      </c>
      <c r="FYA1" s="278" t="s">
        <v>354</v>
      </c>
      <c r="FYB1" s="278" t="s">
        <v>354</v>
      </c>
      <c r="FYC1" s="278" t="s">
        <v>354</v>
      </c>
      <c r="FYD1" s="278" t="s">
        <v>354</v>
      </c>
      <c r="FYE1" s="278" t="s">
        <v>354</v>
      </c>
      <c r="FYF1" s="278" t="s">
        <v>354</v>
      </c>
      <c r="FYG1" s="278" t="s">
        <v>354</v>
      </c>
      <c r="FYH1" s="278" t="s">
        <v>354</v>
      </c>
      <c r="FYI1" s="278" t="s">
        <v>354</v>
      </c>
      <c r="FYJ1" s="278" t="s">
        <v>354</v>
      </c>
      <c r="FYK1" s="278" t="s">
        <v>354</v>
      </c>
      <c r="FYL1" s="278" t="s">
        <v>354</v>
      </c>
      <c r="FYM1" s="278" t="s">
        <v>354</v>
      </c>
      <c r="FYN1" s="278" t="s">
        <v>354</v>
      </c>
      <c r="FYO1" s="278" t="s">
        <v>354</v>
      </c>
      <c r="FYP1" s="278" t="s">
        <v>354</v>
      </c>
      <c r="FYQ1" s="278" t="s">
        <v>354</v>
      </c>
      <c r="FYR1" s="278" t="s">
        <v>354</v>
      </c>
      <c r="FYS1" s="278" t="s">
        <v>354</v>
      </c>
      <c r="FYT1" s="278" t="s">
        <v>354</v>
      </c>
      <c r="FYU1" s="278" t="s">
        <v>354</v>
      </c>
      <c r="FYV1" s="278" t="s">
        <v>354</v>
      </c>
      <c r="FYW1" s="278" t="s">
        <v>354</v>
      </c>
      <c r="FYX1" s="278" t="s">
        <v>354</v>
      </c>
      <c r="FYY1" s="278" t="s">
        <v>354</v>
      </c>
      <c r="FYZ1" s="278" t="s">
        <v>354</v>
      </c>
      <c r="FZA1" s="278" t="s">
        <v>354</v>
      </c>
      <c r="FZB1" s="278" t="s">
        <v>354</v>
      </c>
      <c r="FZC1" s="278" t="s">
        <v>354</v>
      </c>
      <c r="FZD1" s="278" t="s">
        <v>354</v>
      </c>
      <c r="FZE1" s="278" t="s">
        <v>354</v>
      </c>
      <c r="FZF1" s="278" t="s">
        <v>354</v>
      </c>
      <c r="FZG1" s="278" t="s">
        <v>354</v>
      </c>
      <c r="FZH1" s="278" t="s">
        <v>354</v>
      </c>
      <c r="FZI1" s="278" t="s">
        <v>354</v>
      </c>
      <c r="FZJ1" s="278" t="s">
        <v>354</v>
      </c>
      <c r="FZK1" s="278" t="s">
        <v>354</v>
      </c>
      <c r="FZL1" s="278" t="s">
        <v>354</v>
      </c>
      <c r="FZM1" s="278" t="s">
        <v>354</v>
      </c>
      <c r="FZN1" s="278" t="s">
        <v>354</v>
      </c>
      <c r="FZO1" s="278" t="s">
        <v>354</v>
      </c>
      <c r="FZP1" s="278" t="s">
        <v>354</v>
      </c>
      <c r="FZQ1" s="278" t="s">
        <v>354</v>
      </c>
      <c r="FZR1" s="278" t="s">
        <v>354</v>
      </c>
      <c r="FZS1" s="278" t="s">
        <v>354</v>
      </c>
      <c r="FZT1" s="278" t="s">
        <v>354</v>
      </c>
      <c r="FZU1" s="278" t="s">
        <v>354</v>
      </c>
      <c r="FZV1" s="278" t="s">
        <v>354</v>
      </c>
      <c r="FZW1" s="278" t="s">
        <v>354</v>
      </c>
      <c r="FZX1" s="278" t="s">
        <v>354</v>
      </c>
      <c r="FZY1" s="278" t="s">
        <v>354</v>
      </c>
      <c r="FZZ1" s="278" t="s">
        <v>354</v>
      </c>
      <c r="GAA1" s="278" t="s">
        <v>354</v>
      </c>
      <c r="GAB1" s="278" t="s">
        <v>354</v>
      </c>
      <c r="GAC1" s="278" t="s">
        <v>354</v>
      </c>
      <c r="GAD1" s="278" t="s">
        <v>354</v>
      </c>
      <c r="GAE1" s="278" t="s">
        <v>354</v>
      </c>
      <c r="GAF1" s="278" t="s">
        <v>354</v>
      </c>
      <c r="GAG1" s="278" t="s">
        <v>354</v>
      </c>
      <c r="GAH1" s="278" t="s">
        <v>354</v>
      </c>
      <c r="GAI1" s="278" t="s">
        <v>354</v>
      </c>
      <c r="GAJ1" s="278" t="s">
        <v>354</v>
      </c>
      <c r="GAK1" s="278" t="s">
        <v>354</v>
      </c>
      <c r="GAL1" s="278" t="s">
        <v>354</v>
      </c>
      <c r="GAM1" s="278" t="s">
        <v>354</v>
      </c>
      <c r="GAN1" s="278" t="s">
        <v>354</v>
      </c>
      <c r="GAO1" s="278" t="s">
        <v>354</v>
      </c>
      <c r="GAP1" s="278" t="s">
        <v>354</v>
      </c>
      <c r="GAQ1" s="278" t="s">
        <v>354</v>
      </c>
      <c r="GAR1" s="278" t="s">
        <v>354</v>
      </c>
      <c r="GAS1" s="278" t="s">
        <v>354</v>
      </c>
      <c r="GAT1" s="278" t="s">
        <v>354</v>
      </c>
      <c r="GAU1" s="278" t="s">
        <v>354</v>
      </c>
      <c r="GAV1" s="278" t="s">
        <v>354</v>
      </c>
      <c r="GAW1" s="278" t="s">
        <v>354</v>
      </c>
      <c r="GAX1" s="278" t="s">
        <v>354</v>
      </c>
      <c r="GAY1" s="278" t="s">
        <v>354</v>
      </c>
      <c r="GAZ1" s="278" t="s">
        <v>354</v>
      </c>
      <c r="GBA1" s="278" t="s">
        <v>354</v>
      </c>
      <c r="GBB1" s="278" t="s">
        <v>354</v>
      </c>
      <c r="GBC1" s="278" t="s">
        <v>354</v>
      </c>
      <c r="GBD1" s="278" t="s">
        <v>354</v>
      </c>
      <c r="GBE1" s="278" t="s">
        <v>354</v>
      </c>
      <c r="GBF1" s="278" t="s">
        <v>354</v>
      </c>
      <c r="GBG1" s="278" t="s">
        <v>354</v>
      </c>
      <c r="GBH1" s="278" t="s">
        <v>354</v>
      </c>
      <c r="GBI1" s="278" t="s">
        <v>354</v>
      </c>
      <c r="GBJ1" s="278" t="s">
        <v>354</v>
      </c>
      <c r="GBK1" s="278" t="s">
        <v>354</v>
      </c>
      <c r="GBL1" s="278" t="s">
        <v>354</v>
      </c>
      <c r="GBM1" s="278" t="s">
        <v>354</v>
      </c>
      <c r="GBN1" s="278" t="s">
        <v>354</v>
      </c>
      <c r="GBO1" s="278" t="s">
        <v>354</v>
      </c>
      <c r="GBP1" s="278" t="s">
        <v>354</v>
      </c>
      <c r="GBQ1" s="278" t="s">
        <v>354</v>
      </c>
      <c r="GBR1" s="278" t="s">
        <v>354</v>
      </c>
      <c r="GBS1" s="278" t="s">
        <v>354</v>
      </c>
      <c r="GBT1" s="278" t="s">
        <v>354</v>
      </c>
      <c r="GBU1" s="278" t="s">
        <v>354</v>
      </c>
      <c r="GBV1" s="278" t="s">
        <v>354</v>
      </c>
      <c r="GBW1" s="278" t="s">
        <v>354</v>
      </c>
      <c r="GBX1" s="278" t="s">
        <v>354</v>
      </c>
      <c r="GBY1" s="278" t="s">
        <v>354</v>
      </c>
      <c r="GBZ1" s="278" t="s">
        <v>354</v>
      </c>
      <c r="GCA1" s="278" t="s">
        <v>354</v>
      </c>
      <c r="GCB1" s="278" t="s">
        <v>354</v>
      </c>
      <c r="GCC1" s="278" t="s">
        <v>354</v>
      </c>
      <c r="GCD1" s="278" t="s">
        <v>354</v>
      </c>
      <c r="GCE1" s="278" t="s">
        <v>354</v>
      </c>
      <c r="GCF1" s="278" t="s">
        <v>354</v>
      </c>
      <c r="GCG1" s="278" t="s">
        <v>354</v>
      </c>
      <c r="GCH1" s="278" t="s">
        <v>354</v>
      </c>
      <c r="GCI1" s="278" t="s">
        <v>354</v>
      </c>
      <c r="GCJ1" s="278" t="s">
        <v>354</v>
      </c>
      <c r="GCK1" s="278" t="s">
        <v>354</v>
      </c>
      <c r="GCL1" s="278" t="s">
        <v>354</v>
      </c>
      <c r="GCM1" s="278" t="s">
        <v>354</v>
      </c>
      <c r="GCN1" s="278" t="s">
        <v>354</v>
      </c>
      <c r="GCO1" s="278" t="s">
        <v>354</v>
      </c>
      <c r="GCP1" s="278" t="s">
        <v>354</v>
      </c>
      <c r="GCQ1" s="278" t="s">
        <v>354</v>
      </c>
      <c r="GCR1" s="278" t="s">
        <v>354</v>
      </c>
      <c r="GCS1" s="278" t="s">
        <v>354</v>
      </c>
      <c r="GCT1" s="278" t="s">
        <v>354</v>
      </c>
      <c r="GCU1" s="278" t="s">
        <v>354</v>
      </c>
      <c r="GCV1" s="278" t="s">
        <v>354</v>
      </c>
      <c r="GCW1" s="278" t="s">
        <v>354</v>
      </c>
      <c r="GCX1" s="278" t="s">
        <v>354</v>
      </c>
      <c r="GCY1" s="278" t="s">
        <v>354</v>
      </c>
      <c r="GCZ1" s="278" t="s">
        <v>354</v>
      </c>
      <c r="GDA1" s="278" t="s">
        <v>354</v>
      </c>
      <c r="GDB1" s="278" t="s">
        <v>354</v>
      </c>
      <c r="GDC1" s="278" t="s">
        <v>354</v>
      </c>
      <c r="GDD1" s="278" t="s">
        <v>354</v>
      </c>
      <c r="GDE1" s="278" t="s">
        <v>354</v>
      </c>
      <c r="GDF1" s="278" t="s">
        <v>354</v>
      </c>
      <c r="GDG1" s="278" t="s">
        <v>354</v>
      </c>
      <c r="GDH1" s="278" t="s">
        <v>354</v>
      </c>
      <c r="GDI1" s="278" t="s">
        <v>354</v>
      </c>
      <c r="GDJ1" s="278" t="s">
        <v>354</v>
      </c>
      <c r="GDK1" s="278" t="s">
        <v>354</v>
      </c>
      <c r="GDL1" s="278" t="s">
        <v>354</v>
      </c>
      <c r="GDM1" s="278" t="s">
        <v>354</v>
      </c>
      <c r="GDN1" s="278" t="s">
        <v>354</v>
      </c>
      <c r="GDO1" s="278" t="s">
        <v>354</v>
      </c>
      <c r="GDP1" s="278" t="s">
        <v>354</v>
      </c>
      <c r="GDQ1" s="278" t="s">
        <v>354</v>
      </c>
      <c r="GDR1" s="278" t="s">
        <v>354</v>
      </c>
      <c r="GDS1" s="278" t="s">
        <v>354</v>
      </c>
      <c r="GDT1" s="278" t="s">
        <v>354</v>
      </c>
      <c r="GDU1" s="278" t="s">
        <v>354</v>
      </c>
      <c r="GDV1" s="278" t="s">
        <v>354</v>
      </c>
      <c r="GDW1" s="278" t="s">
        <v>354</v>
      </c>
      <c r="GDX1" s="278" t="s">
        <v>354</v>
      </c>
      <c r="GDY1" s="278" t="s">
        <v>354</v>
      </c>
      <c r="GDZ1" s="278" t="s">
        <v>354</v>
      </c>
      <c r="GEA1" s="278" t="s">
        <v>354</v>
      </c>
      <c r="GEB1" s="278" t="s">
        <v>354</v>
      </c>
      <c r="GEC1" s="278" t="s">
        <v>354</v>
      </c>
      <c r="GED1" s="278" t="s">
        <v>354</v>
      </c>
      <c r="GEE1" s="278" t="s">
        <v>354</v>
      </c>
      <c r="GEF1" s="278" t="s">
        <v>354</v>
      </c>
      <c r="GEG1" s="278" t="s">
        <v>354</v>
      </c>
      <c r="GEH1" s="278" t="s">
        <v>354</v>
      </c>
      <c r="GEI1" s="278" t="s">
        <v>354</v>
      </c>
      <c r="GEJ1" s="278" t="s">
        <v>354</v>
      </c>
      <c r="GEK1" s="278" t="s">
        <v>354</v>
      </c>
      <c r="GEL1" s="278" t="s">
        <v>354</v>
      </c>
      <c r="GEM1" s="278" t="s">
        <v>354</v>
      </c>
      <c r="GEN1" s="278" t="s">
        <v>354</v>
      </c>
      <c r="GEO1" s="278" t="s">
        <v>354</v>
      </c>
      <c r="GEP1" s="278" t="s">
        <v>354</v>
      </c>
      <c r="GEQ1" s="278" t="s">
        <v>354</v>
      </c>
      <c r="GER1" s="278" t="s">
        <v>354</v>
      </c>
      <c r="GES1" s="278" t="s">
        <v>354</v>
      </c>
      <c r="GET1" s="278" t="s">
        <v>354</v>
      </c>
      <c r="GEU1" s="278" t="s">
        <v>354</v>
      </c>
      <c r="GEV1" s="278" t="s">
        <v>354</v>
      </c>
      <c r="GEW1" s="278" t="s">
        <v>354</v>
      </c>
      <c r="GEX1" s="278" t="s">
        <v>354</v>
      </c>
      <c r="GEY1" s="278" t="s">
        <v>354</v>
      </c>
      <c r="GEZ1" s="278" t="s">
        <v>354</v>
      </c>
      <c r="GFA1" s="278" t="s">
        <v>354</v>
      </c>
      <c r="GFB1" s="278" t="s">
        <v>354</v>
      </c>
      <c r="GFC1" s="278" t="s">
        <v>354</v>
      </c>
      <c r="GFD1" s="278" t="s">
        <v>354</v>
      </c>
      <c r="GFE1" s="278" t="s">
        <v>354</v>
      </c>
      <c r="GFF1" s="278" t="s">
        <v>354</v>
      </c>
      <c r="GFG1" s="278" t="s">
        <v>354</v>
      </c>
      <c r="GFH1" s="278" t="s">
        <v>354</v>
      </c>
      <c r="GFI1" s="278" t="s">
        <v>354</v>
      </c>
      <c r="GFJ1" s="278" t="s">
        <v>354</v>
      </c>
      <c r="GFK1" s="278" t="s">
        <v>354</v>
      </c>
      <c r="GFL1" s="278" t="s">
        <v>354</v>
      </c>
      <c r="GFM1" s="278" t="s">
        <v>354</v>
      </c>
      <c r="GFN1" s="278" t="s">
        <v>354</v>
      </c>
      <c r="GFO1" s="278" t="s">
        <v>354</v>
      </c>
      <c r="GFP1" s="278" t="s">
        <v>354</v>
      </c>
      <c r="GFQ1" s="278" t="s">
        <v>354</v>
      </c>
      <c r="GFR1" s="278" t="s">
        <v>354</v>
      </c>
      <c r="GFS1" s="278" t="s">
        <v>354</v>
      </c>
      <c r="GFT1" s="278" t="s">
        <v>354</v>
      </c>
      <c r="GFU1" s="278" t="s">
        <v>354</v>
      </c>
      <c r="GFV1" s="278" t="s">
        <v>354</v>
      </c>
      <c r="GFW1" s="278" t="s">
        <v>354</v>
      </c>
      <c r="GFX1" s="278" t="s">
        <v>354</v>
      </c>
      <c r="GFY1" s="278" t="s">
        <v>354</v>
      </c>
      <c r="GFZ1" s="278" t="s">
        <v>354</v>
      </c>
      <c r="GGA1" s="278" t="s">
        <v>354</v>
      </c>
      <c r="GGB1" s="278" t="s">
        <v>354</v>
      </c>
      <c r="GGC1" s="278" t="s">
        <v>354</v>
      </c>
      <c r="GGD1" s="278" t="s">
        <v>354</v>
      </c>
      <c r="GGE1" s="278" t="s">
        <v>354</v>
      </c>
      <c r="GGF1" s="278" t="s">
        <v>354</v>
      </c>
      <c r="GGG1" s="278" t="s">
        <v>354</v>
      </c>
      <c r="GGH1" s="278" t="s">
        <v>354</v>
      </c>
      <c r="GGI1" s="278" t="s">
        <v>354</v>
      </c>
      <c r="GGJ1" s="278" t="s">
        <v>354</v>
      </c>
      <c r="GGK1" s="278" t="s">
        <v>354</v>
      </c>
      <c r="GGL1" s="278" t="s">
        <v>354</v>
      </c>
      <c r="GGM1" s="278" t="s">
        <v>354</v>
      </c>
      <c r="GGN1" s="278" t="s">
        <v>354</v>
      </c>
      <c r="GGO1" s="278" t="s">
        <v>354</v>
      </c>
      <c r="GGP1" s="278" t="s">
        <v>354</v>
      </c>
      <c r="GGQ1" s="278" t="s">
        <v>354</v>
      </c>
      <c r="GGR1" s="278" t="s">
        <v>354</v>
      </c>
      <c r="GGS1" s="278" t="s">
        <v>354</v>
      </c>
      <c r="GGT1" s="278" t="s">
        <v>354</v>
      </c>
      <c r="GGU1" s="278" t="s">
        <v>354</v>
      </c>
      <c r="GGV1" s="278" t="s">
        <v>354</v>
      </c>
      <c r="GGW1" s="278" t="s">
        <v>354</v>
      </c>
      <c r="GGX1" s="278" t="s">
        <v>354</v>
      </c>
      <c r="GGY1" s="278" t="s">
        <v>354</v>
      </c>
      <c r="GGZ1" s="278" t="s">
        <v>354</v>
      </c>
      <c r="GHA1" s="278" t="s">
        <v>354</v>
      </c>
      <c r="GHB1" s="278" t="s">
        <v>354</v>
      </c>
      <c r="GHC1" s="278" t="s">
        <v>354</v>
      </c>
      <c r="GHD1" s="278" t="s">
        <v>354</v>
      </c>
      <c r="GHE1" s="278" t="s">
        <v>354</v>
      </c>
      <c r="GHF1" s="278" t="s">
        <v>354</v>
      </c>
      <c r="GHG1" s="278" t="s">
        <v>354</v>
      </c>
      <c r="GHH1" s="278" t="s">
        <v>354</v>
      </c>
      <c r="GHI1" s="278" t="s">
        <v>354</v>
      </c>
      <c r="GHJ1" s="278" t="s">
        <v>354</v>
      </c>
      <c r="GHK1" s="278" t="s">
        <v>354</v>
      </c>
      <c r="GHL1" s="278" t="s">
        <v>354</v>
      </c>
      <c r="GHM1" s="278" t="s">
        <v>354</v>
      </c>
      <c r="GHN1" s="278" t="s">
        <v>354</v>
      </c>
      <c r="GHO1" s="278" t="s">
        <v>354</v>
      </c>
      <c r="GHP1" s="278" t="s">
        <v>354</v>
      </c>
      <c r="GHQ1" s="278" t="s">
        <v>354</v>
      </c>
      <c r="GHR1" s="278" t="s">
        <v>354</v>
      </c>
      <c r="GHS1" s="278" t="s">
        <v>354</v>
      </c>
      <c r="GHT1" s="278" t="s">
        <v>354</v>
      </c>
      <c r="GHU1" s="278" t="s">
        <v>354</v>
      </c>
      <c r="GHV1" s="278" t="s">
        <v>354</v>
      </c>
      <c r="GHW1" s="278" t="s">
        <v>354</v>
      </c>
      <c r="GHX1" s="278" t="s">
        <v>354</v>
      </c>
      <c r="GHY1" s="278" t="s">
        <v>354</v>
      </c>
      <c r="GHZ1" s="278" t="s">
        <v>354</v>
      </c>
      <c r="GIA1" s="278" t="s">
        <v>354</v>
      </c>
      <c r="GIB1" s="278" t="s">
        <v>354</v>
      </c>
      <c r="GIC1" s="278" t="s">
        <v>354</v>
      </c>
      <c r="GID1" s="278" t="s">
        <v>354</v>
      </c>
      <c r="GIE1" s="278" t="s">
        <v>354</v>
      </c>
      <c r="GIF1" s="278" t="s">
        <v>354</v>
      </c>
      <c r="GIG1" s="278" t="s">
        <v>354</v>
      </c>
      <c r="GIH1" s="278" t="s">
        <v>354</v>
      </c>
      <c r="GII1" s="278" t="s">
        <v>354</v>
      </c>
      <c r="GIJ1" s="278" t="s">
        <v>354</v>
      </c>
      <c r="GIK1" s="278" t="s">
        <v>354</v>
      </c>
      <c r="GIL1" s="278" t="s">
        <v>354</v>
      </c>
      <c r="GIM1" s="278" t="s">
        <v>354</v>
      </c>
      <c r="GIN1" s="278" t="s">
        <v>354</v>
      </c>
      <c r="GIO1" s="278" t="s">
        <v>354</v>
      </c>
      <c r="GIP1" s="278" t="s">
        <v>354</v>
      </c>
      <c r="GIQ1" s="278" t="s">
        <v>354</v>
      </c>
      <c r="GIR1" s="278" t="s">
        <v>354</v>
      </c>
      <c r="GIS1" s="278" t="s">
        <v>354</v>
      </c>
      <c r="GIT1" s="278" t="s">
        <v>354</v>
      </c>
      <c r="GIU1" s="278" t="s">
        <v>354</v>
      </c>
      <c r="GIV1" s="278" t="s">
        <v>354</v>
      </c>
      <c r="GIW1" s="278" t="s">
        <v>354</v>
      </c>
      <c r="GIX1" s="278" t="s">
        <v>354</v>
      </c>
      <c r="GIY1" s="278" t="s">
        <v>354</v>
      </c>
      <c r="GIZ1" s="278" t="s">
        <v>354</v>
      </c>
      <c r="GJA1" s="278" t="s">
        <v>354</v>
      </c>
      <c r="GJB1" s="278" t="s">
        <v>354</v>
      </c>
      <c r="GJC1" s="278" t="s">
        <v>354</v>
      </c>
      <c r="GJD1" s="278" t="s">
        <v>354</v>
      </c>
      <c r="GJE1" s="278" t="s">
        <v>354</v>
      </c>
      <c r="GJF1" s="278" t="s">
        <v>354</v>
      </c>
      <c r="GJG1" s="278" t="s">
        <v>354</v>
      </c>
      <c r="GJH1" s="278" t="s">
        <v>354</v>
      </c>
      <c r="GJI1" s="278" t="s">
        <v>354</v>
      </c>
      <c r="GJJ1" s="278" t="s">
        <v>354</v>
      </c>
      <c r="GJK1" s="278" t="s">
        <v>354</v>
      </c>
      <c r="GJL1" s="278" t="s">
        <v>354</v>
      </c>
      <c r="GJM1" s="278" t="s">
        <v>354</v>
      </c>
      <c r="GJN1" s="278" t="s">
        <v>354</v>
      </c>
      <c r="GJO1" s="278" t="s">
        <v>354</v>
      </c>
      <c r="GJP1" s="278" t="s">
        <v>354</v>
      </c>
      <c r="GJQ1" s="278" t="s">
        <v>354</v>
      </c>
      <c r="GJR1" s="278" t="s">
        <v>354</v>
      </c>
      <c r="GJS1" s="278" t="s">
        <v>354</v>
      </c>
      <c r="GJT1" s="278" t="s">
        <v>354</v>
      </c>
      <c r="GJU1" s="278" t="s">
        <v>354</v>
      </c>
      <c r="GJV1" s="278" t="s">
        <v>354</v>
      </c>
      <c r="GJW1" s="278" t="s">
        <v>354</v>
      </c>
      <c r="GJX1" s="278" t="s">
        <v>354</v>
      </c>
      <c r="GJY1" s="278" t="s">
        <v>354</v>
      </c>
      <c r="GJZ1" s="278" t="s">
        <v>354</v>
      </c>
      <c r="GKA1" s="278" t="s">
        <v>354</v>
      </c>
      <c r="GKB1" s="278" t="s">
        <v>354</v>
      </c>
      <c r="GKC1" s="278" t="s">
        <v>354</v>
      </c>
      <c r="GKD1" s="278" t="s">
        <v>354</v>
      </c>
      <c r="GKE1" s="278" t="s">
        <v>354</v>
      </c>
      <c r="GKF1" s="278" t="s">
        <v>354</v>
      </c>
      <c r="GKG1" s="278" t="s">
        <v>354</v>
      </c>
      <c r="GKH1" s="278" t="s">
        <v>354</v>
      </c>
      <c r="GKI1" s="278" t="s">
        <v>354</v>
      </c>
      <c r="GKJ1" s="278" t="s">
        <v>354</v>
      </c>
      <c r="GKK1" s="278" t="s">
        <v>354</v>
      </c>
      <c r="GKL1" s="278" t="s">
        <v>354</v>
      </c>
      <c r="GKM1" s="278" t="s">
        <v>354</v>
      </c>
      <c r="GKN1" s="278" t="s">
        <v>354</v>
      </c>
      <c r="GKO1" s="278" t="s">
        <v>354</v>
      </c>
      <c r="GKP1" s="278" t="s">
        <v>354</v>
      </c>
      <c r="GKQ1" s="278" t="s">
        <v>354</v>
      </c>
      <c r="GKR1" s="278" t="s">
        <v>354</v>
      </c>
      <c r="GKS1" s="278" t="s">
        <v>354</v>
      </c>
      <c r="GKT1" s="278" t="s">
        <v>354</v>
      </c>
      <c r="GKU1" s="278" t="s">
        <v>354</v>
      </c>
      <c r="GKV1" s="278" t="s">
        <v>354</v>
      </c>
      <c r="GKW1" s="278" t="s">
        <v>354</v>
      </c>
      <c r="GKX1" s="278" t="s">
        <v>354</v>
      </c>
      <c r="GKY1" s="278" t="s">
        <v>354</v>
      </c>
      <c r="GKZ1" s="278" t="s">
        <v>354</v>
      </c>
      <c r="GLA1" s="278" t="s">
        <v>354</v>
      </c>
      <c r="GLB1" s="278" t="s">
        <v>354</v>
      </c>
      <c r="GLC1" s="278" t="s">
        <v>354</v>
      </c>
      <c r="GLD1" s="278" t="s">
        <v>354</v>
      </c>
      <c r="GLE1" s="278" t="s">
        <v>354</v>
      </c>
      <c r="GLF1" s="278" t="s">
        <v>354</v>
      </c>
      <c r="GLG1" s="278" t="s">
        <v>354</v>
      </c>
      <c r="GLH1" s="278" t="s">
        <v>354</v>
      </c>
      <c r="GLI1" s="278" t="s">
        <v>354</v>
      </c>
      <c r="GLJ1" s="278" t="s">
        <v>354</v>
      </c>
      <c r="GLK1" s="278" t="s">
        <v>354</v>
      </c>
      <c r="GLL1" s="278" t="s">
        <v>354</v>
      </c>
      <c r="GLM1" s="278" t="s">
        <v>354</v>
      </c>
      <c r="GLN1" s="278" t="s">
        <v>354</v>
      </c>
      <c r="GLO1" s="278" t="s">
        <v>354</v>
      </c>
      <c r="GLP1" s="278" t="s">
        <v>354</v>
      </c>
      <c r="GLQ1" s="278" t="s">
        <v>354</v>
      </c>
      <c r="GLR1" s="278" t="s">
        <v>354</v>
      </c>
      <c r="GLS1" s="278" t="s">
        <v>354</v>
      </c>
      <c r="GLT1" s="278" t="s">
        <v>354</v>
      </c>
      <c r="GLU1" s="278" t="s">
        <v>354</v>
      </c>
      <c r="GLV1" s="278" t="s">
        <v>354</v>
      </c>
      <c r="GLW1" s="278" t="s">
        <v>354</v>
      </c>
      <c r="GLX1" s="278" t="s">
        <v>354</v>
      </c>
      <c r="GLY1" s="278" t="s">
        <v>354</v>
      </c>
      <c r="GLZ1" s="278" t="s">
        <v>354</v>
      </c>
      <c r="GMA1" s="278" t="s">
        <v>354</v>
      </c>
      <c r="GMB1" s="278" t="s">
        <v>354</v>
      </c>
      <c r="GMC1" s="278" t="s">
        <v>354</v>
      </c>
      <c r="GMD1" s="278" t="s">
        <v>354</v>
      </c>
      <c r="GME1" s="278" t="s">
        <v>354</v>
      </c>
      <c r="GMF1" s="278" t="s">
        <v>354</v>
      </c>
      <c r="GMG1" s="278" t="s">
        <v>354</v>
      </c>
      <c r="GMH1" s="278" t="s">
        <v>354</v>
      </c>
      <c r="GMI1" s="278" t="s">
        <v>354</v>
      </c>
      <c r="GMJ1" s="278" t="s">
        <v>354</v>
      </c>
      <c r="GMK1" s="278" t="s">
        <v>354</v>
      </c>
      <c r="GML1" s="278" t="s">
        <v>354</v>
      </c>
      <c r="GMM1" s="278" t="s">
        <v>354</v>
      </c>
      <c r="GMN1" s="278" t="s">
        <v>354</v>
      </c>
      <c r="GMO1" s="278" t="s">
        <v>354</v>
      </c>
      <c r="GMP1" s="278" t="s">
        <v>354</v>
      </c>
      <c r="GMQ1" s="278" t="s">
        <v>354</v>
      </c>
      <c r="GMR1" s="278" t="s">
        <v>354</v>
      </c>
      <c r="GMS1" s="278" t="s">
        <v>354</v>
      </c>
      <c r="GMT1" s="278" t="s">
        <v>354</v>
      </c>
      <c r="GMU1" s="278" t="s">
        <v>354</v>
      </c>
      <c r="GMV1" s="278" t="s">
        <v>354</v>
      </c>
      <c r="GMW1" s="278" t="s">
        <v>354</v>
      </c>
      <c r="GMX1" s="278" t="s">
        <v>354</v>
      </c>
      <c r="GMY1" s="278" t="s">
        <v>354</v>
      </c>
      <c r="GMZ1" s="278" t="s">
        <v>354</v>
      </c>
      <c r="GNA1" s="278" t="s">
        <v>354</v>
      </c>
      <c r="GNB1" s="278" t="s">
        <v>354</v>
      </c>
      <c r="GNC1" s="278" t="s">
        <v>354</v>
      </c>
      <c r="GND1" s="278" t="s">
        <v>354</v>
      </c>
      <c r="GNE1" s="278" t="s">
        <v>354</v>
      </c>
      <c r="GNF1" s="278" t="s">
        <v>354</v>
      </c>
      <c r="GNG1" s="278" t="s">
        <v>354</v>
      </c>
      <c r="GNH1" s="278" t="s">
        <v>354</v>
      </c>
      <c r="GNI1" s="278" t="s">
        <v>354</v>
      </c>
      <c r="GNJ1" s="278" t="s">
        <v>354</v>
      </c>
      <c r="GNK1" s="278" t="s">
        <v>354</v>
      </c>
      <c r="GNL1" s="278" t="s">
        <v>354</v>
      </c>
      <c r="GNM1" s="278" t="s">
        <v>354</v>
      </c>
      <c r="GNN1" s="278" t="s">
        <v>354</v>
      </c>
      <c r="GNO1" s="278" t="s">
        <v>354</v>
      </c>
      <c r="GNP1" s="278" t="s">
        <v>354</v>
      </c>
      <c r="GNQ1" s="278" t="s">
        <v>354</v>
      </c>
      <c r="GNR1" s="278" t="s">
        <v>354</v>
      </c>
      <c r="GNS1" s="278" t="s">
        <v>354</v>
      </c>
      <c r="GNT1" s="278" t="s">
        <v>354</v>
      </c>
      <c r="GNU1" s="278" t="s">
        <v>354</v>
      </c>
      <c r="GNV1" s="278" t="s">
        <v>354</v>
      </c>
      <c r="GNW1" s="278" t="s">
        <v>354</v>
      </c>
      <c r="GNX1" s="278" t="s">
        <v>354</v>
      </c>
      <c r="GNY1" s="278" t="s">
        <v>354</v>
      </c>
      <c r="GNZ1" s="278" t="s">
        <v>354</v>
      </c>
      <c r="GOA1" s="278" t="s">
        <v>354</v>
      </c>
      <c r="GOB1" s="278" t="s">
        <v>354</v>
      </c>
      <c r="GOC1" s="278" t="s">
        <v>354</v>
      </c>
      <c r="GOD1" s="278" t="s">
        <v>354</v>
      </c>
      <c r="GOE1" s="278" t="s">
        <v>354</v>
      </c>
      <c r="GOF1" s="278" t="s">
        <v>354</v>
      </c>
      <c r="GOG1" s="278" t="s">
        <v>354</v>
      </c>
      <c r="GOH1" s="278" t="s">
        <v>354</v>
      </c>
      <c r="GOI1" s="278" t="s">
        <v>354</v>
      </c>
      <c r="GOJ1" s="278" t="s">
        <v>354</v>
      </c>
      <c r="GOK1" s="278" t="s">
        <v>354</v>
      </c>
      <c r="GOL1" s="278" t="s">
        <v>354</v>
      </c>
      <c r="GOM1" s="278" t="s">
        <v>354</v>
      </c>
      <c r="GON1" s="278" t="s">
        <v>354</v>
      </c>
      <c r="GOO1" s="278" t="s">
        <v>354</v>
      </c>
      <c r="GOP1" s="278" t="s">
        <v>354</v>
      </c>
      <c r="GOQ1" s="278" t="s">
        <v>354</v>
      </c>
      <c r="GOR1" s="278" t="s">
        <v>354</v>
      </c>
      <c r="GOS1" s="278" t="s">
        <v>354</v>
      </c>
      <c r="GOT1" s="278" t="s">
        <v>354</v>
      </c>
      <c r="GOU1" s="278" t="s">
        <v>354</v>
      </c>
      <c r="GOV1" s="278" t="s">
        <v>354</v>
      </c>
      <c r="GOW1" s="278" t="s">
        <v>354</v>
      </c>
      <c r="GOX1" s="278" t="s">
        <v>354</v>
      </c>
      <c r="GOY1" s="278" t="s">
        <v>354</v>
      </c>
      <c r="GOZ1" s="278" t="s">
        <v>354</v>
      </c>
      <c r="GPA1" s="278" t="s">
        <v>354</v>
      </c>
      <c r="GPB1" s="278" t="s">
        <v>354</v>
      </c>
      <c r="GPC1" s="278" t="s">
        <v>354</v>
      </c>
      <c r="GPD1" s="278" t="s">
        <v>354</v>
      </c>
      <c r="GPE1" s="278" t="s">
        <v>354</v>
      </c>
      <c r="GPF1" s="278" t="s">
        <v>354</v>
      </c>
      <c r="GPG1" s="278" t="s">
        <v>354</v>
      </c>
      <c r="GPH1" s="278" t="s">
        <v>354</v>
      </c>
      <c r="GPI1" s="278" t="s">
        <v>354</v>
      </c>
      <c r="GPJ1" s="278" t="s">
        <v>354</v>
      </c>
      <c r="GPK1" s="278" t="s">
        <v>354</v>
      </c>
      <c r="GPL1" s="278" t="s">
        <v>354</v>
      </c>
      <c r="GPM1" s="278" t="s">
        <v>354</v>
      </c>
      <c r="GPN1" s="278" t="s">
        <v>354</v>
      </c>
      <c r="GPO1" s="278" t="s">
        <v>354</v>
      </c>
      <c r="GPP1" s="278" t="s">
        <v>354</v>
      </c>
      <c r="GPQ1" s="278" t="s">
        <v>354</v>
      </c>
      <c r="GPR1" s="278" t="s">
        <v>354</v>
      </c>
      <c r="GPS1" s="278" t="s">
        <v>354</v>
      </c>
      <c r="GPT1" s="278" t="s">
        <v>354</v>
      </c>
      <c r="GPU1" s="278" t="s">
        <v>354</v>
      </c>
      <c r="GPV1" s="278" t="s">
        <v>354</v>
      </c>
      <c r="GPW1" s="278" t="s">
        <v>354</v>
      </c>
      <c r="GPX1" s="278" t="s">
        <v>354</v>
      </c>
      <c r="GPY1" s="278" t="s">
        <v>354</v>
      </c>
      <c r="GPZ1" s="278" t="s">
        <v>354</v>
      </c>
      <c r="GQA1" s="278" t="s">
        <v>354</v>
      </c>
      <c r="GQB1" s="278" t="s">
        <v>354</v>
      </c>
      <c r="GQC1" s="278" t="s">
        <v>354</v>
      </c>
      <c r="GQD1" s="278" t="s">
        <v>354</v>
      </c>
      <c r="GQE1" s="278" t="s">
        <v>354</v>
      </c>
      <c r="GQF1" s="278" t="s">
        <v>354</v>
      </c>
      <c r="GQG1" s="278" t="s">
        <v>354</v>
      </c>
      <c r="GQH1" s="278" t="s">
        <v>354</v>
      </c>
      <c r="GQI1" s="278" t="s">
        <v>354</v>
      </c>
      <c r="GQJ1" s="278" t="s">
        <v>354</v>
      </c>
      <c r="GQK1" s="278" t="s">
        <v>354</v>
      </c>
      <c r="GQL1" s="278" t="s">
        <v>354</v>
      </c>
      <c r="GQM1" s="278" t="s">
        <v>354</v>
      </c>
      <c r="GQN1" s="278" t="s">
        <v>354</v>
      </c>
      <c r="GQO1" s="278" t="s">
        <v>354</v>
      </c>
      <c r="GQP1" s="278" t="s">
        <v>354</v>
      </c>
      <c r="GQQ1" s="278" t="s">
        <v>354</v>
      </c>
      <c r="GQR1" s="278" t="s">
        <v>354</v>
      </c>
      <c r="GQS1" s="278" t="s">
        <v>354</v>
      </c>
      <c r="GQT1" s="278" t="s">
        <v>354</v>
      </c>
      <c r="GQU1" s="278" t="s">
        <v>354</v>
      </c>
      <c r="GQV1" s="278" t="s">
        <v>354</v>
      </c>
      <c r="GQW1" s="278" t="s">
        <v>354</v>
      </c>
      <c r="GQX1" s="278" t="s">
        <v>354</v>
      </c>
      <c r="GQY1" s="278" t="s">
        <v>354</v>
      </c>
      <c r="GQZ1" s="278" t="s">
        <v>354</v>
      </c>
      <c r="GRA1" s="278" t="s">
        <v>354</v>
      </c>
      <c r="GRB1" s="278" t="s">
        <v>354</v>
      </c>
      <c r="GRC1" s="278" t="s">
        <v>354</v>
      </c>
      <c r="GRD1" s="278" t="s">
        <v>354</v>
      </c>
      <c r="GRE1" s="278" t="s">
        <v>354</v>
      </c>
      <c r="GRF1" s="278" t="s">
        <v>354</v>
      </c>
      <c r="GRG1" s="278" t="s">
        <v>354</v>
      </c>
      <c r="GRH1" s="278" t="s">
        <v>354</v>
      </c>
      <c r="GRI1" s="278" t="s">
        <v>354</v>
      </c>
      <c r="GRJ1" s="278" t="s">
        <v>354</v>
      </c>
      <c r="GRK1" s="278" t="s">
        <v>354</v>
      </c>
      <c r="GRL1" s="278" t="s">
        <v>354</v>
      </c>
      <c r="GRM1" s="278" t="s">
        <v>354</v>
      </c>
      <c r="GRN1" s="278" t="s">
        <v>354</v>
      </c>
      <c r="GRO1" s="278" t="s">
        <v>354</v>
      </c>
      <c r="GRP1" s="278" t="s">
        <v>354</v>
      </c>
      <c r="GRQ1" s="278" t="s">
        <v>354</v>
      </c>
      <c r="GRR1" s="278" t="s">
        <v>354</v>
      </c>
      <c r="GRS1" s="278" t="s">
        <v>354</v>
      </c>
      <c r="GRT1" s="278" t="s">
        <v>354</v>
      </c>
      <c r="GRU1" s="278" t="s">
        <v>354</v>
      </c>
      <c r="GRV1" s="278" t="s">
        <v>354</v>
      </c>
      <c r="GRW1" s="278" t="s">
        <v>354</v>
      </c>
      <c r="GRX1" s="278" t="s">
        <v>354</v>
      </c>
      <c r="GRY1" s="278" t="s">
        <v>354</v>
      </c>
      <c r="GRZ1" s="278" t="s">
        <v>354</v>
      </c>
      <c r="GSA1" s="278" t="s">
        <v>354</v>
      </c>
      <c r="GSB1" s="278" t="s">
        <v>354</v>
      </c>
      <c r="GSC1" s="278" t="s">
        <v>354</v>
      </c>
      <c r="GSD1" s="278" t="s">
        <v>354</v>
      </c>
      <c r="GSE1" s="278" t="s">
        <v>354</v>
      </c>
      <c r="GSF1" s="278" t="s">
        <v>354</v>
      </c>
      <c r="GSG1" s="278" t="s">
        <v>354</v>
      </c>
      <c r="GSH1" s="278" t="s">
        <v>354</v>
      </c>
      <c r="GSI1" s="278" t="s">
        <v>354</v>
      </c>
      <c r="GSJ1" s="278" t="s">
        <v>354</v>
      </c>
      <c r="GSK1" s="278" t="s">
        <v>354</v>
      </c>
      <c r="GSL1" s="278" t="s">
        <v>354</v>
      </c>
      <c r="GSM1" s="278" t="s">
        <v>354</v>
      </c>
      <c r="GSN1" s="278" t="s">
        <v>354</v>
      </c>
      <c r="GSO1" s="278" t="s">
        <v>354</v>
      </c>
      <c r="GSP1" s="278" t="s">
        <v>354</v>
      </c>
      <c r="GSQ1" s="278" t="s">
        <v>354</v>
      </c>
      <c r="GSR1" s="278" t="s">
        <v>354</v>
      </c>
      <c r="GSS1" s="278" t="s">
        <v>354</v>
      </c>
      <c r="GST1" s="278" t="s">
        <v>354</v>
      </c>
      <c r="GSU1" s="278" t="s">
        <v>354</v>
      </c>
      <c r="GSV1" s="278" t="s">
        <v>354</v>
      </c>
      <c r="GSW1" s="278" t="s">
        <v>354</v>
      </c>
      <c r="GSX1" s="278" t="s">
        <v>354</v>
      </c>
      <c r="GSY1" s="278" t="s">
        <v>354</v>
      </c>
      <c r="GSZ1" s="278" t="s">
        <v>354</v>
      </c>
      <c r="GTA1" s="278" t="s">
        <v>354</v>
      </c>
      <c r="GTB1" s="278" t="s">
        <v>354</v>
      </c>
      <c r="GTC1" s="278" t="s">
        <v>354</v>
      </c>
      <c r="GTD1" s="278" t="s">
        <v>354</v>
      </c>
      <c r="GTE1" s="278" t="s">
        <v>354</v>
      </c>
      <c r="GTF1" s="278" t="s">
        <v>354</v>
      </c>
      <c r="GTG1" s="278" t="s">
        <v>354</v>
      </c>
      <c r="GTH1" s="278" t="s">
        <v>354</v>
      </c>
      <c r="GTI1" s="278" t="s">
        <v>354</v>
      </c>
      <c r="GTJ1" s="278" t="s">
        <v>354</v>
      </c>
      <c r="GTK1" s="278" t="s">
        <v>354</v>
      </c>
      <c r="GTL1" s="278" t="s">
        <v>354</v>
      </c>
      <c r="GTM1" s="278" t="s">
        <v>354</v>
      </c>
      <c r="GTN1" s="278" t="s">
        <v>354</v>
      </c>
      <c r="GTO1" s="278" t="s">
        <v>354</v>
      </c>
      <c r="GTP1" s="278" t="s">
        <v>354</v>
      </c>
      <c r="GTQ1" s="278" t="s">
        <v>354</v>
      </c>
      <c r="GTR1" s="278" t="s">
        <v>354</v>
      </c>
      <c r="GTS1" s="278" t="s">
        <v>354</v>
      </c>
      <c r="GTT1" s="278" t="s">
        <v>354</v>
      </c>
      <c r="GTU1" s="278" t="s">
        <v>354</v>
      </c>
      <c r="GTV1" s="278" t="s">
        <v>354</v>
      </c>
      <c r="GTW1" s="278" t="s">
        <v>354</v>
      </c>
      <c r="GTX1" s="278" t="s">
        <v>354</v>
      </c>
      <c r="GTY1" s="278" t="s">
        <v>354</v>
      </c>
      <c r="GTZ1" s="278" t="s">
        <v>354</v>
      </c>
      <c r="GUA1" s="278" t="s">
        <v>354</v>
      </c>
      <c r="GUB1" s="278" t="s">
        <v>354</v>
      </c>
      <c r="GUC1" s="278" t="s">
        <v>354</v>
      </c>
      <c r="GUD1" s="278" t="s">
        <v>354</v>
      </c>
      <c r="GUE1" s="278" t="s">
        <v>354</v>
      </c>
      <c r="GUF1" s="278" t="s">
        <v>354</v>
      </c>
      <c r="GUG1" s="278" t="s">
        <v>354</v>
      </c>
      <c r="GUH1" s="278" t="s">
        <v>354</v>
      </c>
      <c r="GUI1" s="278" t="s">
        <v>354</v>
      </c>
      <c r="GUJ1" s="278" t="s">
        <v>354</v>
      </c>
      <c r="GUK1" s="278" t="s">
        <v>354</v>
      </c>
      <c r="GUL1" s="278" t="s">
        <v>354</v>
      </c>
      <c r="GUM1" s="278" t="s">
        <v>354</v>
      </c>
      <c r="GUN1" s="278" t="s">
        <v>354</v>
      </c>
      <c r="GUO1" s="278" t="s">
        <v>354</v>
      </c>
      <c r="GUP1" s="278" t="s">
        <v>354</v>
      </c>
      <c r="GUQ1" s="278" t="s">
        <v>354</v>
      </c>
      <c r="GUR1" s="278" t="s">
        <v>354</v>
      </c>
      <c r="GUS1" s="278" t="s">
        <v>354</v>
      </c>
      <c r="GUT1" s="278" t="s">
        <v>354</v>
      </c>
      <c r="GUU1" s="278" t="s">
        <v>354</v>
      </c>
      <c r="GUV1" s="278" t="s">
        <v>354</v>
      </c>
      <c r="GUW1" s="278" t="s">
        <v>354</v>
      </c>
      <c r="GUX1" s="278" t="s">
        <v>354</v>
      </c>
      <c r="GUY1" s="278" t="s">
        <v>354</v>
      </c>
      <c r="GUZ1" s="278" t="s">
        <v>354</v>
      </c>
      <c r="GVA1" s="278" t="s">
        <v>354</v>
      </c>
      <c r="GVB1" s="278" t="s">
        <v>354</v>
      </c>
      <c r="GVC1" s="278" t="s">
        <v>354</v>
      </c>
      <c r="GVD1" s="278" t="s">
        <v>354</v>
      </c>
      <c r="GVE1" s="278" t="s">
        <v>354</v>
      </c>
      <c r="GVF1" s="278" t="s">
        <v>354</v>
      </c>
      <c r="GVG1" s="278" t="s">
        <v>354</v>
      </c>
      <c r="GVH1" s="278" t="s">
        <v>354</v>
      </c>
      <c r="GVI1" s="278" t="s">
        <v>354</v>
      </c>
      <c r="GVJ1" s="278" t="s">
        <v>354</v>
      </c>
      <c r="GVK1" s="278" t="s">
        <v>354</v>
      </c>
      <c r="GVL1" s="278" t="s">
        <v>354</v>
      </c>
      <c r="GVM1" s="278" t="s">
        <v>354</v>
      </c>
      <c r="GVN1" s="278" t="s">
        <v>354</v>
      </c>
      <c r="GVO1" s="278" t="s">
        <v>354</v>
      </c>
      <c r="GVP1" s="278" t="s">
        <v>354</v>
      </c>
      <c r="GVQ1" s="278" t="s">
        <v>354</v>
      </c>
      <c r="GVR1" s="278" t="s">
        <v>354</v>
      </c>
      <c r="GVS1" s="278" t="s">
        <v>354</v>
      </c>
      <c r="GVT1" s="278" t="s">
        <v>354</v>
      </c>
      <c r="GVU1" s="278" t="s">
        <v>354</v>
      </c>
      <c r="GVV1" s="278" t="s">
        <v>354</v>
      </c>
      <c r="GVW1" s="278" t="s">
        <v>354</v>
      </c>
      <c r="GVX1" s="278" t="s">
        <v>354</v>
      </c>
      <c r="GVY1" s="278" t="s">
        <v>354</v>
      </c>
      <c r="GVZ1" s="278" t="s">
        <v>354</v>
      </c>
      <c r="GWA1" s="278" t="s">
        <v>354</v>
      </c>
      <c r="GWB1" s="278" t="s">
        <v>354</v>
      </c>
      <c r="GWC1" s="278" t="s">
        <v>354</v>
      </c>
      <c r="GWD1" s="278" t="s">
        <v>354</v>
      </c>
      <c r="GWE1" s="278" t="s">
        <v>354</v>
      </c>
      <c r="GWF1" s="278" t="s">
        <v>354</v>
      </c>
      <c r="GWG1" s="278" t="s">
        <v>354</v>
      </c>
      <c r="GWH1" s="278" t="s">
        <v>354</v>
      </c>
      <c r="GWI1" s="278" t="s">
        <v>354</v>
      </c>
      <c r="GWJ1" s="278" t="s">
        <v>354</v>
      </c>
      <c r="GWK1" s="278" t="s">
        <v>354</v>
      </c>
      <c r="GWL1" s="278" t="s">
        <v>354</v>
      </c>
      <c r="GWM1" s="278" t="s">
        <v>354</v>
      </c>
      <c r="GWN1" s="278" t="s">
        <v>354</v>
      </c>
      <c r="GWO1" s="278" t="s">
        <v>354</v>
      </c>
      <c r="GWP1" s="278" t="s">
        <v>354</v>
      </c>
      <c r="GWQ1" s="278" t="s">
        <v>354</v>
      </c>
      <c r="GWR1" s="278" t="s">
        <v>354</v>
      </c>
      <c r="GWS1" s="278" t="s">
        <v>354</v>
      </c>
      <c r="GWT1" s="278" t="s">
        <v>354</v>
      </c>
      <c r="GWU1" s="278" t="s">
        <v>354</v>
      </c>
      <c r="GWV1" s="278" t="s">
        <v>354</v>
      </c>
      <c r="GWW1" s="278" t="s">
        <v>354</v>
      </c>
      <c r="GWX1" s="278" t="s">
        <v>354</v>
      </c>
      <c r="GWY1" s="278" t="s">
        <v>354</v>
      </c>
      <c r="GWZ1" s="278" t="s">
        <v>354</v>
      </c>
      <c r="GXA1" s="278" t="s">
        <v>354</v>
      </c>
      <c r="GXB1" s="278" t="s">
        <v>354</v>
      </c>
      <c r="GXC1" s="278" t="s">
        <v>354</v>
      </c>
      <c r="GXD1" s="278" t="s">
        <v>354</v>
      </c>
      <c r="GXE1" s="278" t="s">
        <v>354</v>
      </c>
      <c r="GXF1" s="278" t="s">
        <v>354</v>
      </c>
      <c r="GXG1" s="278" t="s">
        <v>354</v>
      </c>
      <c r="GXH1" s="278" t="s">
        <v>354</v>
      </c>
      <c r="GXI1" s="278" t="s">
        <v>354</v>
      </c>
      <c r="GXJ1" s="278" t="s">
        <v>354</v>
      </c>
      <c r="GXK1" s="278" t="s">
        <v>354</v>
      </c>
      <c r="GXL1" s="278" t="s">
        <v>354</v>
      </c>
      <c r="GXM1" s="278" t="s">
        <v>354</v>
      </c>
      <c r="GXN1" s="278" t="s">
        <v>354</v>
      </c>
      <c r="GXO1" s="278" t="s">
        <v>354</v>
      </c>
      <c r="GXP1" s="278" t="s">
        <v>354</v>
      </c>
      <c r="GXQ1" s="278" t="s">
        <v>354</v>
      </c>
      <c r="GXR1" s="278" t="s">
        <v>354</v>
      </c>
      <c r="GXS1" s="278" t="s">
        <v>354</v>
      </c>
      <c r="GXT1" s="278" t="s">
        <v>354</v>
      </c>
      <c r="GXU1" s="278" t="s">
        <v>354</v>
      </c>
      <c r="GXV1" s="278" t="s">
        <v>354</v>
      </c>
      <c r="GXW1" s="278" t="s">
        <v>354</v>
      </c>
      <c r="GXX1" s="278" t="s">
        <v>354</v>
      </c>
      <c r="GXY1" s="278" t="s">
        <v>354</v>
      </c>
      <c r="GXZ1" s="278" t="s">
        <v>354</v>
      </c>
      <c r="GYA1" s="278" t="s">
        <v>354</v>
      </c>
      <c r="GYB1" s="278" t="s">
        <v>354</v>
      </c>
      <c r="GYC1" s="278" t="s">
        <v>354</v>
      </c>
      <c r="GYD1" s="278" t="s">
        <v>354</v>
      </c>
      <c r="GYE1" s="278" t="s">
        <v>354</v>
      </c>
      <c r="GYF1" s="278" t="s">
        <v>354</v>
      </c>
      <c r="GYG1" s="278" t="s">
        <v>354</v>
      </c>
      <c r="GYH1" s="278" t="s">
        <v>354</v>
      </c>
      <c r="GYI1" s="278" t="s">
        <v>354</v>
      </c>
      <c r="GYJ1" s="278" t="s">
        <v>354</v>
      </c>
      <c r="GYK1" s="278" t="s">
        <v>354</v>
      </c>
      <c r="GYL1" s="278" t="s">
        <v>354</v>
      </c>
      <c r="GYM1" s="278" t="s">
        <v>354</v>
      </c>
      <c r="GYN1" s="278" t="s">
        <v>354</v>
      </c>
      <c r="GYO1" s="278" t="s">
        <v>354</v>
      </c>
      <c r="GYP1" s="278" t="s">
        <v>354</v>
      </c>
      <c r="GYQ1" s="278" t="s">
        <v>354</v>
      </c>
      <c r="GYR1" s="278" t="s">
        <v>354</v>
      </c>
      <c r="GYS1" s="278" t="s">
        <v>354</v>
      </c>
      <c r="GYT1" s="278" t="s">
        <v>354</v>
      </c>
      <c r="GYU1" s="278" t="s">
        <v>354</v>
      </c>
      <c r="GYV1" s="278" t="s">
        <v>354</v>
      </c>
      <c r="GYW1" s="278" t="s">
        <v>354</v>
      </c>
      <c r="GYX1" s="278" t="s">
        <v>354</v>
      </c>
      <c r="GYY1" s="278" t="s">
        <v>354</v>
      </c>
      <c r="GYZ1" s="278" t="s">
        <v>354</v>
      </c>
      <c r="GZA1" s="278" t="s">
        <v>354</v>
      </c>
      <c r="GZB1" s="278" t="s">
        <v>354</v>
      </c>
      <c r="GZC1" s="278" t="s">
        <v>354</v>
      </c>
      <c r="GZD1" s="278" t="s">
        <v>354</v>
      </c>
      <c r="GZE1" s="278" t="s">
        <v>354</v>
      </c>
      <c r="GZF1" s="278" t="s">
        <v>354</v>
      </c>
      <c r="GZG1" s="278" t="s">
        <v>354</v>
      </c>
      <c r="GZH1" s="278" t="s">
        <v>354</v>
      </c>
      <c r="GZI1" s="278" t="s">
        <v>354</v>
      </c>
      <c r="GZJ1" s="278" t="s">
        <v>354</v>
      </c>
      <c r="GZK1" s="278" t="s">
        <v>354</v>
      </c>
      <c r="GZL1" s="278" t="s">
        <v>354</v>
      </c>
      <c r="GZM1" s="278" t="s">
        <v>354</v>
      </c>
      <c r="GZN1" s="278" t="s">
        <v>354</v>
      </c>
      <c r="GZO1" s="278" t="s">
        <v>354</v>
      </c>
      <c r="GZP1" s="278" t="s">
        <v>354</v>
      </c>
      <c r="GZQ1" s="278" t="s">
        <v>354</v>
      </c>
      <c r="GZR1" s="278" t="s">
        <v>354</v>
      </c>
      <c r="GZS1" s="278" t="s">
        <v>354</v>
      </c>
      <c r="GZT1" s="278" t="s">
        <v>354</v>
      </c>
      <c r="GZU1" s="278" t="s">
        <v>354</v>
      </c>
      <c r="GZV1" s="278" t="s">
        <v>354</v>
      </c>
      <c r="GZW1" s="278" t="s">
        <v>354</v>
      </c>
      <c r="GZX1" s="278" t="s">
        <v>354</v>
      </c>
      <c r="GZY1" s="278" t="s">
        <v>354</v>
      </c>
      <c r="GZZ1" s="278" t="s">
        <v>354</v>
      </c>
      <c r="HAA1" s="278" t="s">
        <v>354</v>
      </c>
      <c r="HAB1" s="278" t="s">
        <v>354</v>
      </c>
      <c r="HAC1" s="278" t="s">
        <v>354</v>
      </c>
      <c r="HAD1" s="278" t="s">
        <v>354</v>
      </c>
      <c r="HAE1" s="278" t="s">
        <v>354</v>
      </c>
      <c r="HAF1" s="278" t="s">
        <v>354</v>
      </c>
      <c r="HAG1" s="278" t="s">
        <v>354</v>
      </c>
      <c r="HAH1" s="278" t="s">
        <v>354</v>
      </c>
      <c r="HAI1" s="278" t="s">
        <v>354</v>
      </c>
      <c r="HAJ1" s="278" t="s">
        <v>354</v>
      </c>
      <c r="HAK1" s="278" t="s">
        <v>354</v>
      </c>
      <c r="HAL1" s="278" t="s">
        <v>354</v>
      </c>
      <c r="HAM1" s="278" t="s">
        <v>354</v>
      </c>
      <c r="HAN1" s="278" t="s">
        <v>354</v>
      </c>
      <c r="HAO1" s="278" t="s">
        <v>354</v>
      </c>
      <c r="HAP1" s="278" t="s">
        <v>354</v>
      </c>
      <c r="HAQ1" s="278" t="s">
        <v>354</v>
      </c>
      <c r="HAR1" s="278" t="s">
        <v>354</v>
      </c>
      <c r="HAS1" s="278" t="s">
        <v>354</v>
      </c>
      <c r="HAT1" s="278" t="s">
        <v>354</v>
      </c>
      <c r="HAU1" s="278" t="s">
        <v>354</v>
      </c>
      <c r="HAV1" s="278" t="s">
        <v>354</v>
      </c>
      <c r="HAW1" s="278" t="s">
        <v>354</v>
      </c>
      <c r="HAX1" s="278" t="s">
        <v>354</v>
      </c>
      <c r="HAY1" s="278" t="s">
        <v>354</v>
      </c>
      <c r="HAZ1" s="278" t="s">
        <v>354</v>
      </c>
      <c r="HBA1" s="278" t="s">
        <v>354</v>
      </c>
      <c r="HBB1" s="278" t="s">
        <v>354</v>
      </c>
      <c r="HBC1" s="278" t="s">
        <v>354</v>
      </c>
      <c r="HBD1" s="278" t="s">
        <v>354</v>
      </c>
      <c r="HBE1" s="278" t="s">
        <v>354</v>
      </c>
      <c r="HBF1" s="278" t="s">
        <v>354</v>
      </c>
      <c r="HBG1" s="278" t="s">
        <v>354</v>
      </c>
      <c r="HBH1" s="278" t="s">
        <v>354</v>
      </c>
      <c r="HBI1" s="278" t="s">
        <v>354</v>
      </c>
      <c r="HBJ1" s="278" t="s">
        <v>354</v>
      </c>
      <c r="HBK1" s="278" t="s">
        <v>354</v>
      </c>
      <c r="HBL1" s="278" t="s">
        <v>354</v>
      </c>
      <c r="HBM1" s="278" t="s">
        <v>354</v>
      </c>
      <c r="HBN1" s="278" t="s">
        <v>354</v>
      </c>
      <c r="HBO1" s="278" t="s">
        <v>354</v>
      </c>
      <c r="HBP1" s="278" t="s">
        <v>354</v>
      </c>
      <c r="HBQ1" s="278" t="s">
        <v>354</v>
      </c>
      <c r="HBR1" s="278" t="s">
        <v>354</v>
      </c>
      <c r="HBS1" s="278" t="s">
        <v>354</v>
      </c>
      <c r="HBT1" s="278" t="s">
        <v>354</v>
      </c>
      <c r="HBU1" s="278" t="s">
        <v>354</v>
      </c>
      <c r="HBV1" s="278" t="s">
        <v>354</v>
      </c>
      <c r="HBW1" s="278" t="s">
        <v>354</v>
      </c>
      <c r="HBX1" s="278" t="s">
        <v>354</v>
      </c>
      <c r="HBY1" s="278" t="s">
        <v>354</v>
      </c>
      <c r="HBZ1" s="278" t="s">
        <v>354</v>
      </c>
      <c r="HCA1" s="278" t="s">
        <v>354</v>
      </c>
      <c r="HCB1" s="278" t="s">
        <v>354</v>
      </c>
      <c r="HCC1" s="278" t="s">
        <v>354</v>
      </c>
      <c r="HCD1" s="278" t="s">
        <v>354</v>
      </c>
      <c r="HCE1" s="278" t="s">
        <v>354</v>
      </c>
      <c r="HCF1" s="278" t="s">
        <v>354</v>
      </c>
      <c r="HCG1" s="278" t="s">
        <v>354</v>
      </c>
      <c r="HCH1" s="278" t="s">
        <v>354</v>
      </c>
      <c r="HCI1" s="278" t="s">
        <v>354</v>
      </c>
      <c r="HCJ1" s="278" t="s">
        <v>354</v>
      </c>
      <c r="HCK1" s="278" t="s">
        <v>354</v>
      </c>
      <c r="HCL1" s="278" t="s">
        <v>354</v>
      </c>
      <c r="HCM1" s="278" t="s">
        <v>354</v>
      </c>
      <c r="HCN1" s="278" t="s">
        <v>354</v>
      </c>
      <c r="HCO1" s="278" t="s">
        <v>354</v>
      </c>
      <c r="HCP1" s="278" t="s">
        <v>354</v>
      </c>
      <c r="HCQ1" s="278" t="s">
        <v>354</v>
      </c>
      <c r="HCR1" s="278" t="s">
        <v>354</v>
      </c>
      <c r="HCS1" s="278" t="s">
        <v>354</v>
      </c>
      <c r="HCT1" s="278" t="s">
        <v>354</v>
      </c>
      <c r="HCU1" s="278" t="s">
        <v>354</v>
      </c>
      <c r="HCV1" s="278" t="s">
        <v>354</v>
      </c>
      <c r="HCW1" s="278" t="s">
        <v>354</v>
      </c>
      <c r="HCX1" s="278" t="s">
        <v>354</v>
      </c>
      <c r="HCY1" s="278" t="s">
        <v>354</v>
      </c>
      <c r="HCZ1" s="278" t="s">
        <v>354</v>
      </c>
      <c r="HDA1" s="278" t="s">
        <v>354</v>
      </c>
      <c r="HDB1" s="278" t="s">
        <v>354</v>
      </c>
      <c r="HDC1" s="278" t="s">
        <v>354</v>
      </c>
      <c r="HDD1" s="278" t="s">
        <v>354</v>
      </c>
      <c r="HDE1" s="278" t="s">
        <v>354</v>
      </c>
      <c r="HDF1" s="278" t="s">
        <v>354</v>
      </c>
      <c r="HDG1" s="278" t="s">
        <v>354</v>
      </c>
      <c r="HDH1" s="278" t="s">
        <v>354</v>
      </c>
      <c r="HDI1" s="278" t="s">
        <v>354</v>
      </c>
      <c r="HDJ1" s="278" t="s">
        <v>354</v>
      </c>
      <c r="HDK1" s="278" t="s">
        <v>354</v>
      </c>
      <c r="HDL1" s="278" t="s">
        <v>354</v>
      </c>
      <c r="HDM1" s="278" t="s">
        <v>354</v>
      </c>
      <c r="HDN1" s="278" t="s">
        <v>354</v>
      </c>
      <c r="HDO1" s="278" t="s">
        <v>354</v>
      </c>
      <c r="HDP1" s="278" t="s">
        <v>354</v>
      </c>
      <c r="HDQ1" s="278" t="s">
        <v>354</v>
      </c>
      <c r="HDR1" s="278" t="s">
        <v>354</v>
      </c>
      <c r="HDS1" s="278" t="s">
        <v>354</v>
      </c>
      <c r="HDT1" s="278" t="s">
        <v>354</v>
      </c>
      <c r="HDU1" s="278" t="s">
        <v>354</v>
      </c>
      <c r="HDV1" s="278" t="s">
        <v>354</v>
      </c>
      <c r="HDW1" s="278" t="s">
        <v>354</v>
      </c>
      <c r="HDX1" s="278" t="s">
        <v>354</v>
      </c>
      <c r="HDY1" s="278" t="s">
        <v>354</v>
      </c>
      <c r="HDZ1" s="278" t="s">
        <v>354</v>
      </c>
      <c r="HEA1" s="278" t="s">
        <v>354</v>
      </c>
      <c r="HEB1" s="278" t="s">
        <v>354</v>
      </c>
      <c r="HEC1" s="278" t="s">
        <v>354</v>
      </c>
      <c r="HED1" s="278" t="s">
        <v>354</v>
      </c>
      <c r="HEE1" s="278" t="s">
        <v>354</v>
      </c>
      <c r="HEF1" s="278" t="s">
        <v>354</v>
      </c>
      <c r="HEG1" s="278" t="s">
        <v>354</v>
      </c>
      <c r="HEH1" s="278" t="s">
        <v>354</v>
      </c>
      <c r="HEI1" s="278" t="s">
        <v>354</v>
      </c>
      <c r="HEJ1" s="278" t="s">
        <v>354</v>
      </c>
      <c r="HEK1" s="278" t="s">
        <v>354</v>
      </c>
      <c r="HEL1" s="278" t="s">
        <v>354</v>
      </c>
      <c r="HEM1" s="278" t="s">
        <v>354</v>
      </c>
      <c r="HEN1" s="278" t="s">
        <v>354</v>
      </c>
      <c r="HEO1" s="278" t="s">
        <v>354</v>
      </c>
      <c r="HEP1" s="278" t="s">
        <v>354</v>
      </c>
      <c r="HEQ1" s="278" t="s">
        <v>354</v>
      </c>
      <c r="HER1" s="278" t="s">
        <v>354</v>
      </c>
      <c r="HES1" s="278" t="s">
        <v>354</v>
      </c>
      <c r="HET1" s="278" t="s">
        <v>354</v>
      </c>
      <c r="HEU1" s="278" t="s">
        <v>354</v>
      </c>
      <c r="HEV1" s="278" t="s">
        <v>354</v>
      </c>
      <c r="HEW1" s="278" t="s">
        <v>354</v>
      </c>
      <c r="HEX1" s="278" t="s">
        <v>354</v>
      </c>
      <c r="HEY1" s="278" t="s">
        <v>354</v>
      </c>
      <c r="HEZ1" s="278" t="s">
        <v>354</v>
      </c>
      <c r="HFA1" s="278" t="s">
        <v>354</v>
      </c>
      <c r="HFB1" s="278" t="s">
        <v>354</v>
      </c>
      <c r="HFC1" s="278" t="s">
        <v>354</v>
      </c>
      <c r="HFD1" s="278" t="s">
        <v>354</v>
      </c>
      <c r="HFE1" s="278" t="s">
        <v>354</v>
      </c>
      <c r="HFF1" s="278" t="s">
        <v>354</v>
      </c>
      <c r="HFG1" s="278" t="s">
        <v>354</v>
      </c>
      <c r="HFH1" s="278" t="s">
        <v>354</v>
      </c>
      <c r="HFI1" s="278" t="s">
        <v>354</v>
      </c>
      <c r="HFJ1" s="278" t="s">
        <v>354</v>
      </c>
      <c r="HFK1" s="278" t="s">
        <v>354</v>
      </c>
      <c r="HFL1" s="278" t="s">
        <v>354</v>
      </c>
      <c r="HFM1" s="278" t="s">
        <v>354</v>
      </c>
      <c r="HFN1" s="278" t="s">
        <v>354</v>
      </c>
      <c r="HFO1" s="278" t="s">
        <v>354</v>
      </c>
      <c r="HFP1" s="278" t="s">
        <v>354</v>
      </c>
      <c r="HFQ1" s="278" t="s">
        <v>354</v>
      </c>
      <c r="HFR1" s="278" t="s">
        <v>354</v>
      </c>
      <c r="HFS1" s="278" t="s">
        <v>354</v>
      </c>
      <c r="HFT1" s="278" t="s">
        <v>354</v>
      </c>
      <c r="HFU1" s="278" t="s">
        <v>354</v>
      </c>
      <c r="HFV1" s="278" t="s">
        <v>354</v>
      </c>
      <c r="HFW1" s="278" t="s">
        <v>354</v>
      </c>
      <c r="HFX1" s="278" t="s">
        <v>354</v>
      </c>
      <c r="HFY1" s="278" t="s">
        <v>354</v>
      </c>
      <c r="HFZ1" s="278" t="s">
        <v>354</v>
      </c>
      <c r="HGA1" s="278" t="s">
        <v>354</v>
      </c>
      <c r="HGB1" s="278" t="s">
        <v>354</v>
      </c>
      <c r="HGC1" s="278" t="s">
        <v>354</v>
      </c>
      <c r="HGD1" s="278" t="s">
        <v>354</v>
      </c>
      <c r="HGE1" s="278" t="s">
        <v>354</v>
      </c>
      <c r="HGF1" s="278" t="s">
        <v>354</v>
      </c>
      <c r="HGG1" s="278" t="s">
        <v>354</v>
      </c>
      <c r="HGH1" s="278" t="s">
        <v>354</v>
      </c>
      <c r="HGI1" s="278" t="s">
        <v>354</v>
      </c>
      <c r="HGJ1" s="278" t="s">
        <v>354</v>
      </c>
      <c r="HGK1" s="278" t="s">
        <v>354</v>
      </c>
      <c r="HGL1" s="278" t="s">
        <v>354</v>
      </c>
      <c r="HGM1" s="278" t="s">
        <v>354</v>
      </c>
      <c r="HGN1" s="278" t="s">
        <v>354</v>
      </c>
      <c r="HGO1" s="278" t="s">
        <v>354</v>
      </c>
      <c r="HGP1" s="278" t="s">
        <v>354</v>
      </c>
      <c r="HGQ1" s="278" t="s">
        <v>354</v>
      </c>
      <c r="HGR1" s="278" t="s">
        <v>354</v>
      </c>
      <c r="HGS1" s="278" t="s">
        <v>354</v>
      </c>
      <c r="HGT1" s="278" t="s">
        <v>354</v>
      </c>
      <c r="HGU1" s="278" t="s">
        <v>354</v>
      </c>
      <c r="HGV1" s="278" t="s">
        <v>354</v>
      </c>
      <c r="HGW1" s="278" t="s">
        <v>354</v>
      </c>
      <c r="HGX1" s="278" t="s">
        <v>354</v>
      </c>
      <c r="HGY1" s="278" t="s">
        <v>354</v>
      </c>
      <c r="HGZ1" s="278" t="s">
        <v>354</v>
      </c>
      <c r="HHA1" s="278" t="s">
        <v>354</v>
      </c>
      <c r="HHB1" s="278" t="s">
        <v>354</v>
      </c>
      <c r="HHC1" s="278" t="s">
        <v>354</v>
      </c>
      <c r="HHD1" s="278" t="s">
        <v>354</v>
      </c>
      <c r="HHE1" s="278" t="s">
        <v>354</v>
      </c>
      <c r="HHF1" s="278" t="s">
        <v>354</v>
      </c>
      <c r="HHG1" s="278" t="s">
        <v>354</v>
      </c>
      <c r="HHH1" s="278" t="s">
        <v>354</v>
      </c>
      <c r="HHI1" s="278" t="s">
        <v>354</v>
      </c>
      <c r="HHJ1" s="278" t="s">
        <v>354</v>
      </c>
      <c r="HHK1" s="278" t="s">
        <v>354</v>
      </c>
      <c r="HHL1" s="278" t="s">
        <v>354</v>
      </c>
      <c r="HHM1" s="278" t="s">
        <v>354</v>
      </c>
      <c r="HHN1" s="278" t="s">
        <v>354</v>
      </c>
      <c r="HHO1" s="278" t="s">
        <v>354</v>
      </c>
      <c r="HHP1" s="278" t="s">
        <v>354</v>
      </c>
      <c r="HHQ1" s="278" t="s">
        <v>354</v>
      </c>
      <c r="HHR1" s="278" t="s">
        <v>354</v>
      </c>
      <c r="HHS1" s="278" t="s">
        <v>354</v>
      </c>
      <c r="HHT1" s="278" t="s">
        <v>354</v>
      </c>
      <c r="HHU1" s="278" t="s">
        <v>354</v>
      </c>
      <c r="HHV1" s="278" t="s">
        <v>354</v>
      </c>
      <c r="HHW1" s="278" t="s">
        <v>354</v>
      </c>
      <c r="HHX1" s="278" t="s">
        <v>354</v>
      </c>
      <c r="HHY1" s="278" t="s">
        <v>354</v>
      </c>
      <c r="HHZ1" s="278" t="s">
        <v>354</v>
      </c>
      <c r="HIA1" s="278" t="s">
        <v>354</v>
      </c>
      <c r="HIB1" s="278" t="s">
        <v>354</v>
      </c>
      <c r="HIC1" s="278" t="s">
        <v>354</v>
      </c>
      <c r="HID1" s="278" t="s">
        <v>354</v>
      </c>
      <c r="HIE1" s="278" t="s">
        <v>354</v>
      </c>
      <c r="HIF1" s="278" t="s">
        <v>354</v>
      </c>
      <c r="HIG1" s="278" t="s">
        <v>354</v>
      </c>
      <c r="HIH1" s="278" t="s">
        <v>354</v>
      </c>
      <c r="HII1" s="278" t="s">
        <v>354</v>
      </c>
      <c r="HIJ1" s="278" t="s">
        <v>354</v>
      </c>
      <c r="HIK1" s="278" t="s">
        <v>354</v>
      </c>
      <c r="HIL1" s="278" t="s">
        <v>354</v>
      </c>
      <c r="HIM1" s="278" t="s">
        <v>354</v>
      </c>
      <c r="HIN1" s="278" t="s">
        <v>354</v>
      </c>
      <c r="HIO1" s="278" t="s">
        <v>354</v>
      </c>
      <c r="HIP1" s="278" t="s">
        <v>354</v>
      </c>
      <c r="HIQ1" s="278" t="s">
        <v>354</v>
      </c>
      <c r="HIR1" s="278" t="s">
        <v>354</v>
      </c>
      <c r="HIS1" s="278" t="s">
        <v>354</v>
      </c>
      <c r="HIT1" s="278" t="s">
        <v>354</v>
      </c>
      <c r="HIU1" s="278" t="s">
        <v>354</v>
      </c>
      <c r="HIV1" s="278" t="s">
        <v>354</v>
      </c>
      <c r="HIW1" s="278" t="s">
        <v>354</v>
      </c>
      <c r="HIX1" s="278" t="s">
        <v>354</v>
      </c>
      <c r="HIY1" s="278" t="s">
        <v>354</v>
      </c>
      <c r="HIZ1" s="278" t="s">
        <v>354</v>
      </c>
      <c r="HJA1" s="278" t="s">
        <v>354</v>
      </c>
      <c r="HJB1" s="278" t="s">
        <v>354</v>
      </c>
      <c r="HJC1" s="278" t="s">
        <v>354</v>
      </c>
      <c r="HJD1" s="278" t="s">
        <v>354</v>
      </c>
      <c r="HJE1" s="278" t="s">
        <v>354</v>
      </c>
      <c r="HJF1" s="278" t="s">
        <v>354</v>
      </c>
      <c r="HJG1" s="278" t="s">
        <v>354</v>
      </c>
      <c r="HJH1" s="278" t="s">
        <v>354</v>
      </c>
      <c r="HJI1" s="278" t="s">
        <v>354</v>
      </c>
      <c r="HJJ1" s="278" t="s">
        <v>354</v>
      </c>
      <c r="HJK1" s="278" t="s">
        <v>354</v>
      </c>
      <c r="HJL1" s="278" t="s">
        <v>354</v>
      </c>
      <c r="HJM1" s="278" t="s">
        <v>354</v>
      </c>
      <c r="HJN1" s="278" t="s">
        <v>354</v>
      </c>
      <c r="HJO1" s="278" t="s">
        <v>354</v>
      </c>
      <c r="HJP1" s="278" t="s">
        <v>354</v>
      </c>
      <c r="HJQ1" s="278" t="s">
        <v>354</v>
      </c>
      <c r="HJR1" s="278" t="s">
        <v>354</v>
      </c>
      <c r="HJS1" s="278" t="s">
        <v>354</v>
      </c>
      <c r="HJT1" s="278" t="s">
        <v>354</v>
      </c>
      <c r="HJU1" s="278" t="s">
        <v>354</v>
      </c>
      <c r="HJV1" s="278" t="s">
        <v>354</v>
      </c>
      <c r="HJW1" s="278" t="s">
        <v>354</v>
      </c>
      <c r="HJX1" s="278" t="s">
        <v>354</v>
      </c>
      <c r="HJY1" s="278" t="s">
        <v>354</v>
      </c>
      <c r="HJZ1" s="278" t="s">
        <v>354</v>
      </c>
      <c r="HKA1" s="278" t="s">
        <v>354</v>
      </c>
      <c r="HKB1" s="278" t="s">
        <v>354</v>
      </c>
      <c r="HKC1" s="278" t="s">
        <v>354</v>
      </c>
      <c r="HKD1" s="278" t="s">
        <v>354</v>
      </c>
      <c r="HKE1" s="278" t="s">
        <v>354</v>
      </c>
      <c r="HKF1" s="278" t="s">
        <v>354</v>
      </c>
      <c r="HKG1" s="278" t="s">
        <v>354</v>
      </c>
      <c r="HKH1" s="278" t="s">
        <v>354</v>
      </c>
      <c r="HKI1" s="278" t="s">
        <v>354</v>
      </c>
      <c r="HKJ1" s="278" t="s">
        <v>354</v>
      </c>
      <c r="HKK1" s="278" t="s">
        <v>354</v>
      </c>
      <c r="HKL1" s="278" t="s">
        <v>354</v>
      </c>
      <c r="HKM1" s="278" t="s">
        <v>354</v>
      </c>
      <c r="HKN1" s="278" t="s">
        <v>354</v>
      </c>
      <c r="HKO1" s="278" t="s">
        <v>354</v>
      </c>
      <c r="HKP1" s="278" t="s">
        <v>354</v>
      </c>
      <c r="HKQ1" s="278" t="s">
        <v>354</v>
      </c>
      <c r="HKR1" s="278" t="s">
        <v>354</v>
      </c>
      <c r="HKS1" s="278" t="s">
        <v>354</v>
      </c>
      <c r="HKT1" s="278" t="s">
        <v>354</v>
      </c>
      <c r="HKU1" s="278" t="s">
        <v>354</v>
      </c>
      <c r="HKV1" s="278" t="s">
        <v>354</v>
      </c>
      <c r="HKW1" s="278" t="s">
        <v>354</v>
      </c>
      <c r="HKX1" s="278" t="s">
        <v>354</v>
      </c>
      <c r="HKY1" s="278" t="s">
        <v>354</v>
      </c>
      <c r="HKZ1" s="278" t="s">
        <v>354</v>
      </c>
      <c r="HLA1" s="278" t="s">
        <v>354</v>
      </c>
      <c r="HLB1" s="278" t="s">
        <v>354</v>
      </c>
      <c r="HLC1" s="278" t="s">
        <v>354</v>
      </c>
      <c r="HLD1" s="278" t="s">
        <v>354</v>
      </c>
      <c r="HLE1" s="278" t="s">
        <v>354</v>
      </c>
      <c r="HLF1" s="278" t="s">
        <v>354</v>
      </c>
      <c r="HLG1" s="278" t="s">
        <v>354</v>
      </c>
      <c r="HLH1" s="278" t="s">
        <v>354</v>
      </c>
      <c r="HLI1" s="278" t="s">
        <v>354</v>
      </c>
      <c r="HLJ1" s="278" t="s">
        <v>354</v>
      </c>
      <c r="HLK1" s="278" t="s">
        <v>354</v>
      </c>
      <c r="HLL1" s="278" t="s">
        <v>354</v>
      </c>
      <c r="HLM1" s="278" t="s">
        <v>354</v>
      </c>
      <c r="HLN1" s="278" t="s">
        <v>354</v>
      </c>
      <c r="HLO1" s="278" t="s">
        <v>354</v>
      </c>
      <c r="HLP1" s="278" t="s">
        <v>354</v>
      </c>
      <c r="HLQ1" s="278" t="s">
        <v>354</v>
      </c>
      <c r="HLR1" s="278" t="s">
        <v>354</v>
      </c>
      <c r="HLS1" s="278" t="s">
        <v>354</v>
      </c>
      <c r="HLT1" s="278" t="s">
        <v>354</v>
      </c>
      <c r="HLU1" s="278" t="s">
        <v>354</v>
      </c>
      <c r="HLV1" s="278" t="s">
        <v>354</v>
      </c>
      <c r="HLW1" s="278" t="s">
        <v>354</v>
      </c>
      <c r="HLX1" s="278" t="s">
        <v>354</v>
      </c>
      <c r="HLY1" s="278" t="s">
        <v>354</v>
      </c>
      <c r="HLZ1" s="278" t="s">
        <v>354</v>
      </c>
      <c r="HMA1" s="278" t="s">
        <v>354</v>
      </c>
      <c r="HMB1" s="278" t="s">
        <v>354</v>
      </c>
      <c r="HMC1" s="278" t="s">
        <v>354</v>
      </c>
      <c r="HMD1" s="278" t="s">
        <v>354</v>
      </c>
      <c r="HME1" s="278" t="s">
        <v>354</v>
      </c>
      <c r="HMF1" s="278" t="s">
        <v>354</v>
      </c>
      <c r="HMG1" s="278" t="s">
        <v>354</v>
      </c>
      <c r="HMH1" s="278" t="s">
        <v>354</v>
      </c>
      <c r="HMI1" s="278" t="s">
        <v>354</v>
      </c>
      <c r="HMJ1" s="278" t="s">
        <v>354</v>
      </c>
      <c r="HMK1" s="278" t="s">
        <v>354</v>
      </c>
      <c r="HML1" s="278" t="s">
        <v>354</v>
      </c>
      <c r="HMM1" s="278" t="s">
        <v>354</v>
      </c>
      <c r="HMN1" s="278" t="s">
        <v>354</v>
      </c>
      <c r="HMO1" s="278" t="s">
        <v>354</v>
      </c>
      <c r="HMP1" s="278" t="s">
        <v>354</v>
      </c>
      <c r="HMQ1" s="278" t="s">
        <v>354</v>
      </c>
      <c r="HMR1" s="278" t="s">
        <v>354</v>
      </c>
      <c r="HMS1" s="278" t="s">
        <v>354</v>
      </c>
      <c r="HMT1" s="278" t="s">
        <v>354</v>
      </c>
      <c r="HMU1" s="278" t="s">
        <v>354</v>
      </c>
      <c r="HMV1" s="278" t="s">
        <v>354</v>
      </c>
      <c r="HMW1" s="278" t="s">
        <v>354</v>
      </c>
      <c r="HMX1" s="278" t="s">
        <v>354</v>
      </c>
      <c r="HMY1" s="278" t="s">
        <v>354</v>
      </c>
      <c r="HMZ1" s="278" t="s">
        <v>354</v>
      </c>
      <c r="HNA1" s="278" t="s">
        <v>354</v>
      </c>
      <c r="HNB1" s="278" t="s">
        <v>354</v>
      </c>
      <c r="HNC1" s="278" t="s">
        <v>354</v>
      </c>
      <c r="HND1" s="278" t="s">
        <v>354</v>
      </c>
      <c r="HNE1" s="278" t="s">
        <v>354</v>
      </c>
      <c r="HNF1" s="278" t="s">
        <v>354</v>
      </c>
      <c r="HNG1" s="278" t="s">
        <v>354</v>
      </c>
      <c r="HNH1" s="278" t="s">
        <v>354</v>
      </c>
      <c r="HNI1" s="278" t="s">
        <v>354</v>
      </c>
      <c r="HNJ1" s="278" t="s">
        <v>354</v>
      </c>
      <c r="HNK1" s="278" t="s">
        <v>354</v>
      </c>
      <c r="HNL1" s="278" t="s">
        <v>354</v>
      </c>
      <c r="HNM1" s="278" t="s">
        <v>354</v>
      </c>
      <c r="HNN1" s="278" t="s">
        <v>354</v>
      </c>
      <c r="HNO1" s="278" t="s">
        <v>354</v>
      </c>
      <c r="HNP1" s="278" t="s">
        <v>354</v>
      </c>
      <c r="HNQ1" s="278" t="s">
        <v>354</v>
      </c>
      <c r="HNR1" s="278" t="s">
        <v>354</v>
      </c>
      <c r="HNS1" s="278" t="s">
        <v>354</v>
      </c>
      <c r="HNT1" s="278" t="s">
        <v>354</v>
      </c>
      <c r="HNU1" s="278" t="s">
        <v>354</v>
      </c>
      <c r="HNV1" s="278" t="s">
        <v>354</v>
      </c>
      <c r="HNW1" s="278" t="s">
        <v>354</v>
      </c>
      <c r="HNX1" s="278" t="s">
        <v>354</v>
      </c>
      <c r="HNY1" s="278" t="s">
        <v>354</v>
      </c>
      <c r="HNZ1" s="278" t="s">
        <v>354</v>
      </c>
      <c r="HOA1" s="278" t="s">
        <v>354</v>
      </c>
      <c r="HOB1" s="278" t="s">
        <v>354</v>
      </c>
      <c r="HOC1" s="278" t="s">
        <v>354</v>
      </c>
      <c r="HOD1" s="278" t="s">
        <v>354</v>
      </c>
      <c r="HOE1" s="278" t="s">
        <v>354</v>
      </c>
      <c r="HOF1" s="278" t="s">
        <v>354</v>
      </c>
      <c r="HOG1" s="278" t="s">
        <v>354</v>
      </c>
      <c r="HOH1" s="278" t="s">
        <v>354</v>
      </c>
      <c r="HOI1" s="278" t="s">
        <v>354</v>
      </c>
      <c r="HOJ1" s="278" t="s">
        <v>354</v>
      </c>
      <c r="HOK1" s="278" t="s">
        <v>354</v>
      </c>
      <c r="HOL1" s="278" t="s">
        <v>354</v>
      </c>
      <c r="HOM1" s="278" t="s">
        <v>354</v>
      </c>
      <c r="HON1" s="278" t="s">
        <v>354</v>
      </c>
      <c r="HOO1" s="278" t="s">
        <v>354</v>
      </c>
      <c r="HOP1" s="278" t="s">
        <v>354</v>
      </c>
      <c r="HOQ1" s="278" t="s">
        <v>354</v>
      </c>
      <c r="HOR1" s="278" t="s">
        <v>354</v>
      </c>
      <c r="HOS1" s="278" t="s">
        <v>354</v>
      </c>
      <c r="HOT1" s="278" t="s">
        <v>354</v>
      </c>
      <c r="HOU1" s="278" t="s">
        <v>354</v>
      </c>
      <c r="HOV1" s="278" t="s">
        <v>354</v>
      </c>
      <c r="HOW1" s="278" t="s">
        <v>354</v>
      </c>
      <c r="HOX1" s="278" t="s">
        <v>354</v>
      </c>
      <c r="HOY1" s="278" t="s">
        <v>354</v>
      </c>
      <c r="HOZ1" s="278" t="s">
        <v>354</v>
      </c>
      <c r="HPA1" s="278" t="s">
        <v>354</v>
      </c>
      <c r="HPB1" s="278" t="s">
        <v>354</v>
      </c>
      <c r="HPC1" s="278" t="s">
        <v>354</v>
      </c>
      <c r="HPD1" s="278" t="s">
        <v>354</v>
      </c>
      <c r="HPE1" s="278" t="s">
        <v>354</v>
      </c>
      <c r="HPF1" s="278" t="s">
        <v>354</v>
      </c>
      <c r="HPG1" s="278" t="s">
        <v>354</v>
      </c>
      <c r="HPH1" s="278" t="s">
        <v>354</v>
      </c>
      <c r="HPI1" s="278" t="s">
        <v>354</v>
      </c>
      <c r="HPJ1" s="278" t="s">
        <v>354</v>
      </c>
      <c r="HPK1" s="278" t="s">
        <v>354</v>
      </c>
      <c r="HPL1" s="278" t="s">
        <v>354</v>
      </c>
      <c r="HPM1" s="278" t="s">
        <v>354</v>
      </c>
      <c r="HPN1" s="278" t="s">
        <v>354</v>
      </c>
      <c r="HPO1" s="278" t="s">
        <v>354</v>
      </c>
      <c r="HPP1" s="278" t="s">
        <v>354</v>
      </c>
      <c r="HPQ1" s="278" t="s">
        <v>354</v>
      </c>
      <c r="HPR1" s="278" t="s">
        <v>354</v>
      </c>
      <c r="HPS1" s="278" t="s">
        <v>354</v>
      </c>
      <c r="HPT1" s="278" t="s">
        <v>354</v>
      </c>
      <c r="HPU1" s="278" t="s">
        <v>354</v>
      </c>
      <c r="HPV1" s="278" t="s">
        <v>354</v>
      </c>
      <c r="HPW1" s="278" t="s">
        <v>354</v>
      </c>
      <c r="HPX1" s="278" t="s">
        <v>354</v>
      </c>
      <c r="HPY1" s="278" t="s">
        <v>354</v>
      </c>
      <c r="HPZ1" s="278" t="s">
        <v>354</v>
      </c>
      <c r="HQA1" s="278" t="s">
        <v>354</v>
      </c>
      <c r="HQB1" s="278" t="s">
        <v>354</v>
      </c>
      <c r="HQC1" s="278" t="s">
        <v>354</v>
      </c>
      <c r="HQD1" s="278" t="s">
        <v>354</v>
      </c>
      <c r="HQE1" s="278" t="s">
        <v>354</v>
      </c>
      <c r="HQF1" s="278" t="s">
        <v>354</v>
      </c>
      <c r="HQG1" s="278" t="s">
        <v>354</v>
      </c>
      <c r="HQH1" s="278" t="s">
        <v>354</v>
      </c>
      <c r="HQI1" s="278" t="s">
        <v>354</v>
      </c>
      <c r="HQJ1" s="278" t="s">
        <v>354</v>
      </c>
      <c r="HQK1" s="278" t="s">
        <v>354</v>
      </c>
      <c r="HQL1" s="278" t="s">
        <v>354</v>
      </c>
      <c r="HQM1" s="278" t="s">
        <v>354</v>
      </c>
      <c r="HQN1" s="278" t="s">
        <v>354</v>
      </c>
      <c r="HQO1" s="278" t="s">
        <v>354</v>
      </c>
      <c r="HQP1" s="278" t="s">
        <v>354</v>
      </c>
      <c r="HQQ1" s="278" t="s">
        <v>354</v>
      </c>
      <c r="HQR1" s="278" t="s">
        <v>354</v>
      </c>
      <c r="HQS1" s="278" t="s">
        <v>354</v>
      </c>
      <c r="HQT1" s="278" t="s">
        <v>354</v>
      </c>
      <c r="HQU1" s="278" t="s">
        <v>354</v>
      </c>
      <c r="HQV1" s="278" t="s">
        <v>354</v>
      </c>
      <c r="HQW1" s="278" t="s">
        <v>354</v>
      </c>
      <c r="HQX1" s="278" t="s">
        <v>354</v>
      </c>
      <c r="HQY1" s="278" t="s">
        <v>354</v>
      </c>
      <c r="HQZ1" s="278" t="s">
        <v>354</v>
      </c>
      <c r="HRA1" s="278" t="s">
        <v>354</v>
      </c>
      <c r="HRB1" s="278" t="s">
        <v>354</v>
      </c>
      <c r="HRC1" s="278" t="s">
        <v>354</v>
      </c>
      <c r="HRD1" s="278" t="s">
        <v>354</v>
      </c>
      <c r="HRE1" s="278" t="s">
        <v>354</v>
      </c>
      <c r="HRF1" s="278" t="s">
        <v>354</v>
      </c>
      <c r="HRG1" s="278" t="s">
        <v>354</v>
      </c>
      <c r="HRH1" s="278" t="s">
        <v>354</v>
      </c>
      <c r="HRI1" s="278" t="s">
        <v>354</v>
      </c>
      <c r="HRJ1" s="278" t="s">
        <v>354</v>
      </c>
      <c r="HRK1" s="278" t="s">
        <v>354</v>
      </c>
      <c r="HRL1" s="278" t="s">
        <v>354</v>
      </c>
      <c r="HRM1" s="278" t="s">
        <v>354</v>
      </c>
      <c r="HRN1" s="278" t="s">
        <v>354</v>
      </c>
      <c r="HRO1" s="278" t="s">
        <v>354</v>
      </c>
      <c r="HRP1" s="278" t="s">
        <v>354</v>
      </c>
      <c r="HRQ1" s="278" t="s">
        <v>354</v>
      </c>
      <c r="HRR1" s="278" t="s">
        <v>354</v>
      </c>
      <c r="HRS1" s="278" t="s">
        <v>354</v>
      </c>
      <c r="HRT1" s="278" t="s">
        <v>354</v>
      </c>
      <c r="HRU1" s="278" t="s">
        <v>354</v>
      </c>
      <c r="HRV1" s="278" t="s">
        <v>354</v>
      </c>
      <c r="HRW1" s="278" t="s">
        <v>354</v>
      </c>
      <c r="HRX1" s="278" t="s">
        <v>354</v>
      </c>
      <c r="HRY1" s="278" t="s">
        <v>354</v>
      </c>
      <c r="HRZ1" s="278" t="s">
        <v>354</v>
      </c>
      <c r="HSA1" s="278" t="s">
        <v>354</v>
      </c>
      <c r="HSB1" s="278" t="s">
        <v>354</v>
      </c>
      <c r="HSC1" s="278" t="s">
        <v>354</v>
      </c>
      <c r="HSD1" s="278" t="s">
        <v>354</v>
      </c>
      <c r="HSE1" s="278" t="s">
        <v>354</v>
      </c>
      <c r="HSF1" s="278" t="s">
        <v>354</v>
      </c>
      <c r="HSG1" s="278" t="s">
        <v>354</v>
      </c>
      <c r="HSH1" s="278" t="s">
        <v>354</v>
      </c>
      <c r="HSI1" s="278" t="s">
        <v>354</v>
      </c>
      <c r="HSJ1" s="278" t="s">
        <v>354</v>
      </c>
      <c r="HSK1" s="278" t="s">
        <v>354</v>
      </c>
      <c r="HSL1" s="278" t="s">
        <v>354</v>
      </c>
      <c r="HSM1" s="278" t="s">
        <v>354</v>
      </c>
      <c r="HSN1" s="278" t="s">
        <v>354</v>
      </c>
      <c r="HSO1" s="278" t="s">
        <v>354</v>
      </c>
      <c r="HSP1" s="278" t="s">
        <v>354</v>
      </c>
      <c r="HSQ1" s="278" t="s">
        <v>354</v>
      </c>
      <c r="HSR1" s="278" t="s">
        <v>354</v>
      </c>
      <c r="HSS1" s="278" t="s">
        <v>354</v>
      </c>
      <c r="HST1" s="278" t="s">
        <v>354</v>
      </c>
      <c r="HSU1" s="278" t="s">
        <v>354</v>
      </c>
      <c r="HSV1" s="278" t="s">
        <v>354</v>
      </c>
      <c r="HSW1" s="278" t="s">
        <v>354</v>
      </c>
      <c r="HSX1" s="278" t="s">
        <v>354</v>
      </c>
      <c r="HSY1" s="278" t="s">
        <v>354</v>
      </c>
      <c r="HSZ1" s="278" t="s">
        <v>354</v>
      </c>
      <c r="HTA1" s="278" t="s">
        <v>354</v>
      </c>
      <c r="HTB1" s="278" t="s">
        <v>354</v>
      </c>
      <c r="HTC1" s="278" t="s">
        <v>354</v>
      </c>
      <c r="HTD1" s="278" t="s">
        <v>354</v>
      </c>
      <c r="HTE1" s="278" t="s">
        <v>354</v>
      </c>
      <c r="HTF1" s="278" t="s">
        <v>354</v>
      </c>
      <c r="HTG1" s="278" t="s">
        <v>354</v>
      </c>
      <c r="HTH1" s="278" t="s">
        <v>354</v>
      </c>
      <c r="HTI1" s="278" t="s">
        <v>354</v>
      </c>
      <c r="HTJ1" s="278" t="s">
        <v>354</v>
      </c>
      <c r="HTK1" s="278" t="s">
        <v>354</v>
      </c>
      <c r="HTL1" s="278" t="s">
        <v>354</v>
      </c>
      <c r="HTM1" s="278" t="s">
        <v>354</v>
      </c>
      <c r="HTN1" s="278" t="s">
        <v>354</v>
      </c>
      <c r="HTO1" s="278" t="s">
        <v>354</v>
      </c>
      <c r="HTP1" s="278" t="s">
        <v>354</v>
      </c>
      <c r="HTQ1" s="278" t="s">
        <v>354</v>
      </c>
      <c r="HTR1" s="278" t="s">
        <v>354</v>
      </c>
      <c r="HTS1" s="278" t="s">
        <v>354</v>
      </c>
      <c r="HTT1" s="278" t="s">
        <v>354</v>
      </c>
      <c r="HTU1" s="278" t="s">
        <v>354</v>
      </c>
      <c r="HTV1" s="278" t="s">
        <v>354</v>
      </c>
      <c r="HTW1" s="278" t="s">
        <v>354</v>
      </c>
      <c r="HTX1" s="278" t="s">
        <v>354</v>
      </c>
      <c r="HTY1" s="278" t="s">
        <v>354</v>
      </c>
      <c r="HTZ1" s="278" t="s">
        <v>354</v>
      </c>
      <c r="HUA1" s="278" t="s">
        <v>354</v>
      </c>
      <c r="HUB1" s="278" t="s">
        <v>354</v>
      </c>
      <c r="HUC1" s="278" t="s">
        <v>354</v>
      </c>
      <c r="HUD1" s="278" t="s">
        <v>354</v>
      </c>
      <c r="HUE1" s="278" t="s">
        <v>354</v>
      </c>
      <c r="HUF1" s="278" t="s">
        <v>354</v>
      </c>
      <c r="HUG1" s="278" t="s">
        <v>354</v>
      </c>
      <c r="HUH1" s="278" t="s">
        <v>354</v>
      </c>
      <c r="HUI1" s="278" t="s">
        <v>354</v>
      </c>
      <c r="HUJ1" s="278" t="s">
        <v>354</v>
      </c>
      <c r="HUK1" s="278" t="s">
        <v>354</v>
      </c>
      <c r="HUL1" s="278" t="s">
        <v>354</v>
      </c>
      <c r="HUM1" s="278" t="s">
        <v>354</v>
      </c>
      <c r="HUN1" s="278" t="s">
        <v>354</v>
      </c>
      <c r="HUO1" s="278" t="s">
        <v>354</v>
      </c>
      <c r="HUP1" s="278" t="s">
        <v>354</v>
      </c>
      <c r="HUQ1" s="278" t="s">
        <v>354</v>
      </c>
      <c r="HUR1" s="278" t="s">
        <v>354</v>
      </c>
      <c r="HUS1" s="278" t="s">
        <v>354</v>
      </c>
      <c r="HUT1" s="278" t="s">
        <v>354</v>
      </c>
      <c r="HUU1" s="278" t="s">
        <v>354</v>
      </c>
      <c r="HUV1" s="278" t="s">
        <v>354</v>
      </c>
      <c r="HUW1" s="278" t="s">
        <v>354</v>
      </c>
      <c r="HUX1" s="278" t="s">
        <v>354</v>
      </c>
      <c r="HUY1" s="278" t="s">
        <v>354</v>
      </c>
      <c r="HUZ1" s="278" t="s">
        <v>354</v>
      </c>
      <c r="HVA1" s="278" t="s">
        <v>354</v>
      </c>
      <c r="HVB1" s="278" t="s">
        <v>354</v>
      </c>
      <c r="HVC1" s="278" t="s">
        <v>354</v>
      </c>
      <c r="HVD1" s="278" t="s">
        <v>354</v>
      </c>
      <c r="HVE1" s="278" t="s">
        <v>354</v>
      </c>
      <c r="HVF1" s="278" t="s">
        <v>354</v>
      </c>
      <c r="HVG1" s="278" t="s">
        <v>354</v>
      </c>
      <c r="HVH1" s="278" t="s">
        <v>354</v>
      </c>
      <c r="HVI1" s="278" t="s">
        <v>354</v>
      </c>
      <c r="HVJ1" s="278" t="s">
        <v>354</v>
      </c>
      <c r="HVK1" s="278" t="s">
        <v>354</v>
      </c>
      <c r="HVL1" s="278" t="s">
        <v>354</v>
      </c>
      <c r="HVM1" s="278" t="s">
        <v>354</v>
      </c>
      <c r="HVN1" s="278" t="s">
        <v>354</v>
      </c>
      <c r="HVO1" s="278" t="s">
        <v>354</v>
      </c>
      <c r="HVP1" s="278" t="s">
        <v>354</v>
      </c>
      <c r="HVQ1" s="278" t="s">
        <v>354</v>
      </c>
      <c r="HVR1" s="278" t="s">
        <v>354</v>
      </c>
      <c r="HVS1" s="278" t="s">
        <v>354</v>
      </c>
      <c r="HVT1" s="278" t="s">
        <v>354</v>
      </c>
      <c r="HVU1" s="278" t="s">
        <v>354</v>
      </c>
      <c r="HVV1" s="278" t="s">
        <v>354</v>
      </c>
      <c r="HVW1" s="278" t="s">
        <v>354</v>
      </c>
      <c r="HVX1" s="278" t="s">
        <v>354</v>
      </c>
      <c r="HVY1" s="278" t="s">
        <v>354</v>
      </c>
      <c r="HVZ1" s="278" t="s">
        <v>354</v>
      </c>
      <c r="HWA1" s="278" t="s">
        <v>354</v>
      </c>
      <c r="HWB1" s="278" t="s">
        <v>354</v>
      </c>
      <c r="HWC1" s="278" t="s">
        <v>354</v>
      </c>
      <c r="HWD1" s="278" t="s">
        <v>354</v>
      </c>
      <c r="HWE1" s="278" t="s">
        <v>354</v>
      </c>
      <c r="HWF1" s="278" t="s">
        <v>354</v>
      </c>
      <c r="HWG1" s="278" t="s">
        <v>354</v>
      </c>
      <c r="HWH1" s="278" t="s">
        <v>354</v>
      </c>
      <c r="HWI1" s="278" t="s">
        <v>354</v>
      </c>
      <c r="HWJ1" s="278" t="s">
        <v>354</v>
      </c>
      <c r="HWK1" s="278" t="s">
        <v>354</v>
      </c>
      <c r="HWL1" s="278" t="s">
        <v>354</v>
      </c>
      <c r="HWM1" s="278" t="s">
        <v>354</v>
      </c>
      <c r="HWN1" s="278" t="s">
        <v>354</v>
      </c>
      <c r="HWO1" s="278" t="s">
        <v>354</v>
      </c>
      <c r="HWP1" s="278" t="s">
        <v>354</v>
      </c>
      <c r="HWQ1" s="278" t="s">
        <v>354</v>
      </c>
      <c r="HWR1" s="278" t="s">
        <v>354</v>
      </c>
      <c r="HWS1" s="278" t="s">
        <v>354</v>
      </c>
      <c r="HWT1" s="278" t="s">
        <v>354</v>
      </c>
      <c r="HWU1" s="278" t="s">
        <v>354</v>
      </c>
      <c r="HWV1" s="278" t="s">
        <v>354</v>
      </c>
      <c r="HWW1" s="278" t="s">
        <v>354</v>
      </c>
      <c r="HWX1" s="278" t="s">
        <v>354</v>
      </c>
      <c r="HWY1" s="278" t="s">
        <v>354</v>
      </c>
      <c r="HWZ1" s="278" t="s">
        <v>354</v>
      </c>
      <c r="HXA1" s="278" t="s">
        <v>354</v>
      </c>
      <c r="HXB1" s="278" t="s">
        <v>354</v>
      </c>
      <c r="HXC1" s="278" t="s">
        <v>354</v>
      </c>
      <c r="HXD1" s="278" t="s">
        <v>354</v>
      </c>
      <c r="HXE1" s="278" t="s">
        <v>354</v>
      </c>
      <c r="HXF1" s="278" t="s">
        <v>354</v>
      </c>
      <c r="HXG1" s="278" t="s">
        <v>354</v>
      </c>
      <c r="HXH1" s="278" t="s">
        <v>354</v>
      </c>
      <c r="HXI1" s="278" t="s">
        <v>354</v>
      </c>
      <c r="HXJ1" s="278" t="s">
        <v>354</v>
      </c>
      <c r="HXK1" s="278" t="s">
        <v>354</v>
      </c>
      <c r="HXL1" s="278" t="s">
        <v>354</v>
      </c>
      <c r="HXM1" s="278" t="s">
        <v>354</v>
      </c>
      <c r="HXN1" s="278" t="s">
        <v>354</v>
      </c>
      <c r="HXO1" s="278" t="s">
        <v>354</v>
      </c>
      <c r="HXP1" s="278" t="s">
        <v>354</v>
      </c>
      <c r="HXQ1" s="278" t="s">
        <v>354</v>
      </c>
      <c r="HXR1" s="278" t="s">
        <v>354</v>
      </c>
      <c r="HXS1" s="278" t="s">
        <v>354</v>
      </c>
      <c r="HXT1" s="278" t="s">
        <v>354</v>
      </c>
      <c r="HXU1" s="278" t="s">
        <v>354</v>
      </c>
      <c r="HXV1" s="278" t="s">
        <v>354</v>
      </c>
      <c r="HXW1" s="278" t="s">
        <v>354</v>
      </c>
      <c r="HXX1" s="278" t="s">
        <v>354</v>
      </c>
      <c r="HXY1" s="278" t="s">
        <v>354</v>
      </c>
      <c r="HXZ1" s="278" t="s">
        <v>354</v>
      </c>
      <c r="HYA1" s="278" t="s">
        <v>354</v>
      </c>
      <c r="HYB1" s="278" t="s">
        <v>354</v>
      </c>
      <c r="HYC1" s="278" t="s">
        <v>354</v>
      </c>
      <c r="HYD1" s="278" t="s">
        <v>354</v>
      </c>
      <c r="HYE1" s="278" t="s">
        <v>354</v>
      </c>
      <c r="HYF1" s="278" t="s">
        <v>354</v>
      </c>
      <c r="HYG1" s="278" t="s">
        <v>354</v>
      </c>
      <c r="HYH1" s="278" t="s">
        <v>354</v>
      </c>
      <c r="HYI1" s="278" t="s">
        <v>354</v>
      </c>
      <c r="HYJ1" s="278" t="s">
        <v>354</v>
      </c>
      <c r="HYK1" s="278" t="s">
        <v>354</v>
      </c>
      <c r="HYL1" s="278" t="s">
        <v>354</v>
      </c>
      <c r="HYM1" s="278" t="s">
        <v>354</v>
      </c>
      <c r="HYN1" s="278" t="s">
        <v>354</v>
      </c>
      <c r="HYO1" s="278" t="s">
        <v>354</v>
      </c>
      <c r="HYP1" s="278" t="s">
        <v>354</v>
      </c>
      <c r="HYQ1" s="278" t="s">
        <v>354</v>
      </c>
      <c r="HYR1" s="278" t="s">
        <v>354</v>
      </c>
      <c r="HYS1" s="278" t="s">
        <v>354</v>
      </c>
      <c r="HYT1" s="278" t="s">
        <v>354</v>
      </c>
      <c r="HYU1" s="278" t="s">
        <v>354</v>
      </c>
      <c r="HYV1" s="278" t="s">
        <v>354</v>
      </c>
      <c r="HYW1" s="278" t="s">
        <v>354</v>
      </c>
      <c r="HYX1" s="278" t="s">
        <v>354</v>
      </c>
      <c r="HYY1" s="278" t="s">
        <v>354</v>
      </c>
      <c r="HYZ1" s="278" t="s">
        <v>354</v>
      </c>
      <c r="HZA1" s="278" t="s">
        <v>354</v>
      </c>
      <c r="HZB1" s="278" t="s">
        <v>354</v>
      </c>
      <c r="HZC1" s="278" t="s">
        <v>354</v>
      </c>
      <c r="HZD1" s="278" t="s">
        <v>354</v>
      </c>
      <c r="HZE1" s="278" t="s">
        <v>354</v>
      </c>
      <c r="HZF1" s="278" t="s">
        <v>354</v>
      </c>
      <c r="HZG1" s="278" t="s">
        <v>354</v>
      </c>
      <c r="HZH1" s="278" t="s">
        <v>354</v>
      </c>
      <c r="HZI1" s="278" t="s">
        <v>354</v>
      </c>
      <c r="HZJ1" s="278" t="s">
        <v>354</v>
      </c>
      <c r="HZK1" s="278" t="s">
        <v>354</v>
      </c>
      <c r="HZL1" s="278" t="s">
        <v>354</v>
      </c>
      <c r="HZM1" s="278" t="s">
        <v>354</v>
      </c>
      <c r="HZN1" s="278" t="s">
        <v>354</v>
      </c>
      <c r="HZO1" s="278" t="s">
        <v>354</v>
      </c>
      <c r="HZP1" s="278" t="s">
        <v>354</v>
      </c>
      <c r="HZQ1" s="278" t="s">
        <v>354</v>
      </c>
      <c r="HZR1" s="278" t="s">
        <v>354</v>
      </c>
      <c r="HZS1" s="278" t="s">
        <v>354</v>
      </c>
      <c r="HZT1" s="278" t="s">
        <v>354</v>
      </c>
      <c r="HZU1" s="278" t="s">
        <v>354</v>
      </c>
      <c r="HZV1" s="278" t="s">
        <v>354</v>
      </c>
      <c r="HZW1" s="278" t="s">
        <v>354</v>
      </c>
      <c r="HZX1" s="278" t="s">
        <v>354</v>
      </c>
      <c r="HZY1" s="278" t="s">
        <v>354</v>
      </c>
      <c r="HZZ1" s="278" t="s">
        <v>354</v>
      </c>
      <c r="IAA1" s="278" t="s">
        <v>354</v>
      </c>
      <c r="IAB1" s="278" t="s">
        <v>354</v>
      </c>
      <c r="IAC1" s="278" t="s">
        <v>354</v>
      </c>
      <c r="IAD1" s="278" t="s">
        <v>354</v>
      </c>
      <c r="IAE1" s="278" t="s">
        <v>354</v>
      </c>
      <c r="IAF1" s="278" t="s">
        <v>354</v>
      </c>
      <c r="IAG1" s="278" t="s">
        <v>354</v>
      </c>
      <c r="IAH1" s="278" t="s">
        <v>354</v>
      </c>
      <c r="IAI1" s="278" t="s">
        <v>354</v>
      </c>
      <c r="IAJ1" s="278" t="s">
        <v>354</v>
      </c>
      <c r="IAK1" s="278" t="s">
        <v>354</v>
      </c>
      <c r="IAL1" s="278" t="s">
        <v>354</v>
      </c>
      <c r="IAM1" s="278" t="s">
        <v>354</v>
      </c>
      <c r="IAN1" s="278" t="s">
        <v>354</v>
      </c>
      <c r="IAO1" s="278" t="s">
        <v>354</v>
      </c>
      <c r="IAP1" s="278" t="s">
        <v>354</v>
      </c>
      <c r="IAQ1" s="278" t="s">
        <v>354</v>
      </c>
      <c r="IAR1" s="278" t="s">
        <v>354</v>
      </c>
      <c r="IAS1" s="278" t="s">
        <v>354</v>
      </c>
      <c r="IAT1" s="278" t="s">
        <v>354</v>
      </c>
      <c r="IAU1" s="278" t="s">
        <v>354</v>
      </c>
      <c r="IAV1" s="278" t="s">
        <v>354</v>
      </c>
      <c r="IAW1" s="278" t="s">
        <v>354</v>
      </c>
      <c r="IAX1" s="278" t="s">
        <v>354</v>
      </c>
      <c r="IAY1" s="278" t="s">
        <v>354</v>
      </c>
      <c r="IAZ1" s="278" t="s">
        <v>354</v>
      </c>
      <c r="IBA1" s="278" t="s">
        <v>354</v>
      </c>
      <c r="IBB1" s="278" t="s">
        <v>354</v>
      </c>
      <c r="IBC1" s="278" t="s">
        <v>354</v>
      </c>
      <c r="IBD1" s="278" t="s">
        <v>354</v>
      </c>
      <c r="IBE1" s="278" t="s">
        <v>354</v>
      </c>
      <c r="IBF1" s="278" t="s">
        <v>354</v>
      </c>
      <c r="IBG1" s="278" t="s">
        <v>354</v>
      </c>
      <c r="IBH1" s="278" t="s">
        <v>354</v>
      </c>
      <c r="IBI1" s="278" t="s">
        <v>354</v>
      </c>
      <c r="IBJ1" s="278" t="s">
        <v>354</v>
      </c>
      <c r="IBK1" s="278" t="s">
        <v>354</v>
      </c>
      <c r="IBL1" s="278" t="s">
        <v>354</v>
      </c>
      <c r="IBM1" s="278" t="s">
        <v>354</v>
      </c>
      <c r="IBN1" s="278" t="s">
        <v>354</v>
      </c>
      <c r="IBO1" s="278" t="s">
        <v>354</v>
      </c>
      <c r="IBP1" s="278" t="s">
        <v>354</v>
      </c>
      <c r="IBQ1" s="278" t="s">
        <v>354</v>
      </c>
      <c r="IBR1" s="278" t="s">
        <v>354</v>
      </c>
      <c r="IBS1" s="278" t="s">
        <v>354</v>
      </c>
      <c r="IBT1" s="278" t="s">
        <v>354</v>
      </c>
      <c r="IBU1" s="278" t="s">
        <v>354</v>
      </c>
      <c r="IBV1" s="278" t="s">
        <v>354</v>
      </c>
      <c r="IBW1" s="278" t="s">
        <v>354</v>
      </c>
      <c r="IBX1" s="278" t="s">
        <v>354</v>
      </c>
      <c r="IBY1" s="278" t="s">
        <v>354</v>
      </c>
      <c r="IBZ1" s="278" t="s">
        <v>354</v>
      </c>
      <c r="ICA1" s="278" t="s">
        <v>354</v>
      </c>
      <c r="ICB1" s="278" t="s">
        <v>354</v>
      </c>
      <c r="ICC1" s="278" t="s">
        <v>354</v>
      </c>
      <c r="ICD1" s="278" t="s">
        <v>354</v>
      </c>
      <c r="ICE1" s="278" t="s">
        <v>354</v>
      </c>
      <c r="ICF1" s="278" t="s">
        <v>354</v>
      </c>
      <c r="ICG1" s="278" t="s">
        <v>354</v>
      </c>
      <c r="ICH1" s="278" t="s">
        <v>354</v>
      </c>
      <c r="ICI1" s="278" t="s">
        <v>354</v>
      </c>
      <c r="ICJ1" s="278" t="s">
        <v>354</v>
      </c>
      <c r="ICK1" s="278" t="s">
        <v>354</v>
      </c>
      <c r="ICL1" s="278" t="s">
        <v>354</v>
      </c>
      <c r="ICM1" s="278" t="s">
        <v>354</v>
      </c>
      <c r="ICN1" s="278" t="s">
        <v>354</v>
      </c>
      <c r="ICO1" s="278" t="s">
        <v>354</v>
      </c>
      <c r="ICP1" s="278" t="s">
        <v>354</v>
      </c>
      <c r="ICQ1" s="278" t="s">
        <v>354</v>
      </c>
      <c r="ICR1" s="278" t="s">
        <v>354</v>
      </c>
      <c r="ICS1" s="278" t="s">
        <v>354</v>
      </c>
      <c r="ICT1" s="278" t="s">
        <v>354</v>
      </c>
      <c r="ICU1" s="278" t="s">
        <v>354</v>
      </c>
      <c r="ICV1" s="278" t="s">
        <v>354</v>
      </c>
      <c r="ICW1" s="278" t="s">
        <v>354</v>
      </c>
      <c r="ICX1" s="278" t="s">
        <v>354</v>
      </c>
      <c r="ICY1" s="278" t="s">
        <v>354</v>
      </c>
      <c r="ICZ1" s="278" t="s">
        <v>354</v>
      </c>
      <c r="IDA1" s="278" t="s">
        <v>354</v>
      </c>
      <c r="IDB1" s="278" t="s">
        <v>354</v>
      </c>
      <c r="IDC1" s="278" t="s">
        <v>354</v>
      </c>
      <c r="IDD1" s="278" t="s">
        <v>354</v>
      </c>
      <c r="IDE1" s="278" t="s">
        <v>354</v>
      </c>
      <c r="IDF1" s="278" t="s">
        <v>354</v>
      </c>
      <c r="IDG1" s="278" t="s">
        <v>354</v>
      </c>
      <c r="IDH1" s="278" t="s">
        <v>354</v>
      </c>
      <c r="IDI1" s="278" t="s">
        <v>354</v>
      </c>
      <c r="IDJ1" s="278" t="s">
        <v>354</v>
      </c>
      <c r="IDK1" s="278" t="s">
        <v>354</v>
      </c>
      <c r="IDL1" s="278" t="s">
        <v>354</v>
      </c>
      <c r="IDM1" s="278" t="s">
        <v>354</v>
      </c>
      <c r="IDN1" s="278" t="s">
        <v>354</v>
      </c>
      <c r="IDO1" s="278" t="s">
        <v>354</v>
      </c>
      <c r="IDP1" s="278" t="s">
        <v>354</v>
      </c>
      <c r="IDQ1" s="278" t="s">
        <v>354</v>
      </c>
      <c r="IDR1" s="278" t="s">
        <v>354</v>
      </c>
      <c r="IDS1" s="278" t="s">
        <v>354</v>
      </c>
      <c r="IDT1" s="278" t="s">
        <v>354</v>
      </c>
      <c r="IDU1" s="278" t="s">
        <v>354</v>
      </c>
      <c r="IDV1" s="278" t="s">
        <v>354</v>
      </c>
      <c r="IDW1" s="278" t="s">
        <v>354</v>
      </c>
      <c r="IDX1" s="278" t="s">
        <v>354</v>
      </c>
      <c r="IDY1" s="278" t="s">
        <v>354</v>
      </c>
      <c r="IDZ1" s="278" t="s">
        <v>354</v>
      </c>
      <c r="IEA1" s="278" t="s">
        <v>354</v>
      </c>
      <c r="IEB1" s="278" t="s">
        <v>354</v>
      </c>
      <c r="IEC1" s="278" t="s">
        <v>354</v>
      </c>
      <c r="IED1" s="278" t="s">
        <v>354</v>
      </c>
      <c r="IEE1" s="278" t="s">
        <v>354</v>
      </c>
      <c r="IEF1" s="278" t="s">
        <v>354</v>
      </c>
      <c r="IEG1" s="278" t="s">
        <v>354</v>
      </c>
      <c r="IEH1" s="278" t="s">
        <v>354</v>
      </c>
      <c r="IEI1" s="278" t="s">
        <v>354</v>
      </c>
      <c r="IEJ1" s="278" t="s">
        <v>354</v>
      </c>
      <c r="IEK1" s="278" t="s">
        <v>354</v>
      </c>
      <c r="IEL1" s="278" t="s">
        <v>354</v>
      </c>
      <c r="IEM1" s="278" t="s">
        <v>354</v>
      </c>
      <c r="IEN1" s="278" t="s">
        <v>354</v>
      </c>
      <c r="IEO1" s="278" t="s">
        <v>354</v>
      </c>
      <c r="IEP1" s="278" t="s">
        <v>354</v>
      </c>
      <c r="IEQ1" s="278" t="s">
        <v>354</v>
      </c>
      <c r="IER1" s="278" t="s">
        <v>354</v>
      </c>
      <c r="IES1" s="278" t="s">
        <v>354</v>
      </c>
      <c r="IET1" s="278" t="s">
        <v>354</v>
      </c>
      <c r="IEU1" s="278" t="s">
        <v>354</v>
      </c>
      <c r="IEV1" s="278" t="s">
        <v>354</v>
      </c>
      <c r="IEW1" s="278" t="s">
        <v>354</v>
      </c>
      <c r="IEX1" s="278" t="s">
        <v>354</v>
      </c>
      <c r="IEY1" s="278" t="s">
        <v>354</v>
      </c>
      <c r="IEZ1" s="278" t="s">
        <v>354</v>
      </c>
      <c r="IFA1" s="278" t="s">
        <v>354</v>
      </c>
      <c r="IFB1" s="278" t="s">
        <v>354</v>
      </c>
      <c r="IFC1" s="278" t="s">
        <v>354</v>
      </c>
      <c r="IFD1" s="278" t="s">
        <v>354</v>
      </c>
      <c r="IFE1" s="278" t="s">
        <v>354</v>
      </c>
      <c r="IFF1" s="278" t="s">
        <v>354</v>
      </c>
      <c r="IFG1" s="278" t="s">
        <v>354</v>
      </c>
      <c r="IFH1" s="278" t="s">
        <v>354</v>
      </c>
      <c r="IFI1" s="278" t="s">
        <v>354</v>
      </c>
      <c r="IFJ1" s="278" t="s">
        <v>354</v>
      </c>
      <c r="IFK1" s="278" t="s">
        <v>354</v>
      </c>
      <c r="IFL1" s="278" t="s">
        <v>354</v>
      </c>
      <c r="IFM1" s="278" t="s">
        <v>354</v>
      </c>
      <c r="IFN1" s="278" t="s">
        <v>354</v>
      </c>
      <c r="IFO1" s="278" t="s">
        <v>354</v>
      </c>
      <c r="IFP1" s="278" t="s">
        <v>354</v>
      </c>
      <c r="IFQ1" s="278" t="s">
        <v>354</v>
      </c>
      <c r="IFR1" s="278" t="s">
        <v>354</v>
      </c>
      <c r="IFS1" s="278" t="s">
        <v>354</v>
      </c>
      <c r="IFT1" s="278" t="s">
        <v>354</v>
      </c>
      <c r="IFU1" s="278" t="s">
        <v>354</v>
      </c>
      <c r="IFV1" s="278" t="s">
        <v>354</v>
      </c>
      <c r="IFW1" s="278" t="s">
        <v>354</v>
      </c>
      <c r="IFX1" s="278" t="s">
        <v>354</v>
      </c>
      <c r="IFY1" s="278" t="s">
        <v>354</v>
      </c>
      <c r="IFZ1" s="278" t="s">
        <v>354</v>
      </c>
      <c r="IGA1" s="278" t="s">
        <v>354</v>
      </c>
      <c r="IGB1" s="278" t="s">
        <v>354</v>
      </c>
      <c r="IGC1" s="278" t="s">
        <v>354</v>
      </c>
      <c r="IGD1" s="278" t="s">
        <v>354</v>
      </c>
      <c r="IGE1" s="278" t="s">
        <v>354</v>
      </c>
      <c r="IGF1" s="278" t="s">
        <v>354</v>
      </c>
      <c r="IGG1" s="278" t="s">
        <v>354</v>
      </c>
      <c r="IGH1" s="278" t="s">
        <v>354</v>
      </c>
      <c r="IGI1" s="278" t="s">
        <v>354</v>
      </c>
      <c r="IGJ1" s="278" t="s">
        <v>354</v>
      </c>
      <c r="IGK1" s="278" t="s">
        <v>354</v>
      </c>
      <c r="IGL1" s="278" t="s">
        <v>354</v>
      </c>
      <c r="IGM1" s="278" t="s">
        <v>354</v>
      </c>
      <c r="IGN1" s="278" t="s">
        <v>354</v>
      </c>
      <c r="IGO1" s="278" t="s">
        <v>354</v>
      </c>
      <c r="IGP1" s="278" t="s">
        <v>354</v>
      </c>
      <c r="IGQ1" s="278" t="s">
        <v>354</v>
      </c>
      <c r="IGR1" s="278" t="s">
        <v>354</v>
      </c>
      <c r="IGS1" s="278" t="s">
        <v>354</v>
      </c>
      <c r="IGT1" s="278" t="s">
        <v>354</v>
      </c>
      <c r="IGU1" s="278" t="s">
        <v>354</v>
      </c>
      <c r="IGV1" s="278" t="s">
        <v>354</v>
      </c>
      <c r="IGW1" s="278" t="s">
        <v>354</v>
      </c>
      <c r="IGX1" s="278" t="s">
        <v>354</v>
      </c>
      <c r="IGY1" s="278" t="s">
        <v>354</v>
      </c>
      <c r="IGZ1" s="278" t="s">
        <v>354</v>
      </c>
      <c r="IHA1" s="278" t="s">
        <v>354</v>
      </c>
      <c r="IHB1" s="278" t="s">
        <v>354</v>
      </c>
      <c r="IHC1" s="278" t="s">
        <v>354</v>
      </c>
      <c r="IHD1" s="278" t="s">
        <v>354</v>
      </c>
      <c r="IHE1" s="278" t="s">
        <v>354</v>
      </c>
      <c r="IHF1" s="278" t="s">
        <v>354</v>
      </c>
      <c r="IHG1" s="278" t="s">
        <v>354</v>
      </c>
      <c r="IHH1" s="278" t="s">
        <v>354</v>
      </c>
      <c r="IHI1" s="278" t="s">
        <v>354</v>
      </c>
      <c r="IHJ1" s="278" t="s">
        <v>354</v>
      </c>
      <c r="IHK1" s="278" t="s">
        <v>354</v>
      </c>
      <c r="IHL1" s="278" t="s">
        <v>354</v>
      </c>
      <c r="IHM1" s="278" t="s">
        <v>354</v>
      </c>
      <c r="IHN1" s="278" t="s">
        <v>354</v>
      </c>
      <c r="IHO1" s="278" t="s">
        <v>354</v>
      </c>
      <c r="IHP1" s="278" t="s">
        <v>354</v>
      </c>
      <c r="IHQ1" s="278" t="s">
        <v>354</v>
      </c>
      <c r="IHR1" s="278" t="s">
        <v>354</v>
      </c>
      <c r="IHS1" s="278" t="s">
        <v>354</v>
      </c>
      <c r="IHT1" s="278" t="s">
        <v>354</v>
      </c>
      <c r="IHU1" s="278" t="s">
        <v>354</v>
      </c>
      <c r="IHV1" s="278" t="s">
        <v>354</v>
      </c>
      <c r="IHW1" s="278" t="s">
        <v>354</v>
      </c>
      <c r="IHX1" s="278" t="s">
        <v>354</v>
      </c>
      <c r="IHY1" s="278" t="s">
        <v>354</v>
      </c>
      <c r="IHZ1" s="278" t="s">
        <v>354</v>
      </c>
      <c r="IIA1" s="278" t="s">
        <v>354</v>
      </c>
      <c r="IIB1" s="278" t="s">
        <v>354</v>
      </c>
      <c r="IIC1" s="278" t="s">
        <v>354</v>
      </c>
      <c r="IID1" s="278" t="s">
        <v>354</v>
      </c>
      <c r="IIE1" s="278" t="s">
        <v>354</v>
      </c>
      <c r="IIF1" s="278" t="s">
        <v>354</v>
      </c>
      <c r="IIG1" s="278" t="s">
        <v>354</v>
      </c>
      <c r="IIH1" s="278" t="s">
        <v>354</v>
      </c>
      <c r="III1" s="278" t="s">
        <v>354</v>
      </c>
      <c r="IIJ1" s="278" t="s">
        <v>354</v>
      </c>
      <c r="IIK1" s="278" t="s">
        <v>354</v>
      </c>
      <c r="IIL1" s="278" t="s">
        <v>354</v>
      </c>
      <c r="IIM1" s="278" t="s">
        <v>354</v>
      </c>
      <c r="IIN1" s="278" t="s">
        <v>354</v>
      </c>
      <c r="IIO1" s="278" t="s">
        <v>354</v>
      </c>
      <c r="IIP1" s="278" t="s">
        <v>354</v>
      </c>
      <c r="IIQ1" s="278" t="s">
        <v>354</v>
      </c>
      <c r="IIR1" s="278" t="s">
        <v>354</v>
      </c>
      <c r="IIS1" s="278" t="s">
        <v>354</v>
      </c>
      <c r="IIT1" s="278" t="s">
        <v>354</v>
      </c>
      <c r="IIU1" s="278" t="s">
        <v>354</v>
      </c>
      <c r="IIV1" s="278" t="s">
        <v>354</v>
      </c>
      <c r="IIW1" s="278" t="s">
        <v>354</v>
      </c>
      <c r="IIX1" s="278" t="s">
        <v>354</v>
      </c>
      <c r="IIY1" s="278" t="s">
        <v>354</v>
      </c>
      <c r="IIZ1" s="278" t="s">
        <v>354</v>
      </c>
      <c r="IJA1" s="278" t="s">
        <v>354</v>
      </c>
      <c r="IJB1" s="278" t="s">
        <v>354</v>
      </c>
      <c r="IJC1" s="278" t="s">
        <v>354</v>
      </c>
      <c r="IJD1" s="278" t="s">
        <v>354</v>
      </c>
      <c r="IJE1" s="278" t="s">
        <v>354</v>
      </c>
      <c r="IJF1" s="278" t="s">
        <v>354</v>
      </c>
      <c r="IJG1" s="278" t="s">
        <v>354</v>
      </c>
      <c r="IJH1" s="278" t="s">
        <v>354</v>
      </c>
      <c r="IJI1" s="278" t="s">
        <v>354</v>
      </c>
      <c r="IJJ1" s="278" t="s">
        <v>354</v>
      </c>
      <c r="IJK1" s="278" t="s">
        <v>354</v>
      </c>
      <c r="IJL1" s="278" t="s">
        <v>354</v>
      </c>
      <c r="IJM1" s="278" t="s">
        <v>354</v>
      </c>
      <c r="IJN1" s="278" t="s">
        <v>354</v>
      </c>
      <c r="IJO1" s="278" t="s">
        <v>354</v>
      </c>
      <c r="IJP1" s="278" t="s">
        <v>354</v>
      </c>
      <c r="IJQ1" s="278" t="s">
        <v>354</v>
      </c>
      <c r="IJR1" s="278" t="s">
        <v>354</v>
      </c>
      <c r="IJS1" s="278" t="s">
        <v>354</v>
      </c>
      <c r="IJT1" s="278" t="s">
        <v>354</v>
      </c>
      <c r="IJU1" s="278" t="s">
        <v>354</v>
      </c>
      <c r="IJV1" s="278" t="s">
        <v>354</v>
      </c>
      <c r="IJW1" s="278" t="s">
        <v>354</v>
      </c>
      <c r="IJX1" s="278" t="s">
        <v>354</v>
      </c>
      <c r="IJY1" s="278" t="s">
        <v>354</v>
      </c>
      <c r="IJZ1" s="278" t="s">
        <v>354</v>
      </c>
      <c r="IKA1" s="278" t="s">
        <v>354</v>
      </c>
      <c r="IKB1" s="278" t="s">
        <v>354</v>
      </c>
      <c r="IKC1" s="278" t="s">
        <v>354</v>
      </c>
      <c r="IKD1" s="278" t="s">
        <v>354</v>
      </c>
      <c r="IKE1" s="278" t="s">
        <v>354</v>
      </c>
      <c r="IKF1" s="278" t="s">
        <v>354</v>
      </c>
      <c r="IKG1" s="278" t="s">
        <v>354</v>
      </c>
      <c r="IKH1" s="278" t="s">
        <v>354</v>
      </c>
      <c r="IKI1" s="278" t="s">
        <v>354</v>
      </c>
      <c r="IKJ1" s="278" t="s">
        <v>354</v>
      </c>
      <c r="IKK1" s="278" t="s">
        <v>354</v>
      </c>
      <c r="IKL1" s="278" t="s">
        <v>354</v>
      </c>
      <c r="IKM1" s="278" t="s">
        <v>354</v>
      </c>
      <c r="IKN1" s="278" t="s">
        <v>354</v>
      </c>
      <c r="IKO1" s="278" t="s">
        <v>354</v>
      </c>
      <c r="IKP1" s="278" t="s">
        <v>354</v>
      </c>
      <c r="IKQ1" s="278" t="s">
        <v>354</v>
      </c>
      <c r="IKR1" s="278" t="s">
        <v>354</v>
      </c>
      <c r="IKS1" s="278" t="s">
        <v>354</v>
      </c>
      <c r="IKT1" s="278" t="s">
        <v>354</v>
      </c>
      <c r="IKU1" s="278" t="s">
        <v>354</v>
      </c>
      <c r="IKV1" s="278" t="s">
        <v>354</v>
      </c>
      <c r="IKW1" s="278" t="s">
        <v>354</v>
      </c>
      <c r="IKX1" s="278" t="s">
        <v>354</v>
      </c>
      <c r="IKY1" s="278" t="s">
        <v>354</v>
      </c>
      <c r="IKZ1" s="278" t="s">
        <v>354</v>
      </c>
      <c r="ILA1" s="278" t="s">
        <v>354</v>
      </c>
      <c r="ILB1" s="278" t="s">
        <v>354</v>
      </c>
      <c r="ILC1" s="278" t="s">
        <v>354</v>
      </c>
      <c r="ILD1" s="278" t="s">
        <v>354</v>
      </c>
      <c r="ILE1" s="278" t="s">
        <v>354</v>
      </c>
      <c r="ILF1" s="278" t="s">
        <v>354</v>
      </c>
      <c r="ILG1" s="278" t="s">
        <v>354</v>
      </c>
      <c r="ILH1" s="278" t="s">
        <v>354</v>
      </c>
      <c r="ILI1" s="278" t="s">
        <v>354</v>
      </c>
      <c r="ILJ1" s="278" t="s">
        <v>354</v>
      </c>
      <c r="ILK1" s="278" t="s">
        <v>354</v>
      </c>
      <c r="ILL1" s="278" t="s">
        <v>354</v>
      </c>
      <c r="ILM1" s="278" t="s">
        <v>354</v>
      </c>
      <c r="ILN1" s="278" t="s">
        <v>354</v>
      </c>
      <c r="ILO1" s="278" t="s">
        <v>354</v>
      </c>
      <c r="ILP1" s="278" t="s">
        <v>354</v>
      </c>
      <c r="ILQ1" s="278" t="s">
        <v>354</v>
      </c>
      <c r="ILR1" s="278" t="s">
        <v>354</v>
      </c>
      <c r="ILS1" s="278" t="s">
        <v>354</v>
      </c>
      <c r="ILT1" s="278" t="s">
        <v>354</v>
      </c>
      <c r="ILU1" s="278" t="s">
        <v>354</v>
      </c>
      <c r="ILV1" s="278" t="s">
        <v>354</v>
      </c>
      <c r="ILW1" s="278" t="s">
        <v>354</v>
      </c>
      <c r="ILX1" s="278" t="s">
        <v>354</v>
      </c>
      <c r="ILY1" s="278" t="s">
        <v>354</v>
      </c>
      <c r="ILZ1" s="278" t="s">
        <v>354</v>
      </c>
      <c r="IMA1" s="278" t="s">
        <v>354</v>
      </c>
      <c r="IMB1" s="278" t="s">
        <v>354</v>
      </c>
      <c r="IMC1" s="278" t="s">
        <v>354</v>
      </c>
      <c r="IMD1" s="278" t="s">
        <v>354</v>
      </c>
      <c r="IME1" s="278" t="s">
        <v>354</v>
      </c>
      <c r="IMF1" s="278" t="s">
        <v>354</v>
      </c>
      <c r="IMG1" s="278" t="s">
        <v>354</v>
      </c>
      <c r="IMH1" s="278" t="s">
        <v>354</v>
      </c>
      <c r="IMI1" s="278" t="s">
        <v>354</v>
      </c>
      <c r="IMJ1" s="278" t="s">
        <v>354</v>
      </c>
      <c r="IMK1" s="278" t="s">
        <v>354</v>
      </c>
      <c r="IML1" s="278" t="s">
        <v>354</v>
      </c>
      <c r="IMM1" s="278" t="s">
        <v>354</v>
      </c>
      <c r="IMN1" s="278" t="s">
        <v>354</v>
      </c>
      <c r="IMO1" s="278" t="s">
        <v>354</v>
      </c>
      <c r="IMP1" s="278" t="s">
        <v>354</v>
      </c>
      <c r="IMQ1" s="278" t="s">
        <v>354</v>
      </c>
      <c r="IMR1" s="278" t="s">
        <v>354</v>
      </c>
      <c r="IMS1" s="278" t="s">
        <v>354</v>
      </c>
      <c r="IMT1" s="278" t="s">
        <v>354</v>
      </c>
      <c r="IMU1" s="278" t="s">
        <v>354</v>
      </c>
      <c r="IMV1" s="278" t="s">
        <v>354</v>
      </c>
      <c r="IMW1" s="278" t="s">
        <v>354</v>
      </c>
      <c r="IMX1" s="278" t="s">
        <v>354</v>
      </c>
      <c r="IMY1" s="278" t="s">
        <v>354</v>
      </c>
      <c r="IMZ1" s="278" t="s">
        <v>354</v>
      </c>
      <c r="INA1" s="278" t="s">
        <v>354</v>
      </c>
      <c r="INB1" s="278" t="s">
        <v>354</v>
      </c>
      <c r="INC1" s="278" t="s">
        <v>354</v>
      </c>
      <c r="IND1" s="278" t="s">
        <v>354</v>
      </c>
      <c r="INE1" s="278" t="s">
        <v>354</v>
      </c>
      <c r="INF1" s="278" t="s">
        <v>354</v>
      </c>
      <c r="ING1" s="278" t="s">
        <v>354</v>
      </c>
      <c r="INH1" s="278" t="s">
        <v>354</v>
      </c>
      <c r="INI1" s="278" t="s">
        <v>354</v>
      </c>
      <c r="INJ1" s="278" t="s">
        <v>354</v>
      </c>
      <c r="INK1" s="278" t="s">
        <v>354</v>
      </c>
      <c r="INL1" s="278" t="s">
        <v>354</v>
      </c>
      <c r="INM1" s="278" t="s">
        <v>354</v>
      </c>
      <c r="INN1" s="278" t="s">
        <v>354</v>
      </c>
      <c r="INO1" s="278" t="s">
        <v>354</v>
      </c>
      <c r="INP1" s="278" t="s">
        <v>354</v>
      </c>
      <c r="INQ1" s="278" t="s">
        <v>354</v>
      </c>
      <c r="INR1" s="278" t="s">
        <v>354</v>
      </c>
      <c r="INS1" s="278" t="s">
        <v>354</v>
      </c>
      <c r="INT1" s="278" t="s">
        <v>354</v>
      </c>
      <c r="INU1" s="278" t="s">
        <v>354</v>
      </c>
      <c r="INV1" s="278" t="s">
        <v>354</v>
      </c>
      <c r="INW1" s="278" t="s">
        <v>354</v>
      </c>
      <c r="INX1" s="278" t="s">
        <v>354</v>
      </c>
      <c r="INY1" s="278" t="s">
        <v>354</v>
      </c>
      <c r="INZ1" s="278" t="s">
        <v>354</v>
      </c>
      <c r="IOA1" s="278" t="s">
        <v>354</v>
      </c>
      <c r="IOB1" s="278" t="s">
        <v>354</v>
      </c>
      <c r="IOC1" s="278" t="s">
        <v>354</v>
      </c>
      <c r="IOD1" s="278" t="s">
        <v>354</v>
      </c>
      <c r="IOE1" s="278" t="s">
        <v>354</v>
      </c>
      <c r="IOF1" s="278" t="s">
        <v>354</v>
      </c>
      <c r="IOG1" s="278" t="s">
        <v>354</v>
      </c>
      <c r="IOH1" s="278" t="s">
        <v>354</v>
      </c>
      <c r="IOI1" s="278" t="s">
        <v>354</v>
      </c>
      <c r="IOJ1" s="278" t="s">
        <v>354</v>
      </c>
      <c r="IOK1" s="278" t="s">
        <v>354</v>
      </c>
      <c r="IOL1" s="278" t="s">
        <v>354</v>
      </c>
      <c r="IOM1" s="278" t="s">
        <v>354</v>
      </c>
      <c r="ION1" s="278" t="s">
        <v>354</v>
      </c>
      <c r="IOO1" s="278" t="s">
        <v>354</v>
      </c>
      <c r="IOP1" s="278" t="s">
        <v>354</v>
      </c>
      <c r="IOQ1" s="278" t="s">
        <v>354</v>
      </c>
      <c r="IOR1" s="278" t="s">
        <v>354</v>
      </c>
      <c r="IOS1" s="278" t="s">
        <v>354</v>
      </c>
      <c r="IOT1" s="278" t="s">
        <v>354</v>
      </c>
      <c r="IOU1" s="278" t="s">
        <v>354</v>
      </c>
      <c r="IOV1" s="278" t="s">
        <v>354</v>
      </c>
      <c r="IOW1" s="278" t="s">
        <v>354</v>
      </c>
      <c r="IOX1" s="278" t="s">
        <v>354</v>
      </c>
      <c r="IOY1" s="278" t="s">
        <v>354</v>
      </c>
      <c r="IOZ1" s="278" t="s">
        <v>354</v>
      </c>
      <c r="IPA1" s="278" t="s">
        <v>354</v>
      </c>
      <c r="IPB1" s="278" t="s">
        <v>354</v>
      </c>
      <c r="IPC1" s="278" t="s">
        <v>354</v>
      </c>
      <c r="IPD1" s="278" t="s">
        <v>354</v>
      </c>
      <c r="IPE1" s="278" t="s">
        <v>354</v>
      </c>
      <c r="IPF1" s="278" t="s">
        <v>354</v>
      </c>
      <c r="IPG1" s="278" t="s">
        <v>354</v>
      </c>
      <c r="IPH1" s="278" t="s">
        <v>354</v>
      </c>
      <c r="IPI1" s="278" t="s">
        <v>354</v>
      </c>
      <c r="IPJ1" s="278" t="s">
        <v>354</v>
      </c>
      <c r="IPK1" s="278" t="s">
        <v>354</v>
      </c>
      <c r="IPL1" s="278" t="s">
        <v>354</v>
      </c>
      <c r="IPM1" s="278" t="s">
        <v>354</v>
      </c>
      <c r="IPN1" s="278" t="s">
        <v>354</v>
      </c>
      <c r="IPO1" s="278" t="s">
        <v>354</v>
      </c>
      <c r="IPP1" s="278" t="s">
        <v>354</v>
      </c>
      <c r="IPQ1" s="278" t="s">
        <v>354</v>
      </c>
      <c r="IPR1" s="278" t="s">
        <v>354</v>
      </c>
      <c r="IPS1" s="278" t="s">
        <v>354</v>
      </c>
      <c r="IPT1" s="278" t="s">
        <v>354</v>
      </c>
      <c r="IPU1" s="278" t="s">
        <v>354</v>
      </c>
      <c r="IPV1" s="278" t="s">
        <v>354</v>
      </c>
      <c r="IPW1" s="278" t="s">
        <v>354</v>
      </c>
      <c r="IPX1" s="278" t="s">
        <v>354</v>
      </c>
      <c r="IPY1" s="278" t="s">
        <v>354</v>
      </c>
      <c r="IPZ1" s="278" t="s">
        <v>354</v>
      </c>
      <c r="IQA1" s="278" t="s">
        <v>354</v>
      </c>
      <c r="IQB1" s="278" t="s">
        <v>354</v>
      </c>
      <c r="IQC1" s="278" t="s">
        <v>354</v>
      </c>
      <c r="IQD1" s="278" t="s">
        <v>354</v>
      </c>
      <c r="IQE1" s="278" t="s">
        <v>354</v>
      </c>
      <c r="IQF1" s="278" t="s">
        <v>354</v>
      </c>
      <c r="IQG1" s="278" t="s">
        <v>354</v>
      </c>
      <c r="IQH1" s="278" t="s">
        <v>354</v>
      </c>
      <c r="IQI1" s="278" t="s">
        <v>354</v>
      </c>
      <c r="IQJ1" s="278" t="s">
        <v>354</v>
      </c>
      <c r="IQK1" s="278" t="s">
        <v>354</v>
      </c>
      <c r="IQL1" s="278" t="s">
        <v>354</v>
      </c>
      <c r="IQM1" s="278" t="s">
        <v>354</v>
      </c>
      <c r="IQN1" s="278" t="s">
        <v>354</v>
      </c>
      <c r="IQO1" s="278" t="s">
        <v>354</v>
      </c>
      <c r="IQP1" s="278" t="s">
        <v>354</v>
      </c>
      <c r="IQQ1" s="278" t="s">
        <v>354</v>
      </c>
      <c r="IQR1" s="278" t="s">
        <v>354</v>
      </c>
      <c r="IQS1" s="278" t="s">
        <v>354</v>
      </c>
      <c r="IQT1" s="278" t="s">
        <v>354</v>
      </c>
      <c r="IQU1" s="278" t="s">
        <v>354</v>
      </c>
      <c r="IQV1" s="278" t="s">
        <v>354</v>
      </c>
      <c r="IQW1" s="278" t="s">
        <v>354</v>
      </c>
      <c r="IQX1" s="278" t="s">
        <v>354</v>
      </c>
      <c r="IQY1" s="278" t="s">
        <v>354</v>
      </c>
      <c r="IQZ1" s="278" t="s">
        <v>354</v>
      </c>
      <c r="IRA1" s="278" t="s">
        <v>354</v>
      </c>
      <c r="IRB1" s="278" t="s">
        <v>354</v>
      </c>
      <c r="IRC1" s="278" t="s">
        <v>354</v>
      </c>
      <c r="IRD1" s="278" t="s">
        <v>354</v>
      </c>
      <c r="IRE1" s="278" t="s">
        <v>354</v>
      </c>
      <c r="IRF1" s="278" t="s">
        <v>354</v>
      </c>
      <c r="IRG1" s="278" t="s">
        <v>354</v>
      </c>
      <c r="IRH1" s="278" t="s">
        <v>354</v>
      </c>
      <c r="IRI1" s="278" t="s">
        <v>354</v>
      </c>
      <c r="IRJ1" s="278" t="s">
        <v>354</v>
      </c>
      <c r="IRK1" s="278" t="s">
        <v>354</v>
      </c>
      <c r="IRL1" s="278" t="s">
        <v>354</v>
      </c>
      <c r="IRM1" s="278" t="s">
        <v>354</v>
      </c>
      <c r="IRN1" s="278" t="s">
        <v>354</v>
      </c>
      <c r="IRO1" s="278" t="s">
        <v>354</v>
      </c>
      <c r="IRP1" s="278" t="s">
        <v>354</v>
      </c>
      <c r="IRQ1" s="278" t="s">
        <v>354</v>
      </c>
      <c r="IRR1" s="278" t="s">
        <v>354</v>
      </c>
      <c r="IRS1" s="278" t="s">
        <v>354</v>
      </c>
      <c r="IRT1" s="278" t="s">
        <v>354</v>
      </c>
      <c r="IRU1" s="278" t="s">
        <v>354</v>
      </c>
      <c r="IRV1" s="278" t="s">
        <v>354</v>
      </c>
      <c r="IRW1" s="278" t="s">
        <v>354</v>
      </c>
      <c r="IRX1" s="278" t="s">
        <v>354</v>
      </c>
      <c r="IRY1" s="278" t="s">
        <v>354</v>
      </c>
      <c r="IRZ1" s="278" t="s">
        <v>354</v>
      </c>
      <c r="ISA1" s="278" t="s">
        <v>354</v>
      </c>
      <c r="ISB1" s="278" t="s">
        <v>354</v>
      </c>
      <c r="ISC1" s="278" t="s">
        <v>354</v>
      </c>
      <c r="ISD1" s="278" t="s">
        <v>354</v>
      </c>
      <c r="ISE1" s="278" t="s">
        <v>354</v>
      </c>
      <c r="ISF1" s="278" t="s">
        <v>354</v>
      </c>
      <c r="ISG1" s="278" t="s">
        <v>354</v>
      </c>
      <c r="ISH1" s="278" t="s">
        <v>354</v>
      </c>
      <c r="ISI1" s="278" t="s">
        <v>354</v>
      </c>
      <c r="ISJ1" s="278" t="s">
        <v>354</v>
      </c>
      <c r="ISK1" s="278" t="s">
        <v>354</v>
      </c>
      <c r="ISL1" s="278" t="s">
        <v>354</v>
      </c>
      <c r="ISM1" s="278" t="s">
        <v>354</v>
      </c>
      <c r="ISN1" s="278" t="s">
        <v>354</v>
      </c>
      <c r="ISO1" s="278" t="s">
        <v>354</v>
      </c>
      <c r="ISP1" s="278" t="s">
        <v>354</v>
      </c>
      <c r="ISQ1" s="278" t="s">
        <v>354</v>
      </c>
      <c r="ISR1" s="278" t="s">
        <v>354</v>
      </c>
      <c r="ISS1" s="278" t="s">
        <v>354</v>
      </c>
      <c r="IST1" s="278" t="s">
        <v>354</v>
      </c>
      <c r="ISU1" s="278" t="s">
        <v>354</v>
      </c>
      <c r="ISV1" s="278" t="s">
        <v>354</v>
      </c>
      <c r="ISW1" s="278" t="s">
        <v>354</v>
      </c>
      <c r="ISX1" s="278" t="s">
        <v>354</v>
      </c>
      <c r="ISY1" s="278" t="s">
        <v>354</v>
      </c>
      <c r="ISZ1" s="278" t="s">
        <v>354</v>
      </c>
      <c r="ITA1" s="278" t="s">
        <v>354</v>
      </c>
      <c r="ITB1" s="278" t="s">
        <v>354</v>
      </c>
      <c r="ITC1" s="278" t="s">
        <v>354</v>
      </c>
      <c r="ITD1" s="278" t="s">
        <v>354</v>
      </c>
      <c r="ITE1" s="278" t="s">
        <v>354</v>
      </c>
      <c r="ITF1" s="278" t="s">
        <v>354</v>
      </c>
      <c r="ITG1" s="278" t="s">
        <v>354</v>
      </c>
      <c r="ITH1" s="278" t="s">
        <v>354</v>
      </c>
      <c r="ITI1" s="278" t="s">
        <v>354</v>
      </c>
      <c r="ITJ1" s="278" t="s">
        <v>354</v>
      </c>
      <c r="ITK1" s="278" t="s">
        <v>354</v>
      </c>
      <c r="ITL1" s="278" t="s">
        <v>354</v>
      </c>
      <c r="ITM1" s="278" t="s">
        <v>354</v>
      </c>
      <c r="ITN1" s="278" t="s">
        <v>354</v>
      </c>
      <c r="ITO1" s="278" t="s">
        <v>354</v>
      </c>
      <c r="ITP1" s="278" t="s">
        <v>354</v>
      </c>
      <c r="ITQ1" s="278" t="s">
        <v>354</v>
      </c>
      <c r="ITR1" s="278" t="s">
        <v>354</v>
      </c>
      <c r="ITS1" s="278" t="s">
        <v>354</v>
      </c>
      <c r="ITT1" s="278" t="s">
        <v>354</v>
      </c>
      <c r="ITU1" s="278" t="s">
        <v>354</v>
      </c>
      <c r="ITV1" s="278" t="s">
        <v>354</v>
      </c>
      <c r="ITW1" s="278" t="s">
        <v>354</v>
      </c>
      <c r="ITX1" s="278" t="s">
        <v>354</v>
      </c>
      <c r="ITY1" s="278" t="s">
        <v>354</v>
      </c>
      <c r="ITZ1" s="278" t="s">
        <v>354</v>
      </c>
      <c r="IUA1" s="278" t="s">
        <v>354</v>
      </c>
      <c r="IUB1" s="278" t="s">
        <v>354</v>
      </c>
      <c r="IUC1" s="278" t="s">
        <v>354</v>
      </c>
      <c r="IUD1" s="278" t="s">
        <v>354</v>
      </c>
      <c r="IUE1" s="278" t="s">
        <v>354</v>
      </c>
      <c r="IUF1" s="278" t="s">
        <v>354</v>
      </c>
      <c r="IUG1" s="278" t="s">
        <v>354</v>
      </c>
      <c r="IUH1" s="278" t="s">
        <v>354</v>
      </c>
      <c r="IUI1" s="278" t="s">
        <v>354</v>
      </c>
      <c r="IUJ1" s="278" t="s">
        <v>354</v>
      </c>
      <c r="IUK1" s="278" t="s">
        <v>354</v>
      </c>
      <c r="IUL1" s="278" t="s">
        <v>354</v>
      </c>
      <c r="IUM1" s="278" t="s">
        <v>354</v>
      </c>
      <c r="IUN1" s="278" t="s">
        <v>354</v>
      </c>
      <c r="IUO1" s="278" t="s">
        <v>354</v>
      </c>
      <c r="IUP1" s="278" t="s">
        <v>354</v>
      </c>
      <c r="IUQ1" s="278" t="s">
        <v>354</v>
      </c>
      <c r="IUR1" s="278" t="s">
        <v>354</v>
      </c>
      <c r="IUS1" s="278" t="s">
        <v>354</v>
      </c>
      <c r="IUT1" s="278" t="s">
        <v>354</v>
      </c>
      <c r="IUU1" s="278" t="s">
        <v>354</v>
      </c>
      <c r="IUV1" s="278" t="s">
        <v>354</v>
      </c>
      <c r="IUW1" s="278" t="s">
        <v>354</v>
      </c>
      <c r="IUX1" s="278" t="s">
        <v>354</v>
      </c>
      <c r="IUY1" s="278" t="s">
        <v>354</v>
      </c>
      <c r="IUZ1" s="278" t="s">
        <v>354</v>
      </c>
      <c r="IVA1" s="278" t="s">
        <v>354</v>
      </c>
      <c r="IVB1" s="278" t="s">
        <v>354</v>
      </c>
      <c r="IVC1" s="278" t="s">
        <v>354</v>
      </c>
      <c r="IVD1" s="278" t="s">
        <v>354</v>
      </c>
      <c r="IVE1" s="278" t="s">
        <v>354</v>
      </c>
      <c r="IVF1" s="278" t="s">
        <v>354</v>
      </c>
      <c r="IVG1" s="278" t="s">
        <v>354</v>
      </c>
      <c r="IVH1" s="278" t="s">
        <v>354</v>
      </c>
      <c r="IVI1" s="278" t="s">
        <v>354</v>
      </c>
      <c r="IVJ1" s="278" t="s">
        <v>354</v>
      </c>
      <c r="IVK1" s="278" t="s">
        <v>354</v>
      </c>
      <c r="IVL1" s="278" t="s">
        <v>354</v>
      </c>
      <c r="IVM1" s="278" t="s">
        <v>354</v>
      </c>
      <c r="IVN1" s="278" t="s">
        <v>354</v>
      </c>
      <c r="IVO1" s="278" t="s">
        <v>354</v>
      </c>
      <c r="IVP1" s="278" t="s">
        <v>354</v>
      </c>
      <c r="IVQ1" s="278" t="s">
        <v>354</v>
      </c>
      <c r="IVR1" s="278" t="s">
        <v>354</v>
      </c>
      <c r="IVS1" s="278" t="s">
        <v>354</v>
      </c>
      <c r="IVT1" s="278" t="s">
        <v>354</v>
      </c>
      <c r="IVU1" s="278" t="s">
        <v>354</v>
      </c>
      <c r="IVV1" s="278" t="s">
        <v>354</v>
      </c>
      <c r="IVW1" s="278" t="s">
        <v>354</v>
      </c>
      <c r="IVX1" s="278" t="s">
        <v>354</v>
      </c>
      <c r="IVY1" s="278" t="s">
        <v>354</v>
      </c>
      <c r="IVZ1" s="278" t="s">
        <v>354</v>
      </c>
      <c r="IWA1" s="278" t="s">
        <v>354</v>
      </c>
      <c r="IWB1" s="278" t="s">
        <v>354</v>
      </c>
      <c r="IWC1" s="278" t="s">
        <v>354</v>
      </c>
      <c r="IWD1" s="278" t="s">
        <v>354</v>
      </c>
      <c r="IWE1" s="278" t="s">
        <v>354</v>
      </c>
      <c r="IWF1" s="278" t="s">
        <v>354</v>
      </c>
      <c r="IWG1" s="278" t="s">
        <v>354</v>
      </c>
      <c r="IWH1" s="278" t="s">
        <v>354</v>
      </c>
      <c r="IWI1" s="278" t="s">
        <v>354</v>
      </c>
      <c r="IWJ1" s="278" t="s">
        <v>354</v>
      </c>
      <c r="IWK1" s="278" t="s">
        <v>354</v>
      </c>
      <c r="IWL1" s="278" t="s">
        <v>354</v>
      </c>
      <c r="IWM1" s="278" t="s">
        <v>354</v>
      </c>
      <c r="IWN1" s="278" t="s">
        <v>354</v>
      </c>
      <c r="IWO1" s="278" t="s">
        <v>354</v>
      </c>
      <c r="IWP1" s="278" t="s">
        <v>354</v>
      </c>
      <c r="IWQ1" s="278" t="s">
        <v>354</v>
      </c>
      <c r="IWR1" s="278" t="s">
        <v>354</v>
      </c>
      <c r="IWS1" s="278" t="s">
        <v>354</v>
      </c>
      <c r="IWT1" s="278" t="s">
        <v>354</v>
      </c>
      <c r="IWU1" s="278" t="s">
        <v>354</v>
      </c>
      <c r="IWV1" s="278" t="s">
        <v>354</v>
      </c>
      <c r="IWW1" s="278" t="s">
        <v>354</v>
      </c>
      <c r="IWX1" s="278" t="s">
        <v>354</v>
      </c>
      <c r="IWY1" s="278" t="s">
        <v>354</v>
      </c>
      <c r="IWZ1" s="278" t="s">
        <v>354</v>
      </c>
      <c r="IXA1" s="278" t="s">
        <v>354</v>
      </c>
      <c r="IXB1" s="278" t="s">
        <v>354</v>
      </c>
      <c r="IXC1" s="278" t="s">
        <v>354</v>
      </c>
      <c r="IXD1" s="278" t="s">
        <v>354</v>
      </c>
      <c r="IXE1" s="278" t="s">
        <v>354</v>
      </c>
      <c r="IXF1" s="278" t="s">
        <v>354</v>
      </c>
      <c r="IXG1" s="278" t="s">
        <v>354</v>
      </c>
      <c r="IXH1" s="278" t="s">
        <v>354</v>
      </c>
      <c r="IXI1" s="278" t="s">
        <v>354</v>
      </c>
      <c r="IXJ1" s="278" t="s">
        <v>354</v>
      </c>
      <c r="IXK1" s="278" t="s">
        <v>354</v>
      </c>
      <c r="IXL1" s="278" t="s">
        <v>354</v>
      </c>
      <c r="IXM1" s="278" t="s">
        <v>354</v>
      </c>
      <c r="IXN1" s="278" t="s">
        <v>354</v>
      </c>
      <c r="IXO1" s="278" t="s">
        <v>354</v>
      </c>
      <c r="IXP1" s="278" t="s">
        <v>354</v>
      </c>
      <c r="IXQ1" s="278" t="s">
        <v>354</v>
      </c>
      <c r="IXR1" s="278" t="s">
        <v>354</v>
      </c>
      <c r="IXS1" s="278" t="s">
        <v>354</v>
      </c>
      <c r="IXT1" s="278" t="s">
        <v>354</v>
      </c>
      <c r="IXU1" s="278" t="s">
        <v>354</v>
      </c>
      <c r="IXV1" s="278" t="s">
        <v>354</v>
      </c>
      <c r="IXW1" s="278" t="s">
        <v>354</v>
      </c>
      <c r="IXX1" s="278" t="s">
        <v>354</v>
      </c>
      <c r="IXY1" s="278" t="s">
        <v>354</v>
      </c>
      <c r="IXZ1" s="278" t="s">
        <v>354</v>
      </c>
      <c r="IYA1" s="278" t="s">
        <v>354</v>
      </c>
      <c r="IYB1" s="278" t="s">
        <v>354</v>
      </c>
      <c r="IYC1" s="278" t="s">
        <v>354</v>
      </c>
      <c r="IYD1" s="278" t="s">
        <v>354</v>
      </c>
      <c r="IYE1" s="278" t="s">
        <v>354</v>
      </c>
      <c r="IYF1" s="278" t="s">
        <v>354</v>
      </c>
      <c r="IYG1" s="278" t="s">
        <v>354</v>
      </c>
      <c r="IYH1" s="278" t="s">
        <v>354</v>
      </c>
      <c r="IYI1" s="278" t="s">
        <v>354</v>
      </c>
      <c r="IYJ1" s="278" t="s">
        <v>354</v>
      </c>
      <c r="IYK1" s="278" t="s">
        <v>354</v>
      </c>
      <c r="IYL1" s="278" t="s">
        <v>354</v>
      </c>
      <c r="IYM1" s="278" t="s">
        <v>354</v>
      </c>
      <c r="IYN1" s="278" t="s">
        <v>354</v>
      </c>
      <c r="IYO1" s="278" t="s">
        <v>354</v>
      </c>
      <c r="IYP1" s="278" t="s">
        <v>354</v>
      </c>
      <c r="IYQ1" s="278" t="s">
        <v>354</v>
      </c>
      <c r="IYR1" s="278" t="s">
        <v>354</v>
      </c>
      <c r="IYS1" s="278" t="s">
        <v>354</v>
      </c>
      <c r="IYT1" s="278" t="s">
        <v>354</v>
      </c>
      <c r="IYU1" s="278" t="s">
        <v>354</v>
      </c>
      <c r="IYV1" s="278" t="s">
        <v>354</v>
      </c>
      <c r="IYW1" s="278" t="s">
        <v>354</v>
      </c>
      <c r="IYX1" s="278" t="s">
        <v>354</v>
      </c>
      <c r="IYY1" s="278" t="s">
        <v>354</v>
      </c>
      <c r="IYZ1" s="278" t="s">
        <v>354</v>
      </c>
      <c r="IZA1" s="278" t="s">
        <v>354</v>
      </c>
      <c r="IZB1" s="278" t="s">
        <v>354</v>
      </c>
      <c r="IZC1" s="278" t="s">
        <v>354</v>
      </c>
      <c r="IZD1" s="278" t="s">
        <v>354</v>
      </c>
      <c r="IZE1" s="278" t="s">
        <v>354</v>
      </c>
      <c r="IZF1" s="278" t="s">
        <v>354</v>
      </c>
      <c r="IZG1" s="278" t="s">
        <v>354</v>
      </c>
      <c r="IZH1" s="278" t="s">
        <v>354</v>
      </c>
      <c r="IZI1" s="278" t="s">
        <v>354</v>
      </c>
      <c r="IZJ1" s="278" t="s">
        <v>354</v>
      </c>
      <c r="IZK1" s="278" t="s">
        <v>354</v>
      </c>
      <c r="IZL1" s="278" t="s">
        <v>354</v>
      </c>
      <c r="IZM1" s="278" t="s">
        <v>354</v>
      </c>
      <c r="IZN1" s="278" t="s">
        <v>354</v>
      </c>
      <c r="IZO1" s="278" t="s">
        <v>354</v>
      </c>
      <c r="IZP1" s="278" t="s">
        <v>354</v>
      </c>
      <c r="IZQ1" s="278" t="s">
        <v>354</v>
      </c>
      <c r="IZR1" s="278" t="s">
        <v>354</v>
      </c>
      <c r="IZS1" s="278" t="s">
        <v>354</v>
      </c>
      <c r="IZT1" s="278" t="s">
        <v>354</v>
      </c>
      <c r="IZU1" s="278" t="s">
        <v>354</v>
      </c>
      <c r="IZV1" s="278" t="s">
        <v>354</v>
      </c>
      <c r="IZW1" s="278" t="s">
        <v>354</v>
      </c>
      <c r="IZX1" s="278" t="s">
        <v>354</v>
      </c>
      <c r="IZY1" s="278" t="s">
        <v>354</v>
      </c>
      <c r="IZZ1" s="278" t="s">
        <v>354</v>
      </c>
      <c r="JAA1" s="278" t="s">
        <v>354</v>
      </c>
      <c r="JAB1" s="278" t="s">
        <v>354</v>
      </c>
      <c r="JAC1" s="278" t="s">
        <v>354</v>
      </c>
      <c r="JAD1" s="278" t="s">
        <v>354</v>
      </c>
      <c r="JAE1" s="278" t="s">
        <v>354</v>
      </c>
      <c r="JAF1" s="278" t="s">
        <v>354</v>
      </c>
      <c r="JAG1" s="278" t="s">
        <v>354</v>
      </c>
      <c r="JAH1" s="278" t="s">
        <v>354</v>
      </c>
      <c r="JAI1" s="278" t="s">
        <v>354</v>
      </c>
      <c r="JAJ1" s="278" t="s">
        <v>354</v>
      </c>
      <c r="JAK1" s="278" t="s">
        <v>354</v>
      </c>
      <c r="JAL1" s="278" t="s">
        <v>354</v>
      </c>
      <c r="JAM1" s="278" t="s">
        <v>354</v>
      </c>
      <c r="JAN1" s="278" t="s">
        <v>354</v>
      </c>
      <c r="JAO1" s="278" t="s">
        <v>354</v>
      </c>
      <c r="JAP1" s="278" t="s">
        <v>354</v>
      </c>
      <c r="JAQ1" s="278" t="s">
        <v>354</v>
      </c>
      <c r="JAR1" s="278" t="s">
        <v>354</v>
      </c>
      <c r="JAS1" s="278" t="s">
        <v>354</v>
      </c>
      <c r="JAT1" s="278" t="s">
        <v>354</v>
      </c>
      <c r="JAU1" s="278" t="s">
        <v>354</v>
      </c>
      <c r="JAV1" s="278" t="s">
        <v>354</v>
      </c>
      <c r="JAW1" s="278" t="s">
        <v>354</v>
      </c>
      <c r="JAX1" s="278" t="s">
        <v>354</v>
      </c>
      <c r="JAY1" s="278" t="s">
        <v>354</v>
      </c>
      <c r="JAZ1" s="278" t="s">
        <v>354</v>
      </c>
      <c r="JBA1" s="278" t="s">
        <v>354</v>
      </c>
      <c r="JBB1" s="278" t="s">
        <v>354</v>
      </c>
      <c r="JBC1" s="278" t="s">
        <v>354</v>
      </c>
      <c r="JBD1" s="278" t="s">
        <v>354</v>
      </c>
      <c r="JBE1" s="278" t="s">
        <v>354</v>
      </c>
      <c r="JBF1" s="278" t="s">
        <v>354</v>
      </c>
      <c r="JBG1" s="278" t="s">
        <v>354</v>
      </c>
      <c r="JBH1" s="278" t="s">
        <v>354</v>
      </c>
      <c r="JBI1" s="278" t="s">
        <v>354</v>
      </c>
      <c r="JBJ1" s="278" t="s">
        <v>354</v>
      </c>
      <c r="JBK1" s="278" t="s">
        <v>354</v>
      </c>
      <c r="JBL1" s="278" t="s">
        <v>354</v>
      </c>
      <c r="JBM1" s="278" t="s">
        <v>354</v>
      </c>
      <c r="JBN1" s="278" t="s">
        <v>354</v>
      </c>
      <c r="JBO1" s="278" t="s">
        <v>354</v>
      </c>
      <c r="JBP1" s="278" t="s">
        <v>354</v>
      </c>
      <c r="JBQ1" s="278" t="s">
        <v>354</v>
      </c>
      <c r="JBR1" s="278" t="s">
        <v>354</v>
      </c>
      <c r="JBS1" s="278" t="s">
        <v>354</v>
      </c>
      <c r="JBT1" s="278" t="s">
        <v>354</v>
      </c>
      <c r="JBU1" s="278" t="s">
        <v>354</v>
      </c>
      <c r="JBV1" s="278" t="s">
        <v>354</v>
      </c>
      <c r="JBW1" s="278" t="s">
        <v>354</v>
      </c>
      <c r="JBX1" s="278" t="s">
        <v>354</v>
      </c>
      <c r="JBY1" s="278" t="s">
        <v>354</v>
      </c>
      <c r="JBZ1" s="278" t="s">
        <v>354</v>
      </c>
      <c r="JCA1" s="278" t="s">
        <v>354</v>
      </c>
      <c r="JCB1" s="278" t="s">
        <v>354</v>
      </c>
      <c r="JCC1" s="278" t="s">
        <v>354</v>
      </c>
      <c r="JCD1" s="278" t="s">
        <v>354</v>
      </c>
      <c r="JCE1" s="278" t="s">
        <v>354</v>
      </c>
      <c r="JCF1" s="278" t="s">
        <v>354</v>
      </c>
      <c r="JCG1" s="278" t="s">
        <v>354</v>
      </c>
      <c r="JCH1" s="278" t="s">
        <v>354</v>
      </c>
      <c r="JCI1" s="278" t="s">
        <v>354</v>
      </c>
      <c r="JCJ1" s="278" t="s">
        <v>354</v>
      </c>
      <c r="JCK1" s="278" t="s">
        <v>354</v>
      </c>
      <c r="JCL1" s="278" t="s">
        <v>354</v>
      </c>
      <c r="JCM1" s="278" t="s">
        <v>354</v>
      </c>
      <c r="JCN1" s="278" t="s">
        <v>354</v>
      </c>
      <c r="JCO1" s="278" t="s">
        <v>354</v>
      </c>
      <c r="JCP1" s="278" t="s">
        <v>354</v>
      </c>
      <c r="JCQ1" s="278" t="s">
        <v>354</v>
      </c>
      <c r="JCR1" s="278" t="s">
        <v>354</v>
      </c>
      <c r="JCS1" s="278" t="s">
        <v>354</v>
      </c>
      <c r="JCT1" s="278" t="s">
        <v>354</v>
      </c>
      <c r="JCU1" s="278" t="s">
        <v>354</v>
      </c>
      <c r="JCV1" s="278" t="s">
        <v>354</v>
      </c>
      <c r="JCW1" s="278" t="s">
        <v>354</v>
      </c>
      <c r="JCX1" s="278" t="s">
        <v>354</v>
      </c>
      <c r="JCY1" s="278" t="s">
        <v>354</v>
      </c>
      <c r="JCZ1" s="278" t="s">
        <v>354</v>
      </c>
      <c r="JDA1" s="278" t="s">
        <v>354</v>
      </c>
      <c r="JDB1" s="278" t="s">
        <v>354</v>
      </c>
      <c r="JDC1" s="278" t="s">
        <v>354</v>
      </c>
      <c r="JDD1" s="278" t="s">
        <v>354</v>
      </c>
      <c r="JDE1" s="278" t="s">
        <v>354</v>
      </c>
      <c r="JDF1" s="278" t="s">
        <v>354</v>
      </c>
      <c r="JDG1" s="278" t="s">
        <v>354</v>
      </c>
      <c r="JDH1" s="278" t="s">
        <v>354</v>
      </c>
      <c r="JDI1" s="278" t="s">
        <v>354</v>
      </c>
      <c r="JDJ1" s="278" t="s">
        <v>354</v>
      </c>
      <c r="JDK1" s="278" t="s">
        <v>354</v>
      </c>
      <c r="JDL1" s="278" t="s">
        <v>354</v>
      </c>
      <c r="JDM1" s="278" t="s">
        <v>354</v>
      </c>
      <c r="JDN1" s="278" t="s">
        <v>354</v>
      </c>
      <c r="JDO1" s="278" t="s">
        <v>354</v>
      </c>
      <c r="JDP1" s="278" t="s">
        <v>354</v>
      </c>
      <c r="JDQ1" s="278" t="s">
        <v>354</v>
      </c>
      <c r="JDR1" s="278" t="s">
        <v>354</v>
      </c>
      <c r="JDS1" s="278" t="s">
        <v>354</v>
      </c>
      <c r="JDT1" s="278" t="s">
        <v>354</v>
      </c>
      <c r="JDU1" s="278" t="s">
        <v>354</v>
      </c>
      <c r="JDV1" s="278" t="s">
        <v>354</v>
      </c>
      <c r="JDW1" s="278" t="s">
        <v>354</v>
      </c>
      <c r="JDX1" s="278" t="s">
        <v>354</v>
      </c>
      <c r="JDY1" s="278" t="s">
        <v>354</v>
      </c>
      <c r="JDZ1" s="278" t="s">
        <v>354</v>
      </c>
      <c r="JEA1" s="278" t="s">
        <v>354</v>
      </c>
      <c r="JEB1" s="278" t="s">
        <v>354</v>
      </c>
      <c r="JEC1" s="278" t="s">
        <v>354</v>
      </c>
      <c r="JED1" s="278" t="s">
        <v>354</v>
      </c>
      <c r="JEE1" s="278" t="s">
        <v>354</v>
      </c>
      <c r="JEF1" s="278" t="s">
        <v>354</v>
      </c>
      <c r="JEG1" s="278" t="s">
        <v>354</v>
      </c>
      <c r="JEH1" s="278" t="s">
        <v>354</v>
      </c>
      <c r="JEI1" s="278" t="s">
        <v>354</v>
      </c>
      <c r="JEJ1" s="278" t="s">
        <v>354</v>
      </c>
      <c r="JEK1" s="278" t="s">
        <v>354</v>
      </c>
      <c r="JEL1" s="278" t="s">
        <v>354</v>
      </c>
      <c r="JEM1" s="278" t="s">
        <v>354</v>
      </c>
      <c r="JEN1" s="278" t="s">
        <v>354</v>
      </c>
      <c r="JEO1" s="278" t="s">
        <v>354</v>
      </c>
      <c r="JEP1" s="278" t="s">
        <v>354</v>
      </c>
      <c r="JEQ1" s="278" t="s">
        <v>354</v>
      </c>
      <c r="JER1" s="278" t="s">
        <v>354</v>
      </c>
      <c r="JES1" s="278" t="s">
        <v>354</v>
      </c>
      <c r="JET1" s="278" t="s">
        <v>354</v>
      </c>
      <c r="JEU1" s="278" t="s">
        <v>354</v>
      </c>
      <c r="JEV1" s="278" t="s">
        <v>354</v>
      </c>
      <c r="JEW1" s="278" t="s">
        <v>354</v>
      </c>
      <c r="JEX1" s="278" t="s">
        <v>354</v>
      </c>
      <c r="JEY1" s="278" t="s">
        <v>354</v>
      </c>
      <c r="JEZ1" s="278" t="s">
        <v>354</v>
      </c>
      <c r="JFA1" s="278" t="s">
        <v>354</v>
      </c>
      <c r="JFB1" s="278" t="s">
        <v>354</v>
      </c>
      <c r="JFC1" s="278" t="s">
        <v>354</v>
      </c>
      <c r="JFD1" s="278" t="s">
        <v>354</v>
      </c>
      <c r="JFE1" s="278" t="s">
        <v>354</v>
      </c>
      <c r="JFF1" s="278" t="s">
        <v>354</v>
      </c>
      <c r="JFG1" s="278" t="s">
        <v>354</v>
      </c>
      <c r="JFH1" s="278" t="s">
        <v>354</v>
      </c>
      <c r="JFI1" s="278" t="s">
        <v>354</v>
      </c>
      <c r="JFJ1" s="278" t="s">
        <v>354</v>
      </c>
      <c r="JFK1" s="278" t="s">
        <v>354</v>
      </c>
      <c r="JFL1" s="278" t="s">
        <v>354</v>
      </c>
      <c r="JFM1" s="278" t="s">
        <v>354</v>
      </c>
      <c r="JFN1" s="278" t="s">
        <v>354</v>
      </c>
      <c r="JFO1" s="278" t="s">
        <v>354</v>
      </c>
      <c r="JFP1" s="278" t="s">
        <v>354</v>
      </c>
      <c r="JFQ1" s="278" t="s">
        <v>354</v>
      </c>
      <c r="JFR1" s="278" t="s">
        <v>354</v>
      </c>
      <c r="JFS1" s="278" t="s">
        <v>354</v>
      </c>
      <c r="JFT1" s="278" t="s">
        <v>354</v>
      </c>
      <c r="JFU1" s="278" t="s">
        <v>354</v>
      </c>
      <c r="JFV1" s="278" t="s">
        <v>354</v>
      </c>
      <c r="JFW1" s="278" t="s">
        <v>354</v>
      </c>
      <c r="JFX1" s="278" t="s">
        <v>354</v>
      </c>
      <c r="JFY1" s="278" t="s">
        <v>354</v>
      </c>
      <c r="JFZ1" s="278" t="s">
        <v>354</v>
      </c>
      <c r="JGA1" s="278" t="s">
        <v>354</v>
      </c>
      <c r="JGB1" s="278" t="s">
        <v>354</v>
      </c>
      <c r="JGC1" s="278" t="s">
        <v>354</v>
      </c>
      <c r="JGD1" s="278" t="s">
        <v>354</v>
      </c>
      <c r="JGE1" s="278" t="s">
        <v>354</v>
      </c>
      <c r="JGF1" s="278" t="s">
        <v>354</v>
      </c>
      <c r="JGG1" s="278" t="s">
        <v>354</v>
      </c>
      <c r="JGH1" s="278" t="s">
        <v>354</v>
      </c>
      <c r="JGI1" s="278" t="s">
        <v>354</v>
      </c>
      <c r="JGJ1" s="278" t="s">
        <v>354</v>
      </c>
      <c r="JGK1" s="278" t="s">
        <v>354</v>
      </c>
      <c r="JGL1" s="278" t="s">
        <v>354</v>
      </c>
      <c r="JGM1" s="278" t="s">
        <v>354</v>
      </c>
      <c r="JGN1" s="278" t="s">
        <v>354</v>
      </c>
      <c r="JGO1" s="278" t="s">
        <v>354</v>
      </c>
      <c r="JGP1" s="278" t="s">
        <v>354</v>
      </c>
      <c r="JGQ1" s="278" t="s">
        <v>354</v>
      </c>
      <c r="JGR1" s="278" t="s">
        <v>354</v>
      </c>
      <c r="JGS1" s="278" t="s">
        <v>354</v>
      </c>
      <c r="JGT1" s="278" t="s">
        <v>354</v>
      </c>
      <c r="JGU1" s="278" t="s">
        <v>354</v>
      </c>
      <c r="JGV1" s="278" t="s">
        <v>354</v>
      </c>
      <c r="JGW1" s="278" t="s">
        <v>354</v>
      </c>
      <c r="JGX1" s="278" t="s">
        <v>354</v>
      </c>
      <c r="JGY1" s="278" t="s">
        <v>354</v>
      </c>
      <c r="JGZ1" s="278" t="s">
        <v>354</v>
      </c>
      <c r="JHA1" s="278" t="s">
        <v>354</v>
      </c>
      <c r="JHB1" s="278" t="s">
        <v>354</v>
      </c>
      <c r="JHC1" s="278" t="s">
        <v>354</v>
      </c>
      <c r="JHD1" s="278" t="s">
        <v>354</v>
      </c>
      <c r="JHE1" s="278" t="s">
        <v>354</v>
      </c>
      <c r="JHF1" s="278" t="s">
        <v>354</v>
      </c>
      <c r="JHG1" s="278" t="s">
        <v>354</v>
      </c>
      <c r="JHH1" s="278" t="s">
        <v>354</v>
      </c>
      <c r="JHI1" s="278" t="s">
        <v>354</v>
      </c>
      <c r="JHJ1" s="278" t="s">
        <v>354</v>
      </c>
      <c r="JHK1" s="278" t="s">
        <v>354</v>
      </c>
      <c r="JHL1" s="278" t="s">
        <v>354</v>
      </c>
      <c r="JHM1" s="278" t="s">
        <v>354</v>
      </c>
      <c r="JHN1" s="278" t="s">
        <v>354</v>
      </c>
      <c r="JHO1" s="278" t="s">
        <v>354</v>
      </c>
      <c r="JHP1" s="278" t="s">
        <v>354</v>
      </c>
      <c r="JHQ1" s="278" t="s">
        <v>354</v>
      </c>
      <c r="JHR1" s="278" t="s">
        <v>354</v>
      </c>
      <c r="JHS1" s="278" t="s">
        <v>354</v>
      </c>
      <c r="JHT1" s="278" t="s">
        <v>354</v>
      </c>
      <c r="JHU1" s="278" t="s">
        <v>354</v>
      </c>
      <c r="JHV1" s="278" t="s">
        <v>354</v>
      </c>
      <c r="JHW1" s="278" t="s">
        <v>354</v>
      </c>
      <c r="JHX1" s="278" t="s">
        <v>354</v>
      </c>
      <c r="JHY1" s="278" t="s">
        <v>354</v>
      </c>
      <c r="JHZ1" s="278" t="s">
        <v>354</v>
      </c>
      <c r="JIA1" s="278" t="s">
        <v>354</v>
      </c>
      <c r="JIB1" s="278" t="s">
        <v>354</v>
      </c>
      <c r="JIC1" s="278" t="s">
        <v>354</v>
      </c>
      <c r="JID1" s="278" t="s">
        <v>354</v>
      </c>
      <c r="JIE1" s="278" t="s">
        <v>354</v>
      </c>
      <c r="JIF1" s="278" t="s">
        <v>354</v>
      </c>
      <c r="JIG1" s="278" t="s">
        <v>354</v>
      </c>
      <c r="JIH1" s="278" t="s">
        <v>354</v>
      </c>
      <c r="JII1" s="278" t="s">
        <v>354</v>
      </c>
      <c r="JIJ1" s="278" t="s">
        <v>354</v>
      </c>
      <c r="JIK1" s="278" t="s">
        <v>354</v>
      </c>
      <c r="JIL1" s="278" t="s">
        <v>354</v>
      </c>
      <c r="JIM1" s="278" t="s">
        <v>354</v>
      </c>
      <c r="JIN1" s="278" t="s">
        <v>354</v>
      </c>
      <c r="JIO1" s="278" t="s">
        <v>354</v>
      </c>
      <c r="JIP1" s="278" t="s">
        <v>354</v>
      </c>
      <c r="JIQ1" s="278" t="s">
        <v>354</v>
      </c>
      <c r="JIR1" s="278" t="s">
        <v>354</v>
      </c>
      <c r="JIS1" s="278" t="s">
        <v>354</v>
      </c>
      <c r="JIT1" s="278" t="s">
        <v>354</v>
      </c>
      <c r="JIU1" s="278" t="s">
        <v>354</v>
      </c>
      <c r="JIV1" s="278" t="s">
        <v>354</v>
      </c>
      <c r="JIW1" s="278" t="s">
        <v>354</v>
      </c>
      <c r="JIX1" s="278" t="s">
        <v>354</v>
      </c>
      <c r="JIY1" s="278" t="s">
        <v>354</v>
      </c>
      <c r="JIZ1" s="278" t="s">
        <v>354</v>
      </c>
      <c r="JJA1" s="278" t="s">
        <v>354</v>
      </c>
      <c r="JJB1" s="278" t="s">
        <v>354</v>
      </c>
      <c r="JJC1" s="278" t="s">
        <v>354</v>
      </c>
      <c r="JJD1" s="278" t="s">
        <v>354</v>
      </c>
      <c r="JJE1" s="278" t="s">
        <v>354</v>
      </c>
      <c r="JJF1" s="278" t="s">
        <v>354</v>
      </c>
      <c r="JJG1" s="278" t="s">
        <v>354</v>
      </c>
      <c r="JJH1" s="278" t="s">
        <v>354</v>
      </c>
      <c r="JJI1" s="278" t="s">
        <v>354</v>
      </c>
      <c r="JJJ1" s="278" t="s">
        <v>354</v>
      </c>
      <c r="JJK1" s="278" t="s">
        <v>354</v>
      </c>
      <c r="JJL1" s="278" t="s">
        <v>354</v>
      </c>
      <c r="JJM1" s="278" t="s">
        <v>354</v>
      </c>
      <c r="JJN1" s="278" t="s">
        <v>354</v>
      </c>
      <c r="JJO1" s="278" t="s">
        <v>354</v>
      </c>
      <c r="JJP1" s="278" t="s">
        <v>354</v>
      </c>
      <c r="JJQ1" s="278" t="s">
        <v>354</v>
      </c>
      <c r="JJR1" s="278" t="s">
        <v>354</v>
      </c>
      <c r="JJS1" s="278" t="s">
        <v>354</v>
      </c>
      <c r="JJT1" s="278" t="s">
        <v>354</v>
      </c>
      <c r="JJU1" s="278" t="s">
        <v>354</v>
      </c>
      <c r="JJV1" s="278" t="s">
        <v>354</v>
      </c>
      <c r="JJW1" s="278" t="s">
        <v>354</v>
      </c>
      <c r="JJX1" s="278" t="s">
        <v>354</v>
      </c>
      <c r="JJY1" s="278" t="s">
        <v>354</v>
      </c>
      <c r="JJZ1" s="278" t="s">
        <v>354</v>
      </c>
      <c r="JKA1" s="278" t="s">
        <v>354</v>
      </c>
      <c r="JKB1" s="278" t="s">
        <v>354</v>
      </c>
      <c r="JKC1" s="278" t="s">
        <v>354</v>
      </c>
      <c r="JKD1" s="278" t="s">
        <v>354</v>
      </c>
      <c r="JKE1" s="278" t="s">
        <v>354</v>
      </c>
      <c r="JKF1" s="278" t="s">
        <v>354</v>
      </c>
      <c r="JKG1" s="278" t="s">
        <v>354</v>
      </c>
      <c r="JKH1" s="278" t="s">
        <v>354</v>
      </c>
      <c r="JKI1" s="278" t="s">
        <v>354</v>
      </c>
      <c r="JKJ1" s="278" t="s">
        <v>354</v>
      </c>
      <c r="JKK1" s="278" t="s">
        <v>354</v>
      </c>
      <c r="JKL1" s="278" t="s">
        <v>354</v>
      </c>
      <c r="JKM1" s="278" t="s">
        <v>354</v>
      </c>
      <c r="JKN1" s="278" t="s">
        <v>354</v>
      </c>
      <c r="JKO1" s="278" t="s">
        <v>354</v>
      </c>
      <c r="JKP1" s="278" t="s">
        <v>354</v>
      </c>
      <c r="JKQ1" s="278" t="s">
        <v>354</v>
      </c>
      <c r="JKR1" s="278" t="s">
        <v>354</v>
      </c>
      <c r="JKS1" s="278" t="s">
        <v>354</v>
      </c>
      <c r="JKT1" s="278" t="s">
        <v>354</v>
      </c>
      <c r="JKU1" s="278" t="s">
        <v>354</v>
      </c>
      <c r="JKV1" s="278" t="s">
        <v>354</v>
      </c>
      <c r="JKW1" s="278" t="s">
        <v>354</v>
      </c>
      <c r="JKX1" s="278" t="s">
        <v>354</v>
      </c>
      <c r="JKY1" s="278" t="s">
        <v>354</v>
      </c>
      <c r="JKZ1" s="278" t="s">
        <v>354</v>
      </c>
      <c r="JLA1" s="278" t="s">
        <v>354</v>
      </c>
      <c r="JLB1" s="278" t="s">
        <v>354</v>
      </c>
      <c r="JLC1" s="278" t="s">
        <v>354</v>
      </c>
      <c r="JLD1" s="278" t="s">
        <v>354</v>
      </c>
      <c r="JLE1" s="278" t="s">
        <v>354</v>
      </c>
      <c r="JLF1" s="278" t="s">
        <v>354</v>
      </c>
      <c r="JLG1" s="278" t="s">
        <v>354</v>
      </c>
      <c r="JLH1" s="278" t="s">
        <v>354</v>
      </c>
      <c r="JLI1" s="278" t="s">
        <v>354</v>
      </c>
      <c r="JLJ1" s="278" t="s">
        <v>354</v>
      </c>
      <c r="JLK1" s="278" t="s">
        <v>354</v>
      </c>
      <c r="JLL1" s="278" t="s">
        <v>354</v>
      </c>
      <c r="JLM1" s="278" t="s">
        <v>354</v>
      </c>
      <c r="JLN1" s="278" t="s">
        <v>354</v>
      </c>
      <c r="JLO1" s="278" t="s">
        <v>354</v>
      </c>
      <c r="JLP1" s="278" t="s">
        <v>354</v>
      </c>
      <c r="JLQ1" s="278" t="s">
        <v>354</v>
      </c>
      <c r="JLR1" s="278" t="s">
        <v>354</v>
      </c>
      <c r="JLS1" s="278" t="s">
        <v>354</v>
      </c>
      <c r="JLT1" s="278" t="s">
        <v>354</v>
      </c>
      <c r="JLU1" s="278" t="s">
        <v>354</v>
      </c>
      <c r="JLV1" s="278" t="s">
        <v>354</v>
      </c>
      <c r="JLW1" s="278" t="s">
        <v>354</v>
      </c>
      <c r="JLX1" s="278" t="s">
        <v>354</v>
      </c>
      <c r="JLY1" s="278" t="s">
        <v>354</v>
      </c>
      <c r="JLZ1" s="278" t="s">
        <v>354</v>
      </c>
      <c r="JMA1" s="278" t="s">
        <v>354</v>
      </c>
      <c r="JMB1" s="278" t="s">
        <v>354</v>
      </c>
      <c r="JMC1" s="278" t="s">
        <v>354</v>
      </c>
      <c r="JMD1" s="278" t="s">
        <v>354</v>
      </c>
      <c r="JME1" s="278" t="s">
        <v>354</v>
      </c>
      <c r="JMF1" s="278" t="s">
        <v>354</v>
      </c>
      <c r="JMG1" s="278" t="s">
        <v>354</v>
      </c>
      <c r="JMH1" s="278" t="s">
        <v>354</v>
      </c>
      <c r="JMI1" s="278" t="s">
        <v>354</v>
      </c>
      <c r="JMJ1" s="278" t="s">
        <v>354</v>
      </c>
      <c r="JMK1" s="278" t="s">
        <v>354</v>
      </c>
      <c r="JML1" s="278" t="s">
        <v>354</v>
      </c>
      <c r="JMM1" s="278" t="s">
        <v>354</v>
      </c>
      <c r="JMN1" s="278" t="s">
        <v>354</v>
      </c>
      <c r="JMO1" s="278" t="s">
        <v>354</v>
      </c>
      <c r="JMP1" s="278" t="s">
        <v>354</v>
      </c>
      <c r="JMQ1" s="278" t="s">
        <v>354</v>
      </c>
      <c r="JMR1" s="278" t="s">
        <v>354</v>
      </c>
      <c r="JMS1" s="278" t="s">
        <v>354</v>
      </c>
      <c r="JMT1" s="278" t="s">
        <v>354</v>
      </c>
      <c r="JMU1" s="278" t="s">
        <v>354</v>
      </c>
      <c r="JMV1" s="278" t="s">
        <v>354</v>
      </c>
      <c r="JMW1" s="278" t="s">
        <v>354</v>
      </c>
      <c r="JMX1" s="278" t="s">
        <v>354</v>
      </c>
      <c r="JMY1" s="278" t="s">
        <v>354</v>
      </c>
      <c r="JMZ1" s="278" t="s">
        <v>354</v>
      </c>
      <c r="JNA1" s="278" t="s">
        <v>354</v>
      </c>
      <c r="JNB1" s="278" t="s">
        <v>354</v>
      </c>
      <c r="JNC1" s="278" t="s">
        <v>354</v>
      </c>
      <c r="JND1" s="278" t="s">
        <v>354</v>
      </c>
      <c r="JNE1" s="278" t="s">
        <v>354</v>
      </c>
      <c r="JNF1" s="278" t="s">
        <v>354</v>
      </c>
      <c r="JNG1" s="278" t="s">
        <v>354</v>
      </c>
      <c r="JNH1" s="278" t="s">
        <v>354</v>
      </c>
      <c r="JNI1" s="278" t="s">
        <v>354</v>
      </c>
      <c r="JNJ1" s="278" t="s">
        <v>354</v>
      </c>
      <c r="JNK1" s="278" t="s">
        <v>354</v>
      </c>
      <c r="JNL1" s="278" t="s">
        <v>354</v>
      </c>
      <c r="JNM1" s="278" t="s">
        <v>354</v>
      </c>
      <c r="JNN1" s="278" t="s">
        <v>354</v>
      </c>
      <c r="JNO1" s="278" t="s">
        <v>354</v>
      </c>
      <c r="JNP1" s="278" t="s">
        <v>354</v>
      </c>
      <c r="JNQ1" s="278" t="s">
        <v>354</v>
      </c>
      <c r="JNR1" s="278" t="s">
        <v>354</v>
      </c>
      <c r="JNS1" s="278" t="s">
        <v>354</v>
      </c>
      <c r="JNT1" s="278" t="s">
        <v>354</v>
      </c>
      <c r="JNU1" s="278" t="s">
        <v>354</v>
      </c>
      <c r="JNV1" s="278" t="s">
        <v>354</v>
      </c>
      <c r="JNW1" s="278" t="s">
        <v>354</v>
      </c>
      <c r="JNX1" s="278" t="s">
        <v>354</v>
      </c>
      <c r="JNY1" s="278" t="s">
        <v>354</v>
      </c>
      <c r="JNZ1" s="278" t="s">
        <v>354</v>
      </c>
      <c r="JOA1" s="278" t="s">
        <v>354</v>
      </c>
      <c r="JOB1" s="278" t="s">
        <v>354</v>
      </c>
      <c r="JOC1" s="278" t="s">
        <v>354</v>
      </c>
      <c r="JOD1" s="278" t="s">
        <v>354</v>
      </c>
      <c r="JOE1" s="278" t="s">
        <v>354</v>
      </c>
      <c r="JOF1" s="278" t="s">
        <v>354</v>
      </c>
      <c r="JOG1" s="278" t="s">
        <v>354</v>
      </c>
      <c r="JOH1" s="278" t="s">
        <v>354</v>
      </c>
      <c r="JOI1" s="278" t="s">
        <v>354</v>
      </c>
      <c r="JOJ1" s="278" t="s">
        <v>354</v>
      </c>
      <c r="JOK1" s="278" t="s">
        <v>354</v>
      </c>
      <c r="JOL1" s="278" t="s">
        <v>354</v>
      </c>
      <c r="JOM1" s="278" t="s">
        <v>354</v>
      </c>
      <c r="JON1" s="278" t="s">
        <v>354</v>
      </c>
      <c r="JOO1" s="278" t="s">
        <v>354</v>
      </c>
      <c r="JOP1" s="278" t="s">
        <v>354</v>
      </c>
      <c r="JOQ1" s="278" t="s">
        <v>354</v>
      </c>
      <c r="JOR1" s="278" t="s">
        <v>354</v>
      </c>
      <c r="JOS1" s="278" t="s">
        <v>354</v>
      </c>
      <c r="JOT1" s="278" t="s">
        <v>354</v>
      </c>
      <c r="JOU1" s="278" t="s">
        <v>354</v>
      </c>
      <c r="JOV1" s="278" t="s">
        <v>354</v>
      </c>
      <c r="JOW1" s="278" t="s">
        <v>354</v>
      </c>
      <c r="JOX1" s="278" t="s">
        <v>354</v>
      </c>
      <c r="JOY1" s="278" t="s">
        <v>354</v>
      </c>
      <c r="JOZ1" s="278" t="s">
        <v>354</v>
      </c>
      <c r="JPA1" s="278" t="s">
        <v>354</v>
      </c>
      <c r="JPB1" s="278" t="s">
        <v>354</v>
      </c>
      <c r="JPC1" s="278" t="s">
        <v>354</v>
      </c>
      <c r="JPD1" s="278" t="s">
        <v>354</v>
      </c>
      <c r="JPE1" s="278" t="s">
        <v>354</v>
      </c>
      <c r="JPF1" s="278" t="s">
        <v>354</v>
      </c>
      <c r="JPG1" s="278" t="s">
        <v>354</v>
      </c>
      <c r="JPH1" s="278" t="s">
        <v>354</v>
      </c>
      <c r="JPI1" s="278" t="s">
        <v>354</v>
      </c>
      <c r="JPJ1" s="278" t="s">
        <v>354</v>
      </c>
      <c r="JPK1" s="278" t="s">
        <v>354</v>
      </c>
      <c r="JPL1" s="278" t="s">
        <v>354</v>
      </c>
      <c r="JPM1" s="278" t="s">
        <v>354</v>
      </c>
      <c r="JPN1" s="278" t="s">
        <v>354</v>
      </c>
      <c r="JPO1" s="278" t="s">
        <v>354</v>
      </c>
      <c r="JPP1" s="278" t="s">
        <v>354</v>
      </c>
      <c r="JPQ1" s="278" t="s">
        <v>354</v>
      </c>
      <c r="JPR1" s="278" t="s">
        <v>354</v>
      </c>
      <c r="JPS1" s="278" t="s">
        <v>354</v>
      </c>
      <c r="JPT1" s="278" t="s">
        <v>354</v>
      </c>
      <c r="JPU1" s="278" t="s">
        <v>354</v>
      </c>
      <c r="JPV1" s="278" t="s">
        <v>354</v>
      </c>
      <c r="JPW1" s="278" t="s">
        <v>354</v>
      </c>
      <c r="JPX1" s="278" t="s">
        <v>354</v>
      </c>
      <c r="JPY1" s="278" t="s">
        <v>354</v>
      </c>
      <c r="JPZ1" s="278" t="s">
        <v>354</v>
      </c>
      <c r="JQA1" s="278" t="s">
        <v>354</v>
      </c>
      <c r="JQB1" s="278" t="s">
        <v>354</v>
      </c>
      <c r="JQC1" s="278" t="s">
        <v>354</v>
      </c>
      <c r="JQD1" s="278" t="s">
        <v>354</v>
      </c>
      <c r="JQE1" s="278" t="s">
        <v>354</v>
      </c>
      <c r="JQF1" s="278" t="s">
        <v>354</v>
      </c>
      <c r="JQG1" s="278" t="s">
        <v>354</v>
      </c>
      <c r="JQH1" s="278" t="s">
        <v>354</v>
      </c>
      <c r="JQI1" s="278" t="s">
        <v>354</v>
      </c>
      <c r="JQJ1" s="278" t="s">
        <v>354</v>
      </c>
      <c r="JQK1" s="278" t="s">
        <v>354</v>
      </c>
      <c r="JQL1" s="278" t="s">
        <v>354</v>
      </c>
      <c r="JQM1" s="278" t="s">
        <v>354</v>
      </c>
      <c r="JQN1" s="278" t="s">
        <v>354</v>
      </c>
      <c r="JQO1" s="278" t="s">
        <v>354</v>
      </c>
      <c r="JQP1" s="278" t="s">
        <v>354</v>
      </c>
      <c r="JQQ1" s="278" t="s">
        <v>354</v>
      </c>
      <c r="JQR1" s="278" t="s">
        <v>354</v>
      </c>
      <c r="JQS1" s="278" t="s">
        <v>354</v>
      </c>
      <c r="JQT1" s="278" t="s">
        <v>354</v>
      </c>
      <c r="JQU1" s="278" t="s">
        <v>354</v>
      </c>
      <c r="JQV1" s="278" t="s">
        <v>354</v>
      </c>
      <c r="JQW1" s="278" t="s">
        <v>354</v>
      </c>
      <c r="JQX1" s="278" t="s">
        <v>354</v>
      </c>
      <c r="JQY1" s="278" t="s">
        <v>354</v>
      </c>
      <c r="JQZ1" s="278" t="s">
        <v>354</v>
      </c>
      <c r="JRA1" s="278" t="s">
        <v>354</v>
      </c>
      <c r="JRB1" s="278" t="s">
        <v>354</v>
      </c>
      <c r="JRC1" s="278" t="s">
        <v>354</v>
      </c>
      <c r="JRD1" s="278" t="s">
        <v>354</v>
      </c>
      <c r="JRE1" s="278" t="s">
        <v>354</v>
      </c>
      <c r="JRF1" s="278" t="s">
        <v>354</v>
      </c>
      <c r="JRG1" s="278" t="s">
        <v>354</v>
      </c>
      <c r="JRH1" s="278" t="s">
        <v>354</v>
      </c>
      <c r="JRI1" s="278" t="s">
        <v>354</v>
      </c>
      <c r="JRJ1" s="278" t="s">
        <v>354</v>
      </c>
      <c r="JRK1" s="278" t="s">
        <v>354</v>
      </c>
      <c r="JRL1" s="278" t="s">
        <v>354</v>
      </c>
      <c r="JRM1" s="278" t="s">
        <v>354</v>
      </c>
      <c r="JRN1" s="278" t="s">
        <v>354</v>
      </c>
      <c r="JRO1" s="278" t="s">
        <v>354</v>
      </c>
      <c r="JRP1" s="278" t="s">
        <v>354</v>
      </c>
      <c r="JRQ1" s="278" t="s">
        <v>354</v>
      </c>
      <c r="JRR1" s="278" t="s">
        <v>354</v>
      </c>
      <c r="JRS1" s="278" t="s">
        <v>354</v>
      </c>
      <c r="JRT1" s="278" t="s">
        <v>354</v>
      </c>
      <c r="JRU1" s="278" t="s">
        <v>354</v>
      </c>
      <c r="JRV1" s="278" t="s">
        <v>354</v>
      </c>
      <c r="JRW1" s="278" t="s">
        <v>354</v>
      </c>
      <c r="JRX1" s="278" t="s">
        <v>354</v>
      </c>
      <c r="JRY1" s="278" t="s">
        <v>354</v>
      </c>
      <c r="JRZ1" s="278" t="s">
        <v>354</v>
      </c>
      <c r="JSA1" s="278" t="s">
        <v>354</v>
      </c>
      <c r="JSB1" s="278" t="s">
        <v>354</v>
      </c>
      <c r="JSC1" s="278" t="s">
        <v>354</v>
      </c>
      <c r="JSD1" s="278" t="s">
        <v>354</v>
      </c>
      <c r="JSE1" s="278" t="s">
        <v>354</v>
      </c>
      <c r="JSF1" s="278" t="s">
        <v>354</v>
      </c>
      <c r="JSG1" s="278" t="s">
        <v>354</v>
      </c>
      <c r="JSH1" s="278" t="s">
        <v>354</v>
      </c>
      <c r="JSI1" s="278" t="s">
        <v>354</v>
      </c>
      <c r="JSJ1" s="278" t="s">
        <v>354</v>
      </c>
      <c r="JSK1" s="278" t="s">
        <v>354</v>
      </c>
      <c r="JSL1" s="278" t="s">
        <v>354</v>
      </c>
      <c r="JSM1" s="278" t="s">
        <v>354</v>
      </c>
      <c r="JSN1" s="278" t="s">
        <v>354</v>
      </c>
      <c r="JSO1" s="278" t="s">
        <v>354</v>
      </c>
      <c r="JSP1" s="278" t="s">
        <v>354</v>
      </c>
      <c r="JSQ1" s="278" t="s">
        <v>354</v>
      </c>
      <c r="JSR1" s="278" t="s">
        <v>354</v>
      </c>
      <c r="JSS1" s="278" t="s">
        <v>354</v>
      </c>
      <c r="JST1" s="278" t="s">
        <v>354</v>
      </c>
      <c r="JSU1" s="278" t="s">
        <v>354</v>
      </c>
      <c r="JSV1" s="278" t="s">
        <v>354</v>
      </c>
      <c r="JSW1" s="278" t="s">
        <v>354</v>
      </c>
      <c r="JSX1" s="278" t="s">
        <v>354</v>
      </c>
      <c r="JSY1" s="278" t="s">
        <v>354</v>
      </c>
      <c r="JSZ1" s="278" t="s">
        <v>354</v>
      </c>
      <c r="JTA1" s="278" t="s">
        <v>354</v>
      </c>
      <c r="JTB1" s="278" t="s">
        <v>354</v>
      </c>
      <c r="JTC1" s="278" t="s">
        <v>354</v>
      </c>
      <c r="JTD1" s="278" t="s">
        <v>354</v>
      </c>
      <c r="JTE1" s="278" t="s">
        <v>354</v>
      </c>
      <c r="JTF1" s="278" t="s">
        <v>354</v>
      </c>
      <c r="JTG1" s="278" t="s">
        <v>354</v>
      </c>
      <c r="JTH1" s="278" t="s">
        <v>354</v>
      </c>
      <c r="JTI1" s="278" t="s">
        <v>354</v>
      </c>
      <c r="JTJ1" s="278" t="s">
        <v>354</v>
      </c>
      <c r="JTK1" s="278" t="s">
        <v>354</v>
      </c>
      <c r="JTL1" s="278" t="s">
        <v>354</v>
      </c>
      <c r="JTM1" s="278" t="s">
        <v>354</v>
      </c>
      <c r="JTN1" s="278" t="s">
        <v>354</v>
      </c>
      <c r="JTO1" s="278" t="s">
        <v>354</v>
      </c>
      <c r="JTP1" s="278" t="s">
        <v>354</v>
      </c>
      <c r="JTQ1" s="278" t="s">
        <v>354</v>
      </c>
      <c r="JTR1" s="278" t="s">
        <v>354</v>
      </c>
      <c r="JTS1" s="278" t="s">
        <v>354</v>
      </c>
      <c r="JTT1" s="278" t="s">
        <v>354</v>
      </c>
      <c r="JTU1" s="278" t="s">
        <v>354</v>
      </c>
      <c r="JTV1" s="278" t="s">
        <v>354</v>
      </c>
      <c r="JTW1" s="278" t="s">
        <v>354</v>
      </c>
      <c r="JTX1" s="278" t="s">
        <v>354</v>
      </c>
      <c r="JTY1" s="278" t="s">
        <v>354</v>
      </c>
      <c r="JTZ1" s="278" t="s">
        <v>354</v>
      </c>
      <c r="JUA1" s="278" t="s">
        <v>354</v>
      </c>
      <c r="JUB1" s="278" t="s">
        <v>354</v>
      </c>
      <c r="JUC1" s="278" t="s">
        <v>354</v>
      </c>
      <c r="JUD1" s="278" t="s">
        <v>354</v>
      </c>
      <c r="JUE1" s="278" t="s">
        <v>354</v>
      </c>
      <c r="JUF1" s="278" t="s">
        <v>354</v>
      </c>
      <c r="JUG1" s="278" t="s">
        <v>354</v>
      </c>
      <c r="JUH1" s="278" t="s">
        <v>354</v>
      </c>
      <c r="JUI1" s="278" t="s">
        <v>354</v>
      </c>
      <c r="JUJ1" s="278" t="s">
        <v>354</v>
      </c>
      <c r="JUK1" s="278" t="s">
        <v>354</v>
      </c>
      <c r="JUL1" s="278" t="s">
        <v>354</v>
      </c>
      <c r="JUM1" s="278" t="s">
        <v>354</v>
      </c>
      <c r="JUN1" s="278" t="s">
        <v>354</v>
      </c>
      <c r="JUO1" s="278" t="s">
        <v>354</v>
      </c>
      <c r="JUP1" s="278" t="s">
        <v>354</v>
      </c>
      <c r="JUQ1" s="278" t="s">
        <v>354</v>
      </c>
      <c r="JUR1" s="278" t="s">
        <v>354</v>
      </c>
      <c r="JUS1" s="278" t="s">
        <v>354</v>
      </c>
      <c r="JUT1" s="278" t="s">
        <v>354</v>
      </c>
      <c r="JUU1" s="278" t="s">
        <v>354</v>
      </c>
      <c r="JUV1" s="278" t="s">
        <v>354</v>
      </c>
      <c r="JUW1" s="278" t="s">
        <v>354</v>
      </c>
      <c r="JUX1" s="278" t="s">
        <v>354</v>
      </c>
      <c r="JUY1" s="278" t="s">
        <v>354</v>
      </c>
      <c r="JUZ1" s="278" t="s">
        <v>354</v>
      </c>
      <c r="JVA1" s="278" t="s">
        <v>354</v>
      </c>
      <c r="JVB1" s="278" t="s">
        <v>354</v>
      </c>
      <c r="JVC1" s="278" t="s">
        <v>354</v>
      </c>
      <c r="JVD1" s="278" t="s">
        <v>354</v>
      </c>
      <c r="JVE1" s="278" t="s">
        <v>354</v>
      </c>
      <c r="JVF1" s="278" t="s">
        <v>354</v>
      </c>
      <c r="JVG1" s="278" t="s">
        <v>354</v>
      </c>
      <c r="JVH1" s="278" t="s">
        <v>354</v>
      </c>
      <c r="JVI1" s="278" t="s">
        <v>354</v>
      </c>
      <c r="JVJ1" s="278" t="s">
        <v>354</v>
      </c>
      <c r="JVK1" s="278" t="s">
        <v>354</v>
      </c>
      <c r="JVL1" s="278" t="s">
        <v>354</v>
      </c>
      <c r="JVM1" s="278" t="s">
        <v>354</v>
      </c>
      <c r="JVN1" s="278" t="s">
        <v>354</v>
      </c>
      <c r="JVO1" s="278" t="s">
        <v>354</v>
      </c>
      <c r="JVP1" s="278" t="s">
        <v>354</v>
      </c>
      <c r="JVQ1" s="278" t="s">
        <v>354</v>
      </c>
      <c r="JVR1" s="278" t="s">
        <v>354</v>
      </c>
      <c r="JVS1" s="278" t="s">
        <v>354</v>
      </c>
      <c r="JVT1" s="278" t="s">
        <v>354</v>
      </c>
      <c r="JVU1" s="278" t="s">
        <v>354</v>
      </c>
      <c r="JVV1" s="278" t="s">
        <v>354</v>
      </c>
      <c r="JVW1" s="278" t="s">
        <v>354</v>
      </c>
      <c r="JVX1" s="278" t="s">
        <v>354</v>
      </c>
      <c r="JVY1" s="278" t="s">
        <v>354</v>
      </c>
      <c r="JVZ1" s="278" t="s">
        <v>354</v>
      </c>
      <c r="JWA1" s="278" t="s">
        <v>354</v>
      </c>
      <c r="JWB1" s="278" t="s">
        <v>354</v>
      </c>
      <c r="JWC1" s="278" t="s">
        <v>354</v>
      </c>
      <c r="JWD1" s="278" t="s">
        <v>354</v>
      </c>
      <c r="JWE1" s="278" t="s">
        <v>354</v>
      </c>
      <c r="JWF1" s="278" t="s">
        <v>354</v>
      </c>
      <c r="JWG1" s="278" t="s">
        <v>354</v>
      </c>
      <c r="JWH1" s="278" t="s">
        <v>354</v>
      </c>
      <c r="JWI1" s="278" t="s">
        <v>354</v>
      </c>
      <c r="JWJ1" s="278" t="s">
        <v>354</v>
      </c>
      <c r="JWK1" s="278" t="s">
        <v>354</v>
      </c>
      <c r="JWL1" s="278" t="s">
        <v>354</v>
      </c>
      <c r="JWM1" s="278" t="s">
        <v>354</v>
      </c>
      <c r="JWN1" s="278" t="s">
        <v>354</v>
      </c>
      <c r="JWO1" s="278" t="s">
        <v>354</v>
      </c>
      <c r="JWP1" s="278" t="s">
        <v>354</v>
      </c>
      <c r="JWQ1" s="278" t="s">
        <v>354</v>
      </c>
      <c r="JWR1" s="278" t="s">
        <v>354</v>
      </c>
      <c r="JWS1" s="278" t="s">
        <v>354</v>
      </c>
      <c r="JWT1" s="278" t="s">
        <v>354</v>
      </c>
      <c r="JWU1" s="278" t="s">
        <v>354</v>
      </c>
      <c r="JWV1" s="278" t="s">
        <v>354</v>
      </c>
      <c r="JWW1" s="278" t="s">
        <v>354</v>
      </c>
      <c r="JWX1" s="278" t="s">
        <v>354</v>
      </c>
      <c r="JWY1" s="278" t="s">
        <v>354</v>
      </c>
      <c r="JWZ1" s="278" t="s">
        <v>354</v>
      </c>
      <c r="JXA1" s="278" t="s">
        <v>354</v>
      </c>
      <c r="JXB1" s="278" t="s">
        <v>354</v>
      </c>
      <c r="JXC1" s="278" t="s">
        <v>354</v>
      </c>
      <c r="JXD1" s="278" t="s">
        <v>354</v>
      </c>
      <c r="JXE1" s="278" t="s">
        <v>354</v>
      </c>
      <c r="JXF1" s="278" t="s">
        <v>354</v>
      </c>
      <c r="JXG1" s="278" t="s">
        <v>354</v>
      </c>
      <c r="JXH1" s="278" t="s">
        <v>354</v>
      </c>
      <c r="JXI1" s="278" t="s">
        <v>354</v>
      </c>
      <c r="JXJ1" s="278" t="s">
        <v>354</v>
      </c>
      <c r="JXK1" s="278" t="s">
        <v>354</v>
      </c>
      <c r="JXL1" s="278" t="s">
        <v>354</v>
      </c>
      <c r="JXM1" s="278" t="s">
        <v>354</v>
      </c>
      <c r="JXN1" s="278" t="s">
        <v>354</v>
      </c>
      <c r="JXO1" s="278" t="s">
        <v>354</v>
      </c>
      <c r="JXP1" s="278" t="s">
        <v>354</v>
      </c>
      <c r="JXQ1" s="278" t="s">
        <v>354</v>
      </c>
      <c r="JXR1" s="278" t="s">
        <v>354</v>
      </c>
      <c r="JXS1" s="278" t="s">
        <v>354</v>
      </c>
      <c r="JXT1" s="278" t="s">
        <v>354</v>
      </c>
      <c r="JXU1" s="278" t="s">
        <v>354</v>
      </c>
      <c r="JXV1" s="278" t="s">
        <v>354</v>
      </c>
      <c r="JXW1" s="278" t="s">
        <v>354</v>
      </c>
      <c r="JXX1" s="278" t="s">
        <v>354</v>
      </c>
      <c r="JXY1" s="278" t="s">
        <v>354</v>
      </c>
      <c r="JXZ1" s="278" t="s">
        <v>354</v>
      </c>
      <c r="JYA1" s="278" t="s">
        <v>354</v>
      </c>
      <c r="JYB1" s="278" t="s">
        <v>354</v>
      </c>
      <c r="JYC1" s="278" t="s">
        <v>354</v>
      </c>
      <c r="JYD1" s="278" t="s">
        <v>354</v>
      </c>
      <c r="JYE1" s="278" t="s">
        <v>354</v>
      </c>
      <c r="JYF1" s="278" t="s">
        <v>354</v>
      </c>
      <c r="JYG1" s="278" t="s">
        <v>354</v>
      </c>
      <c r="JYH1" s="278" t="s">
        <v>354</v>
      </c>
      <c r="JYI1" s="278" t="s">
        <v>354</v>
      </c>
      <c r="JYJ1" s="278" t="s">
        <v>354</v>
      </c>
      <c r="JYK1" s="278" t="s">
        <v>354</v>
      </c>
      <c r="JYL1" s="278" t="s">
        <v>354</v>
      </c>
      <c r="JYM1" s="278" t="s">
        <v>354</v>
      </c>
      <c r="JYN1" s="278" t="s">
        <v>354</v>
      </c>
      <c r="JYO1" s="278" t="s">
        <v>354</v>
      </c>
      <c r="JYP1" s="278" t="s">
        <v>354</v>
      </c>
      <c r="JYQ1" s="278" t="s">
        <v>354</v>
      </c>
      <c r="JYR1" s="278" t="s">
        <v>354</v>
      </c>
      <c r="JYS1" s="278" t="s">
        <v>354</v>
      </c>
      <c r="JYT1" s="278" t="s">
        <v>354</v>
      </c>
      <c r="JYU1" s="278" t="s">
        <v>354</v>
      </c>
      <c r="JYV1" s="278" t="s">
        <v>354</v>
      </c>
      <c r="JYW1" s="278" t="s">
        <v>354</v>
      </c>
      <c r="JYX1" s="278" t="s">
        <v>354</v>
      </c>
      <c r="JYY1" s="278" t="s">
        <v>354</v>
      </c>
      <c r="JYZ1" s="278" t="s">
        <v>354</v>
      </c>
      <c r="JZA1" s="278" t="s">
        <v>354</v>
      </c>
      <c r="JZB1" s="278" t="s">
        <v>354</v>
      </c>
      <c r="JZC1" s="278" t="s">
        <v>354</v>
      </c>
      <c r="JZD1" s="278" t="s">
        <v>354</v>
      </c>
      <c r="JZE1" s="278" t="s">
        <v>354</v>
      </c>
      <c r="JZF1" s="278" t="s">
        <v>354</v>
      </c>
      <c r="JZG1" s="278" t="s">
        <v>354</v>
      </c>
      <c r="JZH1" s="278" t="s">
        <v>354</v>
      </c>
      <c r="JZI1" s="278" t="s">
        <v>354</v>
      </c>
      <c r="JZJ1" s="278" t="s">
        <v>354</v>
      </c>
      <c r="JZK1" s="278" t="s">
        <v>354</v>
      </c>
      <c r="JZL1" s="278" t="s">
        <v>354</v>
      </c>
      <c r="JZM1" s="278" t="s">
        <v>354</v>
      </c>
      <c r="JZN1" s="278" t="s">
        <v>354</v>
      </c>
      <c r="JZO1" s="278" t="s">
        <v>354</v>
      </c>
      <c r="JZP1" s="278" t="s">
        <v>354</v>
      </c>
      <c r="JZQ1" s="278" t="s">
        <v>354</v>
      </c>
      <c r="JZR1" s="278" t="s">
        <v>354</v>
      </c>
      <c r="JZS1" s="278" t="s">
        <v>354</v>
      </c>
      <c r="JZT1" s="278" t="s">
        <v>354</v>
      </c>
      <c r="JZU1" s="278" t="s">
        <v>354</v>
      </c>
      <c r="JZV1" s="278" t="s">
        <v>354</v>
      </c>
      <c r="JZW1" s="278" t="s">
        <v>354</v>
      </c>
      <c r="JZX1" s="278" t="s">
        <v>354</v>
      </c>
      <c r="JZY1" s="278" t="s">
        <v>354</v>
      </c>
      <c r="JZZ1" s="278" t="s">
        <v>354</v>
      </c>
      <c r="KAA1" s="278" t="s">
        <v>354</v>
      </c>
      <c r="KAB1" s="278" t="s">
        <v>354</v>
      </c>
      <c r="KAC1" s="278" t="s">
        <v>354</v>
      </c>
      <c r="KAD1" s="278" t="s">
        <v>354</v>
      </c>
      <c r="KAE1" s="278" t="s">
        <v>354</v>
      </c>
      <c r="KAF1" s="278" t="s">
        <v>354</v>
      </c>
      <c r="KAG1" s="278" t="s">
        <v>354</v>
      </c>
      <c r="KAH1" s="278" t="s">
        <v>354</v>
      </c>
      <c r="KAI1" s="278" t="s">
        <v>354</v>
      </c>
      <c r="KAJ1" s="278" t="s">
        <v>354</v>
      </c>
      <c r="KAK1" s="278" t="s">
        <v>354</v>
      </c>
      <c r="KAL1" s="278" t="s">
        <v>354</v>
      </c>
      <c r="KAM1" s="278" t="s">
        <v>354</v>
      </c>
      <c r="KAN1" s="278" t="s">
        <v>354</v>
      </c>
      <c r="KAO1" s="278" t="s">
        <v>354</v>
      </c>
      <c r="KAP1" s="278" t="s">
        <v>354</v>
      </c>
      <c r="KAQ1" s="278" t="s">
        <v>354</v>
      </c>
      <c r="KAR1" s="278" t="s">
        <v>354</v>
      </c>
      <c r="KAS1" s="278" t="s">
        <v>354</v>
      </c>
      <c r="KAT1" s="278" t="s">
        <v>354</v>
      </c>
      <c r="KAU1" s="278" t="s">
        <v>354</v>
      </c>
      <c r="KAV1" s="278" t="s">
        <v>354</v>
      </c>
      <c r="KAW1" s="278" t="s">
        <v>354</v>
      </c>
      <c r="KAX1" s="278" t="s">
        <v>354</v>
      </c>
      <c r="KAY1" s="278" t="s">
        <v>354</v>
      </c>
      <c r="KAZ1" s="278" t="s">
        <v>354</v>
      </c>
      <c r="KBA1" s="278" t="s">
        <v>354</v>
      </c>
      <c r="KBB1" s="278" t="s">
        <v>354</v>
      </c>
      <c r="KBC1" s="278" t="s">
        <v>354</v>
      </c>
      <c r="KBD1" s="278" t="s">
        <v>354</v>
      </c>
      <c r="KBE1" s="278" t="s">
        <v>354</v>
      </c>
      <c r="KBF1" s="278" t="s">
        <v>354</v>
      </c>
      <c r="KBG1" s="278" t="s">
        <v>354</v>
      </c>
      <c r="KBH1" s="278" t="s">
        <v>354</v>
      </c>
      <c r="KBI1" s="278" t="s">
        <v>354</v>
      </c>
      <c r="KBJ1" s="278" t="s">
        <v>354</v>
      </c>
      <c r="KBK1" s="278" t="s">
        <v>354</v>
      </c>
      <c r="KBL1" s="278" t="s">
        <v>354</v>
      </c>
      <c r="KBM1" s="278" t="s">
        <v>354</v>
      </c>
      <c r="KBN1" s="278" t="s">
        <v>354</v>
      </c>
      <c r="KBO1" s="278" t="s">
        <v>354</v>
      </c>
      <c r="KBP1" s="278" t="s">
        <v>354</v>
      </c>
      <c r="KBQ1" s="278" t="s">
        <v>354</v>
      </c>
      <c r="KBR1" s="278" t="s">
        <v>354</v>
      </c>
      <c r="KBS1" s="278" t="s">
        <v>354</v>
      </c>
      <c r="KBT1" s="278" t="s">
        <v>354</v>
      </c>
      <c r="KBU1" s="278" t="s">
        <v>354</v>
      </c>
      <c r="KBV1" s="278" t="s">
        <v>354</v>
      </c>
      <c r="KBW1" s="278" t="s">
        <v>354</v>
      </c>
      <c r="KBX1" s="278" t="s">
        <v>354</v>
      </c>
      <c r="KBY1" s="278" t="s">
        <v>354</v>
      </c>
      <c r="KBZ1" s="278" t="s">
        <v>354</v>
      </c>
      <c r="KCA1" s="278" t="s">
        <v>354</v>
      </c>
      <c r="KCB1" s="278" t="s">
        <v>354</v>
      </c>
      <c r="KCC1" s="278" t="s">
        <v>354</v>
      </c>
      <c r="KCD1" s="278" t="s">
        <v>354</v>
      </c>
      <c r="KCE1" s="278" t="s">
        <v>354</v>
      </c>
      <c r="KCF1" s="278" t="s">
        <v>354</v>
      </c>
      <c r="KCG1" s="278" t="s">
        <v>354</v>
      </c>
      <c r="KCH1" s="278" t="s">
        <v>354</v>
      </c>
      <c r="KCI1" s="278" t="s">
        <v>354</v>
      </c>
      <c r="KCJ1" s="278" t="s">
        <v>354</v>
      </c>
      <c r="KCK1" s="278" t="s">
        <v>354</v>
      </c>
      <c r="KCL1" s="278" t="s">
        <v>354</v>
      </c>
      <c r="KCM1" s="278" t="s">
        <v>354</v>
      </c>
      <c r="KCN1" s="278" t="s">
        <v>354</v>
      </c>
      <c r="KCO1" s="278" t="s">
        <v>354</v>
      </c>
      <c r="KCP1" s="278" t="s">
        <v>354</v>
      </c>
      <c r="KCQ1" s="278" t="s">
        <v>354</v>
      </c>
      <c r="KCR1" s="278" t="s">
        <v>354</v>
      </c>
      <c r="KCS1" s="278" t="s">
        <v>354</v>
      </c>
      <c r="KCT1" s="278" t="s">
        <v>354</v>
      </c>
      <c r="KCU1" s="278" t="s">
        <v>354</v>
      </c>
      <c r="KCV1" s="278" t="s">
        <v>354</v>
      </c>
      <c r="KCW1" s="278" t="s">
        <v>354</v>
      </c>
      <c r="KCX1" s="278" t="s">
        <v>354</v>
      </c>
      <c r="KCY1" s="278" t="s">
        <v>354</v>
      </c>
      <c r="KCZ1" s="278" t="s">
        <v>354</v>
      </c>
      <c r="KDA1" s="278" t="s">
        <v>354</v>
      </c>
      <c r="KDB1" s="278" t="s">
        <v>354</v>
      </c>
      <c r="KDC1" s="278" t="s">
        <v>354</v>
      </c>
      <c r="KDD1" s="278" t="s">
        <v>354</v>
      </c>
      <c r="KDE1" s="278" t="s">
        <v>354</v>
      </c>
      <c r="KDF1" s="278" t="s">
        <v>354</v>
      </c>
      <c r="KDG1" s="278" t="s">
        <v>354</v>
      </c>
      <c r="KDH1" s="278" t="s">
        <v>354</v>
      </c>
      <c r="KDI1" s="278" t="s">
        <v>354</v>
      </c>
      <c r="KDJ1" s="278" t="s">
        <v>354</v>
      </c>
      <c r="KDK1" s="278" t="s">
        <v>354</v>
      </c>
      <c r="KDL1" s="278" t="s">
        <v>354</v>
      </c>
      <c r="KDM1" s="278" t="s">
        <v>354</v>
      </c>
      <c r="KDN1" s="278" t="s">
        <v>354</v>
      </c>
      <c r="KDO1" s="278" t="s">
        <v>354</v>
      </c>
      <c r="KDP1" s="278" t="s">
        <v>354</v>
      </c>
      <c r="KDQ1" s="278" t="s">
        <v>354</v>
      </c>
      <c r="KDR1" s="278" t="s">
        <v>354</v>
      </c>
      <c r="KDS1" s="278" t="s">
        <v>354</v>
      </c>
      <c r="KDT1" s="278" t="s">
        <v>354</v>
      </c>
      <c r="KDU1" s="278" t="s">
        <v>354</v>
      </c>
      <c r="KDV1" s="278" t="s">
        <v>354</v>
      </c>
      <c r="KDW1" s="278" t="s">
        <v>354</v>
      </c>
      <c r="KDX1" s="278" t="s">
        <v>354</v>
      </c>
      <c r="KDY1" s="278" t="s">
        <v>354</v>
      </c>
      <c r="KDZ1" s="278" t="s">
        <v>354</v>
      </c>
      <c r="KEA1" s="278" t="s">
        <v>354</v>
      </c>
      <c r="KEB1" s="278" t="s">
        <v>354</v>
      </c>
      <c r="KEC1" s="278" t="s">
        <v>354</v>
      </c>
      <c r="KED1" s="278" t="s">
        <v>354</v>
      </c>
      <c r="KEE1" s="278" t="s">
        <v>354</v>
      </c>
      <c r="KEF1" s="278" t="s">
        <v>354</v>
      </c>
      <c r="KEG1" s="278" t="s">
        <v>354</v>
      </c>
      <c r="KEH1" s="278" t="s">
        <v>354</v>
      </c>
      <c r="KEI1" s="278" t="s">
        <v>354</v>
      </c>
      <c r="KEJ1" s="278" t="s">
        <v>354</v>
      </c>
      <c r="KEK1" s="278" t="s">
        <v>354</v>
      </c>
      <c r="KEL1" s="278" t="s">
        <v>354</v>
      </c>
      <c r="KEM1" s="278" t="s">
        <v>354</v>
      </c>
      <c r="KEN1" s="278" t="s">
        <v>354</v>
      </c>
      <c r="KEO1" s="278" t="s">
        <v>354</v>
      </c>
      <c r="KEP1" s="278" t="s">
        <v>354</v>
      </c>
      <c r="KEQ1" s="278" t="s">
        <v>354</v>
      </c>
      <c r="KER1" s="278" t="s">
        <v>354</v>
      </c>
      <c r="KES1" s="278" t="s">
        <v>354</v>
      </c>
      <c r="KET1" s="278" t="s">
        <v>354</v>
      </c>
      <c r="KEU1" s="278" t="s">
        <v>354</v>
      </c>
      <c r="KEV1" s="278" t="s">
        <v>354</v>
      </c>
      <c r="KEW1" s="278" t="s">
        <v>354</v>
      </c>
      <c r="KEX1" s="278" t="s">
        <v>354</v>
      </c>
      <c r="KEY1" s="278" t="s">
        <v>354</v>
      </c>
      <c r="KEZ1" s="278" t="s">
        <v>354</v>
      </c>
      <c r="KFA1" s="278" t="s">
        <v>354</v>
      </c>
      <c r="KFB1" s="278" t="s">
        <v>354</v>
      </c>
      <c r="KFC1" s="278" t="s">
        <v>354</v>
      </c>
      <c r="KFD1" s="278" t="s">
        <v>354</v>
      </c>
      <c r="KFE1" s="278" t="s">
        <v>354</v>
      </c>
      <c r="KFF1" s="278" t="s">
        <v>354</v>
      </c>
      <c r="KFG1" s="278" t="s">
        <v>354</v>
      </c>
      <c r="KFH1" s="278" t="s">
        <v>354</v>
      </c>
      <c r="KFI1" s="278" t="s">
        <v>354</v>
      </c>
      <c r="KFJ1" s="278" t="s">
        <v>354</v>
      </c>
      <c r="KFK1" s="278" t="s">
        <v>354</v>
      </c>
      <c r="KFL1" s="278" t="s">
        <v>354</v>
      </c>
      <c r="KFM1" s="278" t="s">
        <v>354</v>
      </c>
      <c r="KFN1" s="278" t="s">
        <v>354</v>
      </c>
      <c r="KFO1" s="278" t="s">
        <v>354</v>
      </c>
      <c r="KFP1" s="278" t="s">
        <v>354</v>
      </c>
      <c r="KFQ1" s="278" t="s">
        <v>354</v>
      </c>
      <c r="KFR1" s="278" t="s">
        <v>354</v>
      </c>
      <c r="KFS1" s="278" t="s">
        <v>354</v>
      </c>
      <c r="KFT1" s="278" t="s">
        <v>354</v>
      </c>
      <c r="KFU1" s="278" t="s">
        <v>354</v>
      </c>
      <c r="KFV1" s="278" t="s">
        <v>354</v>
      </c>
      <c r="KFW1" s="278" t="s">
        <v>354</v>
      </c>
      <c r="KFX1" s="278" t="s">
        <v>354</v>
      </c>
      <c r="KFY1" s="278" t="s">
        <v>354</v>
      </c>
      <c r="KFZ1" s="278" t="s">
        <v>354</v>
      </c>
      <c r="KGA1" s="278" t="s">
        <v>354</v>
      </c>
      <c r="KGB1" s="278" t="s">
        <v>354</v>
      </c>
      <c r="KGC1" s="278" t="s">
        <v>354</v>
      </c>
      <c r="KGD1" s="278" t="s">
        <v>354</v>
      </c>
      <c r="KGE1" s="278" t="s">
        <v>354</v>
      </c>
      <c r="KGF1" s="278" t="s">
        <v>354</v>
      </c>
      <c r="KGG1" s="278" t="s">
        <v>354</v>
      </c>
      <c r="KGH1" s="278" t="s">
        <v>354</v>
      </c>
      <c r="KGI1" s="278" t="s">
        <v>354</v>
      </c>
      <c r="KGJ1" s="278" t="s">
        <v>354</v>
      </c>
      <c r="KGK1" s="278" t="s">
        <v>354</v>
      </c>
      <c r="KGL1" s="278" t="s">
        <v>354</v>
      </c>
      <c r="KGM1" s="278" t="s">
        <v>354</v>
      </c>
      <c r="KGN1" s="278" t="s">
        <v>354</v>
      </c>
      <c r="KGO1" s="278" t="s">
        <v>354</v>
      </c>
      <c r="KGP1" s="278" t="s">
        <v>354</v>
      </c>
      <c r="KGQ1" s="278" t="s">
        <v>354</v>
      </c>
      <c r="KGR1" s="278" t="s">
        <v>354</v>
      </c>
      <c r="KGS1" s="278" t="s">
        <v>354</v>
      </c>
      <c r="KGT1" s="278" t="s">
        <v>354</v>
      </c>
      <c r="KGU1" s="278" t="s">
        <v>354</v>
      </c>
      <c r="KGV1" s="278" t="s">
        <v>354</v>
      </c>
      <c r="KGW1" s="278" t="s">
        <v>354</v>
      </c>
      <c r="KGX1" s="278" t="s">
        <v>354</v>
      </c>
      <c r="KGY1" s="278" t="s">
        <v>354</v>
      </c>
      <c r="KGZ1" s="278" t="s">
        <v>354</v>
      </c>
      <c r="KHA1" s="278" t="s">
        <v>354</v>
      </c>
      <c r="KHB1" s="278" t="s">
        <v>354</v>
      </c>
      <c r="KHC1" s="278" t="s">
        <v>354</v>
      </c>
      <c r="KHD1" s="278" t="s">
        <v>354</v>
      </c>
      <c r="KHE1" s="278" t="s">
        <v>354</v>
      </c>
      <c r="KHF1" s="278" t="s">
        <v>354</v>
      </c>
      <c r="KHG1" s="278" t="s">
        <v>354</v>
      </c>
      <c r="KHH1" s="278" t="s">
        <v>354</v>
      </c>
      <c r="KHI1" s="278" t="s">
        <v>354</v>
      </c>
      <c r="KHJ1" s="278" t="s">
        <v>354</v>
      </c>
      <c r="KHK1" s="278" t="s">
        <v>354</v>
      </c>
      <c r="KHL1" s="278" t="s">
        <v>354</v>
      </c>
      <c r="KHM1" s="278" t="s">
        <v>354</v>
      </c>
      <c r="KHN1" s="278" t="s">
        <v>354</v>
      </c>
      <c r="KHO1" s="278" t="s">
        <v>354</v>
      </c>
      <c r="KHP1" s="278" t="s">
        <v>354</v>
      </c>
      <c r="KHQ1" s="278" t="s">
        <v>354</v>
      </c>
      <c r="KHR1" s="278" t="s">
        <v>354</v>
      </c>
      <c r="KHS1" s="278" t="s">
        <v>354</v>
      </c>
      <c r="KHT1" s="278" t="s">
        <v>354</v>
      </c>
      <c r="KHU1" s="278" t="s">
        <v>354</v>
      </c>
      <c r="KHV1" s="278" t="s">
        <v>354</v>
      </c>
      <c r="KHW1" s="278" t="s">
        <v>354</v>
      </c>
      <c r="KHX1" s="278" t="s">
        <v>354</v>
      </c>
      <c r="KHY1" s="278" t="s">
        <v>354</v>
      </c>
      <c r="KHZ1" s="278" t="s">
        <v>354</v>
      </c>
      <c r="KIA1" s="278" t="s">
        <v>354</v>
      </c>
      <c r="KIB1" s="278" t="s">
        <v>354</v>
      </c>
      <c r="KIC1" s="278" t="s">
        <v>354</v>
      </c>
      <c r="KID1" s="278" t="s">
        <v>354</v>
      </c>
      <c r="KIE1" s="278" t="s">
        <v>354</v>
      </c>
      <c r="KIF1" s="278" t="s">
        <v>354</v>
      </c>
      <c r="KIG1" s="278" t="s">
        <v>354</v>
      </c>
      <c r="KIH1" s="278" t="s">
        <v>354</v>
      </c>
      <c r="KII1" s="278" t="s">
        <v>354</v>
      </c>
      <c r="KIJ1" s="278" t="s">
        <v>354</v>
      </c>
      <c r="KIK1" s="278" t="s">
        <v>354</v>
      </c>
      <c r="KIL1" s="278" t="s">
        <v>354</v>
      </c>
      <c r="KIM1" s="278" t="s">
        <v>354</v>
      </c>
      <c r="KIN1" s="278" t="s">
        <v>354</v>
      </c>
      <c r="KIO1" s="278" t="s">
        <v>354</v>
      </c>
      <c r="KIP1" s="278" t="s">
        <v>354</v>
      </c>
      <c r="KIQ1" s="278" t="s">
        <v>354</v>
      </c>
      <c r="KIR1" s="278" t="s">
        <v>354</v>
      </c>
      <c r="KIS1" s="278" t="s">
        <v>354</v>
      </c>
      <c r="KIT1" s="278" t="s">
        <v>354</v>
      </c>
      <c r="KIU1" s="278" t="s">
        <v>354</v>
      </c>
      <c r="KIV1" s="278" t="s">
        <v>354</v>
      </c>
      <c r="KIW1" s="278" t="s">
        <v>354</v>
      </c>
      <c r="KIX1" s="278" t="s">
        <v>354</v>
      </c>
      <c r="KIY1" s="278" t="s">
        <v>354</v>
      </c>
      <c r="KIZ1" s="278" t="s">
        <v>354</v>
      </c>
      <c r="KJA1" s="278" t="s">
        <v>354</v>
      </c>
      <c r="KJB1" s="278" t="s">
        <v>354</v>
      </c>
      <c r="KJC1" s="278" t="s">
        <v>354</v>
      </c>
      <c r="KJD1" s="278" t="s">
        <v>354</v>
      </c>
      <c r="KJE1" s="278" t="s">
        <v>354</v>
      </c>
      <c r="KJF1" s="278" t="s">
        <v>354</v>
      </c>
      <c r="KJG1" s="278" t="s">
        <v>354</v>
      </c>
      <c r="KJH1" s="278" t="s">
        <v>354</v>
      </c>
      <c r="KJI1" s="278" t="s">
        <v>354</v>
      </c>
      <c r="KJJ1" s="278" t="s">
        <v>354</v>
      </c>
      <c r="KJK1" s="278" t="s">
        <v>354</v>
      </c>
      <c r="KJL1" s="278" t="s">
        <v>354</v>
      </c>
      <c r="KJM1" s="278" t="s">
        <v>354</v>
      </c>
      <c r="KJN1" s="278" t="s">
        <v>354</v>
      </c>
      <c r="KJO1" s="278" t="s">
        <v>354</v>
      </c>
      <c r="KJP1" s="278" t="s">
        <v>354</v>
      </c>
      <c r="KJQ1" s="278" t="s">
        <v>354</v>
      </c>
      <c r="KJR1" s="278" t="s">
        <v>354</v>
      </c>
      <c r="KJS1" s="278" t="s">
        <v>354</v>
      </c>
      <c r="KJT1" s="278" t="s">
        <v>354</v>
      </c>
      <c r="KJU1" s="278" t="s">
        <v>354</v>
      </c>
      <c r="KJV1" s="278" t="s">
        <v>354</v>
      </c>
      <c r="KJW1" s="278" t="s">
        <v>354</v>
      </c>
      <c r="KJX1" s="278" t="s">
        <v>354</v>
      </c>
      <c r="KJY1" s="278" t="s">
        <v>354</v>
      </c>
      <c r="KJZ1" s="278" t="s">
        <v>354</v>
      </c>
      <c r="KKA1" s="278" t="s">
        <v>354</v>
      </c>
      <c r="KKB1" s="278" t="s">
        <v>354</v>
      </c>
      <c r="KKC1" s="278" t="s">
        <v>354</v>
      </c>
      <c r="KKD1" s="278" t="s">
        <v>354</v>
      </c>
      <c r="KKE1" s="278" t="s">
        <v>354</v>
      </c>
      <c r="KKF1" s="278" t="s">
        <v>354</v>
      </c>
      <c r="KKG1" s="278" t="s">
        <v>354</v>
      </c>
      <c r="KKH1" s="278" t="s">
        <v>354</v>
      </c>
      <c r="KKI1" s="278" t="s">
        <v>354</v>
      </c>
      <c r="KKJ1" s="278" t="s">
        <v>354</v>
      </c>
      <c r="KKK1" s="278" t="s">
        <v>354</v>
      </c>
      <c r="KKL1" s="278" t="s">
        <v>354</v>
      </c>
      <c r="KKM1" s="278" t="s">
        <v>354</v>
      </c>
      <c r="KKN1" s="278" t="s">
        <v>354</v>
      </c>
      <c r="KKO1" s="278" t="s">
        <v>354</v>
      </c>
      <c r="KKP1" s="278" t="s">
        <v>354</v>
      </c>
      <c r="KKQ1" s="278" t="s">
        <v>354</v>
      </c>
      <c r="KKR1" s="278" t="s">
        <v>354</v>
      </c>
      <c r="KKS1" s="278" t="s">
        <v>354</v>
      </c>
      <c r="KKT1" s="278" t="s">
        <v>354</v>
      </c>
      <c r="KKU1" s="278" t="s">
        <v>354</v>
      </c>
      <c r="KKV1" s="278" t="s">
        <v>354</v>
      </c>
      <c r="KKW1" s="278" t="s">
        <v>354</v>
      </c>
      <c r="KKX1" s="278" t="s">
        <v>354</v>
      </c>
      <c r="KKY1" s="278" t="s">
        <v>354</v>
      </c>
      <c r="KKZ1" s="278" t="s">
        <v>354</v>
      </c>
      <c r="KLA1" s="278" t="s">
        <v>354</v>
      </c>
      <c r="KLB1" s="278" t="s">
        <v>354</v>
      </c>
      <c r="KLC1" s="278" t="s">
        <v>354</v>
      </c>
      <c r="KLD1" s="278" t="s">
        <v>354</v>
      </c>
      <c r="KLE1" s="278" t="s">
        <v>354</v>
      </c>
      <c r="KLF1" s="278" t="s">
        <v>354</v>
      </c>
      <c r="KLG1" s="278" t="s">
        <v>354</v>
      </c>
      <c r="KLH1" s="278" t="s">
        <v>354</v>
      </c>
      <c r="KLI1" s="278" t="s">
        <v>354</v>
      </c>
      <c r="KLJ1" s="278" t="s">
        <v>354</v>
      </c>
      <c r="KLK1" s="278" t="s">
        <v>354</v>
      </c>
      <c r="KLL1" s="278" t="s">
        <v>354</v>
      </c>
      <c r="KLM1" s="278" t="s">
        <v>354</v>
      </c>
      <c r="KLN1" s="278" t="s">
        <v>354</v>
      </c>
      <c r="KLO1" s="278" t="s">
        <v>354</v>
      </c>
      <c r="KLP1" s="278" t="s">
        <v>354</v>
      </c>
      <c r="KLQ1" s="278" t="s">
        <v>354</v>
      </c>
      <c r="KLR1" s="278" t="s">
        <v>354</v>
      </c>
      <c r="KLS1" s="278" t="s">
        <v>354</v>
      </c>
      <c r="KLT1" s="278" t="s">
        <v>354</v>
      </c>
      <c r="KLU1" s="278" t="s">
        <v>354</v>
      </c>
      <c r="KLV1" s="278" t="s">
        <v>354</v>
      </c>
      <c r="KLW1" s="278" t="s">
        <v>354</v>
      </c>
      <c r="KLX1" s="278" t="s">
        <v>354</v>
      </c>
      <c r="KLY1" s="278" t="s">
        <v>354</v>
      </c>
      <c r="KLZ1" s="278" t="s">
        <v>354</v>
      </c>
      <c r="KMA1" s="278" t="s">
        <v>354</v>
      </c>
      <c r="KMB1" s="278" t="s">
        <v>354</v>
      </c>
      <c r="KMC1" s="278" t="s">
        <v>354</v>
      </c>
      <c r="KMD1" s="278" t="s">
        <v>354</v>
      </c>
      <c r="KME1" s="278" t="s">
        <v>354</v>
      </c>
      <c r="KMF1" s="278" t="s">
        <v>354</v>
      </c>
      <c r="KMG1" s="278" t="s">
        <v>354</v>
      </c>
      <c r="KMH1" s="278" t="s">
        <v>354</v>
      </c>
      <c r="KMI1" s="278" t="s">
        <v>354</v>
      </c>
      <c r="KMJ1" s="278" t="s">
        <v>354</v>
      </c>
      <c r="KMK1" s="278" t="s">
        <v>354</v>
      </c>
      <c r="KML1" s="278" t="s">
        <v>354</v>
      </c>
      <c r="KMM1" s="278" t="s">
        <v>354</v>
      </c>
      <c r="KMN1" s="278" t="s">
        <v>354</v>
      </c>
      <c r="KMO1" s="278" t="s">
        <v>354</v>
      </c>
      <c r="KMP1" s="278" t="s">
        <v>354</v>
      </c>
      <c r="KMQ1" s="278" t="s">
        <v>354</v>
      </c>
      <c r="KMR1" s="278" t="s">
        <v>354</v>
      </c>
      <c r="KMS1" s="278" t="s">
        <v>354</v>
      </c>
      <c r="KMT1" s="278" t="s">
        <v>354</v>
      </c>
      <c r="KMU1" s="278" t="s">
        <v>354</v>
      </c>
      <c r="KMV1" s="278" t="s">
        <v>354</v>
      </c>
      <c r="KMW1" s="278" t="s">
        <v>354</v>
      </c>
      <c r="KMX1" s="278" t="s">
        <v>354</v>
      </c>
      <c r="KMY1" s="278" t="s">
        <v>354</v>
      </c>
      <c r="KMZ1" s="278" t="s">
        <v>354</v>
      </c>
      <c r="KNA1" s="278" t="s">
        <v>354</v>
      </c>
      <c r="KNB1" s="278" t="s">
        <v>354</v>
      </c>
      <c r="KNC1" s="278" t="s">
        <v>354</v>
      </c>
      <c r="KND1" s="278" t="s">
        <v>354</v>
      </c>
      <c r="KNE1" s="278" t="s">
        <v>354</v>
      </c>
      <c r="KNF1" s="278" t="s">
        <v>354</v>
      </c>
      <c r="KNG1" s="278" t="s">
        <v>354</v>
      </c>
      <c r="KNH1" s="278" t="s">
        <v>354</v>
      </c>
      <c r="KNI1" s="278" t="s">
        <v>354</v>
      </c>
      <c r="KNJ1" s="278" t="s">
        <v>354</v>
      </c>
      <c r="KNK1" s="278" t="s">
        <v>354</v>
      </c>
      <c r="KNL1" s="278" t="s">
        <v>354</v>
      </c>
      <c r="KNM1" s="278" t="s">
        <v>354</v>
      </c>
      <c r="KNN1" s="278" t="s">
        <v>354</v>
      </c>
      <c r="KNO1" s="278" t="s">
        <v>354</v>
      </c>
      <c r="KNP1" s="278" t="s">
        <v>354</v>
      </c>
      <c r="KNQ1" s="278" t="s">
        <v>354</v>
      </c>
      <c r="KNR1" s="278" t="s">
        <v>354</v>
      </c>
      <c r="KNS1" s="278" t="s">
        <v>354</v>
      </c>
      <c r="KNT1" s="278" t="s">
        <v>354</v>
      </c>
      <c r="KNU1" s="278" t="s">
        <v>354</v>
      </c>
      <c r="KNV1" s="278" t="s">
        <v>354</v>
      </c>
      <c r="KNW1" s="278" t="s">
        <v>354</v>
      </c>
      <c r="KNX1" s="278" t="s">
        <v>354</v>
      </c>
      <c r="KNY1" s="278" t="s">
        <v>354</v>
      </c>
      <c r="KNZ1" s="278" t="s">
        <v>354</v>
      </c>
      <c r="KOA1" s="278" t="s">
        <v>354</v>
      </c>
      <c r="KOB1" s="278" t="s">
        <v>354</v>
      </c>
      <c r="KOC1" s="278" t="s">
        <v>354</v>
      </c>
      <c r="KOD1" s="278" t="s">
        <v>354</v>
      </c>
      <c r="KOE1" s="278" t="s">
        <v>354</v>
      </c>
      <c r="KOF1" s="278" t="s">
        <v>354</v>
      </c>
      <c r="KOG1" s="278" t="s">
        <v>354</v>
      </c>
      <c r="KOH1" s="278" t="s">
        <v>354</v>
      </c>
      <c r="KOI1" s="278" t="s">
        <v>354</v>
      </c>
      <c r="KOJ1" s="278" t="s">
        <v>354</v>
      </c>
      <c r="KOK1" s="278" t="s">
        <v>354</v>
      </c>
      <c r="KOL1" s="278" t="s">
        <v>354</v>
      </c>
      <c r="KOM1" s="278" t="s">
        <v>354</v>
      </c>
      <c r="KON1" s="278" t="s">
        <v>354</v>
      </c>
      <c r="KOO1" s="278" t="s">
        <v>354</v>
      </c>
      <c r="KOP1" s="278" t="s">
        <v>354</v>
      </c>
      <c r="KOQ1" s="278" t="s">
        <v>354</v>
      </c>
      <c r="KOR1" s="278" t="s">
        <v>354</v>
      </c>
      <c r="KOS1" s="278" t="s">
        <v>354</v>
      </c>
      <c r="KOT1" s="278" t="s">
        <v>354</v>
      </c>
      <c r="KOU1" s="278" t="s">
        <v>354</v>
      </c>
      <c r="KOV1" s="278" t="s">
        <v>354</v>
      </c>
      <c r="KOW1" s="278" t="s">
        <v>354</v>
      </c>
      <c r="KOX1" s="278" t="s">
        <v>354</v>
      </c>
      <c r="KOY1" s="278" t="s">
        <v>354</v>
      </c>
      <c r="KOZ1" s="278" t="s">
        <v>354</v>
      </c>
      <c r="KPA1" s="278" t="s">
        <v>354</v>
      </c>
      <c r="KPB1" s="278" t="s">
        <v>354</v>
      </c>
      <c r="KPC1" s="278" t="s">
        <v>354</v>
      </c>
      <c r="KPD1" s="278" t="s">
        <v>354</v>
      </c>
      <c r="KPE1" s="278" t="s">
        <v>354</v>
      </c>
      <c r="KPF1" s="278" t="s">
        <v>354</v>
      </c>
      <c r="KPG1" s="278" t="s">
        <v>354</v>
      </c>
      <c r="KPH1" s="278" t="s">
        <v>354</v>
      </c>
      <c r="KPI1" s="278" t="s">
        <v>354</v>
      </c>
      <c r="KPJ1" s="278" t="s">
        <v>354</v>
      </c>
      <c r="KPK1" s="278" t="s">
        <v>354</v>
      </c>
      <c r="KPL1" s="278" t="s">
        <v>354</v>
      </c>
      <c r="KPM1" s="278" t="s">
        <v>354</v>
      </c>
      <c r="KPN1" s="278" t="s">
        <v>354</v>
      </c>
      <c r="KPO1" s="278" t="s">
        <v>354</v>
      </c>
      <c r="KPP1" s="278" t="s">
        <v>354</v>
      </c>
      <c r="KPQ1" s="278" t="s">
        <v>354</v>
      </c>
      <c r="KPR1" s="278" t="s">
        <v>354</v>
      </c>
      <c r="KPS1" s="278" t="s">
        <v>354</v>
      </c>
      <c r="KPT1" s="278" t="s">
        <v>354</v>
      </c>
      <c r="KPU1" s="278" t="s">
        <v>354</v>
      </c>
      <c r="KPV1" s="278" t="s">
        <v>354</v>
      </c>
      <c r="KPW1" s="278" t="s">
        <v>354</v>
      </c>
      <c r="KPX1" s="278" t="s">
        <v>354</v>
      </c>
      <c r="KPY1" s="278" t="s">
        <v>354</v>
      </c>
      <c r="KPZ1" s="278" t="s">
        <v>354</v>
      </c>
      <c r="KQA1" s="278" t="s">
        <v>354</v>
      </c>
      <c r="KQB1" s="278" t="s">
        <v>354</v>
      </c>
      <c r="KQC1" s="278" t="s">
        <v>354</v>
      </c>
      <c r="KQD1" s="278" t="s">
        <v>354</v>
      </c>
      <c r="KQE1" s="278" t="s">
        <v>354</v>
      </c>
      <c r="KQF1" s="278" t="s">
        <v>354</v>
      </c>
      <c r="KQG1" s="278" t="s">
        <v>354</v>
      </c>
      <c r="KQH1" s="278" t="s">
        <v>354</v>
      </c>
      <c r="KQI1" s="278" t="s">
        <v>354</v>
      </c>
      <c r="KQJ1" s="278" t="s">
        <v>354</v>
      </c>
      <c r="KQK1" s="278" t="s">
        <v>354</v>
      </c>
      <c r="KQL1" s="278" t="s">
        <v>354</v>
      </c>
      <c r="KQM1" s="278" t="s">
        <v>354</v>
      </c>
      <c r="KQN1" s="278" t="s">
        <v>354</v>
      </c>
      <c r="KQO1" s="278" t="s">
        <v>354</v>
      </c>
      <c r="KQP1" s="278" t="s">
        <v>354</v>
      </c>
      <c r="KQQ1" s="278" t="s">
        <v>354</v>
      </c>
      <c r="KQR1" s="278" t="s">
        <v>354</v>
      </c>
      <c r="KQS1" s="278" t="s">
        <v>354</v>
      </c>
      <c r="KQT1" s="278" t="s">
        <v>354</v>
      </c>
      <c r="KQU1" s="278" t="s">
        <v>354</v>
      </c>
      <c r="KQV1" s="278" t="s">
        <v>354</v>
      </c>
      <c r="KQW1" s="278" t="s">
        <v>354</v>
      </c>
      <c r="KQX1" s="278" t="s">
        <v>354</v>
      </c>
      <c r="KQY1" s="278" t="s">
        <v>354</v>
      </c>
      <c r="KQZ1" s="278" t="s">
        <v>354</v>
      </c>
      <c r="KRA1" s="278" t="s">
        <v>354</v>
      </c>
      <c r="KRB1" s="278" t="s">
        <v>354</v>
      </c>
      <c r="KRC1" s="278" t="s">
        <v>354</v>
      </c>
      <c r="KRD1" s="278" t="s">
        <v>354</v>
      </c>
      <c r="KRE1" s="278" t="s">
        <v>354</v>
      </c>
      <c r="KRF1" s="278" t="s">
        <v>354</v>
      </c>
      <c r="KRG1" s="278" t="s">
        <v>354</v>
      </c>
      <c r="KRH1" s="278" t="s">
        <v>354</v>
      </c>
      <c r="KRI1" s="278" t="s">
        <v>354</v>
      </c>
      <c r="KRJ1" s="278" t="s">
        <v>354</v>
      </c>
      <c r="KRK1" s="278" t="s">
        <v>354</v>
      </c>
      <c r="KRL1" s="278" t="s">
        <v>354</v>
      </c>
      <c r="KRM1" s="278" t="s">
        <v>354</v>
      </c>
      <c r="KRN1" s="278" t="s">
        <v>354</v>
      </c>
      <c r="KRO1" s="278" t="s">
        <v>354</v>
      </c>
      <c r="KRP1" s="278" t="s">
        <v>354</v>
      </c>
      <c r="KRQ1" s="278" t="s">
        <v>354</v>
      </c>
      <c r="KRR1" s="278" t="s">
        <v>354</v>
      </c>
      <c r="KRS1" s="278" t="s">
        <v>354</v>
      </c>
      <c r="KRT1" s="278" t="s">
        <v>354</v>
      </c>
      <c r="KRU1" s="278" t="s">
        <v>354</v>
      </c>
      <c r="KRV1" s="278" t="s">
        <v>354</v>
      </c>
      <c r="KRW1" s="278" t="s">
        <v>354</v>
      </c>
      <c r="KRX1" s="278" t="s">
        <v>354</v>
      </c>
      <c r="KRY1" s="278" t="s">
        <v>354</v>
      </c>
      <c r="KRZ1" s="278" t="s">
        <v>354</v>
      </c>
      <c r="KSA1" s="278" t="s">
        <v>354</v>
      </c>
      <c r="KSB1" s="278" t="s">
        <v>354</v>
      </c>
      <c r="KSC1" s="278" t="s">
        <v>354</v>
      </c>
      <c r="KSD1" s="278" t="s">
        <v>354</v>
      </c>
      <c r="KSE1" s="278" t="s">
        <v>354</v>
      </c>
      <c r="KSF1" s="278" t="s">
        <v>354</v>
      </c>
      <c r="KSG1" s="278" t="s">
        <v>354</v>
      </c>
      <c r="KSH1" s="278" t="s">
        <v>354</v>
      </c>
      <c r="KSI1" s="278" t="s">
        <v>354</v>
      </c>
      <c r="KSJ1" s="278" t="s">
        <v>354</v>
      </c>
      <c r="KSK1" s="278" t="s">
        <v>354</v>
      </c>
      <c r="KSL1" s="278" t="s">
        <v>354</v>
      </c>
      <c r="KSM1" s="278" t="s">
        <v>354</v>
      </c>
      <c r="KSN1" s="278" t="s">
        <v>354</v>
      </c>
      <c r="KSO1" s="278" t="s">
        <v>354</v>
      </c>
      <c r="KSP1" s="278" t="s">
        <v>354</v>
      </c>
      <c r="KSQ1" s="278" t="s">
        <v>354</v>
      </c>
      <c r="KSR1" s="278" t="s">
        <v>354</v>
      </c>
      <c r="KSS1" s="278" t="s">
        <v>354</v>
      </c>
      <c r="KST1" s="278" t="s">
        <v>354</v>
      </c>
      <c r="KSU1" s="278" t="s">
        <v>354</v>
      </c>
      <c r="KSV1" s="278" t="s">
        <v>354</v>
      </c>
      <c r="KSW1" s="278" t="s">
        <v>354</v>
      </c>
      <c r="KSX1" s="278" t="s">
        <v>354</v>
      </c>
      <c r="KSY1" s="278" t="s">
        <v>354</v>
      </c>
      <c r="KSZ1" s="278" t="s">
        <v>354</v>
      </c>
      <c r="KTA1" s="278" t="s">
        <v>354</v>
      </c>
      <c r="KTB1" s="278" t="s">
        <v>354</v>
      </c>
      <c r="KTC1" s="278" t="s">
        <v>354</v>
      </c>
      <c r="KTD1" s="278" t="s">
        <v>354</v>
      </c>
      <c r="KTE1" s="278" t="s">
        <v>354</v>
      </c>
      <c r="KTF1" s="278" t="s">
        <v>354</v>
      </c>
      <c r="KTG1" s="278" t="s">
        <v>354</v>
      </c>
      <c r="KTH1" s="278" t="s">
        <v>354</v>
      </c>
      <c r="KTI1" s="278" t="s">
        <v>354</v>
      </c>
      <c r="KTJ1" s="278" t="s">
        <v>354</v>
      </c>
      <c r="KTK1" s="278" t="s">
        <v>354</v>
      </c>
      <c r="KTL1" s="278" t="s">
        <v>354</v>
      </c>
      <c r="KTM1" s="278" t="s">
        <v>354</v>
      </c>
      <c r="KTN1" s="278" t="s">
        <v>354</v>
      </c>
      <c r="KTO1" s="278" t="s">
        <v>354</v>
      </c>
      <c r="KTP1" s="278" t="s">
        <v>354</v>
      </c>
      <c r="KTQ1" s="278" t="s">
        <v>354</v>
      </c>
      <c r="KTR1" s="278" t="s">
        <v>354</v>
      </c>
      <c r="KTS1" s="278" t="s">
        <v>354</v>
      </c>
      <c r="KTT1" s="278" t="s">
        <v>354</v>
      </c>
      <c r="KTU1" s="278" t="s">
        <v>354</v>
      </c>
      <c r="KTV1" s="278" t="s">
        <v>354</v>
      </c>
      <c r="KTW1" s="278" t="s">
        <v>354</v>
      </c>
      <c r="KTX1" s="278" t="s">
        <v>354</v>
      </c>
      <c r="KTY1" s="278" t="s">
        <v>354</v>
      </c>
      <c r="KTZ1" s="278" t="s">
        <v>354</v>
      </c>
      <c r="KUA1" s="278" t="s">
        <v>354</v>
      </c>
      <c r="KUB1" s="278" t="s">
        <v>354</v>
      </c>
      <c r="KUC1" s="278" t="s">
        <v>354</v>
      </c>
      <c r="KUD1" s="278" t="s">
        <v>354</v>
      </c>
      <c r="KUE1" s="278" t="s">
        <v>354</v>
      </c>
      <c r="KUF1" s="278" t="s">
        <v>354</v>
      </c>
      <c r="KUG1" s="278" t="s">
        <v>354</v>
      </c>
      <c r="KUH1" s="278" t="s">
        <v>354</v>
      </c>
      <c r="KUI1" s="278" t="s">
        <v>354</v>
      </c>
      <c r="KUJ1" s="278" t="s">
        <v>354</v>
      </c>
      <c r="KUK1" s="278" t="s">
        <v>354</v>
      </c>
      <c r="KUL1" s="278" t="s">
        <v>354</v>
      </c>
      <c r="KUM1" s="278" t="s">
        <v>354</v>
      </c>
      <c r="KUN1" s="278" t="s">
        <v>354</v>
      </c>
      <c r="KUO1" s="278" t="s">
        <v>354</v>
      </c>
      <c r="KUP1" s="278" t="s">
        <v>354</v>
      </c>
      <c r="KUQ1" s="278" t="s">
        <v>354</v>
      </c>
      <c r="KUR1" s="278" t="s">
        <v>354</v>
      </c>
      <c r="KUS1" s="278" t="s">
        <v>354</v>
      </c>
      <c r="KUT1" s="278" t="s">
        <v>354</v>
      </c>
      <c r="KUU1" s="278" t="s">
        <v>354</v>
      </c>
      <c r="KUV1" s="278" t="s">
        <v>354</v>
      </c>
      <c r="KUW1" s="278" t="s">
        <v>354</v>
      </c>
      <c r="KUX1" s="278" t="s">
        <v>354</v>
      </c>
      <c r="KUY1" s="278" t="s">
        <v>354</v>
      </c>
      <c r="KUZ1" s="278" t="s">
        <v>354</v>
      </c>
      <c r="KVA1" s="278" t="s">
        <v>354</v>
      </c>
      <c r="KVB1" s="278" t="s">
        <v>354</v>
      </c>
      <c r="KVC1" s="278" t="s">
        <v>354</v>
      </c>
      <c r="KVD1" s="278" t="s">
        <v>354</v>
      </c>
      <c r="KVE1" s="278" t="s">
        <v>354</v>
      </c>
      <c r="KVF1" s="278" t="s">
        <v>354</v>
      </c>
      <c r="KVG1" s="278" t="s">
        <v>354</v>
      </c>
      <c r="KVH1" s="278" t="s">
        <v>354</v>
      </c>
      <c r="KVI1" s="278" t="s">
        <v>354</v>
      </c>
      <c r="KVJ1" s="278" t="s">
        <v>354</v>
      </c>
      <c r="KVK1" s="278" t="s">
        <v>354</v>
      </c>
      <c r="KVL1" s="278" t="s">
        <v>354</v>
      </c>
      <c r="KVM1" s="278" t="s">
        <v>354</v>
      </c>
      <c r="KVN1" s="278" t="s">
        <v>354</v>
      </c>
      <c r="KVO1" s="278" t="s">
        <v>354</v>
      </c>
      <c r="KVP1" s="278" t="s">
        <v>354</v>
      </c>
      <c r="KVQ1" s="278" t="s">
        <v>354</v>
      </c>
      <c r="KVR1" s="278" t="s">
        <v>354</v>
      </c>
      <c r="KVS1" s="278" t="s">
        <v>354</v>
      </c>
      <c r="KVT1" s="278" t="s">
        <v>354</v>
      </c>
      <c r="KVU1" s="278" t="s">
        <v>354</v>
      </c>
      <c r="KVV1" s="278" t="s">
        <v>354</v>
      </c>
      <c r="KVW1" s="278" t="s">
        <v>354</v>
      </c>
      <c r="KVX1" s="278" t="s">
        <v>354</v>
      </c>
      <c r="KVY1" s="278" t="s">
        <v>354</v>
      </c>
      <c r="KVZ1" s="278" t="s">
        <v>354</v>
      </c>
      <c r="KWA1" s="278" t="s">
        <v>354</v>
      </c>
      <c r="KWB1" s="278" t="s">
        <v>354</v>
      </c>
      <c r="KWC1" s="278" t="s">
        <v>354</v>
      </c>
      <c r="KWD1" s="278" t="s">
        <v>354</v>
      </c>
      <c r="KWE1" s="278" t="s">
        <v>354</v>
      </c>
      <c r="KWF1" s="278" t="s">
        <v>354</v>
      </c>
      <c r="KWG1" s="278" t="s">
        <v>354</v>
      </c>
      <c r="KWH1" s="278" t="s">
        <v>354</v>
      </c>
      <c r="KWI1" s="278" t="s">
        <v>354</v>
      </c>
      <c r="KWJ1" s="278" t="s">
        <v>354</v>
      </c>
      <c r="KWK1" s="278" t="s">
        <v>354</v>
      </c>
      <c r="KWL1" s="278" t="s">
        <v>354</v>
      </c>
      <c r="KWM1" s="278" t="s">
        <v>354</v>
      </c>
      <c r="KWN1" s="278" t="s">
        <v>354</v>
      </c>
      <c r="KWO1" s="278" t="s">
        <v>354</v>
      </c>
      <c r="KWP1" s="278" t="s">
        <v>354</v>
      </c>
      <c r="KWQ1" s="278" t="s">
        <v>354</v>
      </c>
      <c r="KWR1" s="278" t="s">
        <v>354</v>
      </c>
      <c r="KWS1" s="278" t="s">
        <v>354</v>
      </c>
      <c r="KWT1" s="278" t="s">
        <v>354</v>
      </c>
      <c r="KWU1" s="278" t="s">
        <v>354</v>
      </c>
      <c r="KWV1" s="278" t="s">
        <v>354</v>
      </c>
      <c r="KWW1" s="278" t="s">
        <v>354</v>
      </c>
      <c r="KWX1" s="278" t="s">
        <v>354</v>
      </c>
      <c r="KWY1" s="278" t="s">
        <v>354</v>
      </c>
      <c r="KWZ1" s="278" t="s">
        <v>354</v>
      </c>
      <c r="KXA1" s="278" t="s">
        <v>354</v>
      </c>
      <c r="KXB1" s="278" t="s">
        <v>354</v>
      </c>
      <c r="KXC1" s="278" t="s">
        <v>354</v>
      </c>
      <c r="KXD1" s="278" t="s">
        <v>354</v>
      </c>
      <c r="KXE1" s="278" t="s">
        <v>354</v>
      </c>
      <c r="KXF1" s="278" t="s">
        <v>354</v>
      </c>
      <c r="KXG1" s="278" t="s">
        <v>354</v>
      </c>
      <c r="KXH1" s="278" t="s">
        <v>354</v>
      </c>
      <c r="KXI1" s="278" t="s">
        <v>354</v>
      </c>
      <c r="KXJ1" s="278" t="s">
        <v>354</v>
      </c>
      <c r="KXK1" s="278" t="s">
        <v>354</v>
      </c>
      <c r="KXL1" s="278" t="s">
        <v>354</v>
      </c>
      <c r="KXM1" s="278" t="s">
        <v>354</v>
      </c>
      <c r="KXN1" s="278" t="s">
        <v>354</v>
      </c>
      <c r="KXO1" s="278" t="s">
        <v>354</v>
      </c>
      <c r="KXP1" s="278" t="s">
        <v>354</v>
      </c>
      <c r="KXQ1" s="278" t="s">
        <v>354</v>
      </c>
      <c r="KXR1" s="278" t="s">
        <v>354</v>
      </c>
      <c r="KXS1" s="278" t="s">
        <v>354</v>
      </c>
      <c r="KXT1" s="278" t="s">
        <v>354</v>
      </c>
      <c r="KXU1" s="278" t="s">
        <v>354</v>
      </c>
      <c r="KXV1" s="278" t="s">
        <v>354</v>
      </c>
      <c r="KXW1" s="278" t="s">
        <v>354</v>
      </c>
      <c r="KXX1" s="278" t="s">
        <v>354</v>
      </c>
      <c r="KXY1" s="278" t="s">
        <v>354</v>
      </c>
      <c r="KXZ1" s="278" t="s">
        <v>354</v>
      </c>
      <c r="KYA1" s="278" t="s">
        <v>354</v>
      </c>
      <c r="KYB1" s="278" t="s">
        <v>354</v>
      </c>
      <c r="KYC1" s="278" t="s">
        <v>354</v>
      </c>
      <c r="KYD1" s="278" t="s">
        <v>354</v>
      </c>
      <c r="KYE1" s="278" t="s">
        <v>354</v>
      </c>
      <c r="KYF1" s="278" t="s">
        <v>354</v>
      </c>
      <c r="KYG1" s="278" t="s">
        <v>354</v>
      </c>
      <c r="KYH1" s="278" t="s">
        <v>354</v>
      </c>
      <c r="KYI1" s="278" t="s">
        <v>354</v>
      </c>
      <c r="KYJ1" s="278" t="s">
        <v>354</v>
      </c>
      <c r="KYK1" s="278" t="s">
        <v>354</v>
      </c>
      <c r="KYL1" s="278" t="s">
        <v>354</v>
      </c>
      <c r="KYM1" s="278" t="s">
        <v>354</v>
      </c>
      <c r="KYN1" s="278" t="s">
        <v>354</v>
      </c>
      <c r="KYO1" s="278" t="s">
        <v>354</v>
      </c>
      <c r="KYP1" s="278" t="s">
        <v>354</v>
      </c>
      <c r="KYQ1" s="278" t="s">
        <v>354</v>
      </c>
      <c r="KYR1" s="278" t="s">
        <v>354</v>
      </c>
      <c r="KYS1" s="278" t="s">
        <v>354</v>
      </c>
      <c r="KYT1" s="278" t="s">
        <v>354</v>
      </c>
      <c r="KYU1" s="278" t="s">
        <v>354</v>
      </c>
      <c r="KYV1" s="278" t="s">
        <v>354</v>
      </c>
      <c r="KYW1" s="278" t="s">
        <v>354</v>
      </c>
      <c r="KYX1" s="278" t="s">
        <v>354</v>
      </c>
      <c r="KYY1" s="278" t="s">
        <v>354</v>
      </c>
      <c r="KYZ1" s="278" t="s">
        <v>354</v>
      </c>
      <c r="KZA1" s="278" t="s">
        <v>354</v>
      </c>
      <c r="KZB1" s="278" t="s">
        <v>354</v>
      </c>
      <c r="KZC1" s="278" t="s">
        <v>354</v>
      </c>
      <c r="KZD1" s="278" t="s">
        <v>354</v>
      </c>
      <c r="KZE1" s="278" t="s">
        <v>354</v>
      </c>
      <c r="KZF1" s="278" t="s">
        <v>354</v>
      </c>
      <c r="KZG1" s="278" t="s">
        <v>354</v>
      </c>
      <c r="KZH1" s="278" t="s">
        <v>354</v>
      </c>
      <c r="KZI1" s="278" t="s">
        <v>354</v>
      </c>
      <c r="KZJ1" s="278" t="s">
        <v>354</v>
      </c>
      <c r="KZK1" s="278" t="s">
        <v>354</v>
      </c>
      <c r="KZL1" s="278" t="s">
        <v>354</v>
      </c>
      <c r="KZM1" s="278" t="s">
        <v>354</v>
      </c>
      <c r="KZN1" s="278" t="s">
        <v>354</v>
      </c>
      <c r="KZO1" s="278" t="s">
        <v>354</v>
      </c>
      <c r="KZP1" s="278" t="s">
        <v>354</v>
      </c>
      <c r="KZQ1" s="278" t="s">
        <v>354</v>
      </c>
      <c r="KZR1" s="278" t="s">
        <v>354</v>
      </c>
      <c r="KZS1" s="278" t="s">
        <v>354</v>
      </c>
      <c r="KZT1" s="278" t="s">
        <v>354</v>
      </c>
      <c r="KZU1" s="278" t="s">
        <v>354</v>
      </c>
      <c r="KZV1" s="278" t="s">
        <v>354</v>
      </c>
      <c r="KZW1" s="278" t="s">
        <v>354</v>
      </c>
      <c r="KZX1" s="278" t="s">
        <v>354</v>
      </c>
      <c r="KZY1" s="278" t="s">
        <v>354</v>
      </c>
      <c r="KZZ1" s="278" t="s">
        <v>354</v>
      </c>
      <c r="LAA1" s="278" t="s">
        <v>354</v>
      </c>
      <c r="LAB1" s="278" t="s">
        <v>354</v>
      </c>
      <c r="LAC1" s="278" t="s">
        <v>354</v>
      </c>
      <c r="LAD1" s="278" t="s">
        <v>354</v>
      </c>
      <c r="LAE1" s="278" t="s">
        <v>354</v>
      </c>
      <c r="LAF1" s="278" t="s">
        <v>354</v>
      </c>
      <c r="LAG1" s="278" t="s">
        <v>354</v>
      </c>
      <c r="LAH1" s="278" t="s">
        <v>354</v>
      </c>
      <c r="LAI1" s="278" t="s">
        <v>354</v>
      </c>
      <c r="LAJ1" s="278" t="s">
        <v>354</v>
      </c>
      <c r="LAK1" s="278" t="s">
        <v>354</v>
      </c>
      <c r="LAL1" s="278" t="s">
        <v>354</v>
      </c>
      <c r="LAM1" s="278" t="s">
        <v>354</v>
      </c>
      <c r="LAN1" s="278" t="s">
        <v>354</v>
      </c>
      <c r="LAO1" s="278" t="s">
        <v>354</v>
      </c>
      <c r="LAP1" s="278" t="s">
        <v>354</v>
      </c>
      <c r="LAQ1" s="278" t="s">
        <v>354</v>
      </c>
      <c r="LAR1" s="278" t="s">
        <v>354</v>
      </c>
      <c r="LAS1" s="278" t="s">
        <v>354</v>
      </c>
      <c r="LAT1" s="278" t="s">
        <v>354</v>
      </c>
      <c r="LAU1" s="278" t="s">
        <v>354</v>
      </c>
      <c r="LAV1" s="278" t="s">
        <v>354</v>
      </c>
      <c r="LAW1" s="278" t="s">
        <v>354</v>
      </c>
      <c r="LAX1" s="278" t="s">
        <v>354</v>
      </c>
      <c r="LAY1" s="278" t="s">
        <v>354</v>
      </c>
      <c r="LAZ1" s="278" t="s">
        <v>354</v>
      </c>
      <c r="LBA1" s="278" t="s">
        <v>354</v>
      </c>
      <c r="LBB1" s="278" t="s">
        <v>354</v>
      </c>
      <c r="LBC1" s="278" t="s">
        <v>354</v>
      </c>
      <c r="LBD1" s="278" t="s">
        <v>354</v>
      </c>
      <c r="LBE1" s="278" t="s">
        <v>354</v>
      </c>
      <c r="LBF1" s="278" t="s">
        <v>354</v>
      </c>
      <c r="LBG1" s="278" t="s">
        <v>354</v>
      </c>
      <c r="LBH1" s="278" t="s">
        <v>354</v>
      </c>
      <c r="LBI1" s="278" t="s">
        <v>354</v>
      </c>
      <c r="LBJ1" s="278" t="s">
        <v>354</v>
      </c>
      <c r="LBK1" s="278" t="s">
        <v>354</v>
      </c>
      <c r="LBL1" s="278" t="s">
        <v>354</v>
      </c>
      <c r="LBM1" s="278" t="s">
        <v>354</v>
      </c>
      <c r="LBN1" s="278" t="s">
        <v>354</v>
      </c>
      <c r="LBO1" s="278" t="s">
        <v>354</v>
      </c>
      <c r="LBP1" s="278" t="s">
        <v>354</v>
      </c>
      <c r="LBQ1" s="278" t="s">
        <v>354</v>
      </c>
      <c r="LBR1" s="278" t="s">
        <v>354</v>
      </c>
      <c r="LBS1" s="278" t="s">
        <v>354</v>
      </c>
      <c r="LBT1" s="278" t="s">
        <v>354</v>
      </c>
      <c r="LBU1" s="278" t="s">
        <v>354</v>
      </c>
      <c r="LBV1" s="278" t="s">
        <v>354</v>
      </c>
      <c r="LBW1" s="278" t="s">
        <v>354</v>
      </c>
      <c r="LBX1" s="278" t="s">
        <v>354</v>
      </c>
      <c r="LBY1" s="278" t="s">
        <v>354</v>
      </c>
      <c r="LBZ1" s="278" t="s">
        <v>354</v>
      </c>
      <c r="LCA1" s="278" t="s">
        <v>354</v>
      </c>
      <c r="LCB1" s="278" t="s">
        <v>354</v>
      </c>
      <c r="LCC1" s="278" t="s">
        <v>354</v>
      </c>
      <c r="LCD1" s="278" t="s">
        <v>354</v>
      </c>
      <c r="LCE1" s="278" t="s">
        <v>354</v>
      </c>
      <c r="LCF1" s="278" t="s">
        <v>354</v>
      </c>
      <c r="LCG1" s="278" t="s">
        <v>354</v>
      </c>
      <c r="LCH1" s="278" t="s">
        <v>354</v>
      </c>
      <c r="LCI1" s="278" t="s">
        <v>354</v>
      </c>
      <c r="LCJ1" s="278" t="s">
        <v>354</v>
      </c>
      <c r="LCK1" s="278" t="s">
        <v>354</v>
      </c>
      <c r="LCL1" s="278" t="s">
        <v>354</v>
      </c>
      <c r="LCM1" s="278" t="s">
        <v>354</v>
      </c>
      <c r="LCN1" s="278" t="s">
        <v>354</v>
      </c>
      <c r="LCO1" s="278" t="s">
        <v>354</v>
      </c>
      <c r="LCP1" s="278" t="s">
        <v>354</v>
      </c>
      <c r="LCQ1" s="278" t="s">
        <v>354</v>
      </c>
      <c r="LCR1" s="278" t="s">
        <v>354</v>
      </c>
      <c r="LCS1" s="278" t="s">
        <v>354</v>
      </c>
      <c r="LCT1" s="278" t="s">
        <v>354</v>
      </c>
      <c r="LCU1" s="278" t="s">
        <v>354</v>
      </c>
      <c r="LCV1" s="278" t="s">
        <v>354</v>
      </c>
      <c r="LCW1" s="278" t="s">
        <v>354</v>
      </c>
      <c r="LCX1" s="278" t="s">
        <v>354</v>
      </c>
      <c r="LCY1" s="278" t="s">
        <v>354</v>
      </c>
      <c r="LCZ1" s="278" t="s">
        <v>354</v>
      </c>
      <c r="LDA1" s="278" t="s">
        <v>354</v>
      </c>
      <c r="LDB1" s="278" t="s">
        <v>354</v>
      </c>
      <c r="LDC1" s="278" t="s">
        <v>354</v>
      </c>
      <c r="LDD1" s="278" t="s">
        <v>354</v>
      </c>
      <c r="LDE1" s="278" t="s">
        <v>354</v>
      </c>
      <c r="LDF1" s="278" t="s">
        <v>354</v>
      </c>
      <c r="LDG1" s="278" t="s">
        <v>354</v>
      </c>
      <c r="LDH1" s="278" t="s">
        <v>354</v>
      </c>
      <c r="LDI1" s="278" t="s">
        <v>354</v>
      </c>
      <c r="LDJ1" s="278" t="s">
        <v>354</v>
      </c>
      <c r="LDK1" s="278" t="s">
        <v>354</v>
      </c>
      <c r="LDL1" s="278" t="s">
        <v>354</v>
      </c>
      <c r="LDM1" s="278" t="s">
        <v>354</v>
      </c>
      <c r="LDN1" s="278" t="s">
        <v>354</v>
      </c>
      <c r="LDO1" s="278" t="s">
        <v>354</v>
      </c>
      <c r="LDP1" s="278" t="s">
        <v>354</v>
      </c>
      <c r="LDQ1" s="278" t="s">
        <v>354</v>
      </c>
      <c r="LDR1" s="278" t="s">
        <v>354</v>
      </c>
      <c r="LDS1" s="278" t="s">
        <v>354</v>
      </c>
      <c r="LDT1" s="278" t="s">
        <v>354</v>
      </c>
      <c r="LDU1" s="278" t="s">
        <v>354</v>
      </c>
      <c r="LDV1" s="278" t="s">
        <v>354</v>
      </c>
      <c r="LDW1" s="278" t="s">
        <v>354</v>
      </c>
      <c r="LDX1" s="278" t="s">
        <v>354</v>
      </c>
      <c r="LDY1" s="278" t="s">
        <v>354</v>
      </c>
      <c r="LDZ1" s="278" t="s">
        <v>354</v>
      </c>
      <c r="LEA1" s="278" t="s">
        <v>354</v>
      </c>
      <c r="LEB1" s="278" t="s">
        <v>354</v>
      </c>
      <c r="LEC1" s="278" t="s">
        <v>354</v>
      </c>
      <c r="LED1" s="278" t="s">
        <v>354</v>
      </c>
      <c r="LEE1" s="278" t="s">
        <v>354</v>
      </c>
      <c r="LEF1" s="278" t="s">
        <v>354</v>
      </c>
      <c r="LEG1" s="278" t="s">
        <v>354</v>
      </c>
      <c r="LEH1" s="278" t="s">
        <v>354</v>
      </c>
      <c r="LEI1" s="278" t="s">
        <v>354</v>
      </c>
      <c r="LEJ1" s="278" t="s">
        <v>354</v>
      </c>
      <c r="LEK1" s="278" t="s">
        <v>354</v>
      </c>
      <c r="LEL1" s="278" t="s">
        <v>354</v>
      </c>
      <c r="LEM1" s="278" t="s">
        <v>354</v>
      </c>
      <c r="LEN1" s="278" t="s">
        <v>354</v>
      </c>
      <c r="LEO1" s="278" t="s">
        <v>354</v>
      </c>
      <c r="LEP1" s="278" t="s">
        <v>354</v>
      </c>
      <c r="LEQ1" s="278" t="s">
        <v>354</v>
      </c>
      <c r="LER1" s="278" t="s">
        <v>354</v>
      </c>
      <c r="LES1" s="278" t="s">
        <v>354</v>
      </c>
      <c r="LET1" s="278" t="s">
        <v>354</v>
      </c>
      <c r="LEU1" s="278" t="s">
        <v>354</v>
      </c>
      <c r="LEV1" s="278" t="s">
        <v>354</v>
      </c>
      <c r="LEW1" s="278" t="s">
        <v>354</v>
      </c>
      <c r="LEX1" s="278" t="s">
        <v>354</v>
      </c>
      <c r="LEY1" s="278" t="s">
        <v>354</v>
      </c>
      <c r="LEZ1" s="278" t="s">
        <v>354</v>
      </c>
      <c r="LFA1" s="278" t="s">
        <v>354</v>
      </c>
      <c r="LFB1" s="278" t="s">
        <v>354</v>
      </c>
      <c r="LFC1" s="278" t="s">
        <v>354</v>
      </c>
      <c r="LFD1" s="278" t="s">
        <v>354</v>
      </c>
      <c r="LFE1" s="278" t="s">
        <v>354</v>
      </c>
      <c r="LFF1" s="278" t="s">
        <v>354</v>
      </c>
      <c r="LFG1" s="278" t="s">
        <v>354</v>
      </c>
      <c r="LFH1" s="278" t="s">
        <v>354</v>
      </c>
      <c r="LFI1" s="278" t="s">
        <v>354</v>
      </c>
      <c r="LFJ1" s="278" t="s">
        <v>354</v>
      </c>
      <c r="LFK1" s="278" t="s">
        <v>354</v>
      </c>
      <c r="LFL1" s="278" t="s">
        <v>354</v>
      </c>
      <c r="LFM1" s="278" t="s">
        <v>354</v>
      </c>
      <c r="LFN1" s="278" t="s">
        <v>354</v>
      </c>
      <c r="LFO1" s="278" t="s">
        <v>354</v>
      </c>
      <c r="LFP1" s="278" t="s">
        <v>354</v>
      </c>
      <c r="LFQ1" s="278" t="s">
        <v>354</v>
      </c>
      <c r="LFR1" s="278" t="s">
        <v>354</v>
      </c>
      <c r="LFS1" s="278" t="s">
        <v>354</v>
      </c>
      <c r="LFT1" s="278" t="s">
        <v>354</v>
      </c>
      <c r="LFU1" s="278" t="s">
        <v>354</v>
      </c>
      <c r="LFV1" s="278" t="s">
        <v>354</v>
      </c>
      <c r="LFW1" s="278" t="s">
        <v>354</v>
      </c>
      <c r="LFX1" s="278" t="s">
        <v>354</v>
      </c>
      <c r="LFY1" s="278" t="s">
        <v>354</v>
      </c>
      <c r="LFZ1" s="278" t="s">
        <v>354</v>
      </c>
      <c r="LGA1" s="278" t="s">
        <v>354</v>
      </c>
      <c r="LGB1" s="278" t="s">
        <v>354</v>
      </c>
      <c r="LGC1" s="278" t="s">
        <v>354</v>
      </c>
      <c r="LGD1" s="278" t="s">
        <v>354</v>
      </c>
      <c r="LGE1" s="278" t="s">
        <v>354</v>
      </c>
      <c r="LGF1" s="278" t="s">
        <v>354</v>
      </c>
      <c r="LGG1" s="278" t="s">
        <v>354</v>
      </c>
      <c r="LGH1" s="278" t="s">
        <v>354</v>
      </c>
      <c r="LGI1" s="278" t="s">
        <v>354</v>
      </c>
      <c r="LGJ1" s="278" t="s">
        <v>354</v>
      </c>
      <c r="LGK1" s="278" t="s">
        <v>354</v>
      </c>
      <c r="LGL1" s="278" t="s">
        <v>354</v>
      </c>
      <c r="LGM1" s="278" t="s">
        <v>354</v>
      </c>
      <c r="LGN1" s="278" t="s">
        <v>354</v>
      </c>
      <c r="LGO1" s="278" t="s">
        <v>354</v>
      </c>
      <c r="LGP1" s="278" t="s">
        <v>354</v>
      </c>
      <c r="LGQ1" s="278" t="s">
        <v>354</v>
      </c>
      <c r="LGR1" s="278" t="s">
        <v>354</v>
      </c>
      <c r="LGS1" s="278" t="s">
        <v>354</v>
      </c>
      <c r="LGT1" s="278" t="s">
        <v>354</v>
      </c>
      <c r="LGU1" s="278" t="s">
        <v>354</v>
      </c>
      <c r="LGV1" s="278" t="s">
        <v>354</v>
      </c>
      <c r="LGW1" s="278" t="s">
        <v>354</v>
      </c>
      <c r="LGX1" s="278" t="s">
        <v>354</v>
      </c>
      <c r="LGY1" s="278" t="s">
        <v>354</v>
      </c>
      <c r="LGZ1" s="278" t="s">
        <v>354</v>
      </c>
      <c r="LHA1" s="278" t="s">
        <v>354</v>
      </c>
      <c r="LHB1" s="278" t="s">
        <v>354</v>
      </c>
      <c r="LHC1" s="278" t="s">
        <v>354</v>
      </c>
      <c r="LHD1" s="278" t="s">
        <v>354</v>
      </c>
      <c r="LHE1" s="278" t="s">
        <v>354</v>
      </c>
      <c r="LHF1" s="278" t="s">
        <v>354</v>
      </c>
      <c r="LHG1" s="278" t="s">
        <v>354</v>
      </c>
      <c r="LHH1" s="278" t="s">
        <v>354</v>
      </c>
      <c r="LHI1" s="278" t="s">
        <v>354</v>
      </c>
      <c r="LHJ1" s="278" t="s">
        <v>354</v>
      </c>
      <c r="LHK1" s="278" t="s">
        <v>354</v>
      </c>
      <c r="LHL1" s="278" t="s">
        <v>354</v>
      </c>
      <c r="LHM1" s="278" t="s">
        <v>354</v>
      </c>
      <c r="LHN1" s="278" t="s">
        <v>354</v>
      </c>
      <c r="LHO1" s="278" t="s">
        <v>354</v>
      </c>
      <c r="LHP1" s="278" t="s">
        <v>354</v>
      </c>
      <c r="LHQ1" s="278" t="s">
        <v>354</v>
      </c>
      <c r="LHR1" s="278" t="s">
        <v>354</v>
      </c>
      <c r="LHS1" s="278" t="s">
        <v>354</v>
      </c>
      <c r="LHT1" s="278" t="s">
        <v>354</v>
      </c>
      <c r="LHU1" s="278" t="s">
        <v>354</v>
      </c>
      <c r="LHV1" s="278" t="s">
        <v>354</v>
      </c>
      <c r="LHW1" s="278" t="s">
        <v>354</v>
      </c>
      <c r="LHX1" s="278" t="s">
        <v>354</v>
      </c>
      <c r="LHY1" s="278" t="s">
        <v>354</v>
      </c>
      <c r="LHZ1" s="278" t="s">
        <v>354</v>
      </c>
      <c r="LIA1" s="278" t="s">
        <v>354</v>
      </c>
      <c r="LIB1" s="278" t="s">
        <v>354</v>
      </c>
      <c r="LIC1" s="278" t="s">
        <v>354</v>
      </c>
      <c r="LID1" s="278" t="s">
        <v>354</v>
      </c>
      <c r="LIE1" s="278" t="s">
        <v>354</v>
      </c>
      <c r="LIF1" s="278" t="s">
        <v>354</v>
      </c>
      <c r="LIG1" s="278" t="s">
        <v>354</v>
      </c>
      <c r="LIH1" s="278" t="s">
        <v>354</v>
      </c>
      <c r="LII1" s="278" t="s">
        <v>354</v>
      </c>
      <c r="LIJ1" s="278" t="s">
        <v>354</v>
      </c>
      <c r="LIK1" s="278" t="s">
        <v>354</v>
      </c>
      <c r="LIL1" s="278" t="s">
        <v>354</v>
      </c>
      <c r="LIM1" s="278" t="s">
        <v>354</v>
      </c>
      <c r="LIN1" s="278" t="s">
        <v>354</v>
      </c>
      <c r="LIO1" s="278" t="s">
        <v>354</v>
      </c>
      <c r="LIP1" s="278" t="s">
        <v>354</v>
      </c>
      <c r="LIQ1" s="278" t="s">
        <v>354</v>
      </c>
      <c r="LIR1" s="278" t="s">
        <v>354</v>
      </c>
      <c r="LIS1" s="278" t="s">
        <v>354</v>
      </c>
      <c r="LIT1" s="278" t="s">
        <v>354</v>
      </c>
      <c r="LIU1" s="278" t="s">
        <v>354</v>
      </c>
      <c r="LIV1" s="278" t="s">
        <v>354</v>
      </c>
      <c r="LIW1" s="278" t="s">
        <v>354</v>
      </c>
      <c r="LIX1" s="278" t="s">
        <v>354</v>
      </c>
      <c r="LIY1" s="278" t="s">
        <v>354</v>
      </c>
      <c r="LIZ1" s="278" t="s">
        <v>354</v>
      </c>
      <c r="LJA1" s="278" t="s">
        <v>354</v>
      </c>
      <c r="LJB1" s="278" t="s">
        <v>354</v>
      </c>
      <c r="LJC1" s="278" t="s">
        <v>354</v>
      </c>
      <c r="LJD1" s="278" t="s">
        <v>354</v>
      </c>
      <c r="LJE1" s="278" t="s">
        <v>354</v>
      </c>
      <c r="LJF1" s="278" t="s">
        <v>354</v>
      </c>
      <c r="LJG1" s="278" t="s">
        <v>354</v>
      </c>
      <c r="LJH1" s="278" t="s">
        <v>354</v>
      </c>
      <c r="LJI1" s="278" t="s">
        <v>354</v>
      </c>
      <c r="LJJ1" s="278" t="s">
        <v>354</v>
      </c>
      <c r="LJK1" s="278" t="s">
        <v>354</v>
      </c>
      <c r="LJL1" s="278" t="s">
        <v>354</v>
      </c>
      <c r="LJM1" s="278" t="s">
        <v>354</v>
      </c>
      <c r="LJN1" s="278" t="s">
        <v>354</v>
      </c>
      <c r="LJO1" s="278" t="s">
        <v>354</v>
      </c>
      <c r="LJP1" s="278" t="s">
        <v>354</v>
      </c>
      <c r="LJQ1" s="278" t="s">
        <v>354</v>
      </c>
      <c r="LJR1" s="278" t="s">
        <v>354</v>
      </c>
      <c r="LJS1" s="278" t="s">
        <v>354</v>
      </c>
      <c r="LJT1" s="278" t="s">
        <v>354</v>
      </c>
      <c r="LJU1" s="278" t="s">
        <v>354</v>
      </c>
      <c r="LJV1" s="278" t="s">
        <v>354</v>
      </c>
      <c r="LJW1" s="278" t="s">
        <v>354</v>
      </c>
      <c r="LJX1" s="278" t="s">
        <v>354</v>
      </c>
      <c r="LJY1" s="278" t="s">
        <v>354</v>
      </c>
      <c r="LJZ1" s="278" t="s">
        <v>354</v>
      </c>
      <c r="LKA1" s="278" t="s">
        <v>354</v>
      </c>
      <c r="LKB1" s="278" t="s">
        <v>354</v>
      </c>
      <c r="LKC1" s="278" t="s">
        <v>354</v>
      </c>
      <c r="LKD1" s="278" t="s">
        <v>354</v>
      </c>
      <c r="LKE1" s="278" t="s">
        <v>354</v>
      </c>
      <c r="LKF1" s="278" t="s">
        <v>354</v>
      </c>
      <c r="LKG1" s="278" t="s">
        <v>354</v>
      </c>
      <c r="LKH1" s="278" t="s">
        <v>354</v>
      </c>
      <c r="LKI1" s="278" t="s">
        <v>354</v>
      </c>
      <c r="LKJ1" s="278" t="s">
        <v>354</v>
      </c>
      <c r="LKK1" s="278" t="s">
        <v>354</v>
      </c>
      <c r="LKL1" s="278" t="s">
        <v>354</v>
      </c>
      <c r="LKM1" s="278" t="s">
        <v>354</v>
      </c>
      <c r="LKN1" s="278" t="s">
        <v>354</v>
      </c>
      <c r="LKO1" s="278" t="s">
        <v>354</v>
      </c>
      <c r="LKP1" s="278" t="s">
        <v>354</v>
      </c>
      <c r="LKQ1" s="278" t="s">
        <v>354</v>
      </c>
      <c r="LKR1" s="278" t="s">
        <v>354</v>
      </c>
      <c r="LKS1" s="278" t="s">
        <v>354</v>
      </c>
      <c r="LKT1" s="278" t="s">
        <v>354</v>
      </c>
      <c r="LKU1" s="278" t="s">
        <v>354</v>
      </c>
      <c r="LKV1" s="278" t="s">
        <v>354</v>
      </c>
      <c r="LKW1" s="278" t="s">
        <v>354</v>
      </c>
      <c r="LKX1" s="278" t="s">
        <v>354</v>
      </c>
      <c r="LKY1" s="278" t="s">
        <v>354</v>
      </c>
      <c r="LKZ1" s="278" t="s">
        <v>354</v>
      </c>
      <c r="LLA1" s="278" t="s">
        <v>354</v>
      </c>
      <c r="LLB1" s="278" t="s">
        <v>354</v>
      </c>
      <c r="LLC1" s="278" t="s">
        <v>354</v>
      </c>
      <c r="LLD1" s="278" t="s">
        <v>354</v>
      </c>
      <c r="LLE1" s="278" t="s">
        <v>354</v>
      </c>
      <c r="LLF1" s="278" t="s">
        <v>354</v>
      </c>
      <c r="LLG1" s="278" t="s">
        <v>354</v>
      </c>
      <c r="LLH1" s="278" t="s">
        <v>354</v>
      </c>
      <c r="LLI1" s="278" t="s">
        <v>354</v>
      </c>
      <c r="LLJ1" s="278" t="s">
        <v>354</v>
      </c>
      <c r="LLK1" s="278" t="s">
        <v>354</v>
      </c>
      <c r="LLL1" s="278" t="s">
        <v>354</v>
      </c>
      <c r="LLM1" s="278" t="s">
        <v>354</v>
      </c>
      <c r="LLN1" s="278" t="s">
        <v>354</v>
      </c>
      <c r="LLO1" s="278" t="s">
        <v>354</v>
      </c>
      <c r="LLP1" s="278" t="s">
        <v>354</v>
      </c>
      <c r="LLQ1" s="278" t="s">
        <v>354</v>
      </c>
      <c r="LLR1" s="278" t="s">
        <v>354</v>
      </c>
      <c r="LLS1" s="278" t="s">
        <v>354</v>
      </c>
      <c r="LLT1" s="278" t="s">
        <v>354</v>
      </c>
      <c r="LLU1" s="278" t="s">
        <v>354</v>
      </c>
      <c r="LLV1" s="278" t="s">
        <v>354</v>
      </c>
      <c r="LLW1" s="278" t="s">
        <v>354</v>
      </c>
      <c r="LLX1" s="278" t="s">
        <v>354</v>
      </c>
      <c r="LLY1" s="278" t="s">
        <v>354</v>
      </c>
      <c r="LLZ1" s="278" t="s">
        <v>354</v>
      </c>
      <c r="LMA1" s="278" t="s">
        <v>354</v>
      </c>
      <c r="LMB1" s="278" t="s">
        <v>354</v>
      </c>
      <c r="LMC1" s="278" t="s">
        <v>354</v>
      </c>
      <c r="LMD1" s="278" t="s">
        <v>354</v>
      </c>
      <c r="LME1" s="278" t="s">
        <v>354</v>
      </c>
      <c r="LMF1" s="278" t="s">
        <v>354</v>
      </c>
      <c r="LMG1" s="278" t="s">
        <v>354</v>
      </c>
      <c r="LMH1" s="278" t="s">
        <v>354</v>
      </c>
      <c r="LMI1" s="278" t="s">
        <v>354</v>
      </c>
      <c r="LMJ1" s="278" t="s">
        <v>354</v>
      </c>
      <c r="LMK1" s="278" t="s">
        <v>354</v>
      </c>
      <c r="LML1" s="278" t="s">
        <v>354</v>
      </c>
      <c r="LMM1" s="278" t="s">
        <v>354</v>
      </c>
      <c r="LMN1" s="278" t="s">
        <v>354</v>
      </c>
      <c r="LMO1" s="278" t="s">
        <v>354</v>
      </c>
      <c r="LMP1" s="278" t="s">
        <v>354</v>
      </c>
      <c r="LMQ1" s="278" t="s">
        <v>354</v>
      </c>
      <c r="LMR1" s="278" t="s">
        <v>354</v>
      </c>
      <c r="LMS1" s="278" t="s">
        <v>354</v>
      </c>
      <c r="LMT1" s="278" t="s">
        <v>354</v>
      </c>
      <c r="LMU1" s="278" t="s">
        <v>354</v>
      </c>
      <c r="LMV1" s="278" t="s">
        <v>354</v>
      </c>
      <c r="LMW1" s="278" t="s">
        <v>354</v>
      </c>
      <c r="LMX1" s="278" t="s">
        <v>354</v>
      </c>
      <c r="LMY1" s="278" t="s">
        <v>354</v>
      </c>
      <c r="LMZ1" s="278" t="s">
        <v>354</v>
      </c>
      <c r="LNA1" s="278" t="s">
        <v>354</v>
      </c>
      <c r="LNB1" s="278" t="s">
        <v>354</v>
      </c>
      <c r="LNC1" s="278" t="s">
        <v>354</v>
      </c>
      <c r="LND1" s="278" t="s">
        <v>354</v>
      </c>
      <c r="LNE1" s="278" t="s">
        <v>354</v>
      </c>
      <c r="LNF1" s="278" t="s">
        <v>354</v>
      </c>
      <c r="LNG1" s="278" t="s">
        <v>354</v>
      </c>
      <c r="LNH1" s="278" t="s">
        <v>354</v>
      </c>
      <c r="LNI1" s="278" t="s">
        <v>354</v>
      </c>
      <c r="LNJ1" s="278" t="s">
        <v>354</v>
      </c>
      <c r="LNK1" s="278" t="s">
        <v>354</v>
      </c>
      <c r="LNL1" s="278" t="s">
        <v>354</v>
      </c>
      <c r="LNM1" s="278" t="s">
        <v>354</v>
      </c>
      <c r="LNN1" s="278" t="s">
        <v>354</v>
      </c>
      <c r="LNO1" s="278" t="s">
        <v>354</v>
      </c>
      <c r="LNP1" s="278" t="s">
        <v>354</v>
      </c>
      <c r="LNQ1" s="278" t="s">
        <v>354</v>
      </c>
      <c r="LNR1" s="278" t="s">
        <v>354</v>
      </c>
      <c r="LNS1" s="278" t="s">
        <v>354</v>
      </c>
      <c r="LNT1" s="278" t="s">
        <v>354</v>
      </c>
      <c r="LNU1" s="278" t="s">
        <v>354</v>
      </c>
      <c r="LNV1" s="278" t="s">
        <v>354</v>
      </c>
      <c r="LNW1" s="278" t="s">
        <v>354</v>
      </c>
      <c r="LNX1" s="278" t="s">
        <v>354</v>
      </c>
      <c r="LNY1" s="278" t="s">
        <v>354</v>
      </c>
      <c r="LNZ1" s="278" t="s">
        <v>354</v>
      </c>
      <c r="LOA1" s="278" t="s">
        <v>354</v>
      </c>
      <c r="LOB1" s="278" t="s">
        <v>354</v>
      </c>
      <c r="LOC1" s="278" t="s">
        <v>354</v>
      </c>
      <c r="LOD1" s="278" t="s">
        <v>354</v>
      </c>
      <c r="LOE1" s="278" t="s">
        <v>354</v>
      </c>
      <c r="LOF1" s="278" t="s">
        <v>354</v>
      </c>
      <c r="LOG1" s="278" t="s">
        <v>354</v>
      </c>
      <c r="LOH1" s="278" t="s">
        <v>354</v>
      </c>
      <c r="LOI1" s="278" t="s">
        <v>354</v>
      </c>
      <c r="LOJ1" s="278" t="s">
        <v>354</v>
      </c>
      <c r="LOK1" s="278" t="s">
        <v>354</v>
      </c>
      <c r="LOL1" s="278" t="s">
        <v>354</v>
      </c>
      <c r="LOM1" s="278" t="s">
        <v>354</v>
      </c>
      <c r="LON1" s="278" t="s">
        <v>354</v>
      </c>
      <c r="LOO1" s="278" t="s">
        <v>354</v>
      </c>
      <c r="LOP1" s="278" t="s">
        <v>354</v>
      </c>
      <c r="LOQ1" s="278" t="s">
        <v>354</v>
      </c>
      <c r="LOR1" s="278" t="s">
        <v>354</v>
      </c>
      <c r="LOS1" s="278" t="s">
        <v>354</v>
      </c>
      <c r="LOT1" s="278" t="s">
        <v>354</v>
      </c>
      <c r="LOU1" s="278" t="s">
        <v>354</v>
      </c>
      <c r="LOV1" s="278" t="s">
        <v>354</v>
      </c>
      <c r="LOW1" s="278" t="s">
        <v>354</v>
      </c>
      <c r="LOX1" s="278" t="s">
        <v>354</v>
      </c>
      <c r="LOY1" s="278" t="s">
        <v>354</v>
      </c>
      <c r="LOZ1" s="278" t="s">
        <v>354</v>
      </c>
      <c r="LPA1" s="278" t="s">
        <v>354</v>
      </c>
      <c r="LPB1" s="278" t="s">
        <v>354</v>
      </c>
      <c r="LPC1" s="278" t="s">
        <v>354</v>
      </c>
      <c r="LPD1" s="278" t="s">
        <v>354</v>
      </c>
      <c r="LPE1" s="278" t="s">
        <v>354</v>
      </c>
      <c r="LPF1" s="278" t="s">
        <v>354</v>
      </c>
      <c r="LPG1" s="278" t="s">
        <v>354</v>
      </c>
      <c r="LPH1" s="278" t="s">
        <v>354</v>
      </c>
      <c r="LPI1" s="278" t="s">
        <v>354</v>
      </c>
      <c r="LPJ1" s="278" t="s">
        <v>354</v>
      </c>
      <c r="LPK1" s="278" t="s">
        <v>354</v>
      </c>
      <c r="LPL1" s="278" t="s">
        <v>354</v>
      </c>
      <c r="LPM1" s="278" t="s">
        <v>354</v>
      </c>
      <c r="LPN1" s="278" t="s">
        <v>354</v>
      </c>
      <c r="LPO1" s="278" t="s">
        <v>354</v>
      </c>
      <c r="LPP1" s="278" t="s">
        <v>354</v>
      </c>
      <c r="LPQ1" s="278" t="s">
        <v>354</v>
      </c>
      <c r="LPR1" s="278" t="s">
        <v>354</v>
      </c>
      <c r="LPS1" s="278" t="s">
        <v>354</v>
      </c>
      <c r="LPT1" s="278" t="s">
        <v>354</v>
      </c>
      <c r="LPU1" s="278" t="s">
        <v>354</v>
      </c>
      <c r="LPV1" s="278" t="s">
        <v>354</v>
      </c>
      <c r="LPW1" s="278" t="s">
        <v>354</v>
      </c>
      <c r="LPX1" s="278" t="s">
        <v>354</v>
      </c>
      <c r="LPY1" s="278" t="s">
        <v>354</v>
      </c>
      <c r="LPZ1" s="278" t="s">
        <v>354</v>
      </c>
      <c r="LQA1" s="278" t="s">
        <v>354</v>
      </c>
      <c r="LQB1" s="278" t="s">
        <v>354</v>
      </c>
      <c r="LQC1" s="278" t="s">
        <v>354</v>
      </c>
      <c r="LQD1" s="278" t="s">
        <v>354</v>
      </c>
      <c r="LQE1" s="278" t="s">
        <v>354</v>
      </c>
      <c r="LQF1" s="278" t="s">
        <v>354</v>
      </c>
      <c r="LQG1" s="278" t="s">
        <v>354</v>
      </c>
      <c r="LQH1" s="278" t="s">
        <v>354</v>
      </c>
      <c r="LQI1" s="278" t="s">
        <v>354</v>
      </c>
      <c r="LQJ1" s="278" t="s">
        <v>354</v>
      </c>
      <c r="LQK1" s="278" t="s">
        <v>354</v>
      </c>
      <c r="LQL1" s="278" t="s">
        <v>354</v>
      </c>
      <c r="LQM1" s="278" t="s">
        <v>354</v>
      </c>
      <c r="LQN1" s="278" t="s">
        <v>354</v>
      </c>
      <c r="LQO1" s="278" t="s">
        <v>354</v>
      </c>
      <c r="LQP1" s="278" t="s">
        <v>354</v>
      </c>
      <c r="LQQ1" s="278" t="s">
        <v>354</v>
      </c>
      <c r="LQR1" s="278" t="s">
        <v>354</v>
      </c>
      <c r="LQS1" s="278" t="s">
        <v>354</v>
      </c>
      <c r="LQT1" s="278" t="s">
        <v>354</v>
      </c>
      <c r="LQU1" s="278" t="s">
        <v>354</v>
      </c>
      <c r="LQV1" s="278" t="s">
        <v>354</v>
      </c>
      <c r="LQW1" s="278" t="s">
        <v>354</v>
      </c>
      <c r="LQX1" s="278" t="s">
        <v>354</v>
      </c>
      <c r="LQY1" s="278" t="s">
        <v>354</v>
      </c>
      <c r="LQZ1" s="278" t="s">
        <v>354</v>
      </c>
      <c r="LRA1" s="278" t="s">
        <v>354</v>
      </c>
      <c r="LRB1" s="278" t="s">
        <v>354</v>
      </c>
      <c r="LRC1" s="278" t="s">
        <v>354</v>
      </c>
      <c r="LRD1" s="278" t="s">
        <v>354</v>
      </c>
      <c r="LRE1" s="278" t="s">
        <v>354</v>
      </c>
      <c r="LRF1" s="278" t="s">
        <v>354</v>
      </c>
      <c r="LRG1" s="278" t="s">
        <v>354</v>
      </c>
      <c r="LRH1" s="278" t="s">
        <v>354</v>
      </c>
      <c r="LRI1" s="278" t="s">
        <v>354</v>
      </c>
      <c r="LRJ1" s="278" t="s">
        <v>354</v>
      </c>
      <c r="LRK1" s="278" t="s">
        <v>354</v>
      </c>
      <c r="LRL1" s="278" t="s">
        <v>354</v>
      </c>
      <c r="LRM1" s="278" t="s">
        <v>354</v>
      </c>
      <c r="LRN1" s="278" t="s">
        <v>354</v>
      </c>
      <c r="LRO1" s="278" t="s">
        <v>354</v>
      </c>
      <c r="LRP1" s="278" t="s">
        <v>354</v>
      </c>
      <c r="LRQ1" s="278" t="s">
        <v>354</v>
      </c>
      <c r="LRR1" s="278" t="s">
        <v>354</v>
      </c>
      <c r="LRS1" s="278" t="s">
        <v>354</v>
      </c>
      <c r="LRT1" s="278" t="s">
        <v>354</v>
      </c>
      <c r="LRU1" s="278" t="s">
        <v>354</v>
      </c>
      <c r="LRV1" s="278" t="s">
        <v>354</v>
      </c>
      <c r="LRW1" s="278" t="s">
        <v>354</v>
      </c>
      <c r="LRX1" s="278" t="s">
        <v>354</v>
      </c>
      <c r="LRY1" s="278" t="s">
        <v>354</v>
      </c>
      <c r="LRZ1" s="278" t="s">
        <v>354</v>
      </c>
      <c r="LSA1" s="278" t="s">
        <v>354</v>
      </c>
      <c r="LSB1" s="278" t="s">
        <v>354</v>
      </c>
      <c r="LSC1" s="278" t="s">
        <v>354</v>
      </c>
      <c r="LSD1" s="278" t="s">
        <v>354</v>
      </c>
      <c r="LSE1" s="278" t="s">
        <v>354</v>
      </c>
      <c r="LSF1" s="278" t="s">
        <v>354</v>
      </c>
      <c r="LSG1" s="278" t="s">
        <v>354</v>
      </c>
      <c r="LSH1" s="278" t="s">
        <v>354</v>
      </c>
      <c r="LSI1" s="278" t="s">
        <v>354</v>
      </c>
      <c r="LSJ1" s="278" t="s">
        <v>354</v>
      </c>
      <c r="LSK1" s="278" t="s">
        <v>354</v>
      </c>
      <c r="LSL1" s="278" t="s">
        <v>354</v>
      </c>
      <c r="LSM1" s="278" t="s">
        <v>354</v>
      </c>
      <c r="LSN1" s="278" t="s">
        <v>354</v>
      </c>
      <c r="LSO1" s="278" t="s">
        <v>354</v>
      </c>
      <c r="LSP1" s="278" t="s">
        <v>354</v>
      </c>
      <c r="LSQ1" s="278" t="s">
        <v>354</v>
      </c>
      <c r="LSR1" s="278" t="s">
        <v>354</v>
      </c>
      <c r="LSS1" s="278" t="s">
        <v>354</v>
      </c>
      <c r="LST1" s="278" t="s">
        <v>354</v>
      </c>
      <c r="LSU1" s="278" t="s">
        <v>354</v>
      </c>
      <c r="LSV1" s="278" t="s">
        <v>354</v>
      </c>
      <c r="LSW1" s="278" t="s">
        <v>354</v>
      </c>
      <c r="LSX1" s="278" t="s">
        <v>354</v>
      </c>
      <c r="LSY1" s="278" t="s">
        <v>354</v>
      </c>
      <c r="LSZ1" s="278" t="s">
        <v>354</v>
      </c>
      <c r="LTA1" s="278" t="s">
        <v>354</v>
      </c>
      <c r="LTB1" s="278" t="s">
        <v>354</v>
      </c>
      <c r="LTC1" s="278" t="s">
        <v>354</v>
      </c>
      <c r="LTD1" s="278" t="s">
        <v>354</v>
      </c>
      <c r="LTE1" s="278" t="s">
        <v>354</v>
      </c>
      <c r="LTF1" s="278" t="s">
        <v>354</v>
      </c>
      <c r="LTG1" s="278" t="s">
        <v>354</v>
      </c>
      <c r="LTH1" s="278" t="s">
        <v>354</v>
      </c>
      <c r="LTI1" s="278" t="s">
        <v>354</v>
      </c>
      <c r="LTJ1" s="278" t="s">
        <v>354</v>
      </c>
      <c r="LTK1" s="278" t="s">
        <v>354</v>
      </c>
      <c r="LTL1" s="278" t="s">
        <v>354</v>
      </c>
      <c r="LTM1" s="278" t="s">
        <v>354</v>
      </c>
      <c r="LTN1" s="278" t="s">
        <v>354</v>
      </c>
      <c r="LTO1" s="278" t="s">
        <v>354</v>
      </c>
      <c r="LTP1" s="278" t="s">
        <v>354</v>
      </c>
      <c r="LTQ1" s="278" t="s">
        <v>354</v>
      </c>
      <c r="LTR1" s="278" t="s">
        <v>354</v>
      </c>
      <c r="LTS1" s="278" t="s">
        <v>354</v>
      </c>
      <c r="LTT1" s="278" t="s">
        <v>354</v>
      </c>
      <c r="LTU1" s="278" t="s">
        <v>354</v>
      </c>
      <c r="LTV1" s="278" t="s">
        <v>354</v>
      </c>
      <c r="LTW1" s="278" t="s">
        <v>354</v>
      </c>
      <c r="LTX1" s="278" t="s">
        <v>354</v>
      </c>
      <c r="LTY1" s="278" t="s">
        <v>354</v>
      </c>
      <c r="LTZ1" s="278" t="s">
        <v>354</v>
      </c>
      <c r="LUA1" s="278" t="s">
        <v>354</v>
      </c>
      <c r="LUB1" s="278" t="s">
        <v>354</v>
      </c>
      <c r="LUC1" s="278" t="s">
        <v>354</v>
      </c>
      <c r="LUD1" s="278" t="s">
        <v>354</v>
      </c>
      <c r="LUE1" s="278" t="s">
        <v>354</v>
      </c>
      <c r="LUF1" s="278" t="s">
        <v>354</v>
      </c>
      <c r="LUG1" s="278" t="s">
        <v>354</v>
      </c>
      <c r="LUH1" s="278" t="s">
        <v>354</v>
      </c>
      <c r="LUI1" s="278" t="s">
        <v>354</v>
      </c>
      <c r="LUJ1" s="278" t="s">
        <v>354</v>
      </c>
      <c r="LUK1" s="278" t="s">
        <v>354</v>
      </c>
      <c r="LUL1" s="278" t="s">
        <v>354</v>
      </c>
      <c r="LUM1" s="278" t="s">
        <v>354</v>
      </c>
      <c r="LUN1" s="278" t="s">
        <v>354</v>
      </c>
      <c r="LUO1" s="278" t="s">
        <v>354</v>
      </c>
      <c r="LUP1" s="278" t="s">
        <v>354</v>
      </c>
      <c r="LUQ1" s="278" t="s">
        <v>354</v>
      </c>
      <c r="LUR1" s="278" t="s">
        <v>354</v>
      </c>
      <c r="LUS1" s="278" t="s">
        <v>354</v>
      </c>
      <c r="LUT1" s="278" t="s">
        <v>354</v>
      </c>
      <c r="LUU1" s="278" t="s">
        <v>354</v>
      </c>
      <c r="LUV1" s="278" t="s">
        <v>354</v>
      </c>
      <c r="LUW1" s="278" t="s">
        <v>354</v>
      </c>
      <c r="LUX1" s="278" t="s">
        <v>354</v>
      </c>
      <c r="LUY1" s="278" t="s">
        <v>354</v>
      </c>
      <c r="LUZ1" s="278" t="s">
        <v>354</v>
      </c>
      <c r="LVA1" s="278" t="s">
        <v>354</v>
      </c>
      <c r="LVB1" s="278" t="s">
        <v>354</v>
      </c>
      <c r="LVC1" s="278" t="s">
        <v>354</v>
      </c>
      <c r="LVD1" s="278" t="s">
        <v>354</v>
      </c>
      <c r="LVE1" s="278" t="s">
        <v>354</v>
      </c>
      <c r="LVF1" s="278" t="s">
        <v>354</v>
      </c>
      <c r="LVG1" s="278" t="s">
        <v>354</v>
      </c>
      <c r="LVH1" s="278" t="s">
        <v>354</v>
      </c>
      <c r="LVI1" s="278" t="s">
        <v>354</v>
      </c>
      <c r="LVJ1" s="278" t="s">
        <v>354</v>
      </c>
      <c r="LVK1" s="278" t="s">
        <v>354</v>
      </c>
      <c r="LVL1" s="278" t="s">
        <v>354</v>
      </c>
      <c r="LVM1" s="278" t="s">
        <v>354</v>
      </c>
      <c r="LVN1" s="278" t="s">
        <v>354</v>
      </c>
      <c r="LVO1" s="278" t="s">
        <v>354</v>
      </c>
      <c r="LVP1" s="278" t="s">
        <v>354</v>
      </c>
      <c r="LVQ1" s="278" t="s">
        <v>354</v>
      </c>
      <c r="LVR1" s="278" t="s">
        <v>354</v>
      </c>
      <c r="LVS1" s="278" t="s">
        <v>354</v>
      </c>
      <c r="LVT1" s="278" t="s">
        <v>354</v>
      </c>
      <c r="LVU1" s="278" t="s">
        <v>354</v>
      </c>
      <c r="LVV1" s="278" t="s">
        <v>354</v>
      </c>
      <c r="LVW1" s="278" t="s">
        <v>354</v>
      </c>
      <c r="LVX1" s="278" t="s">
        <v>354</v>
      </c>
      <c r="LVY1" s="278" t="s">
        <v>354</v>
      </c>
      <c r="LVZ1" s="278" t="s">
        <v>354</v>
      </c>
      <c r="LWA1" s="278" t="s">
        <v>354</v>
      </c>
      <c r="LWB1" s="278" t="s">
        <v>354</v>
      </c>
      <c r="LWC1" s="278" t="s">
        <v>354</v>
      </c>
      <c r="LWD1" s="278" t="s">
        <v>354</v>
      </c>
      <c r="LWE1" s="278" t="s">
        <v>354</v>
      </c>
      <c r="LWF1" s="278" t="s">
        <v>354</v>
      </c>
      <c r="LWG1" s="278" t="s">
        <v>354</v>
      </c>
      <c r="LWH1" s="278" t="s">
        <v>354</v>
      </c>
      <c r="LWI1" s="278" t="s">
        <v>354</v>
      </c>
      <c r="LWJ1" s="278" t="s">
        <v>354</v>
      </c>
      <c r="LWK1" s="278" t="s">
        <v>354</v>
      </c>
      <c r="LWL1" s="278" t="s">
        <v>354</v>
      </c>
      <c r="LWM1" s="278" t="s">
        <v>354</v>
      </c>
      <c r="LWN1" s="278" t="s">
        <v>354</v>
      </c>
      <c r="LWO1" s="278" t="s">
        <v>354</v>
      </c>
      <c r="LWP1" s="278" t="s">
        <v>354</v>
      </c>
      <c r="LWQ1" s="278" t="s">
        <v>354</v>
      </c>
      <c r="LWR1" s="278" t="s">
        <v>354</v>
      </c>
      <c r="LWS1" s="278" t="s">
        <v>354</v>
      </c>
      <c r="LWT1" s="278" t="s">
        <v>354</v>
      </c>
      <c r="LWU1" s="278" t="s">
        <v>354</v>
      </c>
      <c r="LWV1" s="278" t="s">
        <v>354</v>
      </c>
      <c r="LWW1" s="278" t="s">
        <v>354</v>
      </c>
      <c r="LWX1" s="278" t="s">
        <v>354</v>
      </c>
      <c r="LWY1" s="278" t="s">
        <v>354</v>
      </c>
      <c r="LWZ1" s="278" t="s">
        <v>354</v>
      </c>
      <c r="LXA1" s="278" t="s">
        <v>354</v>
      </c>
      <c r="LXB1" s="278" t="s">
        <v>354</v>
      </c>
      <c r="LXC1" s="278" t="s">
        <v>354</v>
      </c>
      <c r="LXD1" s="278" t="s">
        <v>354</v>
      </c>
      <c r="LXE1" s="278" t="s">
        <v>354</v>
      </c>
      <c r="LXF1" s="278" t="s">
        <v>354</v>
      </c>
      <c r="LXG1" s="278" t="s">
        <v>354</v>
      </c>
      <c r="LXH1" s="278" t="s">
        <v>354</v>
      </c>
      <c r="LXI1" s="278" t="s">
        <v>354</v>
      </c>
      <c r="LXJ1" s="278" t="s">
        <v>354</v>
      </c>
      <c r="LXK1" s="278" t="s">
        <v>354</v>
      </c>
      <c r="LXL1" s="278" t="s">
        <v>354</v>
      </c>
      <c r="LXM1" s="278" t="s">
        <v>354</v>
      </c>
      <c r="LXN1" s="278" t="s">
        <v>354</v>
      </c>
      <c r="LXO1" s="278" t="s">
        <v>354</v>
      </c>
      <c r="LXP1" s="278" t="s">
        <v>354</v>
      </c>
      <c r="LXQ1" s="278" t="s">
        <v>354</v>
      </c>
      <c r="LXR1" s="278" t="s">
        <v>354</v>
      </c>
      <c r="LXS1" s="278" t="s">
        <v>354</v>
      </c>
      <c r="LXT1" s="278" t="s">
        <v>354</v>
      </c>
      <c r="LXU1" s="278" t="s">
        <v>354</v>
      </c>
      <c r="LXV1" s="278" t="s">
        <v>354</v>
      </c>
      <c r="LXW1" s="278" t="s">
        <v>354</v>
      </c>
      <c r="LXX1" s="278" t="s">
        <v>354</v>
      </c>
      <c r="LXY1" s="278" t="s">
        <v>354</v>
      </c>
      <c r="LXZ1" s="278" t="s">
        <v>354</v>
      </c>
      <c r="LYA1" s="278" t="s">
        <v>354</v>
      </c>
      <c r="LYB1" s="278" t="s">
        <v>354</v>
      </c>
      <c r="LYC1" s="278" t="s">
        <v>354</v>
      </c>
      <c r="LYD1" s="278" t="s">
        <v>354</v>
      </c>
      <c r="LYE1" s="278" t="s">
        <v>354</v>
      </c>
      <c r="LYF1" s="278" t="s">
        <v>354</v>
      </c>
      <c r="LYG1" s="278" t="s">
        <v>354</v>
      </c>
      <c r="LYH1" s="278" t="s">
        <v>354</v>
      </c>
      <c r="LYI1" s="278" t="s">
        <v>354</v>
      </c>
      <c r="LYJ1" s="278" t="s">
        <v>354</v>
      </c>
      <c r="LYK1" s="278" t="s">
        <v>354</v>
      </c>
      <c r="LYL1" s="278" t="s">
        <v>354</v>
      </c>
      <c r="LYM1" s="278" t="s">
        <v>354</v>
      </c>
      <c r="LYN1" s="278" t="s">
        <v>354</v>
      </c>
      <c r="LYO1" s="278" t="s">
        <v>354</v>
      </c>
      <c r="LYP1" s="278" t="s">
        <v>354</v>
      </c>
      <c r="LYQ1" s="278" t="s">
        <v>354</v>
      </c>
      <c r="LYR1" s="278" t="s">
        <v>354</v>
      </c>
      <c r="LYS1" s="278" t="s">
        <v>354</v>
      </c>
      <c r="LYT1" s="278" t="s">
        <v>354</v>
      </c>
      <c r="LYU1" s="278" t="s">
        <v>354</v>
      </c>
      <c r="LYV1" s="278" t="s">
        <v>354</v>
      </c>
      <c r="LYW1" s="278" t="s">
        <v>354</v>
      </c>
      <c r="LYX1" s="278" t="s">
        <v>354</v>
      </c>
      <c r="LYY1" s="278" t="s">
        <v>354</v>
      </c>
      <c r="LYZ1" s="278" t="s">
        <v>354</v>
      </c>
      <c r="LZA1" s="278" t="s">
        <v>354</v>
      </c>
      <c r="LZB1" s="278" t="s">
        <v>354</v>
      </c>
      <c r="LZC1" s="278" t="s">
        <v>354</v>
      </c>
      <c r="LZD1" s="278" t="s">
        <v>354</v>
      </c>
      <c r="LZE1" s="278" t="s">
        <v>354</v>
      </c>
      <c r="LZF1" s="278" t="s">
        <v>354</v>
      </c>
      <c r="LZG1" s="278" t="s">
        <v>354</v>
      </c>
      <c r="LZH1" s="278" t="s">
        <v>354</v>
      </c>
      <c r="LZI1" s="278" t="s">
        <v>354</v>
      </c>
      <c r="LZJ1" s="278" t="s">
        <v>354</v>
      </c>
      <c r="LZK1" s="278" t="s">
        <v>354</v>
      </c>
      <c r="LZL1" s="278" t="s">
        <v>354</v>
      </c>
      <c r="LZM1" s="278" t="s">
        <v>354</v>
      </c>
      <c r="LZN1" s="278" t="s">
        <v>354</v>
      </c>
      <c r="LZO1" s="278" t="s">
        <v>354</v>
      </c>
      <c r="LZP1" s="278" t="s">
        <v>354</v>
      </c>
      <c r="LZQ1" s="278" t="s">
        <v>354</v>
      </c>
      <c r="LZR1" s="278" t="s">
        <v>354</v>
      </c>
      <c r="LZS1" s="278" t="s">
        <v>354</v>
      </c>
      <c r="LZT1" s="278" t="s">
        <v>354</v>
      </c>
      <c r="LZU1" s="278" t="s">
        <v>354</v>
      </c>
      <c r="LZV1" s="278" t="s">
        <v>354</v>
      </c>
      <c r="LZW1" s="278" t="s">
        <v>354</v>
      </c>
      <c r="LZX1" s="278" t="s">
        <v>354</v>
      </c>
      <c r="LZY1" s="278" t="s">
        <v>354</v>
      </c>
      <c r="LZZ1" s="278" t="s">
        <v>354</v>
      </c>
      <c r="MAA1" s="278" t="s">
        <v>354</v>
      </c>
      <c r="MAB1" s="278" t="s">
        <v>354</v>
      </c>
      <c r="MAC1" s="278" t="s">
        <v>354</v>
      </c>
      <c r="MAD1" s="278" t="s">
        <v>354</v>
      </c>
      <c r="MAE1" s="278" t="s">
        <v>354</v>
      </c>
      <c r="MAF1" s="278" t="s">
        <v>354</v>
      </c>
      <c r="MAG1" s="278" t="s">
        <v>354</v>
      </c>
      <c r="MAH1" s="278" t="s">
        <v>354</v>
      </c>
      <c r="MAI1" s="278" t="s">
        <v>354</v>
      </c>
      <c r="MAJ1" s="278" t="s">
        <v>354</v>
      </c>
      <c r="MAK1" s="278" t="s">
        <v>354</v>
      </c>
      <c r="MAL1" s="278" t="s">
        <v>354</v>
      </c>
      <c r="MAM1" s="278" t="s">
        <v>354</v>
      </c>
      <c r="MAN1" s="278" t="s">
        <v>354</v>
      </c>
      <c r="MAO1" s="278" t="s">
        <v>354</v>
      </c>
      <c r="MAP1" s="278" t="s">
        <v>354</v>
      </c>
      <c r="MAQ1" s="278" t="s">
        <v>354</v>
      </c>
      <c r="MAR1" s="278" t="s">
        <v>354</v>
      </c>
      <c r="MAS1" s="278" t="s">
        <v>354</v>
      </c>
      <c r="MAT1" s="278" t="s">
        <v>354</v>
      </c>
      <c r="MAU1" s="278" t="s">
        <v>354</v>
      </c>
      <c r="MAV1" s="278" t="s">
        <v>354</v>
      </c>
      <c r="MAW1" s="278" t="s">
        <v>354</v>
      </c>
      <c r="MAX1" s="278" t="s">
        <v>354</v>
      </c>
      <c r="MAY1" s="278" t="s">
        <v>354</v>
      </c>
      <c r="MAZ1" s="278" t="s">
        <v>354</v>
      </c>
      <c r="MBA1" s="278" t="s">
        <v>354</v>
      </c>
      <c r="MBB1" s="278" t="s">
        <v>354</v>
      </c>
      <c r="MBC1" s="278" t="s">
        <v>354</v>
      </c>
      <c r="MBD1" s="278" t="s">
        <v>354</v>
      </c>
      <c r="MBE1" s="278" t="s">
        <v>354</v>
      </c>
      <c r="MBF1" s="278" t="s">
        <v>354</v>
      </c>
      <c r="MBG1" s="278" t="s">
        <v>354</v>
      </c>
      <c r="MBH1" s="278" t="s">
        <v>354</v>
      </c>
      <c r="MBI1" s="278" t="s">
        <v>354</v>
      </c>
      <c r="MBJ1" s="278" t="s">
        <v>354</v>
      </c>
      <c r="MBK1" s="278" t="s">
        <v>354</v>
      </c>
      <c r="MBL1" s="278" t="s">
        <v>354</v>
      </c>
      <c r="MBM1" s="278" t="s">
        <v>354</v>
      </c>
      <c r="MBN1" s="278" t="s">
        <v>354</v>
      </c>
      <c r="MBO1" s="278" t="s">
        <v>354</v>
      </c>
      <c r="MBP1" s="278" t="s">
        <v>354</v>
      </c>
      <c r="MBQ1" s="278" t="s">
        <v>354</v>
      </c>
      <c r="MBR1" s="278" t="s">
        <v>354</v>
      </c>
      <c r="MBS1" s="278" t="s">
        <v>354</v>
      </c>
      <c r="MBT1" s="278" t="s">
        <v>354</v>
      </c>
      <c r="MBU1" s="278" t="s">
        <v>354</v>
      </c>
      <c r="MBV1" s="278" t="s">
        <v>354</v>
      </c>
      <c r="MBW1" s="278" t="s">
        <v>354</v>
      </c>
      <c r="MBX1" s="278" t="s">
        <v>354</v>
      </c>
      <c r="MBY1" s="278" t="s">
        <v>354</v>
      </c>
      <c r="MBZ1" s="278" t="s">
        <v>354</v>
      </c>
      <c r="MCA1" s="278" t="s">
        <v>354</v>
      </c>
      <c r="MCB1" s="278" t="s">
        <v>354</v>
      </c>
      <c r="MCC1" s="278" t="s">
        <v>354</v>
      </c>
      <c r="MCD1" s="278" t="s">
        <v>354</v>
      </c>
      <c r="MCE1" s="278" t="s">
        <v>354</v>
      </c>
      <c r="MCF1" s="278" t="s">
        <v>354</v>
      </c>
      <c r="MCG1" s="278" t="s">
        <v>354</v>
      </c>
      <c r="MCH1" s="278" t="s">
        <v>354</v>
      </c>
      <c r="MCI1" s="278" t="s">
        <v>354</v>
      </c>
      <c r="MCJ1" s="278" t="s">
        <v>354</v>
      </c>
      <c r="MCK1" s="278" t="s">
        <v>354</v>
      </c>
      <c r="MCL1" s="278" t="s">
        <v>354</v>
      </c>
      <c r="MCM1" s="278" t="s">
        <v>354</v>
      </c>
      <c r="MCN1" s="278" t="s">
        <v>354</v>
      </c>
      <c r="MCO1" s="278" t="s">
        <v>354</v>
      </c>
      <c r="MCP1" s="278" t="s">
        <v>354</v>
      </c>
      <c r="MCQ1" s="278" t="s">
        <v>354</v>
      </c>
      <c r="MCR1" s="278" t="s">
        <v>354</v>
      </c>
      <c r="MCS1" s="278" t="s">
        <v>354</v>
      </c>
      <c r="MCT1" s="278" t="s">
        <v>354</v>
      </c>
      <c r="MCU1" s="278" t="s">
        <v>354</v>
      </c>
      <c r="MCV1" s="278" t="s">
        <v>354</v>
      </c>
      <c r="MCW1" s="278" t="s">
        <v>354</v>
      </c>
      <c r="MCX1" s="278" t="s">
        <v>354</v>
      </c>
      <c r="MCY1" s="278" t="s">
        <v>354</v>
      </c>
      <c r="MCZ1" s="278" t="s">
        <v>354</v>
      </c>
      <c r="MDA1" s="278" t="s">
        <v>354</v>
      </c>
      <c r="MDB1" s="278" t="s">
        <v>354</v>
      </c>
      <c r="MDC1" s="278" t="s">
        <v>354</v>
      </c>
      <c r="MDD1" s="278" t="s">
        <v>354</v>
      </c>
      <c r="MDE1" s="278" t="s">
        <v>354</v>
      </c>
      <c r="MDF1" s="278" t="s">
        <v>354</v>
      </c>
      <c r="MDG1" s="278" t="s">
        <v>354</v>
      </c>
      <c r="MDH1" s="278" t="s">
        <v>354</v>
      </c>
      <c r="MDI1" s="278" t="s">
        <v>354</v>
      </c>
      <c r="MDJ1" s="278" t="s">
        <v>354</v>
      </c>
      <c r="MDK1" s="278" t="s">
        <v>354</v>
      </c>
      <c r="MDL1" s="278" t="s">
        <v>354</v>
      </c>
      <c r="MDM1" s="278" t="s">
        <v>354</v>
      </c>
      <c r="MDN1" s="278" t="s">
        <v>354</v>
      </c>
      <c r="MDO1" s="278" t="s">
        <v>354</v>
      </c>
      <c r="MDP1" s="278" t="s">
        <v>354</v>
      </c>
      <c r="MDQ1" s="278" t="s">
        <v>354</v>
      </c>
      <c r="MDR1" s="278" t="s">
        <v>354</v>
      </c>
      <c r="MDS1" s="278" t="s">
        <v>354</v>
      </c>
      <c r="MDT1" s="278" t="s">
        <v>354</v>
      </c>
      <c r="MDU1" s="278" t="s">
        <v>354</v>
      </c>
      <c r="MDV1" s="278" t="s">
        <v>354</v>
      </c>
      <c r="MDW1" s="278" t="s">
        <v>354</v>
      </c>
      <c r="MDX1" s="278" t="s">
        <v>354</v>
      </c>
      <c r="MDY1" s="278" t="s">
        <v>354</v>
      </c>
      <c r="MDZ1" s="278" t="s">
        <v>354</v>
      </c>
      <c r="MEA1" s="278" t="s">
        <v>354</v>
      </c>
      <c r="MEB1" s="278" t="s">
        <v>354</v>
      </c>
      <c r="MEC1" s="278" t="s">
        <v>354</v>
      </c>
      <c r="MED1" s="278" t="s">
        <v>354</v>
      </c>
      <c r="MEE1" s="278" t="s">
        <v>354</v>
      </c>
      <c r="MEF1" s="278" t="s">
        <v>354</v>
      </c>
      <c r="MEG1" s="278" t="s">
        <v>354</v>
      </c>
      <c r="MEH1" s="278" t="s">
        <v>354</v>
      </c>
      <c r="MEI1" s="278" t="s">
        <v>354</v>
      </c>
      <c r="MEJ1" s="278" t="s">
        <v>354</v>
      </c>
      <c r="MEK1" s="278" t="s">
        <v>354</v>
      </c>
      <c r="MEL1" s="278" t="s">
        <v>354</v>
      </c>
      <c r="MEM1" s="278" t="s">
        <v>354</v>
      </c>
      <c r="MEN1" s="278" t="s">
        <v>354</v>
      </c>
      <c r="MEO1" s="278" t="s">
        <v>354</v>
      </c>
      <c r="MEP1" s="278" t="s">
        <v>354</v>
      </c>
      <c r="MEQ1" s="278" t="s">
        <v>354</v>
      </c>
      <c r="MER1" s="278" t="s">
        <v>354</v>
      </c>
      <c r="MES1" s="278" t="s">
        <v>354</v>
      </c>
      <c r="MET1" s="278" t="s">
        <v>354</v>
      </c>
      <c r="MEU1" s="278" t="s">
        <v>354</v>
      </c>
      <c r="MEV1" s="278" t="s">
        <v>354</v>
      </c>
      <c r="MEW1" s="278" t="s">
        <v>354</v>
      </c>
      <c r="MEX1" s="278" t="s">
        <v>354</v>
      </c>
      <c r="MEY1" s="278" t="s">
        <v>354</v>
      </c>
      <c r="MEZ1" s="278" t="s">
        <v>354</v>
      </c>
      <c r="MFA1" s="278" t="s">
        <v>354</v>
      </c>
      <c r="MFB1" s="278" t="s">
        <v>354</v>
      </c>
      <c r="MFC1" s="278" t="s">
        <v>354</v>
      </c>
      <c r="MFD1" s="278" t="s">
        <v>354</v>
      </c>
      <c r="MFE1" s="278" t="s">
        <v>354</v>
      </c>
      <c r="MFF1" s="278" t="s">
        <v>354</v>
      </c>
      <c r="MFG1" s="278" t="s">
        <v>354</v>
      </c>
      <c r="MFH1" s="278" t="s">
        <v>354</v>
      </c>
      <c r="MFI1" s="278" t="s">
        <v>354</v>
      </c>
      <c r="MFJ1" s="278" t="s">
        <v>354</v>
      </c>
      <c r="MFK1" s="278" t="s">
        <v>354</v>
      </c>
      <c r="MFL1" s="278" t="s">
        <v>354</v>
      </c>
      <c r="MFM1" s="278" t="s">
        <v>354</v>
      </c>
      <c r="MFN1" s="278" t="s">
        <v>354</v>
      </c>
      <c r="MFO1" s="278" t="s">
        <v>354</v>
      </c>
      <c r="MFP1" s="278" t="s">
        <v>354</v>
      </c>
      <c r="MFQ1" s="278" t="s">
        <v>354</v>
      </c>
      <c r="MFR1" s="278" t="s">
        <v>354</v>
      </c>
      <c r="MFS1" s="278" t="s">
        <v>354</v>
      </c>
      <c r="MFT1" s="278" t="s">
        <v>354</v>
      </c>
      <c r="MFU1" s="278" t="s">
        <v>354</v>
      </c>
      <c r="MFV1" s="278" t="s">
        <v>354</v>
      </c>
      <c r="MFW1" s="278" t="s">
        <v>354</v>
      </c>
      <c r="MFX1" s="278" t="s">
        <v>354</v>
      </c>
      <c r="MFY1" s="278" t="s">
        <v>354</v>
      </c>
      <c r="MFZ1" s="278" t="s">
        <v>354</v>
      </c>
      <c r="MGA1" s="278" t="s">
        <v>354</v>
      </c>
      <c r="MGB1" s="278" t="s">
        <v>354</v>
      </c>
      <c r="MGC1" s="278" t="s">
        <v>354</v>
      </c>
      <c r="MGD1" s="278" t="s">
        <v>354</v>
      </c>
      <c r="MGE1" s="278" t="s">
        <v>354</v>
      </c>
      <c r="MGF1" s="278" t="s">
        <v>354</v>
      </c>
      <c r="MGG1" s="278" t="s">
        <v>354</v>
      </c>
      <c r="MGH1" s="278" t="s">
        <v>354</v>
      </c>
      <c r="MGI1" s="278" t="s">
        <v>354</v>
      </c>
      <c r="MGJ1" s="278" t="s">
        <v>354</v>
      </c>
      <c r="MGK1" s="278" t="s">
        <v>354</v>
      </c>
      <c r="MGL1" s="278" t="s">
        <v>354</v>
      </c>
      <c r="MGM1" s="278" t="s">
        <v>354</v>
      </c>
      <c r="MGN1" s="278" t="s">
        <v>354</v>
      </c>
      <c r="MGO1" s="278" t="s">
        <v>354</v>
      </c>
      <c r="MGP1" s="278" t="s">
        <v>354</v>
      </c>
      <c r="MGQ1" s="278" t="s">
        <v>354</v>
      </c>
      <c r="MGR1" s="278" t="s">
        <v>354</v>
      </c>
      <c r="MGS1" s="278" t="s">
        <v>354</v>
      </c>
      <c r="MGT1" s="278" t="s">
        <v>354</v>
      </c>
      <c r="MGU1" s="278" t="s">
        <v>354</v>
      </c>
      <c r="MGV1" s="278" t="s">
        <v>354</v>
      </c>
      <c r="MGW1" s="278" t="s">
        <v>354</v>
      </c>
      <c r="MGX1" s="278" t="s">
        <v>354</v>
      </c>
      <c r="MGY1" s="278" t="s">
        <v>354</v>
      </c>
      <c r="MGZ1" s="278" t="s">
        <v>354</v>
      </c>
      <c r="MHA1" s="278" t="s">
        <v>354</v>
      </c>
      <c r="MHB1" s="278" t="s">
        <v>354</v>
      </c>
      <c r="MHC1" s="278" t="s">
        <v>354</v>
      </c>
      <c r="MHD1" s="278" t="s">
        <v>354</v>
      </c>
      <c r="MHE1" s="278" t="s">
        <v>354</v>
      </c>
      <c r="MHF1" s="278" t="s">
        <v>354</v>
      </c>
      <c r="MHG1" s="278" t="s">
        <v>354</v>
      </c>
      <c r="MHH1" s="278" t="s">
        <v>354</v>
      </c>
      <c r="MHI1" s="278" t="s">
        <v>354</v>
      </c>
      <c r="MHJ1" s="278" t="s">
        <v>354</v>
      </c>
      <c r="MHK1" s="278" t="s">
        <v>354</v>
      </c>
      <c r="MHL1" s="278" t="s">
        <v>354</v>
      </c>
      <c r="MHM1" s="278" t="s">
        <v>354</v>
      </c>
      <c r="MHN1" s="278" t="s">
        <v>354</v>
      </c>
      <c r="MHO1" s="278" t="s">
        <v>354</v>
      </c>
      <c r="MHP1" s="278" t="s">
        <v>354</v>
      </c>
      <c r="MHQ1" s="278" t="s">
        <v>354</v>
      </c>
      <c r="MHR1" s="278" t="s">
        <v>354</v>
      </c>
      <c r="MHS1" s="278" t="s">
        <v>354</v>
      </c>
      <c r="MHT1" s="278" t="s">
        <v>354</v>
      </c>
      <c r="MHU1" s="278" t="s">
        <v>354</v>
      </c>
      <c r="MHV1" s="278" t="s">
        <v>354</v>
      </c>
      <c r="MHW1" s="278" t="s">
        <v>354</v>
      </c>
      <c r="MHX1" s="278" t="s">
        <v>354</v>
      </c>
      <c r="MHY1" s="278" t="s">
        <v>354</v>
      </c>
      <c r="MHZ1" s="278" t="s">
        <v>354</v>
      </c>
      <c r="MIA1" s="278" t="s">
        <v>354</v>
      </c>
      <c r="MIB1" s="278" t="s">
        <v>354</v>
      </c>
      <c r="MIC1" s="278" t="s">
        <v>354</v>
      </c>
      <c r="MID1" s="278" t="s">
        <v>354</v>
      </c>
      <c r="MIE1" s="278" t="s">
        <v>354</v>
      </c>
      <c r="MIF1" s="278" t="s">
        <v>354</v>
      </c>
      <c r="MIG1" s="278" t="s">
        <v>354</v>
      </c>
      <c r="MIH1" s="278" t="s">
        <v>354</v>
      </c>
      <c r="MII1" s="278" t="s">
        <v>354</v>
      </c>
      <c r="MIJ1" s="278" t="s">
        <v>354</v>
      </c>
      <c r="MIK1" s="278" t="s">
        <v>354</v>
      </c>
      <c r="MIL1" s="278" t="s">
        <v>354</v>
      </c>
      <c r="MIM1" s="278" t="s">
        <v>354</v>
      </c>
      <c r="MIN1" s="278" t="s">
        <v>354</v>
      </c>
      <c r="MIO1" s="278" t="s">
        <v>354</v>
      </c>
      <c r="MIP1" s="278" t="s">
        <v>354</v>
      </c>
      <c r="MIQ1" s="278" t="s">
        <v>354</v>
      </c>
      <c r="MIR1" s="278" t="s">
        <v>354</v>
      </c>
      <c r="MIS1" s="278" t="s">
        <v>354</v>
      </c>
      <c r="MIT1" s="278" t="s">
        <v>354</v>
      </c>
      <c r="MIU1" s="278" t="s">
        <v>354</v>
      </c>
      <c r="MIV1" s="278" t="s">
        <v>354</v>
      </c>
      <c r="MIW1" s="278" t="s">
        <v>354</v>
      </c>
      <c r="MIX1" s="278" t="s">
        <v>354</v>
      </c>
      <c r="MIY1" s="278" t="s">
        <v>354</v>
      </c>
      <c r="MIZ1" s="278" t="s">
        <v>354</v>
      </c>
      <c r="MJA1" s="278" t="s">
        <v>354</v>
      </c>
      <c r="MJB1" s="278" t="s">
        <v>354</v>
      </c>
      <c r="MJC1" s="278" t="s">
        <v>354</v>
      </c>
      <c r="MJD1" s="278" t="s">
        <v>354</v>
      </c>
      <c r="MJE1" s="278" t="s">
        <v>354</v>
      </c>
      <c r="MJF1" s="278" t="s">
        <v>354</v>
      </c>
      <c r="MJG1" s="278" t="s">
        <v>354</v>
      </c>
      <c r="MJH1" s="278" t="s">
        <v>354</v>
      </c>
      <c r="MJI1" s="278" t="s">
        <v>354</v>
      </c>
      <c r="MJJ1" s="278" t="s">
        <v>354</v>
      </c>
      <c r="MJK1" s="278" t="s">
        <v>354</v>
      </c>
      <c r="MJL1" s="278" t="s">
        <v>354</v>
      </c>
      <c r="MJM1" s="278" t="s">
        <v>354</v>
      </c>
      <c r="MJN1" s="278" t="s">
        <v>354</v>
      </c>
      <c r="MJO1" s="278" t="s">
        <v>354</v>
      </c>
      <c r="MJP1" s="278" t="s">
        <v>354</v>
      </c>
      <c r="MJQ1" s="278" t="s">
        <v>354</v>
      </c>
      <c r="MJR1" s="278" t="s">
        <v>354</v>
      </c>
      <c r="MJS1" s="278" t="s">
        <v>354</v>
      </c>
      <c r="MJT1" s="278" t="s">
        <v>354</v>
      </c>
      <c r="MJU1" s="278" t="s">
        <v>354</v>
      </c>
      <c r="MJV1" s="278" t="s">
        <v>354</v>
      </c>
      <c r="MJW1" s="278" t="s">
        <v>354</v>
      </c>
      <c r="MJX1" s="278" t="s">
        <v>354</v>
      </c>
      <c r="MJY1" s="278" t="s">
        <v>354</v>
      </c>
      <c r="MJZ1" s="278" t="s">
        <v>354</v>
      </c>
      <c r="MKA1" s="278" t="s">
        <v>354</v>
      </c>
      <c r="MKB1" s="278" t="s">
        <v>354</v>
      </c>
      <c r="MKC1" s="278" t="s">
        <v>354</v>
      </c>
      <c r="MKD1" s="278" t="s">
        <v>354</v>
      </c>
      <c r="MKE1" s="278" t="s">
        <v>354</v>
      </c>
      <c r="MKF1" s="278" t="s">
        <v>354</v>
      </c>
      <c r="MKG1" s="278" t="s">
        <v>354</v>
      </c>
      <c r="MKH1" s="278" t="s">
        <v>354</v>
      </c>
      <c r="MKI1" s="278" t="s">
        <v>354</v>
      </c>
      <c r="MKJ1" s="278" t="s">
        <v>354</v>
      </c>
      <c r="MKK1" s="278" t="s">
        <v>354</v>
      </c>
      <c r="MKL1" s="278" t="s">
        <v>354</v>
      </c>
      <c r="MKM1" s="278" t="s">
        <v>354</v>
      </c>
      <c r="MKN1" s="278" t="s">
        <v>354</v>
      </c>
      <c r="MKO1" s="278" t="s">
        <v>354</v>
      </c>
      <c r="MKP1" s="278" t="s">
        <v>354</v>
      </c>
      <c r="MKQ1" s="278" t="s">
        <v>354</v>
      </c>
      <c r="MKR1" s="278" t="s">
        <v>354</v>
      </c>
      <c r="MKS1" s="278" t="s">
        <v>354</v>
      </c>
      <c r="MKT1" s="278" t="s">
        <v>354</v>
      </c>
      <c r="MKU1" s="278" t="s">
        <v>354</v>
      </c>
      <c r="MKV1" s="278" t="s">
        <v>354</v>
      </c>
      <c r="MKW1" s="278" t="s">
        <v>354</v>
      </c>
      <c r="MKX1" s="278" t="s">
        <v>354</v>
      </c>
      <c r="MKY1" s="278" t="s">
        <v>354</v>
      </c>
      <c r="MKZ1" s="278" t="s">
        <v>354</v>
      </c>
      <c r="MLA1" s="278" t="s">
        <v>354</v>
      </c>
      <c r="MLB1" s="278" t="s">
        <v>354</v>
      </c>
      <c r="MLC1" s="278" t="s">
        <v>354</v>
      </c>
      <c r="MLD1" s="278" t="s">
        <v>354</v>
      </c>
      <c r="MLE1" s="278" t="s">
        <v>354</v>
      </c>
      <c r="MLF1" s="278" t="s">
        <v>354</v>
      </c>
      <c r="MLG1" s="278" t="s">
        <v>354</v>
      </c>
      <c r="MLH1" s="278" t="s">
        <v>354</v>
      </c>
      <c r="MLI1" s="278" t="s">
        <v>354</v>
      </c>
      <c r="MLJ1" s="278" t="s">
        <v>354</v>
      </c>
      <c r="MLK1" s="278" t="s">
        <v>354</v>
      </c>
      <c r="MLL1" s="278" t="s">
        <v>354</v>
      </c>
      <c r="MLM1" s="278" t="s">
        <v>354</v>
      </c>
      <c r="MLN1" s="278" t="s">
        <v>354</v>
      </c>
      <c r="MLO1" s="278" t="s">
        <v>354</v>
      </c>
      <c r="MLP1" s="278" t="s">
        <v>354</v>
      </c>
      <c r="MLQ1" s="278" t="s">
        <v>354</v>
      </c>
      <c r="MLR1" s="278" t="s">
        <v>354</v>
      </c>
      <c r="MLS1" s="278" t="s">
        <v>354</v>
      </c>
      <c r="MLT1" s="278" t="s">
        <v>354</v>
      </c>
      <c r="MLU1" s="278" t="s">
        <v>354</v>
      </c>
      <c r="MLV1" s="278" t="s">
        <v>354</v>
      </c>
      <c r="MLW1" s="278" t="s">
        <v>354</v>
      </c>
      <c r="MLX1" s="278" t="s">
        <v>354</v>
      </c>
      <c r="MLY1" s="278" t="s">
        <v>354</v>
      </c>
      <c r="MLZ1" s="278" t="s">
        <v>354</v>
      </c>
      <c r="MMA1" s="278" t="s">
        <v>354</v>
      </c>
      <c r="MMB1" s="278" t="s">
        <v>354</v>
      </c>
      <c r="MMC1" s="278" t="s">
        <v>354</v>
      </c>
      <c r="MMD1" s="278" t="s">
        <v>354</v>
      </c>
      <c r="MME1" s="278" t="s">
        <v>354</v>
      </c>
      <c r="MMF1" s="278" t="s">
        <v>354</v>
      </c>
      <c r="MMG1" s="278" t="s">
        <v>354</v>
      </c>
      <c r="MMH1" s="278" t="s">
        <v>354</v>
      </c>
      <c r="MMI1" s="278" t="s">
        <v>354</v>
      </c>
      <c r="MMJ1" s="278" t="s">
        <v>354</v>
      </c>
      <c r="MMK1" s="278" t="s">
        <v>354</v>
      </c>
      <c r="MML1" s="278" t="s">
        <v>354</v>
      </c>
      <c r="MMM1" s="278" t="s">
        <v>354</v>
      </c>
      <c r="MMN1" s="278" t="s">
        <v>354</v>
      </c>
      <c r="MMO1" s="278" t="s">
        <v>354</v>
      </c>
      <c r="MMP1" s="278" t="s">
        <v>354</v>
      </c>
      <c r="MMQ1" s="278" t="s">
        <v>354</v>
      </c>
      <c r="MMR1" s="278" t="s">
        <v>354</v>
      </c>
      <c r="MMS1" s="278" t="s">
        <v>354</v>
      </c>
      <c r="MMT1" s="278" t="s">
        <v>354</v>
      </c>
      <c r="MMU1" s="278" t="s">
        <v>354</v>
      </c>
      <c r="MMV1" s="278" t="s">
        <v>354</v>
      </c>
      <c r="MMW1" s="278" t="s">
        <v>354</v>
      </c>
      <c r="MMX1" s="278" t="s">
        <v>354</v>
      </c>
      <c r="MMY1" s="278" t="s">
        <v>354</v>
      </c>
      <c r="MMZ1" s="278" t="s">
        <v>354</v>
      </c>
      <c r="MNA1" s="278" t="s">
        <v>354</v>
      </c>
      <c r="MNB1" s="278" t="s">
        <v>354</v>
      </c>
      <c r="MNC1" s="278" t="s">
        <v>354</v>
      </c>
      <c r="MND1" s="278" t="s">
        <v>354</v>
      </c>
      <c r="MNE1" s="278" t="s">
        <v>354</v>
      </c>
      <c r="MNF1" s="278" t="s">
        <v>354</v>
      </c>
      <c r="MNG1" s="278" t="s">
        <v>354</v>
      </c>
      <c r="MNH1" s="278" t="s">
        <v>354</v>
      </c>
      <c r="MNI1" s="278" t="s">
        <v>354</v>
      </c>
      <c r="MNJ1" s="278" t="s">
        <v>354</v>
      </c>
      <c r="MNK1" s="278" t="s">
        <v>354</v>
      </c>
      <c r="MNL1" s="278" t="s">
        <v>354</v>
      </c>
      <c r="MNM1" s="278" t="s">
        <v>354</v>
      </c>
      <c r="MNN1" s="278" t="s">
        <v>354</v>
      </c>
      <c r="MNO1" s="278" t="s">
        <v>354</v>
      </c>
      <c r="MNP1" s="278" t="s">
        <v>354</v>
      </c>
      <c r="MNQ1" s="278" t="s">
        <v>354</v>
      </c>
      <c r="MNR1" s="278" t="s">
        <v>354</v>
      </c>
      <c r="MNS1" s="278" t="s">
        <v>354</v>
      </c>
      <c r="MNT1" s="278" t="s">
        <v>354</v>
      </c>
      <c r="MNU1" s="278" t="s">
        <v>354</v>
      </c>
      <c r="MNV1" s="278" t="s">
        <v>354</v>
      </c>
      <c r="MNW1" s="278" t="s">
        <v>354</v>
      </c>
      <c r="MNX1" s="278" t="s">
        <v>354</v>
      </c>
      <c r="MNY1" s="278" t="s">
        <v>354</v>
      </c>
      <c r="MNZ1" s="278" t="s">
        <v>354</v>
      </c>
      <c r="MOA1" s="278" t="s">
        <v>354</v>
      </c>
      <c r="MOB1" s="278" t="s">
        <v>354</v>
      </c>
      <c r="MOC1" s="278" t="s">
        <v>354</v>
      </c>
      <c r="MOD1" s="278" t="s">
        <v>354</v>
      </c>
      <c r="MOE1" s="278" t="s">
        <v>354</v>
      </c>
      <c r="MOF1" s="278" t="s">
        <v>354</v>
      </c>
      <c r="MOG1" s="278" t="s">
        <v>354</v>
      </c>
      <c r="MOH1" s="278" t="s">
        <v>354</v>
      </c>
      <c r="MOI1" s="278" t="s">
        <v>354</v>
      </c>
      <c r="MOJ1" s="278" t="s">
        <v>354</v>
      </c>
      <c r="MOK1" s="278" t="s">
        <v>354</v>
      </c>
      <c r="MOL1" s="278" t="s">
        <v>354</v>
      </c>
      <c r="MOM1" s="278" t="s">
        <v>354</v>
      </c>
      <c r="MON1" s="278" t="s">
        <v>354</v>
      </c>
      <c r="MOO1" s="278" t="s">
        <v>354</v>
      </c>
      <c r="MOP1" s="278" t="s">
        <v>354</v>
      </c>
      <c r="MOQ1" s="278" t="s">
        <v>354</v>
      </c>
      <c r="MOR1" s="278" t="s">
        <v>354</v>
      </c>
      <c r="MOS1" s="278" t="s">
        <v>354</v>
      </c>
      <c r="MOT1" s="278" t="s">
        <v>354</v>
      </c>
      <c r="MOU1" s="278" t="s">
        <v>354</v>
      </c>
      <c r="MOV1" s="278" t="s">
        <v>354</v>
      </c>
      <c r="MOW1" s="278" t="s">
        <v>354</v>
      </c>
      <c r="MOX1" s="278" t="s">
        <v>354</v>
      </c>
      <c r="MOY1" s="278" t="s">
        <v>354</v>
      </c>
      <c r="MOZ1" s="278" t="s">
        <v>354</v>
      </c>
      <c r="MPA1" s="278" t="s">
        <v>354</v>
      </c>
      <c r="MPB1" s="278" t="s">
        <v>354</v>
      </c>
      <c r="MPC1" s="278" t="s">
        <v>354</v>
      </c>
      <c r="MPD1" s="278" t="s">
        <v>354</v>
      </c>
      <c r="MPE1" s="278" t="s">
        <v>354</v>
      </c>
      <c r="MPF1" s="278" t="s">
        <v>354</v>
      </c>
      <c r="MPG1" s="278" t="s">
        <v>354</v>
      </c>
      <c r="MPH1" s="278" t="s">
        <v>354</v>
      </c>
      <c r="MPI1" s="278" t="s">
        <v>354</v>
      </c>
      <c r="MPJ1" s="278" t="s">
        <v>354</v>
      </c>
      <c r="MPK1" s="278" t="s">
        <v>354</v>
      </c>
      <c r="MPL1" s="278" t="s">
        <v>354</v>
      </c>
      <c r="MPM1" s="278" t="s">
        <v>354</v>
      </c>
      <c r="MPN1" s="278" t="s">
        <v>354</v>
      </c>
      <c r="MPO1" s="278" t="s">
        <v>354</v>
      </c>
      <c r="MPP1" s="278" t="s">
        <v>354</v>
      </c>
      <c r="MPQ1" s="278" t="s">
        <v>354</v>
      </c>
      <c r="MPR1" s="278" t="s">
        <v>354</v>
      </c>
      <c r="MPS1" s="278" t="s">
        <v>354</v>
      </c>
      <c r="MPT1" s="278" t="s">
        <v>354</v>
      </c>
      <c r="MPU1" s="278" t="s">
        <v>354</v>
      </c>
      <c r="MPV1" s="278" t="s">
        <v>354</v>
      </c>
      <c r="MPW1" s="278" t="s">
        <v>354</v>
      </c>
      <c r="MPX1" s="278" t="s">
        <v>354</v>
      </c>
      <c r="MPY1" s="278" t="s">
        <v>354</v>
      </c>
      <c r="MPZ1" s="278" t="s">
        <v>354</v>
      </c>
      <c r="MQA1" s="278" t="s">
        <v>354</v>
      </c>
      <c r="MQB1" s="278" t="s">
        <v>354</v>
      </c>
      <c r="MQC1" s="278" t="s">
        <v>354</v>
      </c>
      <c r="MQD1" s="278" t="s">
        <v>354</v>
      </c>
      <c r="MQE1" s="278" t="s">
        <v>354</v>
      </c>
      <c r="MQF1" s="278" t="s">
        <v>354</v>
      </c>
      <c r="MQG1" s="278" t="s">
        <v>354</v>
      </c>
      <c r="MQH1" s="278" t="s">
        <v>354</v>
      </c>
      <c r="MQI1" s="278" t="s">
        <v>354</v>
      </c>
      <c r="MQJ1" s="278" t="s">
        <v>354</v>
      </c>
      <c r="MQK1" s="278" t="s">
        <v>354</v>
      </c>
      <c r="MQL1" s="278" t="s">
        <v>354</v>
      </c>
      <c r="MQM1" s="278" t="s">
        <v>354</v>
      </c>
      <c r="MQN1" s="278" t="s">
        <v>354</v>
      </c>
      <c r="MQO1" s="278" t="s">
        <v>354</v>
      </c>
      <c r="MQP1" s="278" t="s">
        <v>354</v>
      </c>
      <c r="MQQ1" s="278" t="s">
        <v>354</v>
      </c>
      <c r="MQR1" s="278" t="s">
        <v>354</v>
      </c>
      <c r="MQS1" s="278" t="s">
        <v>354</v>
      </c>
      <c r="MQT1" s="278" t="s">
        <v>354</v>
      </c>
      <c r="MQU1" s="278" t="s">
        <v>354</v>
      </c>
      <c r="MQV1" s="278" t="s">
        <v>354</v>
      </c>
      <c r="MQW1" s="278" t="s">
        <v>354</v>
      </c>
      <c r="MQX1" s="278" t="s">
        <v>354</v>
      </c>
      <c r="MQY1" s="278" t="s">
        <v>354</v>
      </c>
      <c r="MQZ1" s="278" t="s">
        <v>354</v>
      </c>
      <c r="MRA1" s="278" t="s">
        <v>354</v>
      </c>
      <c r="MRB1" s="278" t="s">
        <v>354</v>
      </c>
      <c r="MRC1" s="278" t="s">
        <v>354</v>
      </c>
      <c r="MRD1" s="278" t="s">
        <v>354</v>
      </c>
      <c r="MRE1" s="278" t="s">
        <v>354</v>
      </c>
      <c r="MRF1" s="278" t="s">
        <v>354</v>
      </c>
      <c r="MRG1" s="278" t="s">
        <v>354</v>
      </c>
      <c r="MRH1" s="278" t="s">
        <v>354</v>
      </c>
      <c r="MRI1" s="278" t="s">
        <v>354</v>
      </c>
      <c r="MRJ1" s="278" t="s">
        <v>354</v>
      </c>
      <c r="MRK1" s="278" t="s">
        <v>354</v>
      </c>
      <c r="MRL1" s="278" t="s">
        <v>354</v>
      </c>
      <c r="MRM1" s="278" t="s">
        <v>354</v>
      </c>
      <c r="MRN1" s="278" t="s">
        <v>354</v>
      </c>
      <c r="MRO1" s="278" t="s">
        <v>354</v>
      </c>
      <c r="MRP1" s="278" t="s">
        <v>354</v>
      </c>
      <c r="MRQ1" s="278" t="s">
        <v>354</v>
      </c>
      <c r="MRR1" s="278" t="s">
        <v>354</v>
      </c>
      <c r="MRS1" s="278" t="s">
        <v>354</v>
      </c>
      <c r="MRT1" s="278" t="s">
        <v>354</v>
      </c>
      <c r="MRU1" s="278" t="s">
        <v>354</v>
      </c>
      <c r="MRV1" s="278" t="s">
        <v>354</v>
      </c>
      <c r="MRW1" s="278" t="s">
        <v>354</v>
      </c>
      <c r="MRX1" s="278" t="s">
        <v>354</v>
      </c>
      <c r="MRY1" s="278" t="s">
        <v>354</v>
      </c>
      <c r="MRZ1" s="278" t="s">
        <v>354</v>
      </c>
      <c r="MSA1" s="278" t="s">
        <v>354</v>
      </c>
      <c r="MSB1" s="278" t="s">
        <v>354</v>
      </c>
      <c r="MSC1" s="278" t="s">
        <v>354</v>
      </c>
      <c r="MSD1" s="278" t="s">
        <v>354</v>
      </c>
      <c r="MSE1" s="278" t="s">
        <v>354</v>
      </c>
      <c r="MSF1" s="278" t="s">
        <v>354</v>
      </c>
      <c r="MSG1" s="278" t="s">
        <v>354</v>
      </c>
      <c r="MSH1" s="278" t="s">
        <v>354</v>
      </c>
      <c r="MSI1" s="278" t="s">
        <v>354</v>
      </c>
      <c r="MSJ1" s="278" t="s">
        <v>354</v>
      </c>
      <c r="MSK1" s="278" t="s">
        <v>354</v>
      </c>
      <c r="MSL1" s="278" t="s">
        <v>354</v>
      </c>
      <c r="MSM1" s="278" t="s">
        <v>354</v>
      </c>
      <c r="MSN1" s="278" t="s">
        <v>354</v>
      </c>
      <c r="MSO1" s="278" t="s">
        <v>354</v>
      </c>
      <c r="MSP1" s="278" t="s">
        <v>354</v>
      </c>
      <c r="MSQ1" s="278" t="s">
        <v>354</v>
      </c>
      <c r="MSR1" s="278" t="s">
        <v>354</v>
      </c>
      <c r="MSS1" s="278" t="s">
        <v>354</v>
      </c>
      <c r="MST1" s="278" t="s">
        <v>354</v>
      </c>
      <c r="MSU1" s="278" t="s">
        <v>354</v>
      </c>
      <c r="MSV1" s="278" t="s">
        <v>354</v>
      </c>
      <c r="MSW1" s="278" t="s">
        <v>354</v>
      </c>
      <c r="MSX1" s="278" t="s">
        <v>354</v>
      </c>
      <c r="MSY1" s="278" t="s">
        <v>354</v>
      </c>
      <c r="MSZ1" s="278" t="s">
        <v>354</v>
      </c>
      <c r="MTA1" s="278" t="s">
        <v>354</v>
      </c>
      <c r="MTB1" s="278" t="s">
        <v>354</v>
      </c>
      <c r="MTC1" s="278" t="s">
        <v>354</v>
      </c>
      <c r="MTD1" s="278" t="s">
        <v>354</v>
      </c>
      <c r="MTE1" s="278" t="s">
        <v>354</v>
      </c>
      <c r="MTF1" s="278" t="s">
        <v>354</v>
      </c>
      <c r="MTG1" s="278" t="s">
        <v>354</v>
      </c>
      <c r="MTH1" s="278" t="s">
        <v>354</v>
      </c>
      <c r="MTI1" s="278" t="s">
        <v>354</v>
      </c>
      <c r="MTJ1" s="278" t="s">
        <v>354</v>
      </c>
      <c r="MTK1" s="278" t="s">
        <v>354</v>
      </c>
      <c r="MTL1" s="278" t="s">
        <v>354</v>
      </c>
      <c r="MTM1" s="278" t="s">
        <v>354</v>
      </c>
      <c r="MTN1" s="278" t="s">
        <v>354</v>
      </c>
      <c r="MTO1" s="278" t="s">
        <v>354</v>
      </c>
      <c r="MTP1" s="278" t="s">
        <v>354</v>
      </c>
      <c r="MTQ1" s="278" t="s">
        <v>354</v>
      </c>
      <c r="MTR1" s="278" t="s">
        <v>354</v>
      </c>
      <c r="MTS1" s="278" t="s">
        <v>354</v>
      </c>
      <c r="MTT1" s="278" t="s">
        <v>354</v>
      </c>
      <c r="MTU1" s="278" t="s">
        <v>354</v>
      </c>
      <c r="MTV1" s="278" t="s">
        <v>354</v>
      </c>
      <c r="MTW1" s="278" t="s">
        <v>354</v>
      </c>
      <c r="MTX1" s="278" t="s">
        <v>354</v>
      </c>
      <c r="MTY1" s="278" t="s">
        <v>354</v>
      </c>
      <c r="MTZ1" s="278" t="s">
        <v>354</v>
      </c>
      <c r="MUA1" s="278" t="s">
        <v>354</v>
      </c>
      <c r="MUB1" s="278" t="s">
        <v>354</v>
      </c>
      <c r="MUC1" s="278" t="s">
        <v>354</v>
      </c>
      <c r="MUD1" s="278" t="s">
        <v>354</v>
      </c>
      <c r="MUE1" s="278" t="s">
        <v>354</v>
      </c>
      <c r="MUF1" s="278" t="s">
        <v>354</v>
      </c>
      <c r="MUG1" s="278" t="s">
        <v>354</v>
      </c>
      <c r="MUH1" s="278" t="s">
        <v>354</v>
      </c>
      <c r="MUI1" s="278" t="s">
        <v>354</v>
      </c>
      <c r="MUJ1" s="278" t="s">
        <v>354</v>
      </c>
      <c r="MUK1" s="278" t="s">
        <v>354</v>
      </c>
      <c r="MUL1" s="278" t="s">
        <v>354</v>
      </c>
      <c r="MUM1" s="278" t="s">
        <v>354</v>
      </c>
      <c r="MUN1" s="278" t="s">
        <v>354</v>
      </c>
      <c r="MUO1" s="278" t="s">
        <v>354</v>
      </c>
      <c r="MUP1" s="278" t="s">
        <v>354</v>
      </c>
      <c r="MUQ1" s="278" t="s">
        <v>354</v>
      </c>
      <c r="MUR1" s="278" t="s">
        <v>354</v>
      </c>
      <c r="MUS1" s="278" t="s">
        <v>354</v>
      </c>
      <c r="MUT1" s="278" t="s">
        <v>354</v>
      </c>
      <c r="MUU1" s="278" t="s">
        <v>354</v>
      </c>
      <c r="MUV1" s="278" t="s">
        <v>354</v>
      </c>
      <c r="MUW1" s="278" t="s">
        <v>354</v>
      </c>
      <c r="MUX1" s="278" t="s">
        <v>354</v>
      </c>
      <c r="MUY1" s="278" t="s">
        <v>354</v>
      </c>
      <c r="MUZ1" s="278" t="s">
        <v>354</v>
      </c>
      <c r="MVA1" s="278" t="s">
        <v>354</v>
      </c>
      <c r="MVB1" s="278" t="s">
        <v>354</v>
      </c>
      <c r="MVC1" s="278" t="s">
        <v>354</v>
      </c>
      <c r="MVD1" s="278" t="s">
        <v>354</v>
      </c>
      <c r="MVE1" s="278" t="s">
        <v>354</v>
      </c>
      <c r="MVF1" s="278" t="s">
        <v>354</v>
      </c>
      <c r="MVG1" s="278" t="s">
        <v>354</v>
      </c>
      <c r="MVH1" s="278" t="s">
        <v>354</v>
      </c>
      <c r="MVI1" s="278" t="s">
        <v>354</v>
      </c>
      <c r="MVJ1" s="278" t="s">
        <v>354</v>
      </c>
      <c r="MVK1" s="278" t="s">
        <v>354</v>
      </c>
      <c r="MVL1" s="278" t="s">
        <v>354</v>
      </c>
      <c r="MVM1" s="278" t="s">
        <v>354</v>
      </c>
      <c r="MVN1" s="278" t="s">
        <v>354</v>
      </c>
      <c r="MVO1" s="278" t="s">
        <v>354</v>
      </c>
      <c r="MVP1" s="278" t="s">
        <v>354</v>
      </c>
      <c r="MVQ1" s="278" t="s">
        <v>354</v>
      </c>
      <c r="MVR1" s="278" t="s">
        <v>354</v>
      </c>
      <c r="MVS1" s="278" t="s">
        <v>354</v>
      </c>
      <c r="MVT1" s="278" t="s">
        <v>354</v>
      </c>
      <c r="MVU1" s="278" t="s">
        <v>354</v>
      </c>
      <c r="MVV1" s="278" t="s">
        <v>354</v>
      </c>
      <c r="MVW1" s="278" t="s">
        <v>354</v>
      </c>
      <c r="MVX1" s="278" t="s">
        <v>354</v>
      </c>
      <c r="MVY1" s="278" t="s">
        <v>354</v>
      </c>
      <c r="MVZ1" s="278" t="s">
        <v>354</v>
      </c>
      <c r="MWA1" s="278" t="s">
        <v>354</v>
      </c>
      <c r="MWB1" s="278" t="s">
        <v>354</v>
      </c>
      <c r="MWC1" s="278" t="s">
        <v>354</v>
      </c>
      <c r="MWD1" s="278" t="s">
        <v>354</v>
      </c>
      <c r="MWE1" s="278" t="s">
        <v>354</v>
      </c>
      <c r="MWF1" s="278" t="s">
        <v>354</v>
      </c>
      <c r="MWG1" s="278" t="s">
        <v>354</v>
      </c>
      <c r="MWH1" s="278" t="s">
        <v>354</v>
      </c>
      <c r="MWI1" s="278" t="s">
        <v>354</v>
      </c>
      <c r="MWJ1" s="278" t="s">
        <v>354</v>
      </c>
      <c r="MWK1" s="278" t="s">
        <v>354</v>
      </c>
      <c r="MWL1" s="278" t="s">
        <v>354</v>
      </c>
      <c r="MWM1" s="278" t="s">
        <v>354</v>
      </c>
      <c r="MWN1" s="278" t="s">
        <v>354</v>
      </c>
      <c r="MWO1" s="278" t="s">
        <v>354</v>
      </c>
      <c r="MWP1" s="278" t="s">
        <v>354</v>
      </c>
      <c r="MWQ1" s="278" t="s">
        <v>354</v>
      </c>
      <c r="MWR1" s="278" t="s">
        <v>354</v>
      </c>
      <c r="MWS1" s="278" t="s">
        <v>354</v>
      </c>
      <c r="MWT1" s="278" t="s">
        <v>354</v>
      </c>
      <c r="MWU1" s="278" t="s">
        <v>354</v>
      </c>
      <c r="MWV1" s="278" t="s">
        <v>354</v>
      </c>
      <c r="MWW1" s="278" t="s">
        <v>354</v>
      </c>
      <c r="MWX1" s="278" t="s">
        <v>354</v>
      </c>
      <c r="MWY1" s="278" t="s">
        <v>354</v>
      </c>
      <c r="MWZ1" s="278" t="s">
        <v>354</v>
      </c>
      <c r="MXA1" s="278" t="s">
        <v>354</v>
      </c>
      <c r="MXB1" s="278" t="s">
        <v>354</v>
      </c>
      <c r="MXC1" s="278" t="s">
        <v>354</v>
      </c>
      <c r="MXD1" s="278" t="s">
        <v>354</v>
      </c>
      <c r="MXE1" s="278" t="s">
        <v>354</v>
      </c>
      <c r="MXF1" s="278" t="s">
        <v>354</v>
      </c>
      <c r="MXG1" s="278" t="s">
        <v>354</v>
      </c>
      <c r="MXH1" s="278" t="s">
        <v>354</v>
      </c>
      <c r="MXI1" s="278" t="s">
        <v>354</v>
      </c>
      <c r="MXJ1" s="278" t="s">
        <v>354</v>
      </c>
      <c r="MXK1" s="278" t="s">
        <v>354</v>
      </c>
      <c r="MXL1" s="278" t="s">
        <v>354</v>
      </c>
      <c r="MXM1" s="278" t="s">
        <v>354</v>
      </c>
      <c r="MXN1" s="278" t="s">
        <v>354</v>
      </c>
      <c r="MXO1" s="278" t="s">
        <v>354</v>
      </c>
      <c r="MXP1" s="278" t="s">
        <v>354</v>
      </c>
      <c r="MXQ1" s="278" t="s">
        <v>354</v>
      </c>
      <c r="MXR1" s="278" t="s">
        <v>354</v>
      </c>
      <c r="MXS1" s="278" t="s">
        <v>354</v>
      </c>
      <c r="MXT1" s="278" t="s">
        <v>354</v>
      </c>
      <c r="MXU1" s="278" t="s">
        <v>354</v>
      </c>
      <c r="MXV1" s="278" t="s">
        <v>354</v>
      </c>
      <c r="MXW1" s="278" t="s">
        <v>354</v>
      </c>
      <c r="MXX1" s="278" t="s">
        <v>354</v>
      </c>
      <c r="MXY1" s="278" t="s">
        <v>354</v>
      </c>
      <c r="MXZ1" s="278" t="s">
        <v>354</v>
      </c>
      <c r="MYA1" s="278" t="s">
        <v>354</v>
      </c>
      <c r="MYB1" s="278" t="s">
        <v>354</v>
      </c>
      <c r="MYC1" s="278" t="s">
        <v>354</v>
      </c>
      <c r="MYD1" s="278" t="s">
        <v>354</v>
      </c>
      <c r="MYE1" s="278" t="s">
        <v>354</v>
      </c>
      <c r="MYF1" s="278" t="s">
        <v>354</v>
      </c>
      <c r="MYG1" s="278" t="s">
        <v>354</v>
      </c>
      <c r="MYH1" s="278" t="s">
        <v>354</v>
      </c>
      <c r="MYI1" s="278" t="s">
        <v>354</v>
      </c>
      <c r="MYJ1" s="278" t="s">
        <v>354</v>
      </c>
      <c r="MYK1" s="278" t="s">
        <v>354</v>
      </c>
      <c r="MYL1" s="278" t="s">
        <v>354</v>
      </c>
      <c r="MYM1" s="278" t="s">
        <v>354</v>
      </c>
      <c r="MYN1" s="278" t="s">
        <v>354</v>
      </c>
      <c r="MYO1" s="278" t="s">
        <v>354</v>
      </c>
      <c r="MYP1" s="278" t="s">
        <v>354</v>
      </c>
      <c r="MYQ1" s="278" t="s">
        <v>354</v>
      </c>
      <c r="MYR1" s="278" t="s">
        <v>354</v>
      </c>
      <c r="MYS1" s="278" t="s">
        <v>354</v>
      </c>
      <c r="MYT1" s="278" t="s">
        <v>354</v>
      </c>
      <c r="MYU1" s="278" t="s">
        <v>354</v>
      </c>
      <c r="MYV1" s="278" t="s">
        <v>354</v>
      </c>
      <c r="MYW1" s="278" t="s">
        <v>354</v>
      </c>
      <c r="MYX1" s="278" t="s">
        <v>354</v>
      </c>
      <c r="MYY1" s="278" t="s">
        <v>354</v>
      </c>
      <c r="MYZ1" s="278" t="s">
        <v>354</v>
      </c>
      <c r="MZA1" s="278" t="s">
        <v>354</v>
      </c>
      <c r="MZB1" s="278" t="s">
        <v>354</v>
      </c>
      <c r="MZC1" s="278" t="s">
        <v>354</v>
      </c>
      <c r="MZD1" s="278" t="s">
        <v>354</v>
      </c>
      <c r="MZE1" s="278" t="s">
        <v>354</v>
      </c>
      <c r="MZF1" s="278" t="s">
        <v>354</v>
      </c>
      <c r="MZG1" s="278" t="s">
        <v>354</v>
      </c>
      <c r="MZH1" s="278" t="s">
        <v>354</v>
      </c>
      <c r="MZI1" s="278" t="s">
        <v>354</v>
      </c>
      <c r="MZJ1" s="278" t="s">
        <v>354</v>
      </c>
      <c r="MZK1" s="278" t="s">
        <v>354</v>
      </c>
      <c r="MZL1" s="278" t="s">
        <v>354</v>
      </c>
      <c r="MZM1" s="278" t="s">
        <v>354</v>
      </c>
      <c r="MZN1" s="278" t="s">
        <v>354</v>
      </c>
      <c r="MZO1" s="278" t="s">
        <v>354</v>
      </c>
      <c r="MZP1" s="278" t="s">
        <v>354</v>
      </c>
      <c r="MZQ1" s="278" t="s">
        <v>354</v>
      </c>
      <c r="MZR1" s="278" t="s">
        <v>354</v>
      </c>
      <c r="MZS1" s="278" t="s">
        <v>354</v>
      </c>
      <c r="MZT1" s="278" t="s">
        <v>354</v>
      </c>
      <c r="MZU1" s="278" t="s">
        <v>354</v>
      </c>
      <c r="MZV1" s="278" t="s">
        <v>354</v>
      </c>
      <c r="MZW1" s="278" t="s">
        <v>354</v>
      </c>
      <c r="MZX1" s="278" t="s">
        <v>354</v>
      </c>
      <c r="MZY1" s="278" t="s">
        <v>354</v>
      </c>
      <c r="MZZ1" s="278" t="s">
        <v>354</v>
      </c>
      <c r="NAA1" s="278" t="s">
        <v>354</v>
      </c>
      <c r="NAB1" s="278" t="s">
        <v>354</v>
      </c>
      <c r="NAC1" s="278" t="s">
        <v>354</v>
      </c>
      <c r="NAD1" s="278" t="s">
        <v>354</v>
      </c>
      <c r="NAE1" s="278" t="s">
        <v>354</v>
      </c>
      <c r="NAF1" s="278" t="s">
        <v>354</v>
      </c>
      <c r="NAG1" s="278" t="s">
        <v>354</v>
      </c>
      <c r="NAH1" s="278" t="s">
        <v>354</v>
      </c>
      <c r="NAI1" s="278" t="s">
        <v>354</v>
      </c>
      <c r="NAJ1" s="278" t="s">
        <v>354</v>
      </c>
      <c r="NAK1" s="278" t="s">
        <v>354</v>
      </c>
      <c r="NAL1" s="278" t="s">
        <v>354</v>
      </c>
      <c r="NAM1" s="278" t="s">
        <v>354</v>
      </c>
      <c r="NAN1" s="278" t="s">
        <v>354</v>
      </c>
      <c r="NAO1" s="278" t="s">
        <v>354</v>
      </c>
      <c r="NAP1" s="278" t="s">
        <v>354</v>
      </c>
      <c r="NAQ1" s="278" t="s">
        <v>354</v>
      </c>
      <c r="NAR1" s="278" t="s">
        <v>354</v>
      </c>
      <c r="NAS1" s="278" t="s">
        <v>354</v>
      </c>
      <c r="NAT1" s="278" t="s">
        <v>354</v>
      </c>
      <c r="NAU1" s="278" t="s">
        <v>354</v>
      </c>
      <c r="NAV1" s="278" t="s">
        <v>354</v>
      </c>
      <c r="NAW1" s="278" t="s">
        <v>354</v>
      </c>
      <c r="NAX1" s="278" t="s">
        <v>354</v>
      </c>
      <c r="NAY1" s="278" t="s">
        <v>354</v>
      </c>
      <c r="NAZ1" s="278" t="s">
        <v>354</v>
      </c>
      <c r="NBA1" s="278" t="s">
        <v>354</v>
      </c>
      <c r="NBB1" s="278" t="s">
        <v>354</v>
      </c>
      <c r="NBC1" s="278" t="s">
        <v>354</v>
      </c>
      <c r="NBD1" s="278" t="s">
        <v>354</v>
      </c>
      <c r="NBE1" s="278" t="s">
        <v>354</v>
      </c>
      <c r="NBF1" s="278" t="s">
        <v>354</v>
      </c>
      <c r="NBG1" s="278" t="s">
        <v>354</v>
      </c>
      <c r="NBH1" s="278" t="s">
        <v>354</v>
      </c>
      <c r="NBI1" s="278" t="s">
        <v>354</v>
      </c>
      <c r="NBJ1" s="278" t="s">
        <v>354</v>
      </c>
      <c r="NBK1" s="278" t="s">
        <v>354</v>
      </c>
      <c r="NBL1" s="278" t="s">
        <v>354</v>
      </c>
      <c r="NBM1" s="278" t="s">
        <v>354</v>
      </c>
      <c r="NBN1" s="278" t="s">
        <v>354</v>
      </c>
      <c r="NBO1" s="278" t="s">
        <v>354</v>
      </c>
      <c r="NBP1" s="278" t="s">
        <v>354</v>
      </c>
      <c r="NBQ1" s="278" t="s">
        <v>354</v>
      </c>
      <c r="NBR1" s="278" t="s">
        <v>354</v>
      </c>
      <c r="NBS1" s="278" t="s">
        <v>354</v>
      </c>
      <c r="NBT1" s="278" t="s">
        <v>354</v>
      </c>
      <c r="NBU1" s="278" t="s">
        <v>354</v>
      </c>
      <c r="NBV1" s="278" t="s">
        <v>354</v>
      </c>
      <c r="NBW1" s="278" t="s">
        <v>354</v>
      </c>
      <c r="NBX1" s="278" t="s">
        <v>354</v>
      </c>
      <c r="NBY1" s="278" t="s">
        <v>354</v>
      </c>
      <c r="NBZ1" s="278" t="s">
        <v>354</v>
      </c>
      <c r="NCA1" s="278" t="s">
        <v>354</v>
      </c>
      <c r="NCB1" s="278" t="s">
        <v>354</v>
      </c>
      <c r="NCC1" s="278" t="s">
        <v>354</v>
      </c>
      <c r="NCD1" s="278" t="s">
        <v>354</v>
      </c>
      <c r="NCE1" s="278" t="s">
        <v>354</v>
      </c>
      <c r="NCF1" s="278" t="s">
        <v>354</v>
      </c>
      <c r="NCG1" s="278" t="s">
        <v>354</v>
      </c>
      <c r="NCH1" s="278" t="s">
        <v>354</v>
      </c>
      <c r="NCI1" s="278" t="s">
        <v>354</v>
      </c>
      <c r="NCJ1" s="278" t="s">
        <v>354</v>
      </c>
      <c r="NCK1" s="278" t="s">
        <v>354</v>
      </c>
      <c r="NCL1" s="278" t="s">
        <v>354</v>
      </c>
      <c r="NCM1" s="278" t="s">
        <v>354</v>
      </c>
      <c r="NCN1" s="278" t="s">
        <v>354</v>
      </c>
      <c r="NCO1" s="278" t="s">
        <v>354</v>
      </c>
      <c r="NCP1" s="278" t="s">
        <v>354</v>
      </c>
      <c r="NCQ1" s="278" t="s">
        <v>354</v>
      </c>
      <c r="NCR1" s="278" t="s">
        <v>354</v>
      </c>
      <c r="NCS1" s="278" t="s">
        <v>354</v>
      </c>
      <c r="NCT1" s="278" t="s">
        <v>354</v>
      </c>
      <c r="NCU1" s="278" t="s">
        <v>354</v>
      </c>
      <c r="NCV1" s="278" t="s">
        <v>354</v>
      </c>
      <c r="NCW1" s="278" t="s">
        <v>354</v>
      </c>
      <c r="NCX1" s="278" t="s">
        <v>354</v>
      </c>
      <c r="NCY1" s="278" t="s">
        <v>354</v>
      </c>
      <c r="NCZ1" s="278" t="s">
        <v>354</v>
      </c>
      <c r="NDA1" s="278" t="s">
        <v>354</v>
      </c>
      <c r="NDB1" s="278" t="s">
        <v>354</v>
      </c>
      <c r="NDC1" s="278" t="s">
        <v>354</v>
      </c>
      <c r="NDD1" s="278" t="s">
        <v>354</v>
      </c>
      <c r="NDE1" s="278" t="s">
        <v>354</v>
      </c>
      <c r="NDF1" s="278" t="s">
        <v>354</v>
      </c>
      <c r="NDG1" s="278" t="s">
        <v>354</v>
      </c>
      <c r="NDH1" s="278" t="s">
        <v>354</v>
      </c>
      <c r="NDI1" s="278" t="s">
        <v>354</v>
      </c>
      <c r="NDJ1" s="278" t="s">
        <v>354</v>
      </c>
      <c r="NDK1" s="278" t="s">
        <v>354</v>
      </c>
      <c r="NDL1" s="278" t="s">
        <v>354</v>
      </c>
      <c r="NDM1" s="278" t="s">
        <v>354</v>
      </c>
      <c r="NDN1" s="278" t="s">
        <v>354</v>
      </c>
      <c r="NDO1" s="278" t="s">
        <v>354</v>
      </c>
      <c r="NDP1" s="278" t="s">
        <v>354</v>
      </c>
      <c r="NDQ1" s="278" t="s">
        <v>354</v>
      </c>
      <c r="NDR1" s="278" t="s">
        <v>354</v>
      </c>
      <c r="NDS1" s="278" t="s">
        <v>354</v>
      </c>
      <c r="NDT1" s="278" t="s">
        <v>354</v>
      </c>
      <c r="NDU1" s="278" t="s">
        <v>354</v>
      </c>
      <c r="NDV1" s="278" t="s">
        <v>354</v>
      </c>
      <c r="NDW1" s="278" t="s">
        <v>354</v>
      </c>
      <c r="NDX1" s="278" t="s">
        <v>354</v>
      </c>
      <c r="NDY1" s="278" t="s">
        <v>354</v>
      </c>
      <c r="NDZ1" s="278" t="s">
        <v>354</v>
      </c>
      <c r="NEA1" s="278" t="s">
        <v>354</v>
      </c>
      <c r="NEB1" s="278" t="s">
        <v>354</v>
      </c>
      <c r="NEC1" s="278" t="s">
        <v>354</v>
      </c>
      <c r="NED1" s="278" t="s">
        <v>354</v>
      </c>
      <c r="NEE1" s="278" t="s">
        <v>354</v>
      </c>
      <c r="NEF1" s="278" t="s">
        <v>354</v>
      </c>
      <c r="NEG1" s="278" t="s">
        <v>354</v>
      </c>
      <c r="NEH1" s="278" t="s">
        <v>354</v>
      </c>
      <c r="NEI1" s="278" t="s">
        <v>354</v>
      </c>
      <c r="NEJ1" s="278" t="s">
        <v>354</v>
      </c>
      <c r="NEK1" s="278" t="s">
        <v>354</v>
      </c>
      <c r="NEL1" s="278" t="s">
        <v>354</v>
      </c>
      <c r="NEM1" s="278" t="s">
        <v>354</v>
      </c>
      <c r="NEN1" s="278" t="s">
        <v>354</v>
      </c>
      <c r="NEO1" s="278" t="s">
        <v>354</v>
      </c>
      <c r="NEP1" s="278" t="s">
        <v>354</v>
      </c>
      <c r="NEQ1" s="278" t="s">
        <v>354</v>
      </c>
      <c r="NER1" s="278" t="s">
        <v>354</v>
      </c>
      <c r="NES1" s="278" t="s">
        <v>354</v>
      </c>
      <c r="NET1" s="278" t="s">
        <v>354</v>
      </c>
      <c r="NEU1" s="278" t="s">
        <v>354</v>
      </c>
      <c r="NEV1" s="278" t="s">
        <v>354</v>
      </c>
      <c r="NEW1" s="278" t="s">
        <v>354</v>
      </c>
      <c r="NEX1" s="278" t="s">
        <v>354</v>
      </c>
      <c r="NEY1" s="278" t="s">
        <v>354</v>
      </c>
      <c r="NEZ1" s="278" t="s">
        <v>354</v>
      </c>
      <c r="NFA1" s="278" t="s">
        <v>354</v>
      </c>
      <c r="NFB1" s="278" t="s">
        <v>354</v>
      </c>
      <c r="NFC1" s="278" t="s">
        <v>354</v>
      </c>
      <c r="NFD1" s="278" t="s">
        <v>354</v>
      </c>
      <c r="NFE1" s="278" t="s">
        <v>354</v>
      </c>
      <c r="NFF1" s="278" t="s">
        <v>354</v>
      </c>
      <c r="NFG1" s="278" t="s">
        <v>354</v>
      </c>
      <c r="NFH1" s="278" t="s">
        <v>354</v>
      </c>
      <c r="NFI1" s="278" t="s">
        <v>354</v>
      </c>
      <c r="NFJ1" s="278" t="s">
        <v>354</v>
      </c>
      <c r="NFK1" s="278" t="s">
        <v>354</v>
      </c>
      <c r="NFL1" s="278" t="s">
        <v>354</v>
      </c>
      <c r="NFM1" s="278" t="s">
        <v>354</v>
      </c>
      <c r="NFN1" s="278" t="s">
        <v>354</v>
      </c>
      <c r="NFO1" s="278" t="s">
        <v>354</v>
      </c>
      <c r="NFP1" s="278" t="s">
        <v>354</v>
      </c>
      <c r="NFQ1" s="278" t="s">
        <v>354</v>
      </c>
      <c r="NFR1" s="278" t="s">
        <v>354</v>
      </c>
      <c r="NFS1" s="278" t="s">
        <v>354</v>
      </c>
      <c r="NFT1" s="278" t="s">
        <v>354</v>
      </c>
      <c r="NFU1" s="278" t="s">
        <v>354</v>
      </c>
      <c r="NFV1" s="278" t="s">
        <v>354</v>
      </c>
      <c r="NFW1" s="278" t="s">
        <v>354</v>
      </c>
      <c r="NFX1" s="278" t="s">
        <v>354</v>
      </c>
      <c r="NFY1" s="278" t="s">
        <v>354</v>
      </c>
      <c r="NFZ1" s="278" t="s">
        <v>354</v>
      </c>
      <c r="NGA1" s="278" t="s">
        <v>354</v>
      </c>
      <c r="NGB1" s="278" t="s">
        <v>354</v>
      </c>
      <c r="NGC1" s="278" t="s">
        <v>354</v>
      </c>
      <c r="NGD1" s="278" t="s">
        <v>354</v>
      </c>
      <c r="NGE1" s="278" t="s">
        <v>354</v>
      </c>
      <c r="NGF1" s="278" t="s">
        <v>354</v>
      </c>
      <c r="NGG1" s="278" t="s">
        <v>354</v>
      </c>
      <c r="NGH1" s="278" t="s">
        <v>354</v>
      </c>
      <c r="NGI1" s="278" t="s">
        <v>354</v>
      </c>
      <c r="NGJ1" s="278" t="s">
        <v>354</v>
      </c>
      <c r="NGK1" s="278" t="s">
        <v>354</v>
      </c>
      <c r="NGL1" s="278" t="s">
        <v>354</v>
      </c>
      <c r="NGM1" s="278" t="s">
        <v>354</v>
      </c>
      <c r="NGN1" s="278" t="s">
        <v>354</v>
      </c>
      <c r="NGO1" s="278" t="s">
        <v>354</v>
      </c>
      <c r="NGP1" s="278" t="s">
        <v>354</v>
      </c>
      <c r="NGQ1" s="278" t="s">
        <v>354</v>
      </c>
      <c r="NGR1" s="278" t="s">
        <v>354</v>
      </c>
      <c r="NGS1" s="278" t="s">
        <v>354</v>
      </c>
      <c r="NGT1" s="278" t="s">
        <v>354</v>
      </c>
      <c r="NGU1" s="278" t="s">
        <v>354</v>
      </c>
      <c r="NGV1" s="278" t="s">
        <v>354</v>
      </c>
      <c r="NGW1" s="278" t="s">
        <v>354</v>
      </c>
      <c r="NGX1" s="278" t="s">
        <v>354</v>
      </c>
      <c r="NGY1" s="278" t="s">
        <v>354</v>
      </c>
      <c r="NGZ1" s="278" t="s">
        <v>354</v>
      </c>
      <c r="NHA1" s="278" t="s">
        <v>354</v>
      </c>
      <c r="NHB1" s="278" t="s">
        <v>354</v>
      </c>
      <c r="NHC1" s="278" t="s">
        <v>354</v>
      </c>
      <c r="NHD1" s="278" t="s">
        <v>354</v>
      </c>
      <c r="NHE1" s="278" t="s">
        <v>354</v>
      </c>
      <c r="NHF1" s="278" t="s">
        <v>354</v>
      </c>
      <c r="NHG1" s="278" t="s">
        <v>354</v>
      </c>
      <c r="NHH1" s="278" t="s">
        <v>354</v>
      </c>
      <c r="NHI1" s="278" t="s">
        <v>354</v>
      </c>
      <c r="NHJ1" s="278" t="s">
        <v>354</v>
      </c>
      <c r="NHK1" s="278" t="s">
        <v>354</v>
      </c>
      <c r="NHL1" s="278" t="s">
        <v>354</v>
      </c>
      <c r="NHM1" s="278" t="s">
        <v>354</v>
      </c>
      <c r="NHN1" s="278" t="s">
        <v>354</v>
      </c>
      <c r="NHO1" s="278" t="s">
        <v>354</v>
      </c>
      <c r="NHP1" s="278" t="s">
        <v>354</v>
      </c>
      <c r="NHQ1" s="278" t="s">
        <v>354</v>
      </c>
      <c r="NHR1" s="278" t="s">
        <v>354</v>
      </c>
      <c r="NHS1" s="278" t="s">
        <v>354</v>
      </c>
      <c r="NHT1" s="278" t="s">
        <v>354</v>
      </c>
      <c r="NHU1" s="278" t="s">
        <v>354</v>
      </c>
      <c r="NHV1" s="278" t="s">
        <v>354</v>
      </c>
      <c r="NHW1" s="278" t="s">
        <v>354</v>
      </c>
      <c r="NHX1" s="278" t="s">
        <v>354</v>
      </c>
      <c r="NHY1" s="278" t="s">
        <v>354</v>
      </c>
      <c r="NHZ1" s="278" t="s">
        <v>354</v>
      </c>
      <c r="NIA1" s="278" t="s">
        <v>354</v>
      </c>
      <c r="NIB1" s="278" t="s">
        <v>354</v>
      </c>
      <c r="NIC1" s="278" t="s">
        <v>354</v>
      </c>
      <c r="NID1" s="278" t="s">
        <v>354</v>
      </c>
      <c r="NIE1" s="278" t="s">
        <v>354</v>
      </c>
      <c r="NIF1" s="278" t="s">
        <v>354</v>
      </c>
      <c r="NIG1" s="278" t="s">
        <v>354</v>
      </c>
      <c r="NIH1" s="278" t="s">
        <v>354</v>
      </c>
      <c r="NII1" s="278" t="s">
        <v>354</v>
      </c>
      <c r="NIJ1" s="278" t="s">
        <v>354</v>
      </c>
      <c r="NIK1" s="278" t="s">
        <v>354</v>
      </c>
      <c r="NIL1" s="278" t="s">
        <v>354</v>
      </c>
      <c r="NIM1" s="278" t="s">
        <v>354</v>
      </c>
      <c r="NIN1" s="278" t="s">
        <v>354</v>
      </c>
      <c r="NIO1" s="278" t="s">
        <v>354</v>
      </c>
      <c r="NIP1" s="278" t="s">
        <v>354</v>
      </c>
      <c r="NIQ1" s="278" t="s">
        <v>354</v>
      </c>
      <c r="NIR1" s="278" t="s">
        <v>354</v>
      </c>
      <c r="NIS1" s="278" t="s">
        <v>354</v>
      </c>
      <c r="NIT1" s="278" t="s">
        <v>354</v>
      </c>
      <c r="NIU1" s="278" t="s">
        <v>354</v>
      </c>
      <c r="NIV1" s="278" t="s">
        <v>354</v>
      </c>
      <c r="NIW1" s="278" t="s">
        <v>354</v>
      </c>
      <c r="NIX1" s="278" t="s">
        <v>354</v>
      </c>
      <c r="NIY1" s="278" t="s">
        <v>354</v>
      </c>
      <c r="NIZ1" s="278" t="s">
        <v>354</v>
      </c>
      <c r="NJA1" s="278" t="s">
        <v>354</v>
      </c>
      <c r="NJB1" s="278" t="s">
        <v>354</v>
      </c>
      <c r="NJC1" s="278" t="s">
        <v>354</v>
      </c>
      <c r="NJD1" s="278" t="s">
        <v>354</v>
      </c>
      <c r="NJE1" s="278" t="s">
        <v>354</v>
      </c>
      <c r="NJF1" s="278" t="s">
        <v>354</v>
      </c>
      <c r="NJG1" s="278" t="s">
        <v>354</v>
      </c>
      <c r="NJH1" s="278" t="s">
        <v>354</v>
      </c>
      <c r="NJI1" s="278" t="s">
        <v>354</v>
      </c>
      <c r="NJJ1" s="278" t="s">
        <v>354</v>
      </c>
      <c r="NJK1" s="278" t="s">
        <v>354</v>
      </c>
      <c r="NJL1" s="278" t="s">
        <v>354</v>
      </c>
      <c r="NJM1" s="278" t="s">
        <v>354</v>
      </c>
      <c r="NJN1" s="278" t="s">
        <v>354</v>
      </c>
      <c r="NJO1" s="278" t="s">
        <v>354</v>
      </c>
      <c r="NJP1" s="278" t="s">
        <v>354</v>
      </c>
      <c r="NJQ1" s="278" t="s">
        <v>354</v>
      </c>
      <c r="NJR1" s="278" t="s">
        <v>354</v>
      </c>
      <c r="NJS1" s="278" t="s">
        <v>354</v>
      </c>
      <c r="NJT1" s="278" t="s">
        <v>354</v>
      </c>
      <c r="NJU1" s="278" t="s">
        <v>354</v>
      </c>
      <c r="NJV1" s="278" t="s">
        <v>354</v>
      </c>
      <c r="NJW1" s="278" t="s">
        <v>354</v>
      </c>
      <c r="NJX1" s="278" t="s">
        <v>354</v>
      </c>
      <c r="NJY1" s="278" t="s">
        <v>354</v>
      </c>
      <c r="NJZ1" s="278" t="s">
        <v>354</v>
      </c>
      <c r="NKA1" s="278" t="s">
        <v>354</v>
      </c>
      <c r="NKB1" s="278" t="s">
        <v>354</v>
      </c>
      <c r="NKC1" s="278" t="s">
        <v>354</v>
      </c>
      <c r="NKD1" s="278" t="s">
        <v>354</v>
      </c>
      <c r="NKE1" s="278" t="s">
        <v>354</v>
      </c>
      <c r="NKF1" s="278" t="s">
        <v>354</v>
      </c>
      <c r="NKG1" s="278" t="s">
        <v>354</v>
      </c>
      <c r="NKH1" s="278" t="s">
        <v>354</v>
      </c>
      <c r="NKI1" s="278" t="s">
        <v>354</v>
      </c>
      <c r="NKJ1" s="278" t="s">
        <v>354</v>
      </c>
      <c r="NKK1" s="278" t="s">
        <v>354</v>
      </c>
      <c r="NKL1" s="278" t="s">
        <v>354</v>
      </c>
      <c r="NKM1" s="278" t="s">
        <v>354</v>
      </c>
      <c r="NKN1" s="278" t="s">
        <v>354</v>
      </c>
      <c r="NKO1" s="278" t="s">
        <v>354</v>
      </c>
      <c r="NKP1" s="278" t="s">
        <v>354</v>
      </c>
      <c r="NKQ1" s="278" t="s">
        <v>354</v>
      </c>
      <c r="NKR1" s="278" t="s">
        <v>354</v>
      </c>
      <c r="NKS1" s="278" t="s">
        <v>354</v>
      </c>
      <c r="NKT1" s="278" t="s">
        <v>354</v>
      </c>
      <c r="NKU1" s="278" t="s">
        <v>354</v>
      </c>
      <c r="NKV1" s="278" t="s">
        <v>354</v>
      </c>
      <c r="NKW1" s="278" t="s">
        <v>354</v>
      </c>
      <c r="NKX1" s="278" t="s">
        <v>354</v>
      </c>
      <c r="NKY1" s="278" t="s">
        <v>354</v>
      </c>
      <c r="NKZ1" s="278" t="s">
        <v>354</v>
      </c>
      <c r="NLA1" s="278" t="s">
        <v>354</v>
      </c>
      <c r="NLB1" s="278" t="s">
        <v>354</v>
      </c>
      <c r="NLC1" s="278" t="s">
        <v>354</v>
      </c>
      <c r="NLD1" s="278" t="s">
        <v>354</v>
      </c>
      <c r="NLE1" s="278" t="s">
        <v>354</v>
      </c>
      <c r="NLF1" s="278" t="s">
        <v>354</v>
      </c>
      <c r="NLG1" s="278" t="s">
        <v>354</v>
      </c>
      <c r="NLH1" s="278" t="s">
        <v>354</v>
      </c>
      <c r="NLI1" s="278" t="s">
        <v>354</v>
      </c>
      <c r="NLJ1" s="278" t="s">
        <v>354</v>
      </c>
      <c r="NLK1" s="278" t="s">
        <v>354</v>
      </c>
      <c r="NLL1" s="278" t="s">
        <v>354</v>
      </c>
      <c r="NLM1" s="278" t="s">
        <v>354</v>
      </c>
      <c r="NLN1" s="278" t="s">
        <v>354</v>
      </c>
      <c r="NLO1" s="278" t="s">
        <v>354</v>
      </c>
      <c r="NLP1" s="278" t="s">
        <v>354</v>
      </c>
      <c r="NLQ1" s="278" t="s">
        <v>354</v>
      </c>
      <c r="NLR1" s="278" t="s">
        <v>354</v>
      </c>
      <c r="NLS1" s="278" t="s">
        <v>354</v>
      </c>
      <c r="NLT1" s="278" t="s">
        <v>354</v>
      </c>
      <c r="NLU1" s="278" t="s">
        <v>354</v>
      </c>
      <c r="NLV1" s="278" t="s">
        <v>354</v>
      </c>
      <c r="NLW1" s="278" t="s">
        <v>354</v>
      </c>
      <c r="NLX1" s="278" t="s">
        <v>354</v>
      </c>
      <c r="NLY1" s="278" t="s">
        <v>354</v>
      </c>
      <c r="NLZ1" s="278" t="s">
        <v>354</v>
      </c>
      <c r="NMA1" s="278" t="s">
        <v>354</v>
      </c>
      <c r="NMB1" s="278" t="s">
        <v>354</v>
      </c>
      <c r="NMC1" s="278" t="s">
        <v>354</v>
      </c>
      <c r="NMD1" s="278" t="s">
        <v>354</v>
      </c>
      <c r="NME1" s="278" t="s">
        <v>354</v>
      </c>
      <c r="NMF1" s="278" t="s">
        <v>354</v>
      </c>
      <c r="NMG1" s="278" t="s">
        <v>354</v>
      </c>
      <c r="NMH1" s="278" t="s">
        <v>354</v>
      </c>
      <c r="NMI1" s="278" t="s">
        <v>354</v>
      </c>
      <c r="NMJ1" s="278" t="s">
        <v>354</v>
      </c>
      <c r="NMK1" s="278" t="s">
        <v>354</v>
      </c>
      <c r="NML1" s="278" t="s">
        <v>354</v>
      </c>
      <c r="NMM1" s="278" t="s">
        <v>354</v>
      </c>
      <c r="NMN1" s="278" t="s">
        <v>354</v>
      </c>
      <c r="NMO1" s="278" t="s">
        <v>354</v>
      </c>
      <c r="NMP1" s="278" t="s">
        <v>354</v>
      </c>
      <c r="NMQ1" s="278" t="s">
        <v>354</v>
      </c>
      <c r="NMR1" s="278" t="s">
        <v>354</v>
      </c>
      <c r="NMS1" s="278" t="s">
        <v>354</v>
      </c>
      <c r="NMT1" s="278" t="s">
        <v>354</v>
      </c>
      <c r="NMU1" s="278" t="s">
        <v>354</v>
      </c>
      <c r="NMV1" s="278" t="s">
        <v>354</v>
      </c>
      <c r="NMW1" s="278" t="s">
        <v>354</v>
      </c>
      <c r="NMX1" s="278" t="s">
        <v>354</v>
      </c>
      <c r="NMY1" s="278" t="s">
        <v>354</v>
      </c>
      <c r="NMZ1" s="278" t="s">
        <v>354</v>
      </c>
      <c r="NNA1" s="278" t="s">
        <v>354</v>
      </c>
      <c r="NNB1" s="278" t="s">
        <v>354</v>
      </c>
      <c r="NNC1" s="278" t="s">
        <v>354</v>
      </c>
      <c r="NND1" s="278" t="s">
        <v>354</v>
      </c>
      <c r="NNE1" s="278" t="s">
        <v>354</v>
      </c>
      <c r="NNF1" s="278" t="s">
        <v>354</v>
      </c>
      <c r="NNG1" s="278" t="s">
        <v>354</v>
      </c>
      <c r="NNH1" s="278" t="s">
        <v>354</v>
      </c>
      <c r="NNI1" s="278" t="s">
        <v>354</v>
      </c>
      <c r="NNJ1" s="278" t="s">
        <v>354</v>
      </c>
      <c r="NNK1" s="278" t="s">
        <v>354</v>
      </c>
      <c r="NNL1" s="278" t="s">
        <v>354</v>
      </c>
      <c r="NNM1" s="278" t="s">
        <v>354</v>
      </c>
      <c r="NNN1" s="278" t="s">
        <v>354</v>
      </c>
      <c r="NNO1" s="278" t="s">
        <v>354</v>
      </c>
      <c r="NNP1" s="278" t="s">
        <v>354</v>
      </c>
      <c r="NNQ1" s="278" t="s">
        <v>354</v>
      </c>
      <c r="NNR1" s="278" t="s">
        <v>354</v>
      </c>
      <c r="NNS1" s="278" t="s">
        <v>354</v>
      </c>
      <c r="NNT1" s="278" t="s">
        <v>354</v>
      </c>
      <c r="NNU1" s="278" t="s">
        <v>354</v>
      </c>
      <c r="NNV1" s="278" t="s">
        <v>354</v>
      </c>
      <c r="NNW1" s="278" t="s">
        <v>354</v>
      </c>
      <c r="NNX1" s="278" t="s">
        <v>354</v>
      </c>
      <c r="NNY1" s="278" t="s">
        <v>354</v>
      </c>
      <c r="NNZ1" s="278" t="s">
        <v>354</v>
      </c>
      <c r="NOA1" s="278" t="s">
        <v>354</v>
      </c>
      <c r="NOB1" s="278" t="s">
        <v>354</v>
      </c>
      <c r="NOC1" s="278" t="s">
        <v>354</v>
      </c>
      <c r="NOD1" s="278" t="s">
        <v>354</v>
      </c>
      <c r="NOE1" s="278" t="s">
        <v>354</v>
      </c>
      <c r="NOF1" s="278" t="s">
        <v>354</v>
      </c>
      <c r="NOG1" s="278" t="s">
        <v>354</v>
      </c>
      <c r="NOH1" s="278" t="s">
        <v>354</v>
      </c>
      <c r="NOI1" s="278" t="s">
        <v>354</v>
      </c>
      <c r="NOJ1" s="278" t="s">
        <v>354</v>
      </c>
      <c r="NOK1" s="278" t="s">
        <v>354</v>
      </c>
      <c r="NOL1" s="278" t="s">
        <v>354</v>
      </c>
      <c r="NOM1" s="278" t="s">
        <v>354</v>
      </c>
      <c r="NON1" s="278" t="s">
        <v>354</v>
      </c>
      <c r="NOO1" s="278" t="s">
        <v>354</v>
      </c>
      <c r="NOP1" s="278" t="s">
        <v>354</v>
      </c>
      <c r="NOQ1" s="278" t="s">
        <v>354</v>
      </c>
      <c r="NOR1" s="278" t="s">
        <v>354</v>
      </c>
      <c r="NOS1" s="278" t="s">
        <v>354</v>
      </c>
      <c r="NOT1" s="278" t="s">
        <v>354</v>
      </c>
      <c r="NOU1" s="278" t="s">
        <v>354</v>
      </c>
      <c r="NOV1" s="278" t="s">
        <v>354</v>
      </c>
      <c r="NOW1" s="278" t="s">
        <v>354</v>
      </c>
      <c r="NOX1" s="278" t="s">
        <v>354</v>
      </c>
      <c r="NOY1" s="278" t="s">
        <v>354</v>
      </c>
      <c r="NOZ1" s="278" t="s">
        <v>354</v>
      </c>
      <c r="NPA1" s="278" t="s">
        <v>354</v>
      </c>
      <c r="NPB1" s="278" t="s">
        <v>354</v>
      </c>
      <c r="NPC1" s="278" t="s">
        <v>354</v>
      </c>
      <c r="NPD1" s="278" t="s">
        <v>354</v>
      </c>
      <c r="NPE1" s="278" t="s">
        <v>354</v>
      </c>
      <c r="NPF1" s="278" t="s">
        <v>354</v>
      </c>
      <c r="NPG1" s="278" t="s">
        <v>354</v>
      </c>
      <c r="NPH1" s="278" t="s">
        <v>354</v>
      </c>
      <c r="NPI1" s="278" t="s">
        <v>354</v>
      </c>
      <c r="NPJ1" s="278" t="s">
        <v>354</v>
      </c>
      <c r="NPK1" s="278" t="s">
        <v>354</v>
      </c>
      <c r="NPL1" s="278" t="s">
        <v>354</v>
      </c>
      <c r="NPM1" s="278" t="s">
        <v>354</v>
      </c>
      <c r="NPN1" s="278" t="s">
        <v>354</v>
      </c>
      <c r="NPO1" s="278" t="s">
        <v>354</v>
      </c>
      <c r="NPP1" s="278" t="s">
        <v>354</v>
      </c>
      <c r="NPQ1" s="278" t="s">
        <v>354</v>
      </c>
      <c r="NPR1" s="278" t="s">
        <v>354</v>
      </c>
      <c r="NPS1" s="278" t="s">
        <v>354</v>
      </c>
      <c r="NPT1" s="278" t="s">
        <v>354</v>
      </c>
      <c r="NPU1" s="278" t="s">
        <v>354</v>
      </c>
      <c r="NPV1" s="278" t="s">
        <v>354</v>
      </c>
      <c r="NPW1" s="278" t="s">
        <v>354</v>
      </c>
      <c r="NPX1" s="278" t="s">
        <v>354</v>
      </c>
      <c r="NPY1" s="278" t="s">
        <v>354</v>
      </c>
      <c r="NPZ1" s="278" t="s">
        <v>354</v>
      </c>
      <c r="NQA1" s="278" t="s">
        <v>354</v>
      </c>
      <c r="NQB1" s="278" t="s">
        <v>354</v>
      </c>
      <c r="NQC1" s="278" t="s">
        <v>354</v>
      </c>
      <c r="NQD1" s="278" t="s">
        <v>354</v>
      </c>
      <c r="NQE1" s="278" t="s">
        <v>354</v>
      </c>
      <c r="NQF1" s="278" t="s">
        <v>354</v>
      </c>
      <c r="NQG1" s="278" t="s">
        <v>354</v>
      </c>
      <c r="NQH1" s="278" t="s">
        <v>354</v>
      </c>
      <c r="NQI1" s="278" t="s">
        <v>354</v>
      </c>
      <c r="NQJ1" s="278" t="s">
        <v>354</v>
      </c>
      <c r="NQK1" s="278" t="s">
        <v>354</v>
      </c>
      <c r="NQL1" s="278" t="s">
        <v>354</v>
      </c>
      <c r="NQM1" s="278" t="s">
        <v>354</v>
      </c>
      <c r="NQN1" s="278" t="s">
        <v>354</v>
      </c>
      <c r="NQO1" s="278" t="s">
        <v>354</v>
      </c>
      <c r="NQP1" s="278" t="s">
        <v>354</v>
      </c>
      <c r="NQQ1" s="278" t="s">
        <v>354</v>
      </c>
      <c r="NQR1" s="278" t="s">
        <v>354</v>
      </c>
      <c r="NQS1" s="278" t="s">
        <v>354</v>
      </c>
      <c r="NQT1" s="278" t="s">
        <v>354</v>
      </c>
      <c r="NQU1" s="278" t="s">
        <v>354</v>
      </c>
      <c r="NQV1" s="278" t="s">
        <v>354</v>
      </c>
      <c r="NQW1" s="278" t="s">
        <v>354</v>
      </c>
      <c r="NQX1" s="278" t="s">
        <v>354</v>
      </c>
      <c r="NQY1" s="278" t="s">
        <v>354</v>
      </c>
      <c r="NQZ1" s="278" t="s">
        <v>354</v>
      </c>
      <c r="NRA1" s="278" t="s">
        <v>354</v>
      </c>
      <c r="NRB1" s="278" t="s">
        <v>354</v>
      </c>
      <c r="NRC1" s="278" t="s">
        <v>354</v>
      </c>
      <c r="NRD1" s="278" t="s">
        <v>354</v>
      </c>
      <c r="NRE1" s="278" t="s">
        <v>354</v>
      </c>
      <c r="NRF1" s="278" t="s">
        <v>354</v>
      </c>
      <c r="NRG1" s="278" t="s">
        <v>354</v>
      </c>
      <c r="NRH1" s="278" t="s">
        <v>354</v>
      </c>
      <c r="NRI1" s="278" t="s">
        <v>354</v>
      </c>
      <c r="NRJ1" s="278" t="s">
        <v>354</v>
      </c>
      <c r="NRK1" s="278" t="s">
        <v>354</v>
      </c>
      <c r="NRL1" s="278" t="s">
        <v>354</v>
      </c>
      <c r="NRM1" s="278" t="s">
        <v>354</v>
      </c>
      <c r="NRN1" s="278" t="s">
        <v>354</v>
      </c>
      <c r="NRO1" s="278" t="s">
        <v>354</v>
      </c>
      <c r="NRP1" s="278" t="s">
        <v>354</v>
      </c>
      <c r="NRQ1" s="278" t="s">
        <v>354</v>
      </c>
      <c r="NRR1" s="278" t="s">
        <v>354</v>
      </c>
      <c r="NRS1" s="278" t="s">
        <v>354</v>
      </c>
      <c r="NRT1" s="278" t="s">
        <v>354</v>
      </c>
      <c r="NRU1" s="278" t="s">
        <v>354</v>
      </c>
      <c r="NRV1" s="278" t="s">
        <v>354</v>
      </c>
      <c r="NRW1" s="278" t="s">
        <v>354</v>
      </c>
      <c r="NRX1" s="278" t="s">
        <v>354</v>
      </c>
      <c r="NRY1" s="278" t="s">
        <v>354</v>
      </c>
      <c r="NRZ1" s="278" t="s">
        <v>354</v>
      </c>
      <c r="NSA1" s="278" t="s">
        <v>354</v>
      </c>
      <c r="NSB1" s="278" t="s">
        <v>354</v>
      </c>
      <c r="NSC1" s="278" t="s">
        <v>354</v>
      </c>
      <c r="NSD1" s="278" t="s">
        <v>354</v>
      </c>
      <c r="NSE1" s="278" t="s">
        <v>354</v>
      </c>
      <c r="NSF1" s="278" t="s">
        <v>354</v>
      </c>
      <c r="NSG1" s="278" t="s">
        <v>354</v>
      </c>
      <c r="NSH1" s="278" t="s">
        <v>354</v>
      </c>
      <c r="NSI1" s="278" t="s">
        <v>354</v>
      </c>
      <c r="NSJ1" s="278" t="s">
        <v>354</v>
      </c>
      <c r="NSK1" s="278" t="s">
        <v>354</v>
      </c>
      <c r="NSL1" s="278" t="s">
        <v>354</v>
      </c>
      <c r="NSM1" s="278" t="s">
        <v>354</v>
      </c>
      <c r="NSN1" s="278" t="s">
        <v>354</v>
      </c>
      <c r="NSO1" s="278" t="s">
        <v>354</v>
      </c>
      <c r="NSP1" s="278" t="s">
        <v>354</v>
      </c>
      <c r="NSQ1" s="278" t="s">
        <v>354</v>
      </c>
      <c r="NSR1" s="278" t="s">
        <v>354</v>
      </c>
      <c r="NSS1" s="278" t="s">
        <v>354</v>
      </c>
      <c r="NST1" s="278" t="s">
        <v>354</v>
      </c>
      <c r="NSU1" s="278" t="s">
        <v>354</v>
      </c>
      <c r="NSV1" s="278" t="s">
        <v>354</v>
      </c>
      <c r="NSW1" s="278" t="s">
        <v>354</v>
      </c>
      <c r="NSX1" s="278" t="s">
        <v>354</v>
      </c>
      <c r="NSY1" s="278" t="s">
        <v>354</v>
      </c>
      <c r="NSZ1" s="278" t="s">
        <v>354</v>
      </c>
      <c r="NTA1" s="278" t="s">
        <v>354</v>
      </c>
      <c r="NTB1" s="278" t="s">
        <v>354</v>
      </c>
      <c r="NTC1" s="278" t="s">
        <v>354</v>
      </c>
      <c r="NTD1" s="278" t="s">
        <v>354</v>
      </c>
      <c r="NTE1" s="278" t="s">
        <v>354</v>
      </c>
      <c r="NTF1" s="278" t="s">
        <v>354</v>
      </c>
      <c r="NTG1" s="278" t="s">
        <v>354</v>
      </c>
      <c r="NTH1" s="278" t="s">
        <v>354</v>
      </c>
      <c r="NTI1" s="278" t="s">
        <v>354</v>
      </c>
      <c r="NTJ1" s="278" t="s">
        <v>354</v>
      </c>
      <c r="NTK1" s="278" t="s">
        <v>354</v>
      </c>
      <c r="NTL1" s="278" t="s">
        <v>354</v>
      </c>
      <c r="NTM1" s="278" t="s">
        <v>354</v>
      </c>
      <c r="NTN1" s="278" t="s">
        <v>354</v>
      </c>
      <c r="NTO1" s="278" t="s">
        <v>354</v>
      </c>
      <c r="NTP1" s="278" t="s">
        <v>354</v>
      </c>
      <c r="NTQ1" s="278" t="s">
        <v>354</v>
      </c>
      <c r="NTR1" s="278" t="s">
        <v>354</v>
      </c>
      <c r="NTS1" s="278" t="s">
        <v>354</v>
      </c>
      <c r="NTT1" s="278" t="s">
        <v>354</v>
      </c>
      <c r="NTU1" s="278" t="s">
        <v>354</v>
      </c>
      <c r="NTV1" s="278" t="s">
        <v>354</v>
      </c>
      <c r="NTW1" s="278" t="s">
        <v>354</v>
      </c>
      <c r="NTX1" s="278" t="s">
        <v>354</v>
      </c>
      <c r="NTY1" s="278" t="s">
        <v>354</v>
      </c>
      <c r="NTZ1" s="278" t="s">
        <v>354</v>
      </c>
      <c r="NUA1" s="278" t="s">
        <v>354</v>
      </c>
      <c r="NUB1" s="278" t="s">
        <v>354</v>
      </c>
      <c r="NUC1" s="278" t="s">
        <v>354</v>
      </c>
      <c r="NUD1" s="278" t="s">
        <v>354</v>
      </c>
      <c r="NUE1" s="278" t="s">
        <v>354</v>
      </c>
      <c r="NUF1" s="278" t="s">
        <v>354</v>
      </c>
      <c r="NUG1" s="278" t="s">
        <v>354</v>
      </c>
      <c r="NUH1" s="278" t="s">
        <v>354</v>
      </c>
      <c r="NUI1" s="278" t="s">
        <v>354</v>
      </c>
      <c r="NUJ1" s="278" t="s">
        <v>354</v>
      </c>
      <c r="NUK1" s="278" t="s">
        <v>354</v>
      </c>
      <c r="NUL1" s="278" t="s">
        <v>354</v>
      </c>
      <c r="NUM1" s="278" t="s">
        <v>354</v>
      </c>
      <c r="NUN1" s="278" t="s">
        <v>354</v>
      </c>
      <c r="NUO1" s="278" t="s">
        <v>354</v>
      </c>
      <c r="NUP1" s="278" t="s">
        <v>354</v>
      </c>
      <c r="NUQ1" s="278" t="s">
        <v>354</v>
      </c>
      <c r="NUR1" s="278" t="s">
        <v>354</v>
      </c>
      <c r="NUS1" s="278" t="s">
        <v>354</v>
      </c>
      <c r="NUT1" s="278" t="s">
        <v>354</v>
      </c>
      <c r="NUU1" s="278" t="s">
        <v>354</v>
      </c>
      <c r="NUV1" s="278" t="s">
        <v>354</v>
      </c>
      <c r="NUW1" s="278" t="s">
        <v>354</v>
      </c>
      <c r="NUX1" s="278" t="s">
        <v>354</v>
      </c>
      <c r="NUY1" s="278" t="s">
        <v>354</v>
      </c>
      <c r="NUZ1" s="278" t="s">
        <v>354</v>
      </c>
      <c r="NVA1" s="278" t="s">
        <v>354</v>
      </c>
      <c r="NVB1" s="278" t="s">
        <v>354</v>
      </c>
      <c r="NVC1" s="278" t="s">
        <v>354</v>
      </c>
      <c r="NVD1" s="278" t="s">
        <v>354</v>
      </c>
      <c r="NVE1" s="278" t="s">
        <v>354</v>
      </c>
      <c r="NVF1" s="278" t="s">
        <v>354</v>
      </c>
      <c r="NVG1" s="278" t="s">
        <v>354</v>
      </c>
      <c r="NVH1" s="278" t="s">
        <v>354</v>
      </c>
      <c r="NVI1" s="278" t="s">
        <v>354</v>
      </c>
      <c r="NVJ1" s="278" t="s">
        <v>354</v>
      </c>
      <c r="NVK1" s="278" t="s">
        <v>354</v>
      </c>
      <c r="NVL1" s="278" t="s">
        <v>354</v>
      </c>
      <c r="NVM1" s="278" t="s">
        <v>354</v>
      </c>
      <c r="NVN1" s="278" t="s">
        <v>354</v>
      </c>
      <c r="NVO1" s="278" t="s">
        <v>354</v>
      </c>
      <c r="NVP1" s="278" t="s">
        <v>354</v>
      </c>
      <c r="NVQ1" s="278" t="s">
        <v>354</v>
      </c>
      <c r="NVR1" s="278" t="s">
        <v>354</v>
      </c>
      <c r="NVS1" s="278" t="s">
        <v>354</v>
      </c>
      <c r="NVT1" s="278" t="s">
        <v>354</v>
      </c>
      <c r="NVU1" s="278" t="s">
        <v>354</v>
      </c>
      <c r="NVV1" s="278" t="s">
        <v>354</v>
      </c>
      <c r="NVW1" s="278" t="s">
        <v>354</v>
      </c>
      <c r="NVX1" s="278" t="s">
        <v>354</v>
      </c>
      <c r="NVY1" s="278" t="s">
        <v>354</v>
      </c>
      <c r="NVZ1" s="278" t="s">
        <v>354</v>
      </c>
      <c r="NWA1" s="278" t="s">
        <v>354</v>
      </c>
      <c r="NWB1" s="278" t="s">
        <v>354</v>
      </c>
      <c r="NWC1" s="278" t="s">
        <v>354</v>
      </c>
      <c r="NWD1" s="278" t="s">
        <v>354</v>
      </c>
      <c r="NWE1" s="278" t="s">
        <v>354</v>
      </c>
      <c r="NWF1" s="278" t="s">
        <v>354</v>
      </c>
      <c r="NWG1" s="278" t="s">
        <v>354</v>
      </c>
      <c r="NWH1" s="278" t="s">
        <v>354</v>
      </c>
      <c r="NWI1" s="278" t="s">
        <v>354</v>
      </c>
      <c r="NWJ1" s="278" t="s">
        <v>354</v>
      </c>
      <c r="NWK1" s="278" t="s">
        <v>354</v>
      </c>
      <c r="NWL1" s="278" t="s">
        <v>354</v>
      </c>
      <c r="NWM1" s="278" t="s">
        <v>354</v>
      </c>
      <c r="NWN1" s="278" t="s">
        <v>354</v>
      </c>
      <c r="NWO1" s="278" t="s">
        <v>354</v>
      </c>
      <c r="NWP1" s="278" t="s">
        <v>354</v>
      </c>
      <c r="NWQ1" s="278" t="s">
        <v>354</v>
      </c>
      <c r="NWR1" s="278" t="s">
        <v>354</v>
      </c>
      <c r="NWS1" s="278" t="s">
        <v>354</v>
      </c>
      <c r="NWT1" s="278" t="s">
        <v>354</v>
      </c>
      <c r="NWU1" s="278" t="s">
        <v>354</v>
      </c>
      <c r="NWV1" s="278" t="s">
        <v>354</v>
      </c>
      <c r="NWW1" s="278" t="s">
        <v>354</v>
      </c>
      <c r="NWX1" s="278" t="s">
        <v>354</v>
      </c>
      <c r="NWY1" s="278" t="s">
        <v>354</v>
      </c>
      <c r="NWZ1" s="278" t="s">
        <v>354</v>
      </c>
      <c r="NXA1" s="278" t="s">
        <v>354</v>
      </c>
      <c r="NXB1" s="278" t="s">
        <v>354</v>
      </c>
      <c r="NXC1" s="278" t="s">
        <v>354</v>
      </c>
      <c r="NXD1" s="278" t="s">
        <v>354</v>
      </c>
      <c r="NXE1" s="278" t="s">
        <v>354</v>
      </c>
      <c r="NXF1" s="278" t="s">
        <v>354</v>
      </c>
      <c r="NXG1" s="278" t="s">
        <v>354</v>
      </c>
      <c r="NXH1" s="278" t="s">
        <v>354</v>
      </c>
      <c r="NXI1" s="278" t="s">
        <v>354</v>
      </c>
      <c r="NXJ1" s="278" t="s">
        <v>354</v>
      </c>
      <c r="NXK1" s="278" t="s">
        <v>354</v>
      </c>
      <c r="NXL1" s="278" t="s">
        <v>354</v>
      </c>
      <c r="NXM1" s="278" t="s">
        <v>354</v>
      </c>
      <c r="NXN1" s="278" t="s">
        <v>354</v>
      </c>
      <c r="NXO1" s="278" t="s">
        <v>354</v>
      </c>
      <c r="NXP1" s="278" t="s">
        <v>354</v>
      </c>
      <c r="NXQ1" s="278" t="s">
        <v>354</v>
      </c>
      <c r="NXR1" s="278" t="s">
        <v>354</v>
      </c>
      <c r="NXS1" s="278" t="s">
        <v>354</v>
      </c>
      <c r="NXT1" s="278" t="s">
        <v>354</v>
      </c>
      <c r="NXU1" s="278" t="s">
        <v>354</v>
      </c>
      <c r="NXV1" s="278" t="s">
        <v>354</v>
      </c>
      <c r="NXW1" s="278" t="s">
        <v>354</v>
      </c>
      <c r="NXX1" s="278" t="s">
        <v>354</v>
      </c>
      <c r="NXY1" s="278" t="s">
        <v>354</v>
      </c>
      <c r="NXZ1" s="278" t="s">
        <v>354</v>
      </c>
      <c r="NYA1" s="278" t="s">
        <v>354</v>
      </c>
      <c r="NYB1" s="278" t="s">
        <v>354</v>
      </c>
      <c r="NYC1" s="278" t="s">
        <v>354</v>
      </c>
      <c r="NYD1" s="278" t="s">
        <v>354</v>
      </c>
      <c r="NYE1" s="278" t="s">
        <v>354</v>
      </c>
      <c r="NYF1" s="278" t="s">
        <v>354</v>
      </c>
      <c r="NYG1" s="278" t="s">
        <v>354</v>
      </c>
      <c r="NYH1" s="278" t="s">
        <v>354</v>
      </c>
      <c r="NYI1" s="278" t="s">
        <v>354</v>
      </c>
      <c r="NYJ1" s="278" t="s">
        <v>354</v>
      </c>
      <c r="NYK1" s="278" t="s">
        <v>354</v>
      </c>
      <c r="NYL1" s="278" t="s">
        <v>354</v>
      </c>
      <c r="NYM1" s="278" t="s">
        <v>354</v>
      </c>
      <c r="NYN1" s="278" t="s">
        <v>354</v>
      </c>
      <c r="NYO1" s="278" t="s">
        <v>354</v>
      </c>
      <c r="NYP1" s="278" t="s">
        <v>354</v>
      </c>
      <c r="NYQ1" s="278" t="s">
        <v>354</v>
      </c>
      <c r="NYR1" s="278" t="s">
        <v>354</v>
      </c>
      <c r="NYS1" s="278" t="s">
        <v>354</v>
      </c>
      <c r="NYT1" s="278" t="s">
        <v>354</v>
      </c>
      <c r="NYU1" s="278" t="s">
        <v>354</v>
      </c>
      <c r="NYV1" s="278" t="s">
        <v>354</v>
      </c>
      <c r="NYW1" s="278" t="s">
        <v>354</v>
      </c>
      <c r="NYX1" s="278" t="s">
        <v>354</v>
      </c>
      <c r="NYY1" s="278" t="s">
        <v>354</v>
      </c>
      <c r="NYZ1" s="278" t="s">
        <v>354</v>
      </c>
      <c r="NZA1" s="278" t="s">
        <v>354</v>
      </c>
      <c r="NZB1" s="278" t="s">
        <v>354</v>
      </c>
      <c r="NZC1" s="278" t="s">
        <v>354</v>
      </c>
      <c r="NZD1" s="278" t="s">
        <v>354</v>
      </c>
      <c r="NZE1" s="278" t="s">
        <v>354</v>
      </c>
      <c r="NZF1" s="278" t="s">
        <v>354</v>
      </c>
      <c r="NZG1" s="278" t="s">
        <v>354</v>
      </c>
      <c r="NZH1" s="278" t="s">
        <v>354</v>
      </c>
      <c r="NZI1" s="278" t="s">
        <v>354</v>
      </c>
      <c r="NZJ1" s="278" t="s">
        <v>354</v>
      </c>
      <c r="NZK1" s="278" t="s">
        <v>354</v>
      </c>
      <c r="NZL1" s="278" t="s">
        <v>354</v>
      </c>
      <c r="NZM1" s="278" t="s">
        <v>354</v>
      </c>
      <c r="NZN1" s="278" t="s">
        <v>354</v>
      </c>
      <c r="NZO1" s="278" t="s">
        <v>354</v>
      </c>
      <c r="NZP1" s="278" t="s">
        <v>354</v>
      </c>
      <c r="NZQ1" s="278" t="s">
        <v>354</v>
      </c>
      <c r="NZR1" s="278" t="s">
        <v>354</v>
      </c>
      <c r="NZS1" s="278" t="s">
        <v>354</v>
      </c>
      <c r="NZT1" s="278" t="s">
        <v>354</v>
      </c>
      <c r="NZU1" s="278" t="s">
        <v>354</v>
      </c>
      <c r="NZV1" s="278" t="s">
        <v>354</v>
      </c>
      <c r="NZW1" s="278" t="s">
        <v>354</v>
      </c>
      <c r="NZX1" s="278" t="s">
        <v>354</v>
      </c>
      <c r="NZY1" s="278" t="s">
        <v>354</v>
      </c>
      <c r="NZZ1" s="278" t="s">
        <v>354</v>
      </c>
      <c r="OAA1" s="278" t="s">
        <v>354</v>
      </c>
      <c r="OAB1" s="278" t="s">
        <v>354</v>
      </c>
      <c r="OAC1" s="278" t="s">
        <v>354</v>
      </c>
      <c r="OAD1" s="278" t="s">
        <v>354</v>
      </c>
      <c r="OAE1" s="278" t="s">
        <v>354</v>
      </c>
      <c r="OAF1" s="278" t="s">
        <v>354</v>
      </c>
      <c r="OAG1" s="278" t="s">
        <v>354</v>
      </c>
      <c r="OAH1" s="278" t="s">
        <v>354</v>
      </c>
      <c r="OAI1" s="278" t="s">
        <v>354</v>
      </c>
      <c r="OAJ1" s="278" t="s">
        <v>354</v>
      </c>
      <c r="OAK1" s="278" t="s">
        <v>354</v>
      </c>
      <c r="OAL1" s="278" t="s">
        <v>354</v>
      </c>
      <c r="OAM1" s="278" t="s">
        <v>354</v>
      </c>
      <c r="OAN1" s="278" t="s">
        <v>354</v>
      </c>
      <c r="OAO1" s="278" t="s">
        <v>354</v>
      </c>
      <c r="OAP1" s="278" t="s">
        <v>354</v>
      </c>
      <c r="OAQ1" s="278" t="s">
        <v>354</v>
      </c>
      <c r="OAR1" s="278" t="s">
        <v>354</v>
      </c>
      <c r="OAS1" s="278" t="s">
        <v>354</v>
      </c>
      <c r="OAT1" s="278" t="s">
        <v>354</v>
      </c>
      <c r="OAU1" s="278" t="s">
        <v>354</v>
      </c>
      <c r="OAV1" s="278" t="s">
        <v>354</v>
      </c>
      <c r="OAW1" s="278" t="s">
        <v>354</v>
      </c>
      <c r="OAX1" s="278" t="s">
        <v>354</v>
      </c>
      <c r="OAY1" s="278" t="s">
        <v>354</v>
      </c>
      <c r="OAZ1" s="278" t="s">
        <v>354</v>
      </c>
      <c r="OBA1" s="278" t="s">
        <v>354</v>
      </c>
      <c r="OBB1" s="278" t="s">
        <v>354</v>
      </c>
      <c r="OBC1" s="278" t="s">
        <v>354</v>
      </c>
      <c r="OBD1" s="278" t="s">
        <v>354</v>
      </c>
      <c r="OBE1" s="278" t="s">
        <v>354</v>
      </c>
      <c r="OBF1" s="278" t="s">
        <v>354</v>
      </c>
      <c r="OBG1" s="278" t="s">
        <v>354</v>
      </c>
      <c r="OBH1" s="278" t="s">
        <v>354</v>
      </c>
      <c r="OBI1" s="278" t="s">
        <v>354</v>
      </c>
      <c r="OBJ1" s="278" t="s">
        <v>354</v>
      </c>
      <c r="OBK1" s="278" t="s">
        <v>354</v>
      </c>
      <c r="OBL1" s="278" t="s">
        <v>354</v>
      </c>
      <c r="OBM1" s="278" t="s">
        <v>354</v>
      </c>
      <c r="OBN1" s="278" t="s">
        <v>354</v>
      </c>
      <c r="OBO1" s="278" t="s">
        <v>354</v>
      </c>
      <c r="OBP1" s="278" t="s">
        <v>354</v>
      </c>
      <c r="OBQ1" s="278" t="s">
        <v>354</v>
      </c>
      <c r="OBR1" s="278" t="s">
        <v>354</v>
      </c>
      <c r="OBS1" s="278" t="s">
        <v>354</v>
      </c>
      <c r="OBT1" s="278" t="s">
        <v>354</v>
      </c>
      <c r="OBU1" s="278" t="s">
        <v>354</v>
      </c>
      <c r="OBV1" s="278" t="s">
        <v>354</v>
      </c>
      <c r="OBW1" s="278" t="s">
        <v>354</v>
      </c>
      <c r="OBX1" s="278" t="s">
        <v>354</v>
      </c>
      <c r="OBY1" s="278" t="s">
        <v>354</v>
      </c>
      <c r="OBZ1" s="278" t="s">
        <v>354</v>
      </c>
      <c r="OCA1" s="278" t="s">
        <v>354</v>
      </c>
      <c r="OCB1" s="278" t="s">
        <v>354</v>
      </c>
      <c r="OCC1" s="278" t="s">
        <v>354</v>
      </c>
      <c r="OCD1" s="278" t="s">
        <v>354</v>
      </c>
      <c r="OCE1" s="278" t="s">
        <v>354</v>
      </c>
      <c r="OCF1" s="278" t="s">
        <v>354</v>
      </c>
      <c r="OCG1" s="278" t="s">
        <v>354</v>
      </c>
      <c r="OCH1" s="278" t="s">
        <v>354</v>
      </c>
      <c r="OCI1" s="278" t="s">
        <v>354</v>
      </c>
      <c r="OCJ1" s="278" t="s">
        <v>354</v>
      </c>
      <c r="OCK1" s="278" t="s">
        <v>354</v>
      </c>
      <c r="OCL1" s="278" t="s">
        <v>354</v>
      </c>
      <c r="OCM1" s="278" t="s">
        <v>354</v>
      </c>
      <c r="OCN1" s="278" t="s">
        <v>354</v>
      </c>
      <c r="OCO1" s="278" t="s">
        <v>354</v>
      </c>
      <c r="OCP1" s="278" t="s">
        <v>354</v>
      </c>
      <c r="OCQ1" s="278" t="s">
        <v>354</v>
      </c>
      <c r="OCR1" s="278" t="s">
        <v>354</v>
      </c>
      <c r="OCS1" s="278" t="s">
        <v>354</v>
      </c>
      <c r="OCT1" s="278" t="s">
        <v>354</v>
      </c>
      <c r="OCU1" s="278" t="s">
        <v>354</v>
      </c>
      <c r="OCV1" s="278" t="s">
        <v>354</v>
      </c>
      <c r="OCW1" s="278" t="s">
        <v>354</v>
      </c>
      <c r="OCX1" s="278" t="s">
        <v>354</v>
      </c>
      <c r="OCY1" s="278" t="s">
        <v>354</v>
      </c>
      <c r="OCZ1" s="278" t="s">
        <v>354</v>
      </c>
      <c r="ODA1" s="278" t="s">
        <v>354</v>
      </c>
      <c r="ODB1" s="278" t="s">
        <v>354</v>
      </c>
      <c r="ODC1" s="278" t="s">
        <v>354</v>
      </c>
      <c r="ODD1" s="278" t="s">
        <v>354</v>
      </c>
      <c r="ODE1" s="278" t="s">
        <v>354</v>
      </c>
      <c r="ODF1" s="278" t="s">
        <v>354</v>
      </c>
      <c r="ODG1" s="278" t="s">
        <v>354</v>
      </c>
      <c r="ODH1" s="278" t="s">
        <v>354</v>
      </c>
      <c r="ODI1" s="278" t="s">
        <v>354</v>
      </c>
      <c r="ODJ1" s="278" t="s">
        <v>354</v>
      </c>
      <c r="ODK1" s="278" t="s">
        <v>354</v>
      </c>
      <c r="ODL1" s="278" t="s">
        <v>354</v>
      </c>
      <c r="ODM1" s="278" t="s">
        <v>354</v>
      </c>
      <c r="ODN1" s="278" t="s">
        <v>354</v>
      </c>
      <c r="ODO1" s="278" t="s">
        <v>354</v>
      </c>
      <c r="ODP1" s="278" t="s">
        <v>354</v>
      </c>
      <c r="ODQ1" s="278" t="s">
        <v>354</v>
      </c>
      <c r="ODR1" s="278" t="s">
        <v>354</v>
      </c>
      <c r="ODS1" s="278" t="s">
        <v>354</v>
      </c>
      <c r="ODT1" s="278" t="s">
        <v>354</v>
      </c>
      <c r="ODU1" s="278" t="s">
        <v>354</v>
      </c>
      <c r="ODV1" s="278" t="s">
        <v>354</v>
      </c>
      <c r="ODW1" s="278" t="s">
        <v>354</v>
      </c>
      <c r="ODX1" s="278" t="s">
        <v>354</v>
      </c>
      <c r="ODY1" s="278" t="s">
        <v>354</v>
      </c>
      <c r="ODZ1" s="278" t="s">
        <v>354</v>
      </c>
      <c r="OEA1" s="278" t="s">
        <v>354</v>
      </c>
      <c r="OEB1" s="278" t="s">
        <v>354</v>
      </c>
      <c r="OEC1" s="278" t="s">
        <v>354</v>
      </c>
      <c r="OED1" s="278" t="s">
        <v>354</v>
      </c>
      <c r="OEE1" s="278" t="s">
        <v>354</v>
      </c>
      <c r="OEF1" s="278" t="s">
        <v>354</v>
      </c>
      <c r="OEG1" s="278" t="s">
        <v>354</v>
      </c>
      <c r="OEH1" s="278" t="s">
        <v>354</v>
      </c>
      <c r="OEI1" s="278" t="s">
        <v>354</v>
      </c>
      <c r="OEJ1" s="278" t="s">
        <v>354</v>
      </c>
      <c r="OEK1" s="278" t="s">
        <v>354</v>
      </c>
      <c r="OEL1" s="278" t="s">
        <v>354</v>
      </c>
      <c r="OEM1" s="278" t="s">
        <v>354</v>
      </c>
      <c r="OEN1" s="278" t="s">
        <v>354</v>
      </c>
      <c r="OEO1" s="278" t="s">
        <v>354</v>
      </c>
      <c r="OEP1" s="278" t="s">
        <v>354</v>
      </c>
      <c r="OEQ1" s="278" t="s">
        <v>354</v>
      </c>
      <c r="OER1" s="278" t="s">
        <v>354</v>
      </c>
      <c r="OES1" s="278" t="s">
        <v>354</v>
      </c>
      <c r="OET1" s="278" t="s">
        <v>354</v>
      </c>
      <c r="OEU1" s="278" t="s">
        <v>354</v>
      </c>
      <c r="OEV1" s="278" t="s">
        <v>354</v>
      </c>
      <c r="OEW1" s="278" t="s">
        <v>354</v>
      </c>
      <c r="OEX1" s="278" t="s">
        <v>354</v>
      </c>
      <c r="OEY1" s="278" t="s">
        <v>354</v>
      </c>
      <c r="OEZ1" s="278" t="s">
        <v>354</v>
      </c>
      <c r="OFA1" s="278" t="s">
        <v>354</v>
      </c>
      <c r="OFB1" s="278" t="s">
        <v>354</v>
      </c>
      <c r="OFC1" s="278" t="s">
        <v>354</v>
      </c>
      <c r="OFD1" s="278" t="s">
        <v>354</v>
      </c>
      <c r="OFE1" s="278" t="s">
        <v>354</v>
      </c>
      <c r="OFF1" s="278" t="s">
        <v>354</v>
      </c>
      <c r="OFG1" s="278" t="s">
        <v>354</v>
      </c>
      <c r="OFH1" s="278" t="s">
        <v>354</v>
      </c>
      <c r="OFI1" s="278" t="s">
        <v>354</v>
      </c>
      <c r="OFJ1" s="278" t="s">
        <v>354</v>
      </c>
      <c r="OFK1" s="278" t="s">
        <v>354</v>
      </c>
      <c r="OFL1" s="278" t="s">
        <v>354</v>
      </c>
      <c r="OFM1" s="278" t="s">
        <v>354</v>
      </c>
      <c r="OFN1" s="278" t="s">
        <v>354</v>
      </c>
      <c r="OFO1" s="278" t="s">
        <v>354</v>
      </c>
      <c r="OFP1" s="278" t="s">
        <v>354</v>
      </c>
      <c r="OFQ1" s="278" t="s">
        <v>354</v>
      </c>
      <c r="OFR1" s="278" t="s">
        <v>354</v>
      </c>
      <c r="OFS1" s="278" t="s">
        <v>354</v>
      </c>
      <c r="OFT1" s="278" t="s">
        <v>354</v>
      </c>
      <c r="OFU1" s="278" t="s">
        <v>354</v>
      </c>
      <c r="OFV1" s="278" t="s">
        <v>354</v>
      </c>
      <c r="OFW1" s="278" t="s">
        <v>354</v>
      </c>
      <c r="OFX1" s="278" t="s">
        <v>354</v>
      </c>
      <c r="OFY1" s="278" t="s">
        <v>354</v>
      </c>
      <c r="OFZ1" s="278" t="s">
        <v>354</v>
      </c>
      <c r="OGA1" s="278" t="s">
        <v>354</v>
      </c>
      <c r="OGB1" s="278" t="s">
        <v>354</v>
      </c>
      <c r="OGC1" s="278" t="s">
        <v>354</v>
      </c>
      <c r="OGD1" s="278" t="s">
        <v>354</v>
      </c>
      <c r="OGE1" s="278" t="s">
        <v>354</v>
      </c>
      <c r="OGF1" s="278" t="s">
        <v>354</v>
      </c>
      <c r="OGG1" s="278" t="s">
        <v>354</v>
      </c>
      <c r="OGH1" s="278" t="s">
        <v>354</v>
      </c>
      <c r="OGI1" s="278" t="s">
        <v>354</v>
      </c>
      <c r="OGJ1" s="278" t="s">
        <v>354</v>
      </c>
      <c r="OGK1" s="278" t="s">
        <v>354</v>
      </c>
      <c r="OGL1" s="278" t="s">
        <v>354</v>
      </c>
      <c r="OGM1" s="278" t="s">
        <v>354</v>
      </c>
      <c r="OGN1" s="278" t="s">
        <v>354</v>
      </c>
      <c r="OGO1" s="278" t="s">
        <v>354</v>
      </c>
      <c r="OGP1" s="278" t="s">
        <v>354</v>
      </c>
      <c r="OGQ1" s="278" t="s">
        <v>354</v>
      </c>
      <c r="OGR1" s="278" t="s">
        <v>354</v>
      </c>
      <c r="OGS1" s="278" t="s">
        <v>354</v>
      </c>
      <c r="OGT1" s="278" t="s">
        <v>354</v>
      </c>
      <c r="OGU1" s="278" t="s">
        <v>354</v>
      </c>
      <c r="OGV1" s="278" t="s">
        <v>354</v>
      </c>
      <c r="OGW1" s="278" t="s">
        <v>354</v>
      </c>
      <c r="OGX1" s="278" t="s">
        <v>354</v>
      </c>
      <c r="OGY1" s="278" t="s">
        <v>354</v>
      </c>
      <c r="OGZ1" s="278" t="s">
        <v>354</v>
      </c>
      <c r="OHA1" s="278" t="s">
        <v>354</v>
      </c>
      <c r="OHB1" s="278" t="s">
        <v>354</v>
      </c>
      <c r="OHC1" s="278" t="s">
        <v>354</v>
      </c>
      <c r="OHD1" s="278" t="s">
        <v>354</v>
      </c>
      <c r="OHE1" s="278" t="s">
        <v>354</v>
      </c>
      <c r="OHF1" s="278" t="s">
        <v>354</v>
      </c>
      <c r="OHG1" s="278" t="s">
        <v>354</v>
      </c>
      <c r="OHH1" s="278" t="s">
        <v>354</v>
      </c>
      <c r="OHI1" s="278" t="s">
        <v>354</v>
      </c>
      <c r="OHJ1" s="278" t="s">
        <v>354</v>
      </c>
      <c r="OHK1" s="278" t="s">
        <v>354</v>
      </c>
      <c r="OHL1" s="278" t="s">
        <v>354</v>
      </c>
      <c r="OHM1" s="278" t="s">
        <v>354</v>
      </c>
      <c r="OHN1" s="278" t="s">
        <v>354</v>
      </c>
      <c r="OHO1" s="278" t="s">
        <v>354</v>
      </c>
      <c r="OHP1" s="278" t="s">
        <v>354</v>
      </c>
      <c r="OHQ1" s="278" t="s">
        <v>354</v>
      </c>
      <c r="OHR1" s="278" t="s">
        <v>354</v>
      </c>
      <c r="OHS1" s="278" t="s">
        <v>354</v>
      </c>
      <c r="OHT1" s="278" t="s">
        <v>354</v>
      </c>
      <c r="OHU1" s="278" t="s">
        <v>354</v>
      </c>
      <c r="OHV1" s="278" t="s">
        <v>354</v>
      </c>
      <c r="OHW1" s="278" t="s">
        <v>354</v>
      </c>
      <c r="OHX1" s="278" t="s">
        <v>354</v>
      </c>
      <c r="OHY1" s="278" t="s">
        <v>354</v>
      </c>
      <c r="OHZ1" s="278" t="s">
        <v>354</v>
      </c>
      <c r="OIA1" s="278" t="s">
        <v>354</v>
      </c>
      <c r="OIB1" s="278" t="s">
        <v>354</v>
      </c>
      <c r="OIC1" s="278" t="s">
        <v>354</v>
      </c>
      <c r="OID1" s="278" t="s">
        <v>354</v>
      </c>
      <c r="OIE1" s="278" t="s">
        <v>354</v>
      </c>
      <c r="OIF1" s="278" t="s">
        <v>354</v>
      </c>
      <c r="OIG1" s="278" t="s">
        <v>354</v>
      </c>
      <c r="OIH1" s="278" t="s">
        <v>354</v>
      </c>
      <c r="OII1" s="278" t="s">
        <v>354</v>
      </c>
      <c r="OIJ1" s="278" t="s">
        <v>354</v>
      </c>
      <c r="OIK1" s="278" t="s">
        <v>354</v>
      </c>
      <c r="OIL1" s="278" t="s">
        <v>354</v>
      </c>
      <c r="OIM1" s="278" t="s">
        <v>354</v>
      </c>
      <c r="OIN1" s="278" t="s">
        <v>354</v>
      </c>
      <c r="OIO1" s="278" t="s">
        <v>354</v>
      </c>
      <c r="OIP1" s="278" t="s">
        <v>354</v>
      </c>
      <c r="OIQ1" s="278" t="s">
        <v>354</v>
      </c>
      <c r="OIR1" s="278" t="s">
        <v>354</v>
      </c>
      <c r="OIS1" s="278" t="s">
        <v>354</v>
      </c>
      <c r="OIT1" s="278" t="s">
        <v>354</v>
      </c>
      <c r="OIU1" s="278" t="s">
        <v>354</v>
      </c>
      <c r="OIV1" s="278" t="s">
        <v>354</v>
      </c>
      <c r="OIW1" s="278" t="s">
        <v>354</v>
      </c>
      <c r="OIX1" s="278" t="s">
        <v>354</v>
      </c>
      <c r="OIY1" s="278" t="s">
        <v>354</v>
      </c>
      <c r="OIZ1" s="278" t="s">
        <v>354</v>
      </c>
      <c r="OJA1" s="278" t="s">
        <v>354</v>
      </c>
      <c r="OJB1" s="278" t="s">
        <v>354</v>
      </c>
      <c r="OJC1" s="278" t="s">
        <v>354</v>
      </c>
      <c r="OJD1" s="278" t="s">
        <v>354</v>
      </c>
      <c r="OJE1" s="278" t="s">
        <v>354</v>
      </c>
      <c r="OJF1" s="278" t="s">
        <v>354</v>
      </c>
      <c r="OJG1" s="278" t="s">
        <v>354</v>
      </c>
      <c r="OJH1" s="278" t="s">
        <v>354</v>
      </c>
      <c r="OJI1" s="278" t="s">
        <v>354</v>
      </c>
      <c r="OJJ1" s="278" t="s">
        <v>354</v>
      </c>
      <c r="OJK1" s="278" t="s">
        <v>354</v>
      </c>
      <c r="OJL1" s="278" t="s">
        <v>354</v>
      </c>
      <c r="OJM1" s="278" t="s">
        <v>354</v>
      </c>
      <c r="OJN1" s="278" t="s">
        <v>354</v>
      </c>
      <c r="OJO1" s="278" t="s">
        <v>354</v>
      </c>
      <c r="OJP1" s="278" t="s">
        <v>354</v>
      </c>
      <c r="OJQ1" s="278" t="s">
        <v>354</v>
      </c>
      <c r="OJR1" s="278" t="s">
        <v>354</v>
      </c>
      <c r="OJS1" s="278" t="s">
        <v>354</v>
      </c>
      <c r="OJT1" s="278" t="s">
        <v>354</v>
      </c>
      <c r="OJU1" s="278" t="s">
        <v>354</v>
      </c>
      <c r="OJV1" s="278" t="s">
        <v>354</v>
      </c>
      <c r="OJW1" s="278" t="s">
        <v>354</v>
      </c>
      <c r="OJX1" s="278" t="s">
        <v>354</v>
      </c>
      <c r="OJY1" s="278" t="s">
        <v>354</v>
      </c>
      <c r="OJZ1" s="278" t="s">
        <v>354</v>
      </c>
      <c r="OKA1" s="278" t="s">
        <v>354</v>
      </c>
      <c r="OKB1" s="278" t="s">
        <v>354</v>
      </c>
      <c r="OKC1" s="278" t="s">
        <v>354</v>
      </c>
      <c r="OKD1" s="278" t="s">
        <v>354</v>
      </c>
      <c r="OKE1" s="278" t="s">
        <v>354</v>
      </c>
      <c r="OKF1" s="278" t="s">
        <v>354</v>
      </c>
      <c r="OKG1" s="278" t="s">
        <v>354</v>
      </c>
      <c r="OKH1" s="278" t="s">
        <v>354</v>
      </c>
      <c r="OKI1" s="278" t="s">
        <v>354</v>
      </c>
      <c r="OKJ1" s="278" t="s">
        <v>354</v>
      </c>
      <c r="OKK1" s="278" t="s">
        <v>354</v>
      </c>
      <c r="OKL1" s="278" t="s">
        <v>354</v>
      </c>
      <c r="OKM1" s="278" t="s">
        <v>354</v>
      </c>
      <c r="OKN1" s="278" t="s">
        <v>354</v>
      </c>
      <c r="OKO1" s="278" t="s">
        <v>354</v>
      </c>
      <c r="OKP1" s="278" t="s">
        <v>354</v>
      </c>
      <c r="OKQ1" s="278" t="s">
        <v>354</v>
      </c>
      <c r="OKR1" s="278" t="s">
        <v>354</v>
      </c>
      <c r="OKS1" s="278" t="s">
        <v>354</v>
      </c>
      <c r="OKT1" s="278" t="s">
        <v>354</v>
      </c>
      <c r="OKU1" s="278" t="s">
        <v>354</v>
      </c>
      <c r="OKV1" s="278" t="s">
        <v>354</v>
      </c>
      <c r="OKW1" s="278" t="s">
        <v>354</v>
      </c>
      <c r="OKX1" s="278" t="s">
        <v>354</v>
      </c>
      <c r="OKY1" s="278" t="s">
        <v>354</v>
      </c>
      <c r="OKZ1" s="278" t="s">
        <v>354</v>
      </c>
      <c r="OLA1" s="278" t="s">
        <v>354</v>
      </c>
      <c r="OLB1" s="278" t="s">
        <v>354</v>
      </c>
      <c r="OLC1" s="278" t="s">
        <v>354</v>
      </c>
      <c r="OLD1" s="278" t="s">
        <v>354</v>
      </c>
      <c r="OLE1" s="278" t="s">
        <v>354</v>
      </c>
      <c r="OLF1" s="278" t="s">
        <v>354</v>
      </c>
      <c r="OLG1" s="278" t="s">
        <v>354</v>
      </c>
      <c r="OLH1" s="278" t="s">
        <v>354</v>
      </c>
      <c r="OLI1" s="278" t="s">
        <v>354</v>
      </c>
      <c r="OLJ1" s="278" t="s">
        <v>354</v>
      </c>
      <c r="OLK1" s="278" t="s">
        <v>354</v>
      </c>
      <c r="OLL1" s="278" t="s">
        <v>354</v>
      </c>
      <c r="OLM1" s="278" t="s">
        <v>354</v>
      </c>
      <c r="OLN1" s="278" t="s">
        <v>354</v>
      </c>
      <c r="OLO1" s="278" t="s">
        <v>354</v>
      </c>
      <c r="OLP1" s="278" t="s">
        <v>354</v>
      </c>
      <c r="OLQ1" s="278" t="s">
        <v>354</v>
      </c>
      <c r="OLR1" s="278" t="s">
        <v>354</v>
      </c>
      <c r="OLS1" s="278" t="s">
        <v>354</v>
      </c>
      <c r="OLT1" s="278" t="s">
        <v>354</v>
      </c>
      <c r="OLU1" s="278" t="s">
        <v>354</v>
      </c>
      <c r="OLV1" s="278" t="s">
        <v>354</v>
      </c>
      <c r="OLW1" s="278" t="s">
        <v>354</v>
      </c>
      <c r="OLX1" s="278" t="s">
        <v>354</v>
      </c>
      <c r="OLY1" s="278" t="s">
        <v>354</v>
      </c>
      <c r="OLZ1" s="278" t="s">
        <v>354</v>
      </c>
      <c r="OMA1" s="278" t="s">
        <v>354</v>
      </c>
      <c r="OMB1" s="278" t="s">
        <v>354</v>
      </c>
      <c r="OMC1" s="278" t="s">
        <v>354</v>
      </c>
      <c r="OMD1" s="278" t="s">
        <v>354</v>
      </c>
      <c r="OME1" s="278" t="s">
        <v>354</v>
      </c>
      <c r="OMF1" s="278" t="s">
        <v>354</v>
      </c>
      <c r="OMG1" s="278" t="s">
        <v>354</v>
      </c>
      <c r="OMH1" s="278" t="s">
        <v>354</v>
      </c>
      <c r="OMI1" s="278" t="s">
        <v>354</v>
      </c>
      <c r="OMJ1" s="278" t="s">
        <v>354</v>
      </c>
      <c r="OMK1" s="278" t="s">
        <v>354</v>
      </c>
      <c r="OML1" s="278" t="s">
        <v>354</v>
      </c>
      <c r="OMM1" s="278" t="s">
        <v>354</v>
      </c>
      <c r="OMN1" s="278" t="s">
        <v>354</v>
      </c>
      <c r="OMO1" s="278" t="s">
        <v>354</v>
      </c>
      <c r="OMP1" s="278" t="s">
        <v>354</v>
      </c>
      <c r="OMQ1" s="278" t="s">
        <v>354</v>
      </c>
      <c r="OMR1" s="278" t="s">
        <v>354</v>
      </c>
      <c r="OMS1" s="278" t="s">
        <v>354</v>
      </c>
      <c r="OMT1" s="278" t="s">
        <v>354</v>
      </c>
      <c r="OMU1" s="278" t="s">
        <v>354</v>
      </c>
      <c r="OMV1" s="278" t="s">
        <v>354</v>
      </c>
      <c r="OMW1" s="278" t="s">
        <v>354</v>
      </c>
      <c r="OMX1" s="278" t="s">
        <v>354</v>
      </c>
      <c r="OMY1" s="278" t="s">
        <v>354</v>
      </c>
      <c r="OMZ1" s="278" t="s">
        <v>354</v>
      </c>
      <c r="ONA1" s="278" t="s">
        <v>354</v>
      </c>
      <c r="ONB1" s="278" t="s">
        <v>354</v>
      </c>
      <c r="ONC1" s="278" t="s">
        <v>354</v>
      </c>
      <c r="OND1" s="278" t="s">
        <v>354</v>
      </c>
      <c r="ONE1" s="278" t="s">
        <v>354</v>
      </c>
      <c r="ONF1" s="278" t="s">
        <v>354</v>
      </c>
      <c r="ONG1" s="278" t="s">
        <v>354</v>
      </c>
      <c r="ONH1" s="278" t="s">
        <v>354</v>
      </c>
      <c r="ONI1" s="278" t="s">
        <v>354</v>
      </c>
      <c r="ONJ1" s="278" t="s">
        <v>354</v>
      </c>
      <c r="ONK1" s="278" t="s">
        <v>354</v>
      </c>
      <c r="ONL1" s="278" t="s">
        <v>354</v>
      </c>
      <c r="ONM1" s="278" t="s">
        <v>354</v>
      </c>
      <c r="ONN1" s="278" t="s">
        <v>354</v>
      </c>
      <c r="ONO1" s="278" t="s">
        <v>354</v>
      </c>
      <c r="ONP1" s="278" t="s">
        <v>354</v>
      </c>
      <c r="ONQ1" s="278" t="s">
        <v>354</v>
      </c>
      <c r="ONR1" s="278" t="s">
        <v>354</v>
      </c>
      <c r="ONS1" s="278" t="s">
        <v>354</v>
      </c>
      <c r="ONT1" s="278" t="s">
        <v>354</v>
      </c>
      <c r="ONU1" s="278" t="s">
        <v>354</v>
      </c>
      <c r="ONV1" s="278" t="s">
        <v>354</v>
      </c>
      <c r="ONW1" s="278" t="s">
        <v>354</v>
      </c>
      <c r="ONX1" s="278" t="s">
        <v>354</v>
      </c>
      <c r="ONY1" s="278" t="s">
        <v>354</v>
      </c>
      <c r="ONZ1" s="278" t="s">
        <v>354</v>
      </c>
      <c r="OOA1" s="278" t="s">
        <v>354</v>
      </c>
      <c r="OOB1" s="278" t="s">
        <v>354</v>
      </c>
      <c r="OOC1" s="278" t="s">
        <v>354</v>
      </c>
      <c r="OOD1" s="278" t="s">
        <v>354</v>
      </c>
      <c r="OOE1" s="278" t="s">
        <v>354</v>
      </c>
      <c r="OOF1" s="278" t="s">
        <v>354</v>
      </c>
      <c r="OOG1" s="278" t="s">
        <v>354</v>
      </c>
      <c r="OOH1" s="278" t="s">
        <v>354</v>
      </c>
      <c r="OOI1" s="278" t="s">
        <v>354</v>
      </c>
      <c r="OOJ1" s="278" t="s">
        <v>354</v>
      </c>
      <c r="OOK1" s="278" t="s">
        <v>354</v>
      </c>
      <c r="OOL1" s="278" t="s">
        <v>354</v>
      </c>
      <c r="OOM1" s="278" t="s">
        <v>354</v>
      </c>
      <c r="OON1" s="278" t="s">
        <v>354</v>
      </c>
      <c r="OOO1" s="278" t="s">
        <v>354</v>
      </c>
      <c r="OOP1" s="278" t="s">
        <v>354</v>
      </c>
      <c r="OOQ1" s="278" t="s">
        <v>354</v>
      </c>
      <c r="OOR1" s="278" t="s">
        <v>354</v>
      </c>
      <c r="OOS1" s="278" t="s">
        <v>354</v>
      </c>
      <c r="OOT1" s="278" t="s">
        <v>354</v>
      </c>
      <c r="OOU1" s="278" t="s">
        <v>354</v>
      </c>
      <c r="OOV1" s="278" t="s">
        <v>354</v>
      </c>
      <c r="OOW1" s="278" t="s">
        <v>354</v>
      </c>
      <c r="OOX1" s="278" t="s">
        <v>354</v>
      </c>
      <c r="OOY1" s="278" t="s">
        <v>354</v>
      </c>
      <c r="OOZ1" s="278" t="s">
        <v>354</v>
      </c>
      <c r="OPA1" s="278" t="s">
        <v>354</v>
      </c>
      <c r="OPB1" s="278" t="s">
        <v>354</v>
      </c>
      <c r="OPC1" s="278" t="s">
        <v>354</v>
      </c>
      <c r="OPD1" s="278" t="s">
        <v>354</v>
      </c>
      <c r="OPE1" s="278" t="s">
        <v>354</v>
      </c>
      <c r="OPF1" s="278" t="s">
        <v>354</v>
      </c>
      <c r="OPG1" s="278" t="s">
        <v>354</v>
      </c>
      <c r="OPH1" s="278" t="s">
        <v>354</v>
      </c>
      <c r="OPI1" s="278" t="s">
        <v>354</v>
      </c>
      <c r="OPJ1" s="278" t="s">
        <v>354</v>
      </c>
      <c r="OPK1" s="278" t="s">
        <v>354</v>
      </c>
      <c r="OPL1" s="278" t="s">
        <v>354</v>
      </c>
      <c r="OPM1" s="278" t="s">
        <v>354</v>
      </c>
      <c r="OPN1" s="278" t="s">
        <v>354</v>
      </c>
      <c r="OPO1" s="278" t="s">
        <v>354</v>
      </c>
      <c r="OPP1" s="278" t="s">
        <v>354</v>
      </c>
      <c r="OPQ1" s="278" t="s">
        <v>354</v>
      </c>
      <c r="OPR1" s="278" t="s">
        <v>354</v>
      </c>
      <c r="OPS1" s="278" t="s">
        <v>354</v>
      </c>
      <c r="OPT1" s="278" t="s">
        <v>354</v>
      </c>
      <c r="OPU1" s="278" t="s">
        <v>354</v>
      </c>
      <c r="OPV1" s="278" t="s">
        <v>354</v>
      </c>
      <c r="OPW1" s="278" t="s">
        <v>354</v>
      </c>
      <c r="OPX1" s="278" t="s">
        <v>354</v>
      </c>
      <c r="OPY1" s="278" t="s">
        <v>354</v>
      </c>
      <c r="OPZ1" s="278" t="s">
        <v>354</v>
      </c>
      <c r="OQA1" s="278" t="s">
        <v>354</v>
      </c>
      <c r="OQB1" s="278" t="s">
        <v>354</v>
      </c>
      <c r="OQC1" s="278" t="s">
        <v>354</v>
      </c>
      <c r="OQD1" s="278" t="s">
        <v>354</v>
      </c>
      <c r="OQE1" s="278" t="s">
        <v>354</v>
      </c>
      <c r="OQF1" s="278" t="s">
        <v>354</v>
      </c>
      <c r="OQG1" s="278" t="s">
        <v>354</v>
      </c>
      <c r="OQH1" s="278" t="s">
        <v>354</v>
      </c>
      <c r="OQI1" s="278" t="s">
        <v>354</v>
      </c>
      <c r="OQJ1" s="278" t="s">
        <v>354</v>
      </c>
      <c r="OQK1" s="278" t="s">
        <v>354</v>
      </c>
      <c r="OQL1" s="278" t="s">
        <v>354</v>
      </c>
      <c r="OQM1" s="278" t="s">
        <v>354</v>
      </c>
      <c r="OQN1" s="278" t="s">
        <v>354</v>
      </c>
      <c r="OQO1" s="278" t="s">
        <v>354</v>
      </c>
      <c r="OQP1" s="278" t="s">
        <v>354</v>
      </c>
      <c r="OQQ1" s="278" t="s">
        <v>354</v>
      </c>
      <c r="OQR1" s="278" t="s">
        <v>354</v>
      </c>
      <c r="OQS1" s="278" t="s">
        <v>354</v>
      </c>
      <c r="OQT1" s="278" t="s">
        <v>354</v>
      </c>
      <c r="OQU1" s="278" t="s">
        <v>354</v>
      </c>
      <c r="OQV1" s="278" t="s">
        <v>354</v>
      </c>
      <c r="OQW1" s="278" t="s">
        <v>354</v>
      </c>
      <c r="OQX1" s="278" t="s">
        <v>354</v>
      </c>
      <c r="OQY1" s="278" t="s">
        <v>354</v>
      </c>
      <c r="OQZ1" s="278" t="s">
        <v>354</v>
      </c>
      <c r="ORA1" s="278" t="s">
        <v>354</v>
      </c>
      <c r="ORB1" s="278" t="s">
        <v>354</v>
      </c>
      <c r="ORC1" s="278" t="s">
        <v>354</v>
      </c>
      <c r="ORD1" s="278" t="s">
        <v>354</v>
      </c>
      <c r="ORE1" s="278" t="s">
        <v>354</v>
      </c>
      <c r="ORF1" s="278" t="s">
        <v>354</v>
      </c>
      <c r="ORG1" s="278" t="s">
        <v>354</v>
      </c>
      <c r="ORH1" s="278" t="s">
        <v>354</v>
      </c>
      <c r="ORI1" s="278" t="s">
        <v>354</v>
      </c>
      <c r="ORJ1" s="278" t="s">
        <v>354</v>
      </c>
      <c r="ORK1" s="278" t="s">
        <v>354</v>
      </c>
      <c r="ORL1" s="278" t="s">
        <v>354</v>
      </c>
      <c r="ORM1" s="278" t="s">
        <v>354</v>
      </c>
      <c r="ORN1" s="278" t="s">
        <v>354</v>
      </c>
      <c r="ORO1" s="278" t="s">
        <v>354</v>
      </c>
      <c r="ORP1" s="278" t="s">
        <v>354</v>
      </c>
      <c r="ORQ1" s="278" t="s">
        <v>354</v>
      </c>
      <c r="ORR1" s="278" t="s">
        <v>354</v>
      </c>
      <c r="ORS1" s="278" t="s">
        <v>354</v>
      </c>
      <c r="ORT1" s="278" t="s">
        <v>354</v>
      </c>
      <c r="ORU1" s="278" t="s">
        <v>354</v>
      </c>
      <c r="ORV1" s="278" t="s">
        <v>354</v>
      </c>
      <c r="ORW1" s="278" t="s">
        <v>354</v>
      </c>
      <c r="ORX1" s="278" t="s">
        <v>354</v>
      </c>
      <c r="ORY1" s="278" t="s">
        <v>354</v>
      </c>
      <c r="ORZ1" s="278" t="s">
        <v>354</v>
      </c>
      <c r="OSA1" s="278" t="s">
        <v>354</v>
      </c>
      <c r="OSB1" s="278" t="s">
        <v>354</v>
      </c>
      <c r="OSC1" s="278" t="s">
        <v>354</v>
      </c>
      <c r="OSD1" s="278" t="s">
        <v>354</v>
      </c>
      <c r="OSE1" s="278" t="s">
        <v>354</v>
      </c>
      <c r="OSF1" s="278" t="s">
        <v>354</v>
      </c>
      <c r="OSG1" s="278" t="s">
        <v>354</v>
      </c>
      <c r="OSH1" s="278" t="s">
        <v>354</v>
      </c>
      <c r="OSI1" s="278" t="s">
        <v>354</v>
      </c>
      <c r="OSJ1" s="278" t="s">
        <v>354</v>
      </c>
      <c r="OSK1" s="278" t="s">
        <v>354</v>
      </c>
      <c r="OSL1" s="278" t="s">
        <v>354</v>
      </c>
      <c r="OSM1" s="278" t="s">
        <v>354</v>
      </c>
      <c r="OSN1" s="278" t="s">
        <v>354</v>
      </c>
      <c r="OSO1" s="278" t="s">
        <v>354</v>
      </c>
      <c r="OSP1" s="278" t="s">
        <v>354</v>
      </c>
      <c r="OSQ1" s="278" t="s">
        <v>354</v>
      </c>
      <c r="OSR1" s="278" t="s">
        <v>354</v>
      </c>
      <c r="OSS1" s="278" t="s">
        <v>354</v>
      </c>
      <c r="OST1" s="278" t="s">
        <v>354</v>
      </c>
      <c r="OSU1" s="278" t="s">
        <v>354</v>
      </c>
      <c r="OSV1" s="278" t="s">
        <v>354</v>
      </c>
      <c r="OSW1" s="278" t="s">
        <v>354</v>
      </c>
      <c r="OSX1" s="278" t="s">
        <v>354</v>
      </c>
      <c r="OSY1" s="278" t="s">
        <v>354</v>
      </c>
      <c r="OSZ1" s="278" t="s">
        <v>354</v>
      </c>
      <c r="OTA1" s="278" t="s">
        <v>354</v>
      </c>
      <c r="OTB1" s="278" t="s">
        <v>354</v>
      </c>
      <c r="OTC1" s="278" t="s">
        <v>354</v>
      </c>
      <c r="OTD1" s="278" t="s">
        <v>354</v>
      </c>
      <c r="OTE1" s="278" t="s">
        <v>354</v>
      </c>
      <c r="OTF1" s="278" t="s">
        <v>354</v>
      </c>
      <c r="OTG1" s="278" t="s">
        <v>354</v>
      </c>
      <c r="OTH1" s="278" t="s">
        <v>354</v>
      </c>
      <c r="OTI1" s="278" t="s">
        <v>354</v>
      </c>
      <c r="OTJ1" s="278" t="s">
        <v>354</v>
      </c>
      <c r="OTK1" s="278" t="s">
        <v>354</v>
      </c>
      <c r="OTL1" s="278" t="s">
        <v>354</v>
      </c>
      <c r="OTM1" s="278" t="s">
        <v>354</v>
      </c>
      <c r="OTN1" s="278" t="s">
        <v>354</v>
      </c>
      <c r="OTO1" s="278" t="s">
        <v>354</v>
      </c>
      <c r="OTP1" s="278" t="s">
        <v>354</v>
      </c>
      <c r="OTQ1" s="278" t="s">
        <v>354</v>
      </c>
      <c r="OTR1" s="278" t="s">
        <v>354</v>
      </c>
      <c r="OTS1" s="278" t="s">
        <v>354</v>
      </c>
      <c r="OTT1" s="278" t="s">
        <v>354</v>
      </c>
      <c r="OTU1" s="278" t="s">
        <v>354</v>
      </c>
      <c r="OTV1" s="278" t="s">
        <v>354</v>
      </c>
      <c r="OTW1" s="278" t="s">
        <v>354</v>
      </c>
      <c r="OTX1" s="278" t="s">
        <v>354</v>
      </c>
      <c r="OTY1" s="278" t="s">
        <v>354</v>
      </c>
      <c r="OTZ1" s="278" t="s">
        <v>354</v>
      </c>
      <c r="OUA1" s="278" t="s">
        <v>354</v>
      </c>
      <c r="OUB1" s="278" t="s">
        <v>354</v>
      </c>
      <c r="OUC1" s="278" t="s">
        <v>354</v>
      </c>
      <c r="OUD1" s="278" t="s">
        <v>354</v>
      </c>
      <c r="OUE1" s="278" t="s">
        <v>354</v>
      </c>
      <c r="OUF1" s="278" t="s">
        <v>354</v>
      </c>
      <c r="OUG1" s="278" t="s">
        <v>354</v>
      </c>
      <c r="OUH1" s="278" t="s">
        <v>354</v>
      </c>
      <c r="OUI1" s="278" t="s">
        <v>354</v>
      </c>
      <c r="OUJ1" s="278" t="s">
        <v>354</v>
      </c>
      <c r="OUK1" s="278" t="s">
        <v>354</v>
      </c>
      <c r="OUL1" s="278" t="s">
        <v>354</v>
      </c>
      <c r="OUM1" s="278" t="s">
        <v>354</v>
      </c>
      <c r="OUN1" s="278" t="s">
        <v>354</v>
      </c>
      <c r="OUO1" s="278" t="s">
        <v>354</v>
      </c>
      <c r="OUP1" s="278" t="s">
        <v>354</v>
      </c>
      <c r="OUQ1" s="278" t="s">
        <v>354</v>
      </c>
      <c r="OUR1" s="278" t="s">
        <v>354</v>
      </c>
      <c r="OUS1" s="278" t="s">
        <v>354</v>
      </c>
      <c r="OUT1" s="278" t="s">
        <v>354</v>
      </c>
      <c r="OUU1" s="278" t="s">
        <v>354</v>
      </c>
      <c r="OUV1" s="278" t="s">
        <v>354</v>
      </c>
      <c r="OUW1" s="278" t="s">
        <v>354</v>
      </c>
      <c r="OUX1" s="278" t="s">
        <v>354</v>
      </c>
      <c r="OUY1" s="278" t="s">
        <v>354</v>
      </c>
      <c r="OUZ1" s="278" t="s">
        <v>354</v>
      </c>
      <c r="OVA1" s="278" t="s">
        <v>354</v>
      </c>
      <c r="OVB1" s="278" t="s">
        <v>354</v>
      </c>
      <c r="OVC1" s="278" t="s">
        <v>354</v>
      </c>
      <c r="OVD1" s="278" t="s">
        <v>354</v>
      </c>
      <c r="OVE1" s="278" t="s">
        <v>354</v>
      </c>
      <c r="OVF1" s="278" t="s">
        <v>354</v>
      </c>
      <c r="OVG1" s="278" t="s">
        <v>354</v>
      </c>
      <c r="OVH1" s="278" t="s">
        <v>354</v>
      </c>
      <c r="OVI1" s="278" t="s">
        <v>354</v>
      </c>
      <c r="OVJ1" s="278" t="s">
        <v>354</v>
      </c>
      <c r="OVK1" s="278" t="s">
        <v>354</v>
      </c>
      <c r="OVL1" s="278" t="s">
        <v>354</v>
      </c>
      <c r="OVM1" s="278" t="s">
        <v>354</v>
      </c>
      <c r="OVN1" s="278" t="s">
        <v>354</v>
      </c>
      <c r="OVO1" s="278" t="s">
        <v>354</v>
      </c>
      <c r="OVP1" s="278" t="s">
        <v>354</v>
      </c>
      <c r="OVQ1" s="278" t="s">
        <v>354</v>
      </c>
      <c r="OVR1" s="278" t="s">
        <v>354</v>
      </c>
      <c r="OVS1" s="278" t="s">
        <v>354</v>
      </c>
      <c r="OVT1" s="278" t="s">
        <v>354</v>
      </c>
      <c r="OVU1" s="278" t="s">
        <v>354</v>
      </c>
      <c r="OVV1" s="278" t="s">
        <v>354</v>
      </c>
      <c r="OVW1" s="278" t="s">
        <v>354</v>
      </c>
      <c r="OVX1" s="278" t="s">
        <v>354</v>
      </c>
      <c r="OVY1" s="278" t="s">
        <v>354</v>
      </c>
      <c r="OVZ1" s="278" t="s">
        <v>354</v>
      </c>
      <c r="OWA1" s="278" t="s">
        <v>354</v>
      </c>
      <c r="OWB1" s="278" t="s">
        <v>354</v>
      </c>
      <c r="OWC1" s="278" t="s">
        <v>354</v>
      </c>
      <c r="OWD1" s="278" t="s">
        <v>354</v>
      </c>
      <c r="OWE1" s="278" t="s">
        <v>354</v>
      </c>
      <c r="OWF1" s="278" t="s">
        <v>354</v>
      </c>
      <c r="OWG1" s="278" t="s">
        <v>354</v>
      </c>
      <c r="OWH1" s="278" t="s">
        <v>354</v>
      </c>
      <c r="OWI1" s="278" t="s">
        <v>354</v>
      </c>
      <c r="OWJ1" s="278" t="s">
        <v>354</v>
      </c>
      <c r="OWK1" s="278" t="s">
        <v>354</v>
      </c>
      <c r="OWL1" s="278" t="s">
        <v>354</v>
      </c>
      <c r="OWM1" s="278" t="s">
        <v>354</v>
      </c>
      <c r="OWN1" s="278" t="s">
        <v>354</v>
      </c>
      <c r="OWO1" s="278" t="s">
        <v>354</v>
      </c>
      <c r="OWP1" s="278" t="s">
        <v>354</v>
      </c>
      <c r="OWQ1" s="278" t="s">
        <v>354</v>
      </c>
      <c r="OWR1" s="278" t="s">
        <v>354</v>
      </c>
      <c r="OWS1" s="278" t="s">
        <v>354</v>
      </c>
      <c r="OWT1" s="278" t="s">
        <v>354</v>
      </c>
      <c r="OWU1" s="278" t="s">
        <v>354</v>
      </c>
      <c r="OWV1" s="278" t="s">
        <v>354</v>
      </c>
      <c r="OWW1" s="278" t="s">
        <v>354</v>
      </c>
      <c r="OWX1" s="278" t="s">
        <v>354</v>
      </c>
      <c r="OWY1" s="278" t="s">
        <v>354</v>
      </c>
      <c r="OWZ1" s="278" t="s">
        <v>354</v>
      </c>
      <c r="OXA1" s="278" t="s">
        <v>354</v>
      </c>
      <c r="OXB1" s="278" t="s">
        <v>354</v>
      </c>
      <c r="OXC1" s="278" t="s">
        <v>354</v>
      </c>
      <c r="OXD1" s="278" t="s">
        <v>354</v>
      </c>
      <c r="OXE1" s="278" t="s">
        <v>354</v>
      </c>
      <c r="OXF1" s="278" t="s">
        <v>354</v>
      </c>
      <c r="OXG1" s="278" t="s">
        <v>354</v>
      </c>
      <c r="OXH1" s="278" t="s">
        <v>354</v>
      </c>
      <c r="OXI1" s="278" t="s">
        <v>354</v>
      </c>
      <c r="OXJ1" s="278" t="s">
        <v>354</v>
      </c>
      <c r="OXK1" s="278" t="s">
        <v>354</v>
      </c>
      <c r="OXL1" s="278" t="s">
        <v>354</v>
      </c>
      <c r="OXM1" s="278" t="s">
        <v>354</v>
      </c>
      <c r="OXN1" s="278" t="s">
        <v>354</v>
      </c>
      <c r="OXO1" s="278" t="s">
        <v>354</v>
      </c>
      <c r="OXP1" s="278" t="s">
        <v>354</v>
      </c>
      <c r="OXQ1" s="278" t="s">
        <v>354</v>
      </c>
      <c r="OXR1" s="278" t="s">
        <v>354</v>
      </c>
      <c r="OXS1" s="278" t="s">
        <v>354</v>
      </c>
      <c r="OXT1" s="278" t="s">
        <v>354</v>
      </c>
      <c r="OXU1" s="278" t="s">
        <v>354</v>
      </c>
      <c r="OXV1" s="278" t="s">
        <v>354</v>
      </c>
      <c r="OXW1" s="278" t="s">
        <v>354</v>
      </c>
      <c r="OXX1" s="278" t="s">
        <v>354</v>
      </c>
      <c r="OXY1" s="278" t="s">
        <v>354</v>
      </c>
      <c r="OXZ1" s="278" t="s">
        <v>354</v>
      </c>
      <c r="OYA1" s="278" t="s">
        <v>354</v>
      </c>
      <c r="OYB1" s="278" t="s">
        <v>354</v>
      </c>
      <c r="OYC1" s="278" t="s">
        <v>354</v>
      </c>
      <c r="OYD1" s="278" t="s">
        <v>354</v>
      </c>
      <c r="OYE1" s="278" t="s">
        <v>354</v>
      </c>
      <c r="OYF1" s="278" t="s">
        <v>354</v>
      </c>
      <c r="OYG1" s="278" t="s">
        <v>354</v>
      </c>
      <c r="OYH1" s="278" t="s">
        <v>354</v>
      </c>
      <c r="OYI1" s="278" t="s">
        <v>354</v>
      </c>
      <c r="OYJ1" s="278" t="s">
        <v>354</v>
      </c>
      <c r="OYK1" s="278" t="s">
        <v>354</v>
      </c>
      <c r="OYL1" s="278" t="s">
        <v>354</v>
      </c>
      <c r="OYM1" s="278" t="s">
        <v>354</v>
      </c>
      <c r="OYN1" s="278" t="s">
        <v>354</v>
      </c>
      <c r="OYO1" s="278" t="s">
        <v>354</v>
      </c>
      <c r="OYP1" s="278" t="s">
        <v>354</v>
      </c>
      <c r="OYQ1" s="278" t="s">
        <v>354</v>
      </c>
      <c r="OYR1" s="278" t="s">
        <v>354</v>
      </c>
      <c r="OYS1" s="278" t="s">
        <v>354</v>
      </c>
      <c r="OYT1" s="278" t="s">
        <v>354</v>
      </c>
      <c r="OYU1" s="278" t="s">
        <v>354</v>
      </c>
      <c r="OYV1" s="278" t="s">
        <v>354</v>
      </c>
      <c r="OYW1" s="278" t="s">
        <v>354</v>
      </c>
      <c r="OYX1" s="278" t="s">
        <v>354</v>
      </c>
      <c r="OYY1" s="278" t="s">
        <v>354</v>
      </c>
      <c r="OYZ1" s="278" t="s">
        <v>354</v>
      </c>
      <c r="OZA1" s="278" t="s">
        <v>354</v>
      </c>
      <c r="OZB1" s="278" t="s">
        <v>354</v>
      </c>
      <c r="OZC1" s="278" t="s">
        <v>354</v>
      </c>
      <c r="OZD1" s="278" t="s">
        <v>354</v>
      </c>
      <c r="OZE1" s="278" t="s">
        <v>354</v>
      </c>
      <c r="OZF1" s="278" t="s">
        <v>354</v>
      </c>
      <c r="OZG1" s="278" t="s">
        <v>354</v>
      </c>
      <c r="OZH1" s="278" t="s">
        <v>354</v>
      </c>
      <c r="OZI1" s="278" t="s">
        <v>354</v>
      </c>
      <c r="OZJ1" s="278" t="s">
        <v>354</v>
      </c>
      <c r="OZK1" s="278" t="s">
        <v>354</v>
      </c>
      <c r="OZL1" s="278" t="s">
        <v>354</v>
      </c>
      <c r="OZM1" s="278" t="s">
        <v>354</v>
      </c>
      <c r="OZN1" s="278" t="s">
        <v>354</v>
      </c>
      <c r="OZO1" s="278" t="s">
        <v>354</v>
      </c>
      <c r="OZP1" s="278" t="s">
        <v>354</v>
      </c>
      <c r="OZQ1" s="278" t="s">
        <v>354</v>
      </c>
      <c r="OZR1" s="278" t="s">
        <v>354</v>
      </c>
      <c r="OZS1" s="278" t="s">
        <v>354</v>
      </c>
      <c r="OZT1" s="278" t="s">
        <v>354</v>
      </c>
      <c r="OZU1" s="278" t="s">
        <v>354</v>
      </c>
      <c r="OZV1" s="278" t="s">
        <v>354</v>
      </c>
      <c r="OZW1" s="278" t="s">
        <v>354</v>
      </c>
      <c r="OZX1" s="278" t="s">
        <v>354</v>
      </c>
      <c r="OZY1" s="278" t="s">
        <v>354</v>
      </c>
      <c r="OZZ1" s="278" t="s">
        <v>354</v>
      </c>
      <c r="PAA1" s="278" t="s">
        <v>354</v>
      </c>
      <c r="PAB1" s="278" t="s">
        <v>354</v>
      </c>
      <c r="PAC1" s="278" t="s">
        <v>354</v>
      </c>
      <c r="PAD1" s="278" t="s">
        <v>354</v>
      </c>
      <c r="PAE1" s="278" t="s">
        <v>354</v>
      </c>
      <c r="PAF1" s="278" t="s">
        <v>354</v>
      </c>
      <c r="PAG1" s="278" t="s">
        <v>354</v>
      </c>
      <c r="PAH1" s="278" t="s">
        <v>354</v>
      </c>
      <c r="PAI1" s="278" t="s">
        <v>354</v>
      </c>
      <c r="PAJ1" s="278" t="s">
        <v>354</v>
      </c>
      <c r="PAK1" s="278" t="s">
        <v>354</v>
      </c>
      <c r="PAL1" s="278" t="s">
        <v>354</v>
      </c>
      <c r="PAM1" s="278" t="s">
        <v>354</v>
      </c>
      <c r="PAN1" s="278" t="s">
        <v>354</v>
      </c>
      <c r="PAO1" s="278" t="s">
        <v>354</v>
      </c>
      <c r="PAP1" s="278" t="s">
        <v>354</v>
      </c>
      <c r="PAQ1" s="278" t="s">
        <v>354</v>
      </c>
      <c r="PAR1" s="278" t="s">
        <v>354</v>
      </c>
      <c r="PAS1" s="278" t="s">
        <v>354</v>
      </c>
      <c r="PAT1" s="278" t="s">
        <v>354</v>
      </c>
      <c r="PAU1" s="278" t="s">
        <v>354</v>
      </c>
      <c r="PAV1" s="278" t="s">
        <v>354</v>
      </c>
      <c r="PAW1" s="278" t="s">
        <v>354</v>
      </c>
      <c r="PAX1" s="278" t="s">
        <v>354</v>
      </c>
      <c r="PAY1" s="278" t="s">
        <v>354</v>
      </c>
      <c r="PAZ1" s="278" t="s">
        <v>354</v>
      </c>
      <c r="PBA1" s="278" t="s">
        <v>354</v>
      </c>
      <c r="PBB1" s="278" t="s">
        <v>354</v>
      </c>
      <c r="PBC1" s="278" t="s">
        <v>354</v>
      </c>
      <c r="PBD1" s="278" t="s">
        <v>354</v>
      </c>
      <c r="PBE1" s="278" t="s">
        <v>354</v>
      </c>
      <c r="PBF1" s="278" t="s">
        <v>354</v>
      </c>
      <c r="PBG1" s="278" t="s">
        <v>354</v>
      </c>
      <c r="PBH1" s="278" t="s">
        <v>354</v>
      </c>
      <c r="PBI1" s="278" t="s">
        <v>354</v>
      </c>
      <c r="PBJ1" s="278" t="s">
        <v>354</v>
      </c>
      <c r="PBK1" s="278" t="s">
        <v>354</v>
      </c>
      <c r="PBL1" s="278" t="s">
        <v>354</v>
      </c>
      <c r="PBM1" s="278" t="s">
        <v>354</v>
      </c>
      <c r="PBN1" s="278" t="s">
        <v>354</v>
      </c>
      <c r="PBO1" s="278" t="s">
        <v>354</v>
      </c>
      <c r="PBP1" s="278" t="s">
        <v>354</v>
      </c>
      <c r="PBQ1" s="278" t="s">
        <v>354</v>
      </c>
      <c r="PBR1" s="278" t="s">
        <v>354</v>
      </c>
      <c r="PBS1" s="278" t="s">
        <v>354</v>
      </c>
      <c r="PBT1" s="278" t="s">
        <v>354</v>
      </c>
      <c r="PBU1" s="278" t="s">
        <v>354</v>
      </c>
      <c r="PBV1" s="278" t="s">
        <v>354</v>
      </c>
      <c r="PBW1" s="278" t="s">
        <v>354</v>
      </c>
      <c r="PBX1" s="278" t="s">
        <v>354</v>
      </c>
      <c r="PBY1" s="278" t="s">
        <v>354</v>
      </c>
      <c r="PBZ1" s="278" t="s">
        <v>354</v>
      </c>
      <c r="PCA1" s="278" t="s">
        <v>354</v>
      </c>
      <c r="PCB1" s="278" t="s">
        <v>354</v>
      </c>
      <c r="PCC1" s="278" t="s">
        <v>354</v>
      </c>
      <c r="PCD1" s="278" t="s">
        <v>354</v>
      </c>
      <c r="PCE1" s="278" t="s">
        <v>354</v>
      </c>
      <c r="PCF1" s="278" t="s">
        <v>354</v>
      </c>
      <c r="PCG1" s="278" t="s">
        <v>354</v>
      </c>
      <c r="PCH1" s="278" t="s">
        <v>354</v>
      </c>
      <c r="PCI1" s="278" t="s">
        <v>354</v>
      </c>
      <c r="PCJ1" s="278" t="s">
        <v>354</v>
      </c>
      <c r="PCK1" s="278" t="s">
        <v>354</v>
      </c>
      <c r="PCL1" s="278" t="s">
        <v>354</v>
      </c>
      <c r="PCM1" s="278" t="s">
        <v>354</v>
      </c>
      <c r="PCN1" s="278" t="s">
        <v>354</v>
      </c>
      <c r="PCO1" s="278" t="s">
        <v>354</v>
      </c>
      <c r="PCP1" s="278" t="s">
        <v>354</v>
      </c>
      <c r="PCQ1" s="278" t="s">
        <v>354</v>
      </c>
      <c r="PCR1" s="278" t="s">
        <v>354</v>
      </c>
      <c r="PCS1" s="278" t="s">
        <v>354</v>
      </c>
      <c r="PCT1" s="278" t="s">
        <v>354</v>
      </c>
      <c r="PCU1" s="278" t="s">
        <v>354</v>
      </c>
      <c r="PCV1" s="278" t="s">
        <v>354</v>
      </c>
      <c r="PCW1" s="278" t="s">
        <v>354</v>
      </c>
      <c r="PCX1" s="278" t="s">
        <v>354</v>
      </c>
      <c r="PCY1" s="278" t="s">
        <v>354</v>
      </c>
      <c r="PCZ1" s="278" t="s">
        <v>354</v>
      </c>
      <c r="PDA1" s="278" t="s">
        <v>354</v>
      </c>
      <c r="PDB1" s="278" t="s">
        <v>354</v>
      </c>
      <c r="PDC1" s="278" t="s">
        <v>354</v>
      </c>
      <c r="PDD1" s="278" t="s">
        <v>354</v>
      </c>
      <c r="PDE1" s="278" t="s">
        <v>354</v>
      </c>
      <c r="PDF1" s="278" t="s">
        <v>354</v>
      </c>
      <c r="PDG1" s="278" t="s">
        <v>354</v>
      </c>
      <c r="PDH1" s="278" t="s">
        <v>354</v>
      </c>
      <c r="PDI1" s="278" t="s">
        <v>354</v>
      </c>
      <c r="PDJ1" s="278" t="s">
        <v>354</v>
      </c>
      <c r="PDK1" s="278" t="s">
        <v>354</v>
      </c>
      <c r="PDL1" s="278" t="s">
        <v>354</v>
      </c>
      <c r="PDM1" s="278" t="s">
        <v>354</v>
      </c>
      <c r="PDN1" s="278" t="s">
        <v>354</v>
      </c>
      <c r="PDO1" s="278" t="s">
        <v>354</v>
      </c>
      <c r="PDP1" s="278" t="s">
        <v>354</v>
      </c>
      <c r="PDQ1" s="278" t="s">
        <v>354</v>
      </c>
      <c r="PDR1" s="278" t="s">
        <v>354</v>
      </c>
      <c r="PDS1" s="278" t="s">
        <v>354</v>
      </c>
      <c r="PDT1" s="278" t="s">
        <v>354</v>
      </c>
      <c r="PDU1" s="278" t="s">
        <v>354</v>
      </c>
      <c r="PDV1" s="278" t="s">
        <v>354</v>
      </c>
      <c r="PDW1" s="278" t="s">
        <v>354</v>
      </c>
      <c r="PDX1" s="278" t="s">
        <v>354</v>
      </c>
      <c r="PDY1" s="278" t="s">
        <v>354</v>
      </c>
      <c r="PDZ1" s="278" t="s">
        <v>354</v>
      </c>
      <c r="PEA1" s="278" t="s">
        <v>354</v>
      </c>
      <c r="PEB1" s="278" t="s">
        <v>354</v>
      </c>
      <c r="PEC1" s="278" t="s">
        <v>354</v>
      </c>
      <c r="PED1" s="278" t="s">
        <v>354</v>
      </c>
      <c r="PEE1" s="278" t="s">
        <v>354</v>
      </c>
      <c r="PEF1" s="278" t="s">
        <v>354</v>
      </c>
      <c r="PEG1" s="278" t="s">
        <v>354</v>
      </c>
      <c r="PEH1" s="278" t="s">
        <v>354</v>
      </c>
      <c r="PEI1" s="278" t="s">
        <v>354</v>
      </c>
      <c r="PEJ1" s="278" t="s">
        <v>354</v>
      </c>
      <c r="PEK1" s="278" t="s">
        <v>354</v>
      </c>
      <c r="PEL1" s="278" t="s">
        <v>354</v>
      </c>
      <c r="PEM1" s="278" t="s">
        <v>354</v>
      </c>
      <c r="PEN1" s="278" t="s">
        <v>354</v>
      </c>
      <c r="PEO1" s="278" t="s">
        <v>354</v>
      </c>
      <c r="PEP1" s="278" t="s">
        <v>354</v>
      </c>
      <c r="PEQ1" s="278" t="s">
        <v>354</v>
      </c>
      <c r="PER1" s="278" t="s">
        <v>354</v>
      </c>
      <c r="PES1" s="278" t="s">
        <v>354</v>
      </c>
      <c r="PET1" s="278" t="s">
        <v>354</v>
      </c>
      <c r="PEU1" s="278" t="s">
        <v>354</v>
      </c>
      <c r="PEV1" s="278" t="s">
        <v>354</v>
      </c>
      <c r="PEW1" s="278" t="s">
        <v>354</v>
      </c>
      <c r="PEX1" s="278" t="s">
        <v>354</v>
      </c>
      <c r="PEY1" s="278" t="s">
        <v>354</v>
      </c>
      <c r="PEZ1" s="278" t="s">
        <v>354</v>
      </c>
      <c r="PFA1" s="278" t="s">
        <v>354</v>
      </c>
      <c r="PFB1" s="278" t="s">
        <v>354</v>
      </c>
      <c r="PFC1" s="278" t="s">
        <v>354</v>
      </c>
      <c r="PFD1" s="278" t="s">
        <v>354</v>
      </c>
      <c r="PFE1" s="278" t="s">
        <v>354</v>
      </c>
      <c r="PFF1" s="278" t="s">
        <v>354</v>
      </c>
      <c r="PFG1" s="278" t="s">
        <v>354</v>
      </c>
      <c r="PFH1" s="278" t="s">
        <v>354</v>
      </c>
      <c r="PFI1" s="278" t="s">
        <v>354</v>
      </c>
      <c r="PFJ1" s="278" t="s">
        <v>354</v>
      </c>
      <c r="PFK1" s="278" t="s">
        <v>354</v>
      </c>
      <c r="PFL1" s="278" t="s">
        <v>354</v>
      </c>
      <c r="PFM1" s="278" t="s">
        <v>354</v>
      </c>
      <c r="PFN1" s="278" t="s">
        <v>354</v>
      </c>
      <c r="PFO1" s="278" t="s">
        <v>354</v>
      </c>
      <c r="PFP1" s="278" t="s">
        <v>354</v>
      </c>
      <c r="PFQ1" s="278" t="s">
        <v>354</v>
      </c>
      <c r="PFR1" s="278" t="s">
        <v>354</v>
      </c>
      <c r="PFS1" s="278" t="s">
        <v>354</v>
      </c>
      <c r="PFT1" s="278" t="s">
        <v>354</v>
      </c>
      <c r="PFU1" s="278" t="s">
        <v>354</v>
      </c>
      <c r="PFV1" s="278" t="s">
        <v>354</v>
      </c>
      <c r="PFW1" s="278" t="s">
        <v>354</v>
      </c>
      <c r="PFX1" s="278" t="s">
        <v>354</v>
      </c>
      <c r="PFY1" s="278" t="s">
        <v>354</v>
      </c>
      <c r="PFZ1" s="278" t="s">
        <v>354</v>
      </c>
      <c r="PGA1" s="278" t="s">
        <v>354</v>
      </c>
      <c r="PGB1" s="278" t="s">
        <v>354</v>
      </c>
      <c r="PGC1" s="278" t="s">
        <v>354</v>
      </c>
      <c r="PGD1" s="278" t="s">
        <v>354</v>
      </c>
      <c r="PGE1" s="278" t="s">
        <v>354</v>
      </c>
      <c r="PGF1" s="278" t="s">
        <v>354</v>
      </c>
      <c r="PGG1" s="278" t="s">
        <v>354</v>
      </c>
      <c r="PGH1" s="278" t="s">
        <v>354</v>
      </c>
      <c r="PGI1" s="278" t="s">
        <v>354</v>
      </c>
      <c r="PGJ1" s="278" t="s">
        <v>354</v>
      </c>
      <c r="PGK1" s="278" t="s">
        <v>354</v>
      </c>
      <c r="PGL1" s="278" t="s">
        <v>354</v>
      </c>
      <c r="PGM1" s="278" t="s">
        <v>354</v>
      </c>
      <c r="PGN1" s="278" t="s">
        <v>354</v>
      </c>
      <c r="PGO1" s="278" t="s">
        <v>354</v>
      </c>
      <c r="PGP1" s="278" t="s">
        <v>354</v>
      </c>
      <c r="PGQ1" s="278" t="s">
        <v>354</v>
      </c>
      <c r="PGR1" s="278" t="s">
        <v>354</v>
      </c>
      <c r="PGS1" s="278" t="s">
        <v>354</v>
      </c>
      <c r="PGT1" s="278" t="s">
        <v>354</v>
      </c>
      <c r="PGU1" s="278" t="s">
        <v>354</v>
      </c>
      <c r="PGV1" s="278" t="s">
        <v>354</v>
      </c>
      <c r="PGW1" s="278" t="s">
        <v>354</v>
      </c>
      <c r="PGX1" s="278" t="s">
        <v>354</v>
      </c>
      <c r="PGY1" s="278" t="s">
        <v>354</v>
      </c>
      <c r="PGZ1" s="278" t="s">
        <v>354</v>
      </c>
      <c r="PHA1" s="278" t="s">
        <v>354</v>
      </c>
      <c r="PHB1" s="278" t="s">
        <v>354</v>
      </c>
      <c r="PHC1" s="278" t="s">
        <v>354</v>
      </c>
      <c r="PHD1" s="278" t="s">
        <v>354</v>
      </c>
      <c r="PHE1" s="278" t="s">
        <v>354</v>
      </c>
      <c r="PHF1" s="278" t="s">
        <v>354</v>
      </c>
      <c r="PHG1" s="278" t="s">
        <v>354</v>
      </c>
      <c r="PHH1" s="278" t="s">
        <v>354</v>
      </c>
      <c r="PHI1" s="278" t="s">
        <v>354</v>
      </c>
      <c r="PHJ1" s="278" t="s">
        <v>354</v>
      </c>
      <c r="PHK1" s="278" t="s">
        <v>354</v>
      </c>
      <c r="PHL1" s="278" t="s">
        <v>354</v>
      </c>
      <c r="PHM1" s="278" t="s">
        <v>354</v>
      </c>
      <c r="PHN1" s="278" t="s">
        <v>354</v>
      </c>
      <c r="PHO1" s="278" t="s">
        <v>354</v>
      </c>
      <c r="PHP1" s="278" t="s">
        <v>354</v>
      </c>
      <c r="PHQ1" s="278" t="s">
        <v>354</v>
      </c>
      <c r="PHR1" s="278" t="s">
        <v>354</v>
      </c>
      <c r="PHS1" s="278" t="s">
        <v>354</v>
      </c>
      <c r="PHT1" s="278" t="s">
        <v>354</v>
      </c>
      <c r="PHU1" s="278" t="s">
        <v>354</v>
      </c>
      <c r="PHV1" s="278" t="s">
        <v>354</v>
      </c>
      <c r="PHW1" s="278" t="s">
        <v>354</v>
      </c>
      <c r="PHX1" s="278" t="s">
        <v>354</v>
      </c>
      <c r="PHY1" s="278" t="s">
        <v>354</v>
      </c>
      <c r="PHZ1" s="278" t="s">
        <v>354</v>
      </c>
      <c r="PIA1" s="278" t="s">
        <v>354</v>
      </c>
      <c r="PIB1" s="278" t="s">
        <v>354</v>
      </c>
      <c r="PIC1" s="278" t="s">
        <v>354</v>
      </c>
      <c r="PID1" s="278" t="s">
        <v>354</v>
      </c>
      <c r="PIE1" s="278" t="s">
        <v>354</v>
      </c>
      <c r="PIF1" s="278" t="s">
        <v>354</v>
      </c>
      <c r="PIG1" s="278" t="s">
        <v>354</v>
      </c>
      <c r="PIH1" s="278" t="s">
        <v>354</v>
      </c>
      <c r="PII1" s="278" t="s">
        <v>354</v>
      </c>
      <c r="PIJ1" s="278" t="s">
        <v>354</v>
      </c>
      <c r="PIK1" s="278" t="s">
        <v>354</v>
      </c>
      <c r="PIL1" s="278" t="s">
        <v>354</v>
      </c>
      <c r="PIM1" s="278" t="s">
        <v>354</v>
      </c>
      <c r="PIN1" s="278" t="s">
        <v>354</v>
      </c>
      <c r="PIO1" s="278" t="s">
        <v>354</v>
      </c>
      <c r="PIP1" s="278" t="s">
        <v>354</v>
      </c>
      <c r="PIQ1" s="278" t="s">
        <v>354</v>
      </c>
      <c r="PIR1" s="278" t="s">
        <v>354</v>
      </c>
      <c r="PIS1" s="278" t="s">
        <v>354</v>
      </c>
      <c r="PIT1" s="278" t="s">
        <v>354</v>
      </c>
      <c r="PIU1" s="278" t="s">
        <v>354</v>
      </c>
      <c r="PIV1" s="278" t="s">
        <v>354</v>
      </c>
      <c r="PIW1" s="278" t="s">
        <v>354</v>
      </c>
      <c r="PIX1" s="278" t="s">
        <v>354</v>
      </c>
      <c r="PIY1" s="278" t="s">
        <v>354</v>
      </c>
      <c r="PIZ1" s="278" t="s">
        <v>354</v>
      </c>
      <c r="PJA1" s="278" t="s">
        <v>354</v>
      </c>
      <c r="PJB1" s="278" t="s">
        <v>354</v>
      </c>
      <c r="PJC1" s="278" t="s">
        <v>354</v>
      </c>
      <c r="PJD1" s="278" t="s">
        <v>354</v>
      </c>
      <c r="PJE1" s="278" t="s">
        <v>354</v>
      </c>
      <c r="PJF1" s="278" t="s">
        <v>354</v>
      </c>
      <c r="PJG1" s="278" t="s">
        <v>354</v>
      </c>
      <c r="PJH1" s="278" t="s">
        <v>354</v>
      </c>
      <c r="PJI1" s="278" t="s">
        <v>354</v>
      </c>
      <c r="PJJ1" s="278" t="s">
        <v>354</v>
      </c>
      <c r="PJK1" s="278" t="s">
        <v>354</v>
      </c>
      <c r="PJL1" s="278" t="s">
        <v>354</v>
      </c>
      <c r="PJM1" s="278" t="s">
        <v>354</v>
      </c>
      <c r="PJN1" s="278" t="s">
        <v>354</v>
      </c>
      <c r="PJO1" s="278" t="s">
        <v>354</v>
      </c>
      <c r="PJP1" s="278" t="s">
        <v>354</v>
      </c>
      <c r="PJQ1" s="278" t="s">
        <v>354</v>
      </c>
      <c r="PJR1" s="278" t="s">
        <v>354</v>
      </c>
      <c r="PJS1" s="278" t="s">
        <v>354</v>
      </c>
      <c r="PJT1" s="278" t="s">
        <v>354</v>
      </c>
      <c r="PJU1" s="278" t="s">
        <v>354</v>
      </c>
      <c r="PJV1" s="278" t="s">
        <v>354</v>
      </c>
      <c r="PJW1" s="278" t="s">
        <v>354</v>
      </c>
      <c r="PJX1" s="278" t="s">
        <v>354</v>
      </c>
      <c r="PJY1" s="278" t="s">
        <v>354</v>
      </c>
      <c r="PJZ1" s="278" t="s">
        <v>354</v>
      </c>
      <c r="PKA1" s="278" t="s">
        <v>354</v>
      </c>
      <c r="PKB1" s="278" t="s">
        <v>354</v>
      </c>
      <c r="PKC1" s="278" t="s">
        <v>354</v>
      </c>
      <c r="PKD1" s="278" t="s">
        <v>354</v>
      </c>
      <c r="PKE1" s="278" t="s">
        <v>354</v>
      </c>
      <c r="PKF1" s="278" t="s">
        <v>354</v>
      </c>
      <c r="PKG1" s="278" t="s">
        <v>354</v>
      </c>
      <c r="PKH1" s="278" t="s">
        <v>354</v>
      </c>
      <c r="PKI1" s="278" t="s">
        <v>354</v>
      </c>
      <c r="PKJ1" s="278" t="s">
        <v>354</v>
      </c>
      <c r="PKK1" s="278" t="s">
        <v>354</v>
      </c>
      <c r="PKL1" s="278" t="s">
        <v>354</v>
      </c>
      <c r="PKM1" s="278" t="s">
        <v>354</v>
      </c>
      <c r="PKN1" s="278" t="s">
        <v>354</v>
      </c>
      <c r="PKO1" s="278" t="s">
        <v>354</v>
      </c>
      <c r="PKP1" s="278" t="s">
        <v>354</v>
      </c>
      <c r="PKQ1" s="278" t="s">
        <v>354</v>
      </c>
      <c r="PKR1" s="278" t="s">
        <v>354</v>
      </c>
      <c r="PKS1" s="278" t="s">
        <v>354</v>
      </c>
      <c r="PKT1" s="278" t="s">
        <v>354</v>
      </c>
      <c r="PKU1" s="278" t="s">
        <v>354</v>
      </c>
      <c r="PKV1" s="278" t="s">
        <v>354</v>
      </c>
      <c r="PKW1" s="278" t="s">
        <v>354</v>
      </c>
      <c r="PKX1" s="278" t="s">
        <v>354</v>
      </c>
      <c r="PKY1" s="278" t="s">
        <v>354</v>
      </c>
      <c r="PKZ1" s="278" t="s">
        <v>354</v>
      </c>
      <c r="PLA1" s="278" t="s">
        <v>354</v>
      </c>
      <c r="PLB1" s="278" t="s">
        <v>354</v>
      </c>
      <c r="PLC1" s="278" t="s">
        <v>354</v>
      </c>
      <c r="PLD1" s="278" t="s">
        <v>354</v>
      </c>
      <c r="PLE1" s="278" t="s">
        <v>354</v>
      </c>
      <c r="PLF1" s="278" t="s">
        <v>354</v>
      </c>
      <c r="PLG1" s="278" t="s">
        <v>354</v>
      </c>
      <c r="PLH1" s="278" t="s">
        <v>354</v>
      </c>
      <c r="PLI1" s="278" t="s">
        <v>354</v>
      </c>
      <c r="PLJ1" s="278" t="s">
        <v>354</v>
      </c>
      <c r="PLK1" s="278" t="s">
        <v>354</v>
      </c>
      <c r="PLL1" s="278" t="s">
        <v>354</v>
      </c>
      <c r="PLM1" s="278" t="s">
        <v>354</v>
      </c>
      <c r="PLN1" s="278" t="s">
        <v>354</v>
      </c>
      <c r="PLO1" s="278" t="s">
        <v>354</v>
      </c>
      <c r="PLP1" s="278" t="s">
        <v>354</v>
      </c>
      <c r="PLQ1" s="278" t="s">
        <v>354</v>
      </c>
      <c r="PLR1" s="278" t="s">
        <v>354</v>
      </c>
      <c r="PLS1" s="278" t="s">
        <v>354</v>
      </c>
      <c r="PLT1" s="278" t="s">
        <v>354</v>
      </c>
      <c r="PLU1" s="278" t="s">
        <v>354</v>
      </c>
      <c r="PLV1" s="278" t="s">
        <v>354</v>
      </c>
      <c r="PLW1" s="278" t="s">
        <v>354</v>
      </c>
      <c r="PLX1" s="278" t="s">
        <v>354</v>
      </c>
      <c r="PLY1" s="278" t="s">
        <v>354</v>
      </c>
      <c r="PLZ1" s="278" t="s">
        <v>354</v>
      </c>
      <c r="PMA1" s="278" t="s">
        <v>354</v>
      </c>
      <c r="PMB1" s="278" t="s">
        <v>354</v>
      </c>
      <c r="PMC1" s="278" t="s">
        <v>354</v>
      </c>
      <c r="PMD1" s="278" t="s">
        <v>354</v>
      </c>
      <c r="PME1" s="278" t="s">
        <v>354</v>
      </c>
      <c r="PMF1" s="278" t="s">
        <v>354</v>
      </c>
      <c r="PMG1" s="278" t="s">
        <v>354</v>
      </c>
      <c r="PMH1" s="278" t="s">
        <v>354</v>
      </c>
      <c r="PMI1" s="278" t="s">
        <v>354</v>
      </c>
      <c r="PMJ1" s="278" t="s">
        <v>354</v>
      </c>
      <c r="PMK1" s="278" t="s">
        <v>354</v>
      </c>
      <c r="PML1" s="278" t="s">
        <v>354</v>
      </c>
      <c r="PMM1" s="278" t="s">
        <v>354</v>
      </c>
      <c r="PMN1" s="278" t="s">
        <v>354</v>
      </c>
      <c r="PMO1" s="278" t="s">
        <v>354</v>
      </c>
      <c r="PMP1" s="278" t="s">
        <v>354</v>
      </c>
      <c r="PMQ1" s="278" t="s">
        <v>354</v>
      </c>
      <c r="PMR1" s="278" t="s">
        <v>354</v>
      </c>
      <c r="PMS1" s="278" t="s">
        <v>354</v>
      </c>
      <c r="PMT1" s="278" t="s">
        <v>354</v>
      </c>
      <c r="PMU1" s="278" t="s">
        <v>354</v>
      </c>
      <c r="PMV1" s="278" t="s">
        <v>354</v>
      </c>
      <c r="PMW1" s="278" t="s">
        <v>354</v>
      </c>
      <c r="PMX1" s="278" t="s">
        <v>354</v>
      </c>
      <c r="PMY1" s="278" t="s">
        <v>354</v>
      </c>
      <c r="PMZ1" s="278" t="s">
        <v>354</v>
      </c>
      <c r="PNA1" s="278" t="s">
        <v>354</v>
      </c>
      <c r="PNB1" s="278" t="s">
        <v>354</v>
      </c>
      <c r="PNC1" s="278" t="s">
        <v>354</v>
      </c>
      <c r="PND1" s="278" t="s">
        <v>354</v>
      </c>
      <c r="PNE1" s="278" t="s">
        <v>354</v>
      </c>
      <c r="PNF1" s="278" t="s">
        <v>354</v>
      </c>
      <c r="PNG1" s="278" t="s">
        <v>354</v>
      </c>
      <c r="PNH1" s="278" t="s">
        <v>354</v>
      </c>
      <c r="PNI1" s="278" t="s">
        <v>354</v>
      </c>
      <c r="PNJ1" s="278" t="s">
        <v>354</v>
      </c>
      <c r="PNK1" s="278" t="s">
        <v>354</v>
      </c>
      <c r="PNL1" s="278" t="s">
        <v>354</v>
      </c>
      <c r="PNM1" s="278" t="s">
        <v>354</v>
      </c>
      <c r="PNN1" s="278" t="s">
        <v>354</v>
      </c>
      <c r="PNO1" s="278" t="s">
        <v>354</v>
      </c>
      <c r="PNP1" s="278" t="s">
        <v>354</v>
      </c>
      <c r="PNQ1" s="278" t="s">
        <v>354</v>
      </c>
      <c r="PNR1" s="278" t="s">
        <v>354</v>
      </c>
      <c r="PNS1" s="278" t="s">
        <v>354</v>
      </c>
      <c r="PNT1" s="278" t="s">
        <v>354</v>
      </c>
      <c r="PNU1" s="278" t="s">
        <v>354</v>
      </c>
      <c r="PNV1" s="278" t="s">
        <v>354</v>
      </c>
      <c r="PNW1" s="278" t="s">
        <v>354</v>
      </c>
      <c r="PNX1" s="278" t="s">
        <v>354</v>
      </c>
      <c r="PNY1" s="278" t="s">
        <v>354</v>
      </c>
      <c r="PNZ1" s="278" t="s">
        <v>354</v>
      </c>
      <c r="POA1" s="278" t="s">
        <v>354</v>
      </c>
      <c r="POB1" s="278" t="s">
        <v>354</v>
      </c>
      <c r="POC1" s="278" t="s">
        <v>354</v>
      </c>
      <c r="POD1" s="278" t="s">
        <v>354</v>
      </c>
      <c r="POE1" s="278" t="s">
        <v>354</v>
      </c>
      <c r="POF1" s="278" t="s">
        <v>354</v>
      </c>
      <c r="POG1" s="278" t="s">
        <v>354</v>
      </c>
      <c r="POH1" s="278" t="s">
        <v>354</v>
      </c>
      <c r="POI1" s="278" t="s">
        <v>354</v>
      </c>
      <c r="POJ1" s="278" t="s">
        <v>354</v>
      </c>
      <c r="POK1" s="278" t="s">
        <v>354</v>
      </c>
      <c r="POL1" s="278" t="s">
        <v>354</v>
      </c>
      <c r="POM1" s="278" t="s">
        <v>354</v>
      </c>
      <c r="PON1" s="278" t="s">
        <v>354</v>
      </c>
      <c r="POO1" s="278" t="s">
        <v>354</v>
      </c>
      <c r="POP1" s="278" t="s">
        <v>354</v>
      </c>
      <c r="POQ1" s="278" t="s">
        <v>354</v>
      </c>
      <c r="POR1" s="278" t="s">
        <v>354</v>
      </c>
      <c r="POS1" s="278" t="s">
        <v>354</v>
      </c>
      <c r="POT1" s="278" t="s">
        <v>354</v>
      </c>
      <c r="POU1" s="278" t="s">
        <v>354</v>
      </c>
      <c r="POV1" s="278" t="s">
        <v>354</v>
      </c>
      <c r="POW1" s="278" t="s">
        <v>354</v>
      </c>
      <c r="POX1" s="278" t="s">
        <v>354</v>
      </c>
      <c r="POY1" s="278" t="s">
        <v>354</v>
      </c>
      <c r="POZ1" s="278" t="s">
        <v>354</v>
      </c>
      <c r="PPA1" s="278" t="s">
        <v>354</v>
      </c>
      <c r="PPB1" s="278" t="s">
        <v>354</v>
      </c>
      <c r="PPC1" s="278" t="s">
        <v>354</v>
      </c>
      <c r="PPD1" s="278" t="s">
        <v>354</v>
      </c>
      <c r="PPE1" s="278" t="s">
        <v>354</v>
      </c>
      <c r="PPF1" s="278" t="s">
        <v>354</v>
      </c>
      <c r="PPG1" s="278" t="s">
        <v>354</v>
      </c>
      <c r="PPH1" s="278" t="s">
        <v>354</v>
      </c>
      <c r="PPI1" s="278" t="s">
        <v>354</v>
      </c>
      <c r="PPJ1" s="278" t="s">
        <v>354</v>
      </c>
      <c r="PPK1" s="278" t="s">
        <v>354</v>
      </c>
      <c r="PPL1" s="278" t="s">
        <v>354</v>
      </c>
      <c r="PPM1" s="278" t="s">
        <v>354</v>
      </c>
      <c r="PPN1" s="278" t="s">
        <v>354</v>
      </c>
      <c r="PPO1" s="278" t="s">
        <v>354</v>
      </c>
      <c r="PPP1" s="278" t="s">
        <v>354</v>
      </c>
      <c r="PPQ1" s="278" t="s">
        <v>354</v>
      </c>
      <c r="PPR1" s="278" t="s">
        <v>354</v>
      </c>
      <c r="PPS1" s="278" t="s">
        <v>354</v>
      </c>
      <c r="PPT1" s="278" t="s">
        <v>354</v>
      </c>
      <c r="PPU1" s="278" t="s">
        <v>354</v>
      </c>
      <c r="PPV1" s="278" t="s">
        <v>354</v>
      </c>
      <c r="PPW1" s="278" t="s">
        <v>354</v>
      </c>
      <c r="PPX1" s="278" t="s">
        <v>354</v>
      </c>
      <c r="PPY1" s="278" t="s">
        <v>354</v>
      </c>
      <c r="PPZ1" s="278" t="s">
        <v>354</v>
      </c>
      <c r="PQA1" s="278" t="s">
        <v>354</v>
      </c>
      <c r="PQB1" s="278" t="s">
        <v>354</v>
      </c>
      <c r="PQC1" s="278" t="s">
        <v>354</v>
      </c>
      <c r="PQD1" s="278" t="s">
        <v>354</v>
      </c>
      <c r="PQE1" s="278" t="s">
        <v>354</v>
      </c>
      <c r="PQF1" s="278" t="s">
        <v>354</v>
      </c>
      <c r="PQG1" s="278" t="s">
        <v>354</v>
      </c>
      <c r="PQH1" s="278" t="s">
        <v>354</v>
      </c>
      <c r="PQI1" s="278" t="s">
        <v>354</v>
      </c>
      <c r="PQJ1" s="278" t="s">
        <v>354</v>
      </c>
      <c r="PQK1" s="278" t="s">
        <v>354</v>
      </c>
      <c r="PQL1" s="278" t="s">
        <v>354</v>
      </c>
      <c r="PQM1" s="278" t="s">
        <v>354</v>
      </c>
      <c r="PQN1" s="278" t="s">
        <v>354</v>
      </c>
      <c r="PQO1" s="278" t="s">
        <v>354</v>
      </c>
      <c r="PQP1" s="278" t="s">
        <v>354</v>
      </c>
      <c r="PQQ1" s="278" t="s">
        <v>354</v>
      </c>
      <c r="PQR1" s="278" t="s">
        <v>354</v>
      </c>
      <c r="PQS1" s="278" t="s">
        <v>354</v>
      </c>
      <c r="PQT1" s="278" t="s">
        <v>354</v>
      </c>
      <c r="PQU1" s="278" t="s">
        <v>354</v>
      </c>
      <c r="PQV1" s="278" t="s">
        <v>354</v>
      </c>
      <c r="PQW1" s="278" t="s">
        <v>354</v>
      </c>
      <c r="PQX1" s="278" t="s">
        <v>354</v>
      </c>
      <c r="PQY1" s="278" t="s">
        <v>354</v>
      </c>
      <c r="PQZ1" s="278" t="s">
        <v>354</v>
      </c>
      <c r="PRA1" s="278" t="s">
        <v>354</v>
      </c>
      <c r="PRB1" s="278" t="s">
        <v>354</v>
      </c>
      <c r="PRC1" s="278" t="s">
        <v>354</v>
      </c>
      <c r="PRD1" s="278" t="s">
        <v>354</v>
      </c>
      <c r="PRE1" s="278" t="s">
        <v>354</v>
      </c>
      <c r="PRF1" s="278" t="s">
        <v>354</v>
      </c>
      <c r="PRG1" s="278" t="s">
        <v>354</v>
      </c>
      <c r="PRH1" s="278" t="s">
        <v>354</v>
      </c>
      <c r="PRI1" s="278" t="s">
        <v>354</v>
      </c>
      <c r="PRJ1" s="278" t="s">
        <v>354</v>
      </c>
      <c r="PRK1" s="278" t="s">
        <v>354</v>
      </c>
      <c r="PRL1" s="278" t="s">
        <v>354</v>
      </c>
      <c r="PRM1" s="278" t="s">
        <v>354</v>
      </c>
      <c r="PRN1" s="278" t="s">
        <v>354</v>
      </c>
      <c r="PRO1" s="278" t="s">
        <v>354</v>
      </c>
      <c r="PRP1" s="278" t="s">
        <v>354</v>
      </c>
      <c r="PRQ1" s="278" t="s">
        <v>354</v>
      </c>
      <c r="PRR1" s="278" t="s">
        <v>354</v>
      </c>
      <c r="PRS1" s="278" t="s">
        <v>354</v>
      </c>
      <c r="PRT1" s="278" t="s">
        <v>354</v>
      </c>
      <c r="PRU1" s="278" t="s">
        <v>354</v>
      </c>
      <c r="PRV1" s="278" t="s">
        <v>354</v>
      </c>
      <c r="PRW1" s="278" t="s">
        <v>354</v>
      </c>
      <c r="PRX1" s="278" t="s">
        <v>354</v>
      </c>
      <c r="PRY1" s="278" t="s">
        <v>354</v>
      </c>
      <c r="PRZ1" s="278" t="s">
        <v>354</v>
      </c>
      <c r="PSA1" s="278" t="s">
        <v>354</v>
      </c>
      <c r="PSB1" s="278" t="s">
        <v>354</v>
      </c>
      <c r="PSC1" s="278" t="s">
        <v>354</v>
      </c>
      <c r="PSD1" s="278" t="s">
        <v>354</v>
      </c>
      <c r="PSE1" s="278" t="s">
        <v>354</v>
      </c>
      <c r="PSF1" s="278" t="s">
        <v>354</v>
      </c>
      <c r="PSG1" s="278" t="s">
        <v>354</v>
      </c>
      <c r="PSH1" s="278" t="s">
        <v>354</v>
      </c>
      <c r="PSI1" s="278" t="s">
        <v>354</v>
      </c>
      <c r="PSJ1" s="278" t="s">
        <v>354</v>
      </c>
      <c r="PSK1" s="278" t="s">
        <v>354</v>
      </c>
      <c r="PSL1" s="278" t="s">
        <v>354</v>
      </c>
      <c r="PSM1" s="278" t="s">
        <v>354</v>
      </c>
      <c r="PSN1" s="278" t="s">
        <v>354</v>
      </c>
      <c r="PSO1" s="278" t="s">
        <v>354</v>
      </c>
      <c r="PSP1" s="278" t="s">
        <v>354</v>
      </c>
      <c r="PSQ1" s="278" t="s">
        <v>354</v>
      </c>
      <c r="PSR1" s="278" t="s">
        <v>354</v>
      </c>
      <c r="PSS1" s="278" t="s">
        <v>354</v>
      </c>
      <c r="PST1" s="278" t="s">
        <v>354</v>
      </c>
      <c r="PSU1" s="278" t="s">
        <v>354</v>
      </c>
      <c r="PSV1" s="278" t="s">
        <v>354</v>
      </c>
      <c r="PSW1" s="278" t="s">
        <v>354</v>
      </c>
      <c r="PSX1" s="278" t="s">
        <v>354</v>
      </c>
      <c r="PSY1" s="278" t="s">
        <v>354</v>
      </c>
      <c r="PSZ1" s="278" t="s">
        <v>354</v>
      </c>
      <c r="PTA1" s="278" t="s">
        <v>354</v>
      </c>
      <c r="PTB1" s="278" t="s">
        <v>354</v>
      </c>
      <c r="PTC1" s="278" t="s">
        <v>354</v>
      </c>
      <c r="PTD1" s="278" t="s">
        <v>354</v>
      </c>
      <c r="PTE1" s="278" t="s">
        <v>354</v>
      </c>
      <c r="PTF1" s="278" t="s">
        <v>354</v>
      </c>
      <c r="PTG1" s="278" t="s">
        <v>354</v>
      </c>
      <c r="PTH1" s="278" t="s">
        <v>354</v>
      </c>
      <c r="PTI1" s="278" t="s">
        <v>354</v>
      </c>
      <c r="PTJ1" s="278" t="s">
        <v>354</v>
      </c>
      <c r="PTK1" s="278" t="s">
        <v>354</v>
      </c>
      <c r="PTL1" s="278" t="s">
        <v>354</v>
      </c>
      <c r="PTM1" s="278" t="s">
        <v>354</v>
      </c>
      <c r="PTN1" s="278" t="s">
        <v>354</v>
      </c>
      <c r="PTO1" s="278" t="s">
        <v>354</v>
      </c>
      <c r="PTP1" s="278" t="s">
        <v>354</v>
      </c>
      <c r="PTQ1" s="278" t="s">
        <v>354</v>
      </c>
      <c r="PTR1" s="278" t="s">
        <v>354</v>
      </c>
      <c r="PTS1" s="278" t="s">
        <v>354</v>
      </c>
      <c r="PTT1" s="278" t="s">
        <v>354</v>
      </c>
      <c r="PTU1" s="278" t="s">
        <v>354</v>
      </c>
      <c r="PTV1" s="278" t="s">
        <v>354</v>
      </c>
      <c r="PTW1" s="278" t="s">
        <v>354</v>
      </c>
      <c r="PTX1" s="278" t="s">
        <v>354</v>
      </c>
      <c r="PTY1" s="278" t="s">
        <v>354</v>
      </c>
      <c r="PTZ1" s="278" t="s">
        <v>354</v>
      </c>
      <c r="PUA1" s="278" t="s">
        <v>354</v>
      </c>
      <c r="PUB1" s="278" t="s">
        <v>354</v>
      </c>
      <c r="PUC1" s="278" t="s">
        <v>354</v>
      </c>
      <c r="PUD1" s="278" t="s">
        <v>354</v>
      </c>
      <c r="PUE1" s="278" t="s">
        <v>354</v>
      </c>
      <c r="PUF1" s="278" t="s">
        <v>354</v>
      </c>
      <c r="PUG1" s="278" t="s">
        <v>354</v>
      </c>
      <c r="PUH1" s="278" t="s">
        <v>354</v>
      </c>
      <c r="PUI1" s="278" t="s">
        <v>354</v>
      </c>
      <c r="PUJ1" s="278" t="s">
        <v>354</v>
      </c>
      <c r="PUK1" s="278" t="s">
        <v>354</v>
      </c>
      <c r="PUL1" s="278" t="s">
        <v>354</v>
      </c>
      <c r="PUM1" s="278" t="s">
        <v>354</v>
      </c>
      <c r="PUN1" s="278" t="s">
        <v>354</v>
      </c>
      <c r="PUO1" s="278" t="s">
        <v>354</v>
      </c>
      <c r="PUP1" s="278" t="s">
        <v>354</v>
      </c>
      <c r="PUQ1" s="278" t="s">
        <v>354</v>
      </c>
      <c r="PUR1" s="278" t="s">
        <v>354</v>
      </c>
      <c r="PUS1" s="278" t="s">
        <v>354</v>
      </c>
      <c r="PUT1" s="278" t="s">
        <v>354</v>
      </c>
      <c r="PUU1" s="278" t="s">
        <v>354</v>
      </c>
      <c r="PUV1" s="278" t="s">
        <v>354</v>
      </c>
      <c r="PUW1" s="278" t="s">
        <v>354</v>
      </c>
      <c r="PUX1" s="278" t="s">
        <v>354</v>
      </c>
      <c r="PUY1" s="278" t="s">
        <v>354</v>
      </c>
      <c r="PUZ1" s="278" t="s">
        <v>354</v>
      </c>
      <c r="PVA1" s="278" t="s">
        <v>354</v>
      </c>
      <c r="PVB1" s="278" t="s">
        <v>354</v>
      </c>
      <c r="PVC1" s="278" t="s">
        <v>354</v>
      </c>
      <c r="PVD1" s="278" t="s">
        <v>354</v>
      </c>
      <c r="PVE1" s="278" t="s">
        <v>354</v>
      </c>
      <c r="PVF1" s="278" t="s">
        <v>354</v>
      </c>
      <c r="PVG1" s="278" t="s">
        <v>354</v>
      </c>
      <c r="PVH1" s="278" t="s">
        <v>354</v>
      </c>
      <c r="PVI1" s="278" t="s">
        <v>354</v>
      </c>
      <c r="PVJ1" s="278" t="s">
        <v>354</v>
      </c>
      <c r="PVK1" s="278" t="s">
        <v>354</v>
      </c>
      <c r="PVL1" s="278" t="s">
        <v>354</v>
      </c>
      <c r="PVM1" s="278" t="s">
        <v>354</v>
      </c>
      <c r="PVN1" s="278" t="s">
        <v>354</v>
      </c>
      <c r="PVO1" s="278" t="s">
        <v>354</v>
      </c>
      <c r="PVP1" s="278" t="s">
        <v>354</v>
      </c>
      <c r="PVQ1" s="278" t="s">
        <v>354</v>
      </c>
      <c r="PVR1" s="278" t="s">
        <v>354</v>
      </c>
      <c r="PVS1" s="278" t="s">
        <v>354</v>
      </c>
      <c r="PVT1" s="278" t="s">
        <v>354</v>
      </c>
      <c r="PVU1" s="278" t="s">
        <v>354</v>
      </c>
      <c r="PVV1" s="278" t="s">
        <v>354</v>
      </c>
      <c r="PVW1" s="278" t="s">
        <v>354</v>
      </c>
      <c r="PVX1" s="278" t="s">
        <v>354</v>
      </c>
      <c r="PVY1" s="278" t="s">
        <v>354</v>
      </c>
      <c r="PVZ1" s="278" t="s">
        <v>354</v>
      </c>
      <c r="PWA1" s="278" t="s">
        <v>354</v>
      </c>
      <c r="PWB1" s="278" t="s">
        <v>354</v>
      </c>
      <c r="PWC1" s="278" t="s">
        <v>354</v>
      </c>
      <c r="PWD1" s="278" t="s">
        <v>354</v>
      </c>
      <c r="PWE1" s="278" t="s">
        <v>354</v>
      </c>
      <c r="PWF1" s="278" t="s">
        <v>354</v>
      </c>
      <c r="PWG1" s="278" t="s">
        <v>354</v>
      </c>
      <c r="PWH1" s="278" t="s">
        <v>354</v>
      </c>
      <c r="PWI1" s="278" t="s">
        <v>354</v>
      </c>
      <c r="PWJ1" s="278" t="s">
        <v>354</v>
      </c>
      <c r="PWK1" s="278" t="s">
        <v>354</v>
      </c>
      <c r="PWL1" s="278" t="s">
        <v>354</v>
      </c>
      <c r="PWM1" s="278" t="s">
        <v>354</v>
      </c>
      <c r="PWN1" s="278" t="s">
        <v>354</v>
      </c>
      <c r="PWO1" s="278" t="s">
        <v>354</v>
      </c>
      <c r="PWP1" s="278" t="s">
        <v>354</v>
      </c>
      <c r="PWQ1" s="278" t="s">
        <v>354</v>
      </c>
      <c r="PWR1" s="278" t="s">
        <v>354</v>
      </c>
      <c r="PWS1" s="278" t="s">
        <v>354</v>
      </c>
      <c r="PWT1" s="278" t="s">
        <v>354</v>
      </c>
      <c r="PWU1" s="278" t="s">
        <v>354</v>
      </c>
      <c r="PWV1" s="278" t="s">
        <v>354</v>
      </c>
      <c r="PWW1" s="278" t="s">
        <v>354</v>
      </c>
      <c r="PWX1" s="278" t="s">
        <v>354</v>
      </c>
      <c r="PWY1" s="278" t="s">
        <v>354</v>
      </c>
      <c r="PWZ1" s="278" t="s">
        <v>354</v>
      </c>
      <c r="PXA1" s="278" t="s">
        <v>354</v>
      </c>
      <c r="PXB1" s="278" t="s">
        <v>354</v>
      </c>
      <c r="PXC1" s="278" t="s">
        <v>354</v>
      </c>
      <c r="PXD1" s="278" t="s">
        <v>354</v>
      </c>
      <c r="PXE1" s="278" t="s">
        <v>354</v>
      </c>
      <c r="PXF1" s="278" t="s">
        <v>354</v>
      </c>
      <c r="PXG1" s="278" t="s">
        <v>354</v>
      </c>
      <c r="PXH1" s="278" t="s">
        <v>354</v>
      </c>
      <c r="PXI1" s="278" t="s">
        <v>354</v>
      </c>
      <c r="PXJ1" s="278" t="s">
        <v>354</v>
      </c>
      <c r="PXK1" s="278" t="s">
        <v>354</v>
      </c>
      <c r="PXL1" s="278" t="s">
        <v>354</v>
      </c>
      <c r="PXM1" s="278" t="s">
        <v>354</v>
      </c>
      <c r="PXN1" s="278" t="s">
        <v>354</v>
      </c>
      <c r="PXO1" s="278" t="s">
        <v>354</v>
      </c>
      <c r="PXP1" s="278" t="s">
        <v>354</v>
      </c>
      <c r="PXQ1" s="278" t="s">
        <v>354</v>
      </c>
      <c r="PXR1" s="278" t="s">
        <v>354</v>
      </c>
      <c r="PXS1" s="278" t="s">
        <v>354</v>
      </c>
      <c r="PXT1" s="278" t="s">
        <v>354</v>
      </c>
      <c r="PXU1" s="278" t="s">
        <v>354</v>
      </c>
      <c r="PXV1" s="278" t="s">
        <v>354</v>
      </c>
      <c r="PXW1" s="278" t="s">
        <v>354</v>
      </c>
      <c r="PXX1" s="278" t="s">
        <v>354</v>
      </c>
      <c r="PXY1" s="278" t="s">
        <v>354</v>
      </c>
      <c r="PXZ1" s="278" t="s">
        <v>354</v>
      </c>
      <c r="PYA1" s="278" t="s">
        <v>354</v>
      </c>
      <c r="PYB1" s="278" t="s">
        <v>354</v>
      </c>
      <c r="PYC1" s="278" t="s">
        <v>354</v>
      </c>
      <c r="PYD1" s="278" t="s">
        <v>354</v>
      </c>
      <c r="PYE1" s="278" t="s">
        <v>354</v>
      </c>
      <c r="PYF1" s="278" t="s">
        <v>354</v>
      </c>
      <c r="PYG1" s="278" t="s">
        <v>354</v>
      </c>
      <c r="PYH1" s="278" t="s">
        <v>354</v>
      </c>
      <c r="PYI1" s="278" t="s">
        <v>354</v>
      </c>
      <c r="PYJ1" s="278" t="s">
        <v>354</v>
      </c>
      <c r="PYK1" s="278" t="s">
        <v>354</v>
      </c>
      <c r="PYL1" s="278" t="s">
        <v>354</v>
      </c>
      <c r="PYM1" s="278" t="s">
        <v>354</v>
      </c>
      <c r="PYN1" s="278" t="s">
        <v>354</v>
      </c>
      <c r="PYO1" s="278" t="s">
        <v>354</v>
      </c>
      <c r="PYP1" s="278" t="s">
        <v>354</v>
      </c>
      <c r="PYQ1" s="278" t="s">
        <v>354</v>
      </c>
      <c r="PYR1" s="278" t="s">
        <v>354</v>
      </c>
      <c r="PYS1" s="278" t="s">
        <v>354</v>
      </c>
      <c r="PYT1" s="278" t="s">
        <v>354</v>
      </c>
      <c r="PYU1" s="278" t="s">
        <v>354</v>
      </c>
      <c r="PYV1" s="278" t="s">
        <v>354</v>
      </c>
      <c r="PYW1" s="278" t="s">
        <v>354</v>
      </c>
      <c r="PYX1" s="278" t="s">
        <v>354</v>
      </c>
      <c r="PYY1" s="278" t="s">
        <v>354</v>
      </c>
      <c r="PYZ1" s="278" t="s">
        <v>354</v>
      </c>
      <c r="PZA1" s="278" t="s">
        <v>354</v>
      </c>
      <c r="PZB1" s="278" t="s">
        <v>354</v>
      </c>
      <c r="PZC1" s="278" t="s">
        <v>354</v>
      </c>
      <c r="PZD1" s="278" t="s">
        <v>354</v>
      </c>
      <c r="PZE1" s="278" t="s">
        <v>354</v>
      </c>
      <c r="PZF1" s="278" t="s">
        <v>354</v>
      </c>
      <c r="PZG1" s="278" t="s">
        <v>354</v>
      </c>
      <c r="PZH1" s="278" t="s">
        <v>354</v>
      </c>
      <c r="PZI1" s="278" t="s">
        <v>354</v>
      </c>
      <c r="PZJ1" s="278" t="s">
        <v>354</v>
      </c>
      <c r="PZK1" s="278" t="s">
        <v>354</v>
      </c>
      <c r="PZL1" s="278" t="s">
        <v>354</v>
      </c>
      <c r="PZM1" s="278" t="s">
        <v>354</v>
      </c>
      <c r="PZN1" s="278" t="s">
        <v>354</v>
      </c>
      <c r="PZO1" s="278" t="s">
        <v>354</v>
      </c>
      <c r="PZP1" s="278" t="s">
        <v>354</v>
      </c>
      <c r="PZQ1" s="278" t="s">
        <v>354</v>
      </c>
      <c r="PZR1" s="278" t="s">
        <v>354</v>
      </c>
      <c r="PZS1" s="278" t="s">
        <v>354</v>
      </c>
      <c r="PZT1" s="278" t="s">
        <v>354</v>
      </c>
      <c r="PZU1" s="278" t="s">
        <v>354</v>
      </c>
      <c r="PZV1" s="278" t="s">
        <v>354</v>
      </c>
      <c r="PZW1" s="278" t="s">
        <v>354</v>
      </c>
      <c r="PZX1" s="278" t="s">
        <v>354</v>
      </c>
      <c r="PZY1" s="278" t="s">
        <v>354</v>
      </c>
      <c r="PZZ1" s="278" t="s">
        <v>354</v>
      </c>
      <c r="QAA1" s="278" t="s">
        <v>354</v>
      </c>
      <c r="QAB1" s="278" t="s">
        <v>354</v>
      </c>
      <c r="QAC1" s="278" t="s">
        <v>354</v>
      </c>
      <c r="QAD1" s="278" t="s">
        <v>354</v>
      </c>
      <c r="QAE1" s="278" t="s">
        <v>354</v>
      </c>
      <c r="QAF1" s="278" t="s">
        <v>354</v>
      </c>
      <c r="QAG1" s="278" t="s">
        <v>354</v>
      </c>
      <c r="QAH1" s="278" t="s">
        <v>354</v>
      </c>
      <c r="QAI1" s="278" t="s">
        <v>354</v>
      </c>
      <c r="QAJ1" s="278" t="s">
        <v>354</v>
      </c>
      <c r="QAK1" s="278" t="s">
        <v>354</v>
      </c>
      <c r="QAL1" s="278" t="s">
        <v>354</v>
      </c>
      <c r="QAM1" s="278" t="s">
        <v>354</v>
      </c>
      <c r="QAN1" s="278" t="s">
        <v>354</v>
      </c>
      <c r="QAO1" s="278" t="s">
        <v>354</v>
      </c>
      <c r="QAP1" s="278" t="s">
        <v>354</v>
      </c>
      <c r="QAQ1" s="278" t="s">
        <v>354</v>
      </c>
      <c r="QAR1" s="278" t="s">
        <v>354</v>
      </c>
      <c r="QAS1" s="278" t="s">
        <v>354</v>
      </c>
      <c r="QAT1" s="278" t="s">
        <v>354</v>
      </c>
      <c r="QAU1" s="278" t="s">
        <v>354</v>
      </c>
      <c r="QAV1" s="278" t="s">
        <v>354</v>
      </c>
      <c r="QAW1" s="278" t="s">
        <v>354</v>
      </c>
      <c r="QAX1" s="278" t="s">
        <v>354</v>
      </c>
      <c r="QAY1" s="278" t="s">
        <v>354</v>
      </c>
      <c r="QAZ1" s="278" t="s">
        <v>354</v>
      </c>
      <c r="QBA1" s="278" t="s">
        <v>354</v>
      </c>
      <c r="QBB1" s="278" t="s">
        <v>354</v>
      </c>
      <c r="QBC1" s="278" t="s">
        <v>354</v>
      </c>
      <c r="QBD1" s="278" t="s">
        <v>354</v>
      </c>
      <c r="QBE1" s="278" t="s">
        <v>354</v>
      </c>
      <c r="QBF1" s="278" t="s">
        <v>354</v>
      </c>
      <c r="QBG1" s="278" t="s">
        <v>354</v>
      </c>
      <c r="QBH1" s="278" t="s">
        <v>354</v>
      </c>
      <c r="QBI1" s="278" t="s">
        <v>354</v>
      </c>
      <c r="QBJ1" s="278" t="s">
        <v>354</v>
      </c>
      <c r="QBK1" s="278" t="s">
        <v>354</v>
      </c>
      <c r="QBL1" s="278" t="s">
        <v>354</v>
      </c>
      <c r="QBM1" s="278" t="s">
        <v>354</v>
      </c>
      <c r="QBN1" s="278" t="s">
        <v>354</v>
      </c>
      <c r="QBO1" s="278" t="s">
        <v>354</v>
      </c>
      <c r="QBP1" s="278" t="s">
        <v>354</v>
      </c>
      <c r="QBQ1" s="278" t="s">
        <v>354</v>
      </c>
      <c r="QBR1" s="278" t="s">
        <v>354</v>
      </c>
      <c r="QBS1" s="278" t="s">
        <v>354</v>
      </c>
      <c r="QBT1" s="278" t="s">
        <v>354</v>
      </c>
      <c r="QBU1" s="278" t="s">
        <v>354</v>
      </c>
      <c r="QBV1" s="278" t="s">
        <v>354</v>
      </c>
      <c r="QBW1" s="278" t="s">
        <v>354</v>
      </c>
      <c r="QBX1" s="278" t="s">
        <v>354</v>
      </c>
      <c r="QBY1" s="278" t="s">
        <v>354</v>
      </c>
      <c r="QBZ1" s="278" t="s">
        <v>354</v>
      </c>
      <c r="QCA1" s="278" t="s">
        <v>354</v>
      </c>
      <c r="QCB1" s="278" t="s">
        <v>354</v>
      </c>
      <c r="QCC1" s="278" t="s">
        <v>354</v>
      </c>
      <c r="QCD1" s="278" t="s">
        <v>354</v>
      </c>
      <c r="QCE1" s="278" t="s">
        <v>354</v>
      </c>
      <c r="QCF1" s="278" t="s">
        <v>354</v>
      </c>
      <c r="QCG1" s="278" t="s">
        <v>354</v>
      </c>
      <c r="QCH1" s="278" t="s">
        <v>354</v>
      </c>
      <c r="QCI1" s="278" t="s">
        <v>354</v>
      </c>
      <c r="QCJ1" s="278" t="s">
        <v>354</v>
      </c>
      <c r="QCK1" s="278" t="s">
        <v>354</v>
      </c>
      <c r="QCL1" s="278" t="s">
        <v>354</v>
      </c>
      <c r="QCM1" s="278" t="s">
        <v>354</v>
      </c>
      <c r="QCN1" s="278" t="s">
        <v>354</v>
      </c>
      <c r="QCO1" s="278" t="s">
        <v>354</v>
      </c>
      <c r="QCP1" s="278" t="s">
        <v>354</v>
      </c>
      <c r="QCQ1" s="278" t="s">
        <v>354</v>
      </c>
      <c r="QCR1" s="278" t="s">
        <v>354</v>
      </c>
      <c r="QCS1" s="278" t="s">
        <v>354</v>
      </c>
      <c r="QCT1" s="278" t="s">
        <v>354</v>
      </c>
      <c r="QCU1" s="278" t="s">
        <v>354</v>
      </c>
      <c r="QCV1" s="278" t="s">
        <v>354</v>
      </c>
      <c r="QCW1" s="278" t="s">
        <v>354</v>
      </c>
      <c r="QCX1" s="278" t="s">
        <v>354</v>
      </c>
      <c r="QCY1" s="278" t="s">
        <v>354</v>
      </c>
      <c r="QCZ1" s="278" t="s">
        <v>354</v>
      </c>
      <c r="QDA1" s="278" t="s">
        <v>354</v>
      </c>
      <c r="QDB1" s="278" t="s">
        <v>354</v>
      </c>
      <c r="QDC1" s="278" t="s">
        <v>354</v>
      </c>
      <c r="QDD1" s="278" t="s">
        <v>354</v>
      </c>
      <c r="QDE1" s="278" t="s">
        <v>354</v>
      </c>
      <c r="QDF1" s="278" t="s">
        <v>354</v>
      </c>
      <c r="QDG1" s="278" t="s">
        <v>354</v>
      </c>
      <c r="QDH1" s="278" t="s">
        <v>354</v>
      </c>
      <c r="QDI1" s="278" t="s">
        <v>354</v>
      </c>
      <c r="QDJ1" s="278" t="s">
        <v>354</v>
      </c>
      <c r="QDK1" s="278" t="s">
        <v>354</v>
      </c>
      <c r="QDL1" s="278" t="s">
        <v>354</v>
      </c>
      <c r="QDM1" s="278" t="s">
        <v>354</v>
      </c>
      <c r="QDN1" s="278" t="s">
        <v>354</v>
      </c>
      <c r="QDO1" s="278" t="s">
        <v>354</v>
      </c>
      <c r="QDP1" s="278" t="s">
        <v>354</v>
      </c>
      <c r="QDQ1" s="278" t="s">
        <v>354</v>
      </c>
      <c r="QDR1" s="278" t="s">
        <v>354</v>
      </c>
      <c r="QDS1" s="278" t="s">
        <v>354</v>
      </c>
      <c r="QDT1" s="278" t="s">
        <v>354</v>
      </c>
      <c r="QDU1" s="278" t="s">
        <v>354</v>
      </c>
      <c r="QDV1" s="278" t="s">
        <v>354</v>
      </c>
      <c r="QDW1" s="278" t="s">
        <v>354</v>
      </c>
      <c r="QDX1" s="278" t="s">
        <v>354</v>
      </c>
      <c r="QDY1" s="278" t="s">
        <v>354</v>
      </c>
      <c r="QDZ1" s="278" t="s">
        <v>354</v>
      </c>
      <c r="QEA1" s="278" t="s">
        <v>354</v>
      </c>
      <c r="QEB1" s="278" t="s">
        <v>354</v>
      </c>
      <c r="QEC1" s="278" t="s">
        <v>354</v>
      </c>
      <c r="QED1" s="278" t="s">
        <v>354</v>
      </c>
      <c r="QEE1" s="278" t="s">
        <v>354</v>
      </c>
      <c r="QEF1" s="278" t="s">
        <v>354</v>
      </c>
      <c r="QEG1" s="278" t="s">
        <v>354</v>
      </c>
      <c r="QEH1" s="278" t="s">
        <v>354</v>
      </c>
      <c r="QEI1" s="278" t="s">
        <v>354</v>
      </c>
      <c r="QEJ1" s="278" t="s">
        <v>354</v>
      </c>
      <c r="QEK1" s="278" t="s">
        <v>354</v>
      </c>
      <c r="QEL1" s="278" t="s">
        <v>354</v>
      </c>
      <c r="QEM1" s="278" t="s">
        <v>354</v>
      </c>
      <c r="QEN1" s="278" t="s">
        <v>354</v>
      </c>
      <c r="QEO1" s="278" t="s">
        <v>354</v>
      </c>
      <c r="QEP1" s="278" t="s">
        <v>354</v>
      </c>
      <c r="QEQ1" s="278" t="s">
        <v>354</v>
      </c>
      <c r="QER1" s="278" t="s">
        <v>354</v>
      </c>
      <c r="QES1" s="278" t="s">
        <v>354</v>
      </c>
      <c r="QET1" s="278" t="s">
        <v>354</v>
      </c>
      <c r="QEU1" s="278" t="s">
        <v>354</v>
      </c>
      <c r="QEV1" s="278" t="s">
        <v>354</v>
      </c>
      <c r="QEW1" s="278" t="s">
        <v>354</v>
      </c>
      <c r="QEX1" s="278" t="s">
        <v>354</v>
      </c>
      <c r="QEY1" s="278" t="s">
        <v>354</v>
      </c>
      <c r="QEZ1" s="278" t="s">
        <v>354</v>
      </c>
      <c r="QFA1" s="278" t="s">
        <v>354</v>
      </c>
      <c r="QFB1" s="278" t="s">
        <v>354</v>
      </c>
      <c r="QFC1" s="278" t="s">
        <v>354</v>
      </c>
      <c r="QFD1" s="278" t="s">
        <v>354</v>
      </c>
      <c r="QFE1" s="278" t="s">
        <v>354</v>
      </c>
      <c r="QFF1" s="278" t="s">
        <v>354</v>
      </c>
      <c r="QFG1" s="278" t="s">
        <v>354</v>
      </c>
      <c r="QFH1" s="278" t="s">
        <v>354</v>
      </c>
      <c r="QFI1" s="278" t="s">
        <v>354</v>
      </c>
      <c r="QFJ1" s="278" t="s">
        <v>354</v>
      </c>
      <c r="QFK1" s="278" t="s">
        <v>354</v>
      </c>
      <c r="QFL1" s="278" t="s">
        <v>354</v>
      </c>
      <c r="QFM1" s="278" t="s">
        <v>354</v>
      </c>
      <c r="QFN1" s="278" t="s">
        <v>354</v>
      </c>
      <c r="QFO1" s="278" t="s">
        <v>354</v>
      </c>
      <c r="QFP1" s="278" t="s">
        <v>354</v>
      </c>
      <c r="QFQ1" s="278" t="s">
        <v>354</v>
      </c>
      <c r="QFR1" s="278" t="s">
        <v>354</v>
      </c>
      <c r="QFS1" s="278" t="s">
        <v>354</v>
      </c>
      <c r="QFT1" s="278" t="s">
        <v>354</v>
      </c>
      <c r="QFU1" s="278" t="s">
        <v>354</v>
      </c>
      <c r="QFV1" s="278" t="s">
        <v>354</v>
      </c>
      <c r="QFW1" s="278" t="s">
        <v>354</v>
      </c>
      <c r="QFX1" s="278" t="s">
        <v>354</v>
      </c>
      <c r="QFY1" s="278" t="s">
        <v>354</v>
      </c>
      <c r="QFZ1" s="278" t="s">
        <v>354</v>
      </c>
      <c r="QGA1" s="278" t="s">
        <v>354</v>
      </c>
      <c r="QGB1" s="278" t="s">
        <v>354</v>
      </c>
      <c r="QGC1" s="278" t="s">
        <v>354</v>
      </c>
      <c r="QGD1" s="278" t="s">
        <v>354</v>
      </c>
      <c r="QGE1" s="278" t="s">
        <v>354</v>
      </c>
      <c r="QGF1" s="278" t="s">
        <v>354</v>
      </c>
      <c r="QGG1" s="278" t="s">
        <v>354</v>
      </c>
      <c r="QGH1" s="278" t="s">
        <v>354</v>
      </c>
      <c r="QGI1" s="278" t="s">
        <v>354</v>
      </c>
      <c r="QGJ1" s="278" t="s">
        <v>354</v>
      </c>
      <c r="QGK1" s="278" t="s">
        <v>354</v>
      </c>
      <c r="QGL1" s="278" t="s">
        <v>354</v>
      </c>
      <c r="QGM1" s="278" t="s">
        <v>354</v>
      </c>
      <c r="QGN1" s="278" t="s">
        <v>354</v>
      </c>
      <c r="QGO1" s="278" t="s">
        <v>354</v>
      </c>
      <c r="QGP1" s="278" t="s">
        <v>354</v>
      </c>
      <c r="QGQ1" s="278" t="s">
        <v>354</v>
      </c>
      <c r="QGR1" s="278" t="s">
        <v>354</v>
      </c>
      <c r="QGS1" s="278" t="s">
        <v>354</v>
      </c>
      <c r="QGT1" s="278" t="s">
        <v>354</v>
      </c>
      <c r="QGU1" s="278" t="s">
        <v>354</v>
      </c>
      <c r="QGV1" s="278" t="s">
        <v>354</v>
      </c>
      <c r="QGW1" s="278" t="s">
        <v>354</v>
      </c>
      <c r="QGX1" s="278" t="s">
        <v>354</v>
      </c>
      <c r="QGY1" s="278" t="s">
        <v>354</v>
      </c>
      <c r="QGZ1" s="278" t="s">
        <v>354</v>
      </c>
      <c r="QHA1" s="278" t="s">
        <v>354</v>
      </c>
      <c r="QHB1" s="278" t="s">
        <v>354</v>
      </c>
      <c r="QHC1" s="278" t="s">
        <v>354</v>
      </c>
      <c r="QHD1" s="278" t="s">
        <v>354</v>
      </c>
      <c r="QHE1" s="278" t="s">
        <v>354</v>
      </c>
      <c r="QHF1" s="278" t="s">
        <v>354</v>
      </c>
      <c r="QHG1" s="278" t="s">
        <v>354</v>
      </c>
      <c r="QHH1" s="278" t="s">
        <v>354</v>
      </c>
      <c r="QHI1" s="278" t="s">
        <v>354</v>
      </c>
      <c r="QHJ1" s="278" t="s">
        <v>354</v>
      </c>
      <c r="QHK1" s="278" t="s">
        <v>354</v>
      </c>
      <c r="QHL1" s="278" t="s">
        <v>354</v>
      </c>
      <c r="QHM1" s="278" t="s">
        <v>354</v>
      </c>
      <c r="QHN1" s="278" t="s">
        <v>354</v>
      </c>
      <c r="QHO1" s="278" t="s">
        <v>354</v>
      </c>
      <c r="QHP1" s="278" t="s">
        <v>354</v>
      </c>
      <c r="QHQ1" s="278" t="s">
        <v>354</v>
      </c>
      <c r="QHR1" s="278" t="s">
        <v>354</v>
      </c>
      <c r="QHS1" s="278" t="s">
        <v>354</v>
      </c>
      <c r="QHT1" s="278" t="s">
        <v>354</v>
      </c>
      <c r="QHU1" s="278" t="s">
        <v>354</v>
      </c>
      <c r="QHV1" s="278" t="s">
        <v>354</v>
      </c>
      <c r="QHW1" s="278" t="s">
        <v>354</v>
      </c>
      <c r="QHX1" s="278" t="s">
        <v>354</v>
      </c>
      <c r="QHY1" s="278" t="s">
        <v>354</v>
      </c>
      <c r="QHZ1" s="278" t="s">
        <v>354</v>
      </c>
      <c r="QIA1" s="278" t="s">
        <v>354</v>
      </c>
      <c r="QIB1" s="278" t="s">
        <v>354</v>
      </c>
      <c r="QIC1" s="278" t="s">
        <v>354</v>
      </c>
      <c r="QID1" s="278" t="s">
        <v>354</v>
      </c>
      <c r="QIE1" s="278" t="s">
        <v>354</v>
      </c>
      <c r="QIF1" s="278" t="s">
        <v>354</v>
      </c>
      <c r="QIG1" s="278" t="s">
        <v>354</v>
      </c>
      <c r="QIH1" s="278" t="s">
        <v>354</v>
      </c>
      <c r="QII1" s="278" t="s">
        <v>354</v>
      </c>
      <c r="QIJ1" s="278" t="s">
        <v>354</v>
      </c>
      <c r="QIK1" s="278" t="s">
        <v>354</v>
      </c>
      <c r="QIL1" s="278" t="s">
        <v>354</v>
      </c>
      <c r="QIM1" s="278" t="s">
        <v>354</v>
      </c>
      <c r="QIN1" s="278" t="s">
        <v>354</v>
      </c>
      <c r="QIO1" s="278" t="s">
        <v>354</v>
      </c>
      <c r="QIP1" s="278" t="s">
        <v>354</v>
      </c>
      <c r="QIQ1" s="278" t="s">
        <v>354</v>
      </c>
      <c r="QIR1" s="278" t="s">
        <v>354</v>
      </c>
      <c r="QIS1" s="278" t="s">
        <v>354</v>
      </c>
      <c r="QIT1" s="278" t="s">
        <v>354</v>
      </c>
      <c r="QIU1" s="278" t="s">
        <v>354</v>
      </c>
      <c r="QIV1" s="278" t="s">
        <v>354</v>
      </c>
      <c r="QIW1" s="278" t="s">
        <v>354</v>
      </c>
      <c r="QIX1" s="278" t="s">
        <v>354</v>
      </c>
      <c r="QIY1" s="278" t="s">
        <v>354</v>
      </c>
      <c r="QIZ1" s="278" t="s">
        <v>354</v>
      </c>
      <c r="QJA1" s="278" t="s">
        <v>354</v>
      </c>
      <c r="QJB1" s="278" t="s">
        <v>354</v>
      </c>
      <c r="QJC1" s="278" t="s">
        <v>354</v>
      </c>
      <c r="QJD1" s="278" t="s">
        <v>354</v>
      </c>
      <c r="QJE1" s="278" t="s">
        <v>354</v>
      </c>
      <c r="QJF1" s="278" t="s">
        <v>354</v>
      </c>
      <c r="QJG1" s="278" t="s">
        <v>354</v>
      </c>
      <c r="QJH1" s="278" t="s">
        <v>354</v>
      </c>
      <c r="QJI1" s="278" t="s">
        <v>354</v>
      </c>
      <c r="QJJ1" s="278" t="s">
        <v>354</v>
      </c>
      <c r="QJK1" s="278" t="s">
        <v>354</v>
      </c>
      <c r="QJL1" s="278" t="s">
        <v>354</v>
      </c>
      <c r="QJM1" s="278" t="s">
        <v>354</v>
      </c>
      <c r="QJN1" s="278" t="s">
        <v>354</v>
      </c>
      <c r="QJO1" s="278" t="s">
        <v>354</v>
      </c>
      <c r="QJP1" s="278" t="s">
        <v>354</v>
      </c>
      <c r="QJQ1" s="278" t="s">
        <v>354</v>
      </c>
      <c r="QJR1" s="278" t="s">
        <v>354</v>
      </c>
      <c r="QJS1" s="278" t="s">
        <v>354</v>
      </c>
      <c r="QJT1" s="278" t="s">
        <v>354</v>
      </c>
      <c r="QJU1" s="278" t="s">
        <v>354</v>
      </c>
      <c r="QJV1" s="278" t="s">
        <v>354</v>
      </c>
      <c r="QJW1" s="278" t="s">
        <v>354</v>
      </c>
      <c r="QJX1" s="278" t="s">
        <v>354</v>
      </c>
      <c r="QJY1" s="278" t="s">
        <v>354</v>
      </c>
      <c r="QJZ1" s="278" t="s">
        <v>354</v>
      </c>
      <c r="QKA1" s="278" t="s">
        <v>354</v>
      </c>
      <c r="QKB1" s="278" t="s">
        <v>354</v>
      </c>
      <c r="QKC1" s="278" t="s">
        <v>354</v>
      </c>
      <c r="QKD1" s="278" t="s">
        <v>354</v>
      </c>
      <c r="QKE1" s="278" t="s">
        <v>354</v>
      </c>
      <c r="QKF1" s="278" t="s">
        <v>354</v>
      </c>
      <c r="QKG1" s="278" t="s">
        <v>354</v>
      </c>
      <c r="QKH1" s="278" t="s">
        <v>354</v>
      </c>
      <c r="QKI1" s="278" t="s">
        <v>354</v>
      </c>
      <c r="QKJ1" s="278" t="s">
        <v>354</v>
      </c>
      <c r="QKK1" s="278" t="s">
        <v>354</v>
      </c>
      <c r="QKL1" s="278" t="s">
        <v>354</v>
      </c>
      <c r="QKM1" s="278" t="s">
        <v>354</v>
      </c>
      <c r="QKN1" s="278" t="s">
        <v>354</v>
      </c>
      <c r="QKO1" s="278" t="s">
        <v>354</v>
      </c>
      <c r="QKP1" s="278" t="s">
        <v>354</v>
      </c>
      <c r="QKQ1" s="278" t="s">
        <v>354</v>
      </c>
      <c r="QKR1" s="278" t="s">
        <v>354</v>
      </c>
      <c r="QKS1" s="278" t="s">
        <v>354</v>
      </c>
      <c r="QKT1" s="278" t="s">
        <v>354</v>
      </c>
      <c r="QKU1" s="278" t="s">
        <v>354</v>
      </c>
      <c r="QKV1" s="278" t="s">
        <v>354</v>
      </c>
      <c r="QKW1" s="278" t="s">
        <v>354</v>
      </c>
      <c r="QKX1" s="278" t="s">
        <v>354</v>
      </c>
      <c r="QKY1" s="278" t="s">
        <v>354</v>
      </c>
      <c r="QKZ1" s="278" t="s">
        <v>354</v>
      </c>
      <c r="QLA1" s="278" t="s">
        <v>354</v>
      </c>
      <c r="QLB1" s="278" t="s">
        <v>354</v>
      </c>
      <c r="QLC1" s="278" t="s">
        <v>354</v>
      </c>
      <c r="QLD1" s="278" t="s">
        <v>354</v>
      </c>
      <c r="QLE1" s="278" t="s">
        <v>354</v>
      </c>
      <c r="QLF1" s="278" t="s">
        <v>354</v>
      </c>
      <c r="QLG1" s="278" t="s">
        <v>354</v>
      </c>
      <c r="QLH1" s="278" t="s">
        <v>354</v>
      </c>
      <c r="QLI1" s="278" t="s">
        <v>354</v>
      </c>
      <c r="QLJ1" s="278" t="s">
        <v>354</v>
      </c>
      <c r="QLK1" s="278" t="s">
        <v>354</v>
      </c>
      <c r="QLL1" s="278" t="s">
        <v>354</v>
      </c>
      <c r="QLM1" s="278" t="s">
        <v>354</v>
      </c>
      <c r="QLN1" s="278" t="s">
        <v>354</v>
      </c>
      <c r="QLO1" s="278" t="s">
        <v>354</v>
      </c>
      <c r="QLP1" s="278" t="s">
        <v>354</v>
      </c>
      <c r="QLQ1" s="278" t="s">
        <v>354</v>
      </c>
      <c r="QLR1" s="278" t="s">
        <v>354</v>
      </c>
      <c r="QLS1" s="278" t="s">
        <v>354</v>
      </c>
      <c r="QLT1" s="278" t="s">
        <v>354</v>
      </c>
      <c r="QLU1" s="278" t="s">
        <v>354</v>
      </c>
      <c r="QLV1" s="278" t="s">
        <v>354</v>
      </c>
      <c r="QLW1" s="278" t="s">
        <v>354</v>
      </c>
      <c r="QLX1" s="278" t="s">
        <v>354</v>
      </c>
      <c r="QLY1" s="278" t="s">
        <v>354</v>
      </c>
      <c r="QLZ1" s="278" t="s">
        <v>354</v>
      </c>
      <c r="QMA1" s="278" t="s">
        <v>354</v>
      </c>
      <c r="QMB1" s="278" t="s">
        <v>354</v>
      </c>
      <c r="QMC1" s="278" t="s">
        <v>354</v>
      </c>
      <c r="QMD1" s="278" t="s">
        <v>354</v>
      </c>
      <c r="QME1" s="278" t="s">
        <v>354</v>
      </c>
      <c r="QMF1" s="278" t="s">
        <v>354</v>
      </c>
      <c r="QMG1" s="278" t="s">
        <v>354</v>
      </c>
      <c r="QMH1" s="278" t="s">
        <v>354</v>
      </c>
      <c r="QMI1" s="278" t="s">
        <v>354</v>
      </c>
      <c r="QMJ1" s="278" t="s">
        <v>354</v>
      </c>
      <c r="QMK1" s="278" t="s">
        <v>354</v>
      </c>
      <c r="QML1" s="278" t="s">
        <v>354</v>
      </c>
      <c r="QMM1" s="278" t="s">
        <v>354</v>
      </c>
      <c r="QMN1" s="278" t="s">
        <v>354</v>
      </c>
      <c r="QMO1" s="278" t="s">
        <v>354</v>
      </c>
      <c r="QMP1" s="278" t="s">
        <v>354</v>
      </c>
      <c r="QMQ1" s="278" t="s">
        <v>354</v>
      </c>
      <c r="QMR1" s="278" t="s">
        <v>354</v>
      </c>
      <c r="QMS1" s="278" t="s">
        <v>354</v>
      </c>
      <c r="QMT1" s="278" t="s">
        <v>354</v>
      </c>
      <c r="QMU1" s="278" t="s">
        <v>354</v>
      </c>
      <c r="QMV1" s="278" t="s">
        <v>354</v>
      </c>
      <c r="QMW1" s="278" t="s">
        <v>354</v>
      </c>
      <c r="QMX1" s="278" t="s">
        <v>354</v>
      </c>
      <c r="QMY1" s="278" t="s">
        <v>354</v>
      </c>
      <c r="QMZ1" s="278" t="s">
        <v>354</v>
      </c>
      <c r="QNA1" s="278" t="s">
        <v>354</v>
      </c>
      <c r="QNB1" s="278" t="s">
        <v>354</v>
      </c>
      <c r="QNC1" s="278" t="s">
        <v>354</v>
      </c>
      <c r="QND1" s="278" t="s">
        <v>354</v>
      </c>
      <c r="QNE1" s="278" t="s">
        <v>354</v>
      </c>
      <c r="QNF1" s="278" t="s">
        <v>354</v>
      </c>
      <c r="QNG1" s="278" t="s">
        <v>354</v>
      </c>
      <c r="QNH1" s="278" t="s">
        <v>354</v>
      </c>
      <c r="QNI1" s="278" t="s">
        <v>354</v>
      </c>
      <c r="QNJ1" s="278" t="s">
        <v>354</v>
      </c>
      <c r="QNK1" s="278" t="s">
        <v>354</v>
      </c>
      <c r="QNL1" s="278" t="s">
        <v>354</v>
      </c>
      <c r="QNM1" s="278" t="s">
        <v>354</v>
      </c>
      <c r="QNN1" s="278" t="s">
        <v>354</v>
      </c>
      <c r="QNO1" s="278" t="s">
        <v>354</v>
      </c>
      <c r="QNP1" s="278" t="s">
        <v>354</v>
      </c>
      <c r="QNQ1" s="278" t="s">
        <v>354</v>
      </c>
      <c r="QNR1" s="278" t="s">
        <v>354</v>
      </c>
      <c r="QNS1" s="278" t="s">
        <v>354</v>
      </c>
      <c r="QNT1" s="278" t="s">
        <v>354</v>
      </c>
      <c r="QNU1" s="278" t="s">
        <v>354</v>
      </c>
      <c r="QNV1" s="278" t="s">
        <v>354</v>
      </c>
      <c r="QNW1" s="278" t="s">
        <v>354</v>
      </c>
      <c r="QNX1" s="278" t="s">
        <v>354</v>
      </c>
      <c r="QNY1" s="278" t="s">
        <v>354</v>
      </c>
      <c r="QNZ1" s="278" t="s">
        <v>354</v>
      </c>
      <c r="QOA1" s="278" t="s">
        <v>354</v>
      </c>
      <c r="QOB1" s="278" t="s">
        <v>354</v>
      </c>
      <c r="QOC1" s="278" t="s">
        <v>354</v>
      </c>
      <c r="QOD1" s="278" t="s">
        <v>354</v>
      </c>
      <c r="QOE1" s="278" t="s">
        <v>354</v>
      </c>
      <c r="QOF1" s="278" t="s">
        <v>354</v>
      </c>
      <c r="QOG1" s="278" t="s">
        <v>354</v>
      </c>
      <c r="QOH1" s="278" t="s">
        <v>354</v>
      </c>
      <c r="QOI1" s="278" t="s">
        <v>354</v>
      </c>
      <c r="QOJ1" s="278" t="s">
        <v>354</v>
      </c>
      <c r="QOK1" s="278" t="s">
        <v>354</v>
      </c>
      <c r="QOL1" s="278" t="s">
        <v>354</v>
      </c>
      <c r="QOM1" s="278" t="s">
        <v>354</v>
      </c>
      <c r="QON1" s="278" t="s">
        <v>354</v>
      </c>
      <c r="QOO1" s="278" t="s">
        <v>354</v>
      </c>
      <c r="QOP1" s="278" t="s">
        <v>354</v>
      </c>
      <c r="QOQ1" s="278" t="s">
        <v>354</v>
      </c>
      <c r="QOR1" s="278" t="s">
        <v>354</v>
      </c>
      <c r="QOS1" s="278" t="s">
        <v>354</v>
      </c>
      <c r="QOT1" s="278" t="s">
        <v>354</v>
      </c>
      <c r="QOU1" s="278" t="s">
        <v>354</v>
      </c>
      <c r="QOV1" s="278" t="s">
        <v>354</v>
      </c>
      <c r="QOW1" s="278" t="s">
        <v>354</v>
      </c>
      <c r="QOX1" s="278" t="s">
        <v>354</v>
      </c>
      <c r="QOY1" s="278" t="s">
        <v>354</v>
      </c>
      <c r="QOZ1" s="278" t="s">
        <v>354</v>
      </c>
      <c r="QPA1" s="278" t="s">
        <v>354</v>
      </c>
      <c r="QPB1" s="278" t="s">
        <v>354</v>
      </c>
      <c r="QPC1" s="278" t="s">
        <v>354</v>
      </c>
      <c r="QPD1" s="278" t="s">
        <v>354</v>
      </c>
      <c r="QPE1" s="278" t="s">
        <v>354</v>
      </c>
      <c r="QPF1" s="278" t="s">
        <v>354</v>
      </c>
      <c r="QPG1" s="278" t="s">
        <v>354</v>
      </c>
      <c r="QPH1" s="278" t="s">
        <v>354</v>
      </c>
      <c r="QPI1" s="278" t="s">
        <v>354</v>
      </c>
      <c r="QPJ1" s="278" t="s">
        <v>354</v>
      </c>
      <c r="QPK1" s="278" t="s">
        <v>354</v>
      </c>
      <c r="QPL1" s="278" t="s">
        <v>354</v>
      </c>
      <c r="QPM1" s="278" t="s">
        <v>354</v>
      </c>
      <c r="QPN1" s="278" t="s">
        <v>354</v>
      </c>
      <c r="QPO1" s="278" t="s">
        <v>354</v>
      </c>
      <c r="QPP1" s="278" t="s">
        <v>354</v>
      </c>
      <c r="QPQ1" s="278" t="s">
        <v>354</v>
      </c>
      <c r="QPR1" s="278" t="s">
        <v>354</v>
      </c>
      <c r="QPS1" s="278" t="s">
        <v>354</v>
      </c>
      <c r="QPT1" s="278" t="s">
        <v>354</v>
      </c>
      <c r="QPU1" s="278" t="s">
        <v>354</v>
      </c>
      <c r="QPV1" s="278" t="s">
        <v>354</v>
      </c>
      <c r="QPW1" s="278" t="s">
        <v>354</v>
      </c>
      <c r="QPX1" s="278" t="s">
        <v>354</v>
      </c>
      <c r="QPY1" s="278" t="s">
        <v>354</v>
      </c>
      <c r="QPZ1" s="278" t="s">
        <v>354</v>
      </c>
      <c r="QQA1" s="278" t="s">
        <v>354</v>
      </c>
      <c r="QQB1" s="278" t="s">
        <v>354</v>
      </c>
      <c r="QQC1" s="278" t="s">
        <v>354</v>
      </c>
      <c r="QQD1" s="278" t="s">
        <v>354</v>
      </c>
      <c r="QQE1" s="278" t="s">
        <v>354</v>
      </c>
      <c r="QQF1" s="278" t="s">
        <v>354</v>
      </c>
      <c r="QQG1" s="278" t="s">
        <v>354</v>
      </c>
      <c r="QQH1" s="278" t="s">
        <v>354</v>
      </c>
      <c r="QQI1" s="278" t="s">
        <v>354</v>
      </c>
      <c r="QQJ1" s="278" t="s">
        <v>354</v>
      </c>
      <c r="QQK1" s="278" t="s">
        <v>354</v>
      </c>
      <c r="QQL1" s="278" t="s">
        <v>354</v>
      </c>
      <c r="QQM1" s="278" t="s">
        <v>354</v>
      </c>
      <c r="QQN1" s="278" t="s">
        <v>354</v>
      </c>
      <c r="QQO1" s="278" t="s">
        <v>354</v>
      </c>
      <c r="QQP1" s="278" t="s">
        <v>354</v>
      </c>
      <c r="QQQ1" s="278" t="s">
        <v>354</v>
      </c>
      <c r="QQR1" s="278" t="s">
        <v>354</v>
      </c>
      <c r="QQS1" s="278" t="s">
        <v>354</v>
      </c>
      <c r="QQT1" s="278" t="s">
        <v>354</v>
      </c>
      <c r="QQU1" s="278" t="s">
        <v>354</v>
      </c>
      <c r="QQV1" s="278" t="s">
        <v>354</v>
      </c>
      <c r="QQW1" s="278" t="s">
        <v>354</v>
      </c>
      <c r="QQX1" s="278" t="s">
        <v>354</v>
      </c>
      <c r="QQY1" s="278" t="s">
        <v>354</v>
      </c>
      <c r="QQZ1" s="278" t="s">
        <v>354</v>
      </c>
      <c r="QRA1" s="278" t="s">
        <v>354</v>
      </c>
      <c r="QRB1" s="278" t="s">
        <v>354</v>
      </c>
      <c r="QRC1" s="278" t="s">
        <v>354</v>
      </c>
      <c r="QRD1" s="278" t="s">
        <v>354</v>
      </c>
      <c r="QRE1" s="278" t="s">
        <v>354</v>
      </c>
      <c r="QRF1" s="278" t="s">
        <v>354</v>
      </c>
      <c r="QRG1" s="278" t="s">
        <v>354</v>
      </c>
      <c r="QRH1" s="278" t="s">
        <v>354</v>
      </c>
      <c r="QRI1" s="278" t="s">
        <v>354</v>
      </c>
      <c r="QRJ1" s="278" t="s">
        <v>354</v>
      </c>
      <c r="QRK1" s="278" t="s">
        <v>354</v>
      </c>
      <c r="QRL1" s="278" t="s">
        <v>354</v>
      </c>
      <c r="QRM1" s="278" t="s">
        <v>354</v>
      </c>
      <c r="QRN1" s="278" t="s">
        <v>354</v>
      </c>
      <c r="QRO1" s="278" t="s">
        <v>354</v>
      </c>
      <c r="QRP1" s="278" t="s">
        <v>354</v>
      </c>
      <c r="QRQ1" s="278" t="s">
        <v>354</v>
      </c>
      <c r="QRR1" s="278" t="s">
        <v>354</v>
      </c>
      <c r="QRS1" s="278" t="s">
        <v>354</v>
      </c>
      <c r="QRT1" s="278" t="s">
        <v>354</v>
      </c>
      <c r="QRU1" s="278" t="s">
        <v>354</v>
      </c>
      <c r="QRV1" s="278" t="s">
        <v>354</v>
      </c>
      <c r="QRW1" s="278" t="s">
        <v>354</v>
      </c>
      <c r="QRX1" s="278" t="s">
        <v>354</v>
      </c>
      <c r="QRY1" s="278" t="s">
        <v>354</v>
      </c>
      <c r="QRZ1" s="278" t="s">
        <v>354</v>
      </c>
      <c r="QSA1" s="278" t="s">
        <v>354</v>
      </c>
      <c r="QSB1" s="278" t="s">
        <v>354</v>
      </c>
      <c r="QSC1" s="278" t="s">
        <v>354</v>
      </c>
      <c r="QSD1" s="278" t="s">
        <v>354</v>
      </c>
      <c r="QSE1" s="278" t="s">
        <v>354</v>
      </c>
      <c r="QSF1" s="278" t="s">
        <v>354</v>
      </c>
      <c r="QSG1" s="278" t="s">
        <v>354</v>
      </c>
      <c r="QSH1" s="278" t="s">
        <v>354</v>
      </c>
      <c r="QSI1" s="278" t="s">
        <v>354</v>
      </c>
      <c r="QSJ1" s="278" t="s">
        <v>354</v>
      </c>
      <c r="QSK1" s="278" t="s">
        <v>354</v>
      </c>
      <c r="QSL1" s="278" t="s">
        <v>354</v>
      </c>
      <c r="QSM1" s="278" t="s">
        <v>354</v>
      </c>
      <c r="QSN1" s="278" t="s">
        <v>354</v>
      </c>
      <c r="QSO1" s="278" t="s">
        <v>354</v>
      </c>
      <c r="QSP1" s="278" t="s">
        <v>354</v>
      </c>
      <c r="QSQ1" s="278" t="s">
        <v>354</v>
      </c>
      <c r="QSR1" s="278" t="s">
        <v>354</v>
      </c>
      <c r="QSS1" s="278" t="s">
        <v>354</v>
      </c>
      <c r="QST1" s="278" t="s">
        <v>354</v>
      </c>
      <c r="QSU1" s="278" t="s">
        <v>354</v>
      </c>
      <c r="QSV1" s="278" t="s">
        <v>354</v>
      </c>
      <c r="QSW1" s="278" t="s">
        <v>354</v>
      </c>
      <c r="QSX1" s="278" t="s">
        <v>354</v>
      </c>
      <c r="QSY1" s="278" t="s">
        <v>354</v>
      </c>
      <c r="QSZ1" s="278" t="s">
        <v>354</v>
      </c>
      <c r="QTA1" s="278" t="s">
        <v>354</v>
      </c>
      <c r="QTB1" s="278" t="s">
        <v>354</v>
      </c>
      <c r="QTC1" s="278" t="s">
        <v>354</v>
      </c>
      <c r="QTD1" s="278" t="s">
        <v>354</v>
      </c>
      <c r="QTE1" s="278" t="s">
        <v>354</v>
      </c>
      <c r="QTF1" s="278" t="s">
        <v>354</v>
      </c>
      <c r="QTG1" s="278" t="s">
        <v>354</v>
      </c>
      <c r="QTH1" s="278" t="s">
        <v>354</v>
      </c>
      <c r="QTI1" s="278" t="s">
        <v>354</v>
      </c>
      <c r="QTJ1" s="278" t="s">
        <v>354</v>
      </c>
      <c r="QTK1" s="278" t="s">
        <v>354</v>
      </c>
      <c r="QTL1" s="278" t="s">
        <v>354</v>
      </c>
      <c r="QTM1" s="278" t="s">
        <v>354</v>
      </c>
      <c r="QTN1" s="278" t="s">
        <v>354</v>
      </c>
      <c r="QTO1" s="278" t="s">
        <v>354</v>
      </c>
      <c r="QTP1" s="278" t="s">
        <v>354</v>
      </c>
      <c r="QTQ1" s="278" t="s">
        <v>354</v>
      </c>
      <c r="QTR1" s="278" t="s">
        <v>354</v>
      </c>
      <c r="QTS1" s="278" t="s">
        <v>354</v>
      </c>
      <c r="QTT1" s="278" t="s">
        <v>354</v>
      </c>
      <c r="QTU1" s="278" t="s">
        <v>354</v>
      </c>
      <c r="QTV1" s="278" t="s">
        <v>354</v>
      </c>
      <c r="QTW1" s="278" t="s">
        <v>354</v>
      </c>
      <c r="QTX1" s="278" t="s">
        <v>354</v>
      </c>
      <c r="QTY1" s="278" t="s">
        <v>354</v>
      </c>
      <c r="QTZ1" s="278" t="s">
        <v>354</v>
      </c>
      <c r="QUA1" s="278" t="s">
        <v>354</v>
      </c>
      <c r="QUB1" s="278" t="s">
        <v>354</v>
      </c>
      <c r="QUC1" s="278" t="s">
        <v>354</v>
      </c>
      <c r="QUD1" s="278" t="s">
        <v>354</v>
      </c>
      <c r="QUE1" s="278" t="s">
        <v>354</v>
      </c>
      <c r="QUF1" s="278" t="s">
        <v>354</v>
      </c>
      <c r="QUG1" s="278" t="s">
        <v>354</v>
      </c>
      <c r="QUH1" s="278" t="s">
        <v>354</v>
      </c>
      <c r="QUI1" s="278" t="s">
        <v>354</v>
      </c>
      <c r="QUJ1" s="278" t="s">
        <v>354</v>
      </c>
      <c r="QUK1" s="278" t="s">
        <v>354</v>
      </c>
      <c r="QUL1" s="278" t="s">
        <v>354</v>
      </c>
      <c r="QUM1" s="278" t="s">
        <v>354</v>
      </c>
      <c r="QUN1" s="278" t="s">
        <v>354</v>
      </c>
      <c r="QUO1" s="278" t="s">
        <v>354</v>
      </c>
      <c r="QUP1" s="278" t="s">
        <v>354</v>
      </c>
      <c r="QUQ1" s="278" t="s">
        <v>354</v>
      </c>
      <c r="QUR1" s="278" t="s">
        <v>354</v>
      </c>
      <c r="QUS1" s="278" t="s">
        <v>354</v>
      </c>
      <c r="QUT1" s="278" t="s">
        <v>354</v>
      </c>
      <c r="QUU1" s="278" t="s">
        <v>354</v>
      </c>
      <c r="QUV1" s="278" t="s">
        <v>354</v>
      </c>
      <c r="QUW1" s="278" t="s">
        <v>354</v>
      </c>
      <c r="QUX1" s="278" t="s">
        <v>354</v>
      </c>
      <c r="QUY1" s="278" t="s">
        <v>354</v>
      </c>
      <c r="QUZ1" s="278" t="s">
        <v>354</v>
      </c>
      <c r="QVA1" s="278" t="s">
        <v>354</v>
      </c>
      <c r="QVB1" s="278" t="s">
        <v>354</v>
      </c>
      <c r="QVC1" s="278" t="s">
        <v>354</v>
      </c>
      <c r="QVD1" s="278" t="s">
        <v>354</v>
      </c>
      <c r="QVE1" s="278" t="s">
        <v>354</v>
      </c>
      <c r="QVF1" s="278" t="s">
        <v>354</v>
      </c>
      <c r="QVG1" s="278" t="s">
        <v>354</v>
      </c>
      <c r="QVH1" s="278" t="s">
        <v>354</v>
      </c>
      <c r="QVI1" s="278" t="s">
        <v>354</v>
      </c>
      <c r="QVJ1" s="278" t="s">
        <v>354</v>
      </c>
      <c r="QVK1" s="278" t="s">
        <v>354</v>
      </c>
      <c r="QVL1" s="278" t="s">
        <v>354</v>
      </c>
      <c r="QVM1" s="278" t="s">
        <v>354</v>
      </c>
      <c r="QVN1" s="278" t="s">
        <v>354</v>
      </c>
      <c r="QVO1" s="278" t="s">
        <v>354</v>
      </c>
      <c r="QVP1" s="278" t="s">
        <v>354</v>
      </c>
      <c r="QVQ1" s="278" t="s">
        <v>354</v>
      </c>
      <c r="QVR1" s="278" t="s">
        <v>354</v>
      </c>
      <c r="QVS1" s="278" t="s">
        <v>354</v>
      </c>
      <c r="QVT1" s="278" t="s">
        <v>354</v>
      </c>
      <c r="QVU1" s="278" t="s">
        <v>354</v>
      </c>
      <c r="QVV1" s="278" t="s">
        <v>354</v>
      </c>
      <c r="QVW1" s="278" t="s">
        <v>354</v>
      </c>
      <c r="QVX1" s="278" t="s">
        <v>354</v>
      </c>
      <c r="QVY1" s="278" t="s">
        <v>354</v>
      </c>
      <c r="QVZ1" s="278" t="s">
        <v>354</v>
      </c>
      <c r="QWA1" s="278" t="s">
        <v>354</v>
      </c>
      <c r="QWB1" s="278" t="s">
        <v>354</v>
      </c>
      <c r="QWC1" s="278" t="s">
        <v>354</v>
      </c>
      <c r="QWD1" s="278" t="s">
        <v>354</v>
      </c>
      <c r="QWE1" s="278" t="s">
        <v>354</v>
      </c>
      <c r="QWF1" s="278" t="s">
        <v>354</v>
      </c>
      <c r="QWG1" s="278" t="s">
        <v>354</v>
      </c>
      <c r="QWH1" s="278" t="s">
        <v>354</v>
      </c>
      <c r="QWI1" s="278" t="s">
        <v>354</v>
      </c>
      <c r="QWJ1" s="278" t="s">
        <v>354</v>
      </c>
      <c r="QWK1" s="278" t="s">
        <v>354</v>
      </c>
      <c r="QWL1" s="278" t="s">
        <v>354</v>
      </c>
      <c r="QWM1" s="278" t="s">
        <v>354</v>
      </c>
      <c r="QWN1" s="278" t="s">
        <v>354</v>
      </c>
      <c r="QWO1" s="278" t="s">
        <v>354</v>
      </c>
      <c r="QWP1" s="278" t="s">
        <v>354</v>
      </c>
      <c r="QWQ1" s="278" t="s">
        <v>354</v>
      </c>
      <c r="QWR1" s="278" t="s">
        <v>354</v>
      </c>
      <c r="QWS1" s="278" t="s">
        <v>354</v>
      </c>
      <c r="QWT1" s="278" t="s">
        <v>354</v>
      </c>
      <c r="QWU1" s="278" t="s">
        <v>354</v>
      </c>
      <c r="QWV1" s="278" t="s">
        <v>354</v>
      </c>
      <c r="QWW1" s="278" t="s">
        <v>354</v>
      </c>
      <c r="QWX1" s="278" t="s">
        <v>354</v>
      </c>
      <c r="QWY1" s="278" t="s">
        <v>354</v>
      </c>
      <c r="QWZ1" s="278" t="s">
        <v>354</v>
      </c>
      <c r="QXA1" s="278" t="s">
        <v>354</v>
      </c>
      <c r="QXB1" s="278" t="s">
        <v>354</v>
      </c>
      <c r="QXC1" s="278" t="s">
        <v>354</v>
      </c>
      <c r="QXD1" s="278" t="s">
        <v>354</v>
      </c>
      <c r="QXE1" s="278" t="s">
        <v>354</v>
      </c>
      <c r="QXF1" s="278" t="s">
        <v>354</v>
      </c>
      <c r="QXG1" s="278" t="s">
        <v>354</v>
      </c>
      <c r="QXH1" s="278" t="s">
        <v>354</v>
      </c>
      <c r="QXI1" s="278" t="s">
        <v>354</v>
      </c>
      <c r="QXJ1" s="278" t="s">
        <v>354</v>
      </c>
      <c r="QXK1" s="278" t="s">
        <v>354</v>
      </c>
      <c r="QXL1" s="278" t="s">
        <v>354</v>
      </c>
      <c r="QXM1" s="278" t="s">
        <v>354</v>
      </c>
      <c r="QXN1" s="278" t="s">
        <v>354</v>
      </c>
      <c r="QXO1" s="278" t="s">
        <v>354</v>
      </c>
      <c r="QXP1" s="278" t="s">
        <v>354</v>
      </c>
      <c r="QXQ1" s="278" t="s">
        <v>354</v>
      </c>
      <c r="QXR1" s="278" t="s">
        <v>354</v>
      </c>
      <c r="QXS1" s="278" t="s">
        <v>354</v>
      </c>
      <c r="QXT1" s="278" t="s">
        <v>354</v>
      </c>
      <c r="QXU1" s="278" t="s">
        <v>354</v>
      </c>
      <c r="QXV1" s="278" t="s">
        <v>354</v>
      </c>
      <c r="QXW1" s="278" t="s">
        <v>354</v>
      </c>
      <c r="QXX1" s="278" t="s">
        <v>354</v>
      </c>
      <c r="QXY1" s="278" t="s">
        <v>354</v>
      </c>
      <c r="QXZ1" s="278" t="s">
        <v>354</v>
      </c>
      <c r="QYA1" s="278" t="s">
        <v>354</v>
      </c>
      <c r="QYB1" s="278" t="s">
        <v>354</v>
      </c>
      <c r="QYC1" s="278" t="s">
        <v>354</v>
      </c>
      <c r="QYD1" s="278" t="s">
        <v>354</v>
      </c>
      <c r="QYE1" s="278" t="s">
        <v>354</v>
      </c>
      <c r="QYF1" s="278" t="s">
        <v>354</v>
      </c>
      <c r="QYG1" s="278" t="s">
        <v>354</v>
      </c>
      <c r="QYH1" s="278" t="s">
        <v>354</v>
      </c>
      <c r="QYI1" s="278" t="s">
        <v>354</v>
      </c>
      <c r="QYJ1" s="278" t="s">
        <v>354</v>
      </c>
      <c r="QYK1" s="278" t="s">
        <v>354</v>
      </c>
      <c r="QYL1" s="278" t="s">
        <v>354</v>
      </c>
      <c r="QYM1" s="278" t="s">
        <v>354</v>
      </c>
      <c r="QYN1" s="278" t="s">
        <v>354</v>
      </c>
      <c r="QYO1" s="278" t="s">
        <v>354</v>
      </c>
      <c r="QYP1" s="278" t="s">
        <v>354</v>
      </c>
      <c r="QYQ1" s="278" t="s">
        <v>354</v>
      </c>
      <c r="QYR1" s="278" t="s">
        <v>354</v>
      </c>
      <c r="QYS1" s="278" t="s">
        <v>354</v>
      </c>
      <c r="QYT1" s="278" t="s">
        <v>354</v>
      </c>
      <c r="QYU1" s="278" t="s">
        <v>354</v>
      </c>
      <c r="QYV1" s="278" t="s">
        <v>354</v>
      </c>
      <c r="QYW1" s="278" t="s">
        <v>354</v>
      </c>
      <c r="QYX1" s="278" t="s">
        <v>354</v>
      </c>
      <c r="QYY1" s="278" t="s">
        <v>354</v>
      </c>
      <c r="QYZ1" s="278" t="s">
        <v>354</v>
      </c>
      <c r="QZA1" s="278" t="s">
        <v>354</v>
      </c>
      <c r="QZB1" s="278" t="s">
        <v>354</v>
      </c>
      <c r="QZC1" s="278" t="s">
        <v>354</v>
      </c>
      <c r="QZD1" s="278" t="s">
        <v>354</v>
      </c>
      <c r="QZE1" s="278" t="s">
        <v>354</v>
      </c>
      <c r="QZF1" s="278" t="s">
        <v>354</v>
      </c>
      <c r="QZG1" s="278" t="s">
        <v>354</v>
      </c>
      <c r="QZH1" s="278" t="s">
        <v>354</v>
      </c>
      <c r="QZI1" s="278" t="s">
        <v>354</v>
      </c>
      <c r="QZJ1" s="278" t="s">
        <v>354</v>
      </c>
      <c r="QZK1" s="278" t="s">
        <v>354</v>
      </c>
      <c r="QZL1" s="278" t="s">
        <v>354</v>
      </c>
      <c r="QZM1" s="278" t="s">
        <v>354</v>
      </c>
      <c r="QZN1" s="278" t="s">
        <v>354</v>
      </c>
      <c r="QZO1" s="278" t="s">
        <v>354</v>
      </c>
      <c r="QZP1" s="278" t="s">
        <v>354</v>
      </c>
      <c r="QZQ1" s="278" t="s">
        <v>354</v>
      </c>
      <c r="QZR1" s="278" t="s">
        <v>354</v>
      </c>
      <c r="QZS1" s="278" t="s">
        <v>354</v>
      </c>
      <c r="QZT1" s="278" t="s">
        <v>354</v>
      </c>
      <c r="QZU1" s="278" t="s">
        <v>354</v>
      </c>
      <c r="QZV1" s="278" t="s">
        <v>354</v>
      </c>
      <c r="QZW1" s="278" t="s">
        <v>354</v>
      </c>
      <c r="QZX1" s="278" t="s">
        <v>354</v>
      </c>
      <c r="QZY1" s="278" t="s">
        <v>354</v>
      </c>
      <c r="QZZ1" s="278" t="s">
        <v>354</v>
      </c>
      <c r="RAA1" s="278" t="s">
        <v>354</v>
      </c>
      <c r="RAB1" s="278" t="s">
        <v>354</v>
      </c>
      <c r="RAC1" s="278" t="s">
        <v>354</v>
      </c>
      <c r="RAD1" s="278" t="s">
        <v>354</v>
      </c>
      <c r="RAE1" s="278" t="s">
        <v>354</v>
      </c>
      <c r="RAF1" s="278" t="s">
        <v>354</v>
      </c>
      <c r="RAG1" s="278" t="s">
        <v>354</v>
      </c>
      <c r="RAH1" s="278" t="s">
        <v>354</v>
      </c>
      <c r="RAI1" s="278" t="s">
        <v>354</v>
      </c>
      <c r="RAJ1" s="278" t="s">
        <v>354</v>
      </c>
      <c r="RAK1" s="278" t="s">
        <v>354</v>
      </c>
      <c r="RAL1" s="278" t="s">
        <v>354</v>
      </c>
      <c r="RAM1" s="278" t="s">
        <v>354</v>
      </c>
      <c r="RAN1" s="278" t="s">
        <v>354</v>
      </c>
      <c r="RAO1" s="278" t="s">
        <v>354</v>
      </c>
      <c r="RAP1" s="278" t="s">
        <v>354</v>
      </c>
      <c r="RAQ1" s="278" t="s">
        <v>354</v>
      </c>
      <c r="RAR1" s="278" t="s">
        <v>354</v>
      </c>
      <c r="RAS1" s="278" t="s">
        <v>354</v>
      </c>
      <c r="RAT1" s="278" t="s">
        <v>354</v>
      </c>
      <c r="RAU1" s="278" t="s">
        <v>354</v>
      </c>
      <c r="RAV1" s="278" t="s">
        <v>354</v>
      </c>
      <c r="RAW1" s="278" t="s">
        <v>354</v>
      </c>
      <c r="RAX1" s="278" t="s">
        <v>354</v>
      </c>
      <c r="RAY1" s="278" t="s">
        <v>354</v>
      </c>
      <c r="RAZ1" s="278" t="s">
        <v>354</v>
      </c>
      <c r="RBA1" s="278" t="s">
        <v>354</v>
      </c>
      <c r="RBB1" s="278" t="s">
        <v>354</v>
      </c>
      <c r="RBC1" s="278" t="s">
        <v>354</v>
      </c>
      <c r="RBD1" s="278" t="s">
        <v>354</v>
      </c>
      <c r="RBE1" s="278" t="s">
        <v>354</v>
      </c>
      <c r="RBF1" s="278" t="s">
        <v>354</v>
      </c>
      <c r="RBG1" s="278" t="s">
        <v>354</v>
      </c>
      <c r="RBH1" s="278" t="s">
        <v>354</v>
      </c>
      <c r="RBI1" s="278" t="s">
        <v>354</v>
      </c>
      <c r="RBJ1" s="278" t="s">
        <v>354</v>
      </c>
      <c r="RBK1" s="278" t="s">
        <v>354</v>
      </c>
      <c r="RBL1" s="278" t="s">
        <v>354</v>
      </c>
      <c r="RBM1" s="278" t="s">
        <v>354</v>
      </c>
      <c r="RBN1" s="278" t="s">
        <v>354</v>
      </c>
      <c r="RBO1" s="278" t="s">
        <v>354</v>
      </c>
      <c r="RBP1" s="278" t="s">
        <v>354</v>
      </c>
      <c r="RBQ1" s="278" t="s">
        <v>354</v>
      </c>
      <c r="RBR1" s="278" t="s">
        <v>354</v>
      </c>
      <c r="RBS1" s="278" t="s">
        <v>354</v>
      </c>
      <c r="RBT1" s="278" t="s">
        <v>354</v>
      </c>
      <c r="RBU1" s="278" t="s">
        <v>354</v>
      </c>
      <c r="RBV1" s="278" t="s">
        <v>354</v>
      </c>
      <c r="RBW1" s="278" t="s">
        <v>354</v>
      </c>
      <c r="RBX1" s="278" t="s">
        <v>354</v>
      </c>
      <c r="RBY1" s="278" t="s">
        <v>354</v>
      </c>
      <c r="RBZ1" s="278" t="s">
        <v>354</v>
      </c>
      <c r="RCA1" s="278" t="s">
        <v>354</v>
      </c>
      <c r="RCB1" s="278" t="s">
        <v>354</v>
      </c>
      <c r="RCC1" s="278" t="s">
        <v>354</v>
      </c>
      <c r="RCD1" s="278" t="s">
        <v>354</v>
      </c>
      <c r="RCE1" s="278" t="s">
        <v>354</v>
      </c>
      <c r="RCF1" s="278" t="s">
        <v>354</v>
      </c>
      <c r="RCG1" s="278" t="s">
        <v>354</v>
      </c>
      <c r="RCH1" s="278" t="s">
        <v>354</v>
      </c>
      <c r="RCI1" s="278" t="s">
        <v>354</v>
      </c>
      <c r="RCJ1" s="278" t="s">
        <v>354</v>
      </c>
      <c r="RCK1" s="278" t="s">
        <v>354</v>
      </c>
      <c r="RCL1" s="278" t="s">
        <v>354</v>
      </c>
      <c r="RCM1" s="278" t="s">
        <v>354</v>
      </c>
      <c r="RCN1" s="278" t="s">
        <v>354</v>
      </c>
      <c r="RCO1" s="278" t="s">
        <v>354</v>
      </c>
      <c r="RCP1" s="278" t="s">
        <v>354</v>
      </c>
      <c r="RCQ1" s="278" t="s">
        <v>354</v>
      </c>
      <c r="RCR1" s="278" t="s">
        <v>354</v>
      </c>
      <c r="RCS1" s="278" t="s">
        <v>354</v>
      </c>
      <c r="RCT1" s="278" t="s">
        <v>354</v>
      </c>
      <c r="RCU1" s="278" t="s">
        <v>354</v>
      </c>
      <c r="RCV1" s="278" t="s">
        <v>354</v>
      </c>
      <c r="RCW1" s="278" t="s">
        <v>354</v>
      </c>
      <c r="RCX1" s="278" t="s">
        <v>354</v>
      </c>
      <c r="RCY1" s="278" t="s">
        <v>354</v>
      </c>
      <c r="RCZ1" s="278" t="s">
        <v>354</v>
      </c>
      <c r="RDA1" s="278" t="s">
        <v>354</v>
      </c>
      <c r="RDB1" s="278" t="s">
        <v>354</v>
      </c>
      <c r="RDC1" s="278" t="s">
        <v>354</v>
      </c>
      <c r="RDD1" s="278" t="s">
        <v>354</v>
      </c>
      <c r="RDE1" s="278" t="s">
        <v>354</v>
      </c>
      <c r="RDF1" s="278" t="s">
        <v>354</v>
      </c>
      <c r="RDG1" s="278" t="s">
        <v>354</v>
      </c>
      <c r="RDH1" s="278" t="s">
        <v>354</v>
      </c>
      <c r="RDI1" s="278" t="s">
        <v>354</v>
      </c>
      <c r="RDJ1" s="278" t="s">
        <v>354</v>
      </c>
      <c r="RDK1" s="278" t="s">
        <v>354</v>
      </c>
      <c r="RDL1" s="278" t="s">
        <v>354</v>
      </c>
      <c r="RDM1" s="278" t="s">
        <v>354</v>
      </c>
      <c r="RDN1" s="278" t="s">
        <v>354</v>
      </c>
      <c r="RDO1" s="278" t="s">
        <v>354</v>
      </c>
      <c r="RDP1" s="278" t="s">
        <v>354</v>
      </c>
      <c r="RDQ1" s="278" t="s">
        <v>354</v>
      </c>
      <c r="RDR1" s="278" t="s">
        <v>354</v>
      </c>
      <c r="RDS1" s="278" t="s">
        <v>354</v>
      </c>
      <c r="RDT1" s="278" t="s">
        <v>354</v>
      </c>
      <c r="RDU1" s="278" t="s">
        <v>354</v>
      </c>
      <c r="RDV1" s="278" t="s">
        <v>354</v>
      </c>
      <c r="RDW1" s="278" t="s">
        <v>354</v>
      </c>
      <c r="RDX1" s="278" t="s">
        <v>354</v>
      </c>
      <c r="RDY1" s="278" t="s">
        <v>354</v>
      </c>
      <c r="RDZ1" s="278" t="s">
        <v>354</v>
      </c>
      <c r="REA1" s="278" t="s">
        <v>354</v>
      </c>
      <c r="REB1" s="278" t="s">
        <v>354</v>
      </c>
      <c r="REC1" s="278" t="s">
        <v>354</v>
      </c>
      <c r="RED1" s="278" t="s">
        <v>354</v>
      </c>
      <c r="REE1" s="278" t="s">
        <v>354</v>
      </c>
      <c r="REF1" s="278" t="s">
        <v>354</v>
      </c>
      <c r="REG1" s="278" t="s">
        <v>354</v>
      </c>
      <c r="REH1" s="278" t="s">
        <v>354</v>
      </c>
      <c r="REI1" s="278" t="s">
        <v>354</v>
      </c>
      <c r="REJ1" s="278" t="s">
        <v>354</v>
      </c>
      <c r="REK1" s="278" t="s">
        <v>354</v>
      </c>
      <c r="REL1" s="278" t="s">
        <v>354</v>
      </c>
      <c r="REM1" s="278" t="s">
        <v>354</v>
      </c>
      <c r="REN1" s="278" t="s">
        <v>354</v>
      </c>
      <c r="REO1" s="278" t="s">
        <v>354</v>
      </c>
      <c r="REP1" s="278" t="s">
        <v>354</v>
      </c>
      <c r="REQ1" s="278" t="s">
        <v>354</v>
      </c>
      <c r="RER1" s="278" t="s">
        <v>354</v>
      </c>
      <c r="RES1" s="278" t="s">
        <v>354</v>
      </c>
      <c r="RET1" s="278" t="s">
        <v>354</v>
      </c>
      <c r="REU1" s="278" t="s">
        <v>354</v>
      </c>
      <c r="REV1" s="278" t="s">
        <v>354</v>
      </c>
      <c r="REW1" s="278" t="s">
        <v>354</v>
      </c>
      <c r="REX1" s="278" t="s">
        <v>354</v>
      </c>
      <c r="REY1" s="278" t="s">
        <v>354</v>
      </c>
      <c r="REZ1" s="278" t="s">
        <v>354</v>
      </c>
      <c r="RFA1" s="278" t="s">
        <v>354</v>
      </c>
      <c r="RFB1" s="278" t="s">
        <v>354</v>
      </c>
      <c r="RFC1" s="278" t="s">
        <v>354</v>
      </c>
      <c r="RFD1" s="278" t="s">
        <v>354</v>
      </c>
      <c r="RFE1" s="278" t="s">
        <v>354</v>
      </c>
      <c r="RFF1" s="278" t="s">
        <v>354</v>
      </c>
      <c r="RFG1" s="278" t="s">
        <v>354</v>
      </c>
      <c r="RFH1" s="278" t="s">
        <v>354</v>
      </c>
      <c r="RFI1" s="278" t="s">
        <v>354</v>
      </c>
      <c r="RFJ1" s="278" t="s">
        <v>354</v>
      </c>
      <c r="RFK1" s="278" t="s">
        <v>354</v>
      </c>
      <c r="RFL1" s="278" t="s">
        <v>354</v>
      </c>
      <c r="RFM1" s="278" t="s">
        <v>354</v>
      </c>
      <c r="RFN1" s="278" t="s">
        <v>354</v>
      </c>
      <c r="RFO1" s="278" t="s">
        <v>354</v>
      </c>
      <c r="RFP1" s="278" t="s">
        <v>354</v>
      </c>
      <c r="RFQ1" s="278" t="s">
        <v>354</v>
      </c>
      <c r="RFR1" s="278" t="s">
        <v>354</v>
      </c>
      <c r="RFS1" s="278" t="s">
        <v>354</v>
      </c>
      <c r="RFT1" s="278" t="s">
        <v>354</v>
      </c>
      <c r="RFU1" s="278" t="s">
        <v>354</v>
      </c>
      <c r="RFV1" s="278" t="s">
        <v>354</v>
      </c>
      <c r="RFW1" s="278" t="s">
        <v>354</v>
      </c>
      <c r="RFX1" s="278" t="s">
        <v>354</v>
      </c>
      <c r="RFY1" s="278" t="s">
        <v>354</v>
      </c>
      <c r="RFZ1" s="278" t="s">
        <v>354</v>
      </c>
      <c r="RGA1" s="278" t="s">
        <v>354</v>
      </c>
      <c r="RGB1" s="278" t="s">
        <v>354</v>
      </c>
      <c r="RGC1" s="278" t="s">
        <v>354</v>
      </c>
      <c r="RGD1" s="278" t="s">
        <v>354</v>
      </c>
      <c r="RGE1" s="278" t="s">
        <v>354</v>
      </c>
      <c r="RGF1" s="278" t="s">
        <v>354</v>
      </c>
      <c r="RGG1" s="278" t="s">
        <v>354</v>
      </c>
      <c r="RGH1" s="278" t="s">
        <v>354</v>
      </c>
      <c r="RGI1" s="278" t="s">
        <v>354</v>
      </c>
      <c r="RGJ1" s="278" t="s">
        <v>354</v>
      </c>
      <c r="RGK1" s="278" t="s">
        <v>354</v>
      </c>
      <c r="RGL1" s="278" t="s">
        <v>354</v>
      </c>
      <c r="RGM1" s="278" t="s">
        <v>354</v>
      </c>
      <c r="RGN1" s="278" t="s">
        <v>354</v>
      </c>
      <c r="RGO1" s="278" t="s">
        <v>354</v>
      </c>
      <c r="RGP1" s="278" t="s">
        <v>354</v>
      </c>
      <c r="RGQ1" s="278" t="s">
        <v>354</v>
      </c>
      <c r="RGR1" s="278" t="s">
        <v>354</v>
      </c>
      <c r="RGS1" s="278" t="s">
        <v>354</v>
      </c>
      <c r="RGT1" s="278" t="s">
        <v>354</v>
      </c>
      <c r="RGU1" s="278" t="s">
        <v>354</v>
      </c>
      <c r="RGV1" s="278" t="s">
        <v>354</v>
      </c>
      <c r="RGW1" s="278" t="s">
        <v>354</v>
      </c>
      <c r="RGX1" s="278" t="s">
        <v>354</v>
      </c>
      <c r="RGY1" s="278" t="s">
        <v>354</v>
      </c>
      <c r="RGZ1" s="278" t="s">
        <v>354</v>
      </c>
      <c r="RHA1" s="278" t="s">
        <v>354</v>
      </c>
      <c r="RHB1" s="278" t="s">
        <v>354</v>
      </c>
      <c r="RHC1" s="278" t="s">
        <v>354</v>
      </c>
      <c r="RHD1" s="278" t="s">
        <v>354</v>
      </c>
      <c r="RHE1" s="278" t="s">
        <v>354</v>
      </c>
      <c r="RHF1" s="278" t="s">
        <v>354</v>
      </c>
      <c r="RHG1" s="278" t="s">
        <v>354</v>
      </c>
      <c r="RHH1" s="278" t="s">
        <v>354</v>
      </c>
      <c r="RHI1" s="278" t="s">
        <v>354</v>
      </c>
      <c r="RHJ1" s="278" t="s">
        <v>354</v>
      </c>
      <c r="RHK1" s="278" t="s">
        <v>354</v>
      </c>
      <c r="RHL1" s="278" t="s">
        <v>354</v>
      </c>
      <c r="RHM1" s="278" t="s">
        <v>354</v>
      </c>
      <c r="RHN1" s="278" t="s">
        <v>354</v>
      </c>
      <c r="RHO1" s="278" t="s">
        <v>354</v>
      </c>
      <c r="RHP1" s="278" t="s">
        <v>354</v>
      </c>
      <c r="RHQ1" s="278" t="s">
        <v>354</v>
      </c>
      <c r="RHR1" s="278" t="s">
        <v>354</v>
      </c>
      <c r="RHS1" s="278" t="s">
        <v>354</v>
      </c>
      <c r="RHT1" s="278" t="s">
        <v>354</v>
      </c>
      <c r="RHU1" s="278" t="s">
        <v>354</v>
      </c>
      <c r="RHV1" s="278" t="s">
        <v>354</v>
      </c>
      <c r="RHW1" s="278" t="s">
        <v>354</v>
      </c>
      <c r="RHX1" s="278" t="s">
        <v>354</v>
      </c>
      <c r="RHY1" s="278" t="s">
        <v>354</v>
      </c>
      <c r="RHZ1" s="278" t="s">
        <v>354</v>
      </c>
      <c r="RIA1" s="278" t="s">
        <v>354</v>
      </c>
      <c r="RIB1" s="278" t="s">
        <v>354</v>
      </c>
      <c r="RIC1" s="278" t="s">
        <v>354</v>
      </c>
      <c r="RID1" s="278" t="s">
        <v>354</v>
      </c>
      <c r="RIE1" s="278" t="s">
        <v>354</v>
      </c>
      <c r="RIF1" s="278" t="s">
        <v>354</v>
      </c>
      <c r="RIG1" s="278" t="s">
        <v>354</v>
      </c>
      <c r="RIH1" s="278" t="s">
        <v>354</v>
      </c>
      <c r="RII1" s="278" t="s">
        <v>354</v>
      </c>
      <c r="RIJ1" s="278" t="s">
        <v>354</v>
      </c>
      <c r="RIK1" s="278" t="s">
        <v>354</v>
      </c>
      <c r="RIL1" s="278" t="s">
        <v>354</v>
      </c>
      <c r="RIM1" s="278" t="s">
        <v>354</v>
      </c>
      <c r="RIN1" s="278" t="s">
        <v>354</v>
      </c>
      <c r="RIO1" s="278" t="s">
        <v>354</v>
      </c>
      <c r="RIP1" s="278" t="s">
        <v>354</v>
      </c>
      <c r="RIQ1" s="278" t="s">
        <v>354</v>
      </c>
      <c r="RIR1" s="278" t="s">
        <v>354</v>
      </c>
      <c r="RIS1" s="278" t="s">
        <v>354</v>
      </c>
      <c r="RIT1" s="278" t="s">
        <v>354</v>
      </c>
      <c r="RIU1" s="278" t="s">
        <v>354</v>
      </c>
      <c r="RIV1" s="278" t="s">
        <v>354</v>
      </c>
      <c r="RIW1" s="278" t="s">
        <v>354</v>
      </c>
      <c r="RIX1" s="278" t="s">
        <v>354</v>
      </c>
      <c r="RIY1" s="278" t="s">
        <v>354</v>
      </c>
      <c r="RIZ1" s="278" t="s">
        <v>354</v>
      </c>
      <c r="RJA1" s="278" t="s">
        <v>354</v>
      </c>
      <c r="RJB1" s="278" t="s">
        <v>354</v>
      </c>
      <c r="RJC1" s="278" t="s">
        <v>354</v>
      </c>
      <c r="RJD1" s="278" t="s">
        <v>354</v>
      </c>
      <c r="RJE1" s="278" t="s">
        <v>354</v>
      </c>
      <c r="RJF1" s="278" t="s">
        <v>354</v>
      </c>
      <c r="RJG1" s="278" t="s">
        <v>354</v>
      </c>
      <c r="RJH1" s="278" t="s">
        <v>354</v>
      </c>
      <c r="RJI1" s="278" t="s">
        <v>354</v>
      </c>
      <c r="RJJ1" s="278" t="s">
        <v>354</v>
      </c>
      <c r="RJK1" s="278" t="s">
        <v>354</v>
      </c>
      <c r="RJL1" s="278" t="s">
        <v>354</v>
      </c>
      <c r="RJM1" s="278" t="s">
        <v>354</v>
      </c>
      <c r="RJN1" s="278" t="s">
        <v>354</v>
      </c>
      <c r="RJO1" s="278" t="s">
        <v>354</v>
      </c>
      <c r="RJP1" s="278" t="s">
        <v>354</v>
      </c>
      <c r="RJQ1" s="278" t="s">
        <v>354</v>
      </c>
      <c r="RJR1" s="278" t="s">
        <v>354</v>
      </c>
      <c r="RJS1" s="278" t="s">
        <v>354</v>
      </c>
      <c r="RJT1" s="278" t="s">
        <v>354</v>
      </c>
      <c r="RJU1" s="278" t="s">
        <v>354</v>
      </c>
      <c r="RJV1" s="278" t="s">
        <v>354</v>
      </c>
      <c r="RJW1" s="278" t="s">
        <v>354</v>
      </c>
      <c r="RJX1" s="278" t="s">
        <v>354</v>
      </c>
      <c r="RJY1" s="278" t="s">
        <v>354</v>
      </c>
      <c r="RJZ1" s="278" t="s">
        <v>354</v>
      </c>
      <c r="RKA1" s="278" t="s">
        <v>354</v>
      </c>
      <c r="RKB1" s="278" t="s">
        <v>354</v>
      </c>
      <c r="RKC1" s="278" t="s">
        <v>354</v>
      </c>
      <c r="RKD1" s="278" t="s">
        <v>354</v>
      </c>
      <c r="RKE1" s="278" t="s">
        <v>354</v>
      </c>
      <c r="RKF1" s="278" t="s">
        <v>354</v>
      </c>
      <c r="RKG1" s="278" t="s">
        <v>354</v>
      </c>
      <c r="RKH1" s="278" t="s">
        <v>354</v>
      </c>
      <c r="RKI1" s="278" t="s">
        <v>354</v>
      </c>
      <c r="RKJ1" s="278" t="s">
        <v>354</v>
      </c>
      <c r="RKK1" s="278" t="s">
        <v>354</v>
      </c>
      <c r="RKL1" s="278" t="s">
        <v>354</v>
      </c>
      <c r="RKM1" s="278" t="s">
        <v>354</v>
      </c>
      <c r="RKN1" s="278" t="s">
        <v>354</v>
      </c>
      <c r="RKO1" s="278" t="s">
        <v>354</v>
      </c>
      <c r="RKP1" s="278" t="s">
        <v>354</v>
      </c>
      <c r="RKQ1" s="278" t="s">
        <v>354</v>
      </c>
      <c r="RKR1" s="278" t="s">
        <v>354</v>
      </c>
      <c r="RKS1" s="278" t="s">
        <v>354</v>
      </c>
      <c r="RKT1" s="278" t="s">
        <v>354</v>
      </c>
      <c r="RKU1" s="278" t="s">
        <v>354</v>
      </c>
      <c r="RKV1" s="278" t="s">
        <v>354</v>
      </c>
      <c r="RKW1" s="278" t="s">
        <v>354</v>
      </c>
      <c r="RKX1" s="278" t="s">
        <v>354</v>
      </c>
      <c r="RKY1" s="278" t="s">
        <v>354</v>
      </c>
      <c r="RKZ1" s="278" t="s">
        <v>354</v>
      </c>
      <c r="RLA1" s="278" t="s">
        <v>354</v>
      </c>
      <c r="RLB1" s="278" t="s">
        <v>354</v>
      </c>
      <c r="RLC1" s="278" t="s">
        <v>354</v>
      </c>
      <c r="RLD1" s="278" t="s">
        <v>354</v>
      </c>
      <c r="RLE1" s="278" t="s">
        <v>354</v>
      </c>
      <c r="RLF1" s="278" t="s">
        <v>354</v>
      </c>
      <c r="RLG1" s="278" t="s">
        <v>354</v>
      </c>
      <c r="RLH1" s="278" t="s">
        <v>354</v>
      </c>
      <c r="RLI1" s="278" t="s">
        <v>354</v>
      </c>
      <c r="RLJ1" s="278" t="s">
        <v>354</v>
      </c>
      <c r="RLK1" s="278" t="s">
        <v>354</v>
      </c>
      <c r="RLL1" s="278" t="s">
        <v>354</v>
      </c>
      <c r="RLM1" s="278" t="s">
        <v>354</v>
      </c>
      <c r="RLN1" s="278" t="s">
        <v>354</v>
      </c>
      <c r="RLO1" s="278" t="s">
        <v>354</v>
      </c>
      <c r="RLP1" s="278" t="s">
        <v>354</v>
      </c>
      <c r="RLQ1" s="278" t="s">
        <v>354</v>
      </c>
      <c r="RLR1" s="278" t="s">
        <v>354</v>
      </c>
      <c r="RLS1" s="278" t="s">
        <v>354</v>
      </c>
      <c r="RLT1" s="278" t="s">
        <v>354</v>
      </c>
      <c r="RLU1" s="278" t="s">
        <v>354</v>
      </c>
      <c r="RLV1" s="278" t="s">
        <v>354</v>
      </c>
      <c r="RLW1" s="278" t="s">
        <v>354</v>
      </c>
      <c r="RLX1" s="278" t="s">
        <v>354</v>
      </c>
      <c r="RLY1" s="278" t="s">
        <v>354</v>
      </c>
      <c r="RLZ1" s="278" t="s">
        <v>354</v>
      </c>
      <c r="RMA1" s="278" t="s">
        <v>354</v>
      </c>
      <c r="RMB1" s="278" t="s">
        <v>354</v>
      </c>
      <c r="RMC1" s="278" t="s">
        <v>354</v>
      </c>
      <c r="RMD1" s="278" t="s">
        <v>354</v>
      </c>
      <c r="RME1" s="278" t="s">
        <v>354</v>
      </c>
      <c r="RMF1" s="278" t="s">
        <v>354</v>
      </c>
      <c r="RMG1" s="278" t="s">
        <v>354</v>
      </c>
      <c r="RMH1" s="278" t="s">
        <v>354</v>
      </c>
      <c r="RMI1" s="278" t="s">
        <v>354</v>
      </c>
      <c r="RMJ1" s="278" t="s">
        <v>354</v>
      </c>
      <c r="RMK1" s="278" t="s">
        <v>354</v>
      </c>
      <c r="RML1" s="278" t="s">
        <v>354</v>
      </c>
      <c r="RMM1" s="278" t="s">
        <v>354</v>
      </c>
      <c r="RMN1" s="278" t="s">
        <v>354</v>
      </c>
      <c r="RMO1" s="278" t="s">
        <v>354</v>
      </c>
      <c r="RMP1" s="278" t="s">
        <v>354</v>
      </c>
      <c r="RMQ1" s="278" t="s">
        <v>354</v>
      </c>
      <c r="RMR1" s="278" t="s">
        <v>354</v>
      </c>
      <c r="RMS1" s="278" t="s">
        <v>354</v>
      </c>
      <c r="RMT1" s="278" t="s">
        <v>354</v>
      </c>
      <c r="RMU1" s="278" t="s">
        <v>354</v>
      </c>
      <c r="RMV1" s="278" t="s">
        <v>354</v>
      </c>
      <c r="RMW1" s="278" t="s">
        <v>354</v>
      </c>
      <c r="RMX1" s="278" t="s">
        <v>354</v>
      </c>
      <c r="RMY1" s="278" t="s">
        <v>354</v>
      </c>
      <c r="RMZ1" s="278" t="s">
        <v>354</v>
      </c>
      <c r="RNA1" s="278" t="s">
        <v>354</v>
      </c>
      <c r="RNB1" s="278" t="s">
        <v>354</v>
      </c>
      <c r="RNC1" s="278" t="s">
        <v>354</v>
      </c>
      <c r="RND1" s="278" t="s">
        <v>354</v>
      </c>
      <c r="RNE1" s="278" t="s">
        <v>354</v>
      </c>
      <c r="RNF1" s="278" t="s">
        <v>354</v>
      </c>
      <c r="RNG1" s="278" t="s">
        <v>354</v>
      </c>
      <c r="RNH1" s="278" t="s">
        <v>354</v>
      </c>
      <c r="RNI1" s="278" t="s">
        <v>354</v>
      </c>
      <c r="RNJ1" s="278" t="s">
        <v>354</v>
      </c>
      <c r="RNK1" s="278" t="s">
        <v>354</v>
      </c>
      <c r="RNL1" s="278" t="s">
        <v>354</v>
      </c>
      <c r="RNM1" s="278" t="s">
        <v>354</v>
      </c>
      <c r="RNN1" s="278" t="s">
        <v>354</v>
      </c>
      <c r="RNO1" s="278" t="s">
        <v>354</v>
      </c>
      <c r="RNP1" s="278" t="s">
        <v>354</v>
      </c>
      <c r="RNQ1" s="278" t="s">
        <v>354</v>
      </c>
      <c r="RNR1" s="278" t="s">
        <v>354</v>
      </c>
      <c r="RNS1" s="278" t="s">
        <v>354</v>
      </c>
      <c r="RNT1" s="278" t="s">
        <v>354</v>
      </c>
      <c r="RNU1" s="278" t="s">
        <v>354</v>
      </c>
      <c r="RNV1" s="278" t="s">
        <v>354</v>
      </c>
      <c r="RNW1" s="278" t="s">
        <v>354</v>
      </c>
      <c r="RNX1" s="278" t="s">
        <v>354</v>
      </c>
      <c r="RNY1" s="278" t="s">
        <v>354</v>
      </c>
      <c r="RNZ1" s="278" t="s">
        <v>354</v>
      </c>
      <c r="ROA1" s="278" t="s">
        <v>354</v>
      </c>
      <c r="ROB1" s="278" t="s">
        <v>354</v>
      </c>
      <c r="ROC1" s="278" t="s">
        <v>354</v>
      </c>
      <c r="ROD1" s="278" t="s">
        <v>354</v>
      </c>
      <c r="ROE1" s="278" t="s">
        <v>354</v>
      </c>
      <c r="ROF1" s="278" t="s">
        <v>354</v>
      </c>
      <c r="ROG1" s="278" t="s">
        <v>354</v>
      </c>
      <c r="ROH1" s="278" t="s">
        <v>354</v>
      </c>
      <c r="ROI1" s="278" t="s">
        <v>354</v>
      </c>
      <c r="ROJ1" s="278" t="s">
        <v>354</v>
      </c>
      <c r="ROK1" s="278" t="s">
        <v>354</v>
      </c>
      <c r="ROL1" s="278" t="s">
        <v>354</v>
      </c>
      <c r="ROM1" s="278" t="s">
        <v>354</v>
      </c>
      <c r="RON1" s="278" t="s">
        <v>354</v>
      </c>
      <c r="ROO1" s="278" t="s">
        <v>354</v>
      </c>
      <c r="ROP1" s="278" t="s">
        <v>354</v>
      </c>
      <c r="ROQ1" s="278" t="s">
        <v>354</v>
      </c>
      <c r="ROR1" s="278" t="s">
        <v>354</v>
      </c>
      <c r="ROS1" s="278" t="s">
        <v>354</v>
      </c>
      <c r="ROT1" s="278" t="s">
        <v>354</v>
      </c>
      <c r="ROU1" s="278" t="s">
        <v>354</v>
      </c>
      <c r="ROV1" s="278" t="s">
        <v>354</v>
      </c>
      <c r="ROW1" s="278" t="s">
        <v>354</v>
      </c>
      <c r="ROX1" s="278" t="s">
        <v>354</v>
      </c>
      <c r="ROY1" s="278" t="s">
        <v>354</v>
      </c>
      <c r="ROZ1" s="278" t="s">
        <v>354</v>
      </c>
      <c r="RPA1" s="278" t="s">
        <v>354</v>
      </c>
      <c r="RPB1" s="278" t="s">
        <v>354</v>
      </c>
      <c r="RPC1" s="278" t="s">
        <v>354</v>
      </c>
      <c r="RPD1" s="278" t="s">
        <v>354</v>
      </c>
      <c r="RPE1" s="278" t="s">
        <v>354</v>
      </c>
      <c r="RPF1" s="278" t="s">
        <v>354</v>
      </c>
      <c r="RPG1" s="278" t="s">
        <v>354</v>
      </c>
      <c r="RPH1" s="278" t="s">
        <v>354</v>
      </c>
      <c r="RPI1" s="278" t="s">
        <v>354</v>
      </c>
      <c r="RPJ1" s="278" t="s">
        <v>354</v>
      </c>
      <c r="RPK1" s="278" t="s">
        <v>354</v>
      </c>
      <c r="RPL1" s="278" t="s">
        <v>354</v>
      </c>
      <c r="RPM1" s="278" t="s">
        <v>354</v>
      </c>
      <c r="RPN1" s="278" t="s">
        <v>354</v>
      </c>
      <c r="RPO1" s="278" t="s">
        <v>354</v>
      </c>
      <c r="RPP1" s="278" t="s">
        <v>354</v>
      </c>
      <c r="RPQ1" s="278" t="s">
        <v>354</v>
      </c>
      <c r="RPR1" s="278" t="s">
        <v>354</v>
      </c>
      <c r="RPS1" s="278" t="s">
        <v>354</v>
      </c>
      <c r="RPT1" s="278" t="s">
        <v>354</v>
      </c>
      <c r="RPU1" s="278" t="s">
        <v>354</v>
      </c>
      <c r="RPV1" s="278" t="s">
        <v>354</v>
      </c>
      <c r="RPW1" s="278" t="s">
        <v>354</v>
      </c>
      <c r="RPX1" s="278" t="s">
        <v>354</v>
      </c>
      <c r="RPY1" s="278" t="s">
        <v>354</v>
      </c>
      <c r="RPZ1" s="278" t="s">
        <v>354</v>
      </c>
      <c r="RQA1" s="278" t="s">
        <v>354</v>
      </c>
      <c r="RQB1" s="278" t="s">
        <v>354</v>
      </c>
      <c r="RQC1" s="278" t="s">
        <v>354</v>
      </c>
      <c r="RQD1" s="278" t="s">
        <v>354</v>
      </c>
      <c r="RQE1" s="278" t="s">
        <v>354</v>
      </c>
      <c r="RQF1" s="278" t="s">
        <v>354</v>
      </c>
      <c r="RQG1" s="278" t="s">
        <v>354</v>
      </c>
      <c r="RQH1" s="278" t="s">
        <v>354</v>
      </c>
      <c r="RQI1" s="278" t="s">
        <v>354</v>
      </c>
      <c r="RQJ1" s="278" t="s">
        <v>354</v>
      </c>
      <c r="RQK1" s="278" t="s">
        <v>354</v>
      </c>
      <c r="RQL1" s="278" t="s">
        <v>354</v>
      </c>
      <c r="RQM1" s="278" t="s">
        <v>354</v>
      </c>
      <c r="RQN1" s="278" t="s">
        <v>354</v>
      </c>
      <c r="RQO1" s="278" t="s">
        <v>354</v>
      </c>
      <c r="RQP1" s="278" t="s">
        <v>354</v>
      </c>
      <c r="RQQ1" s="278" t="s">
        <v>354</v>
      </c>
      <c r="RQR1" s="278" t="s">
        <v>354</v>
      </c>
      <c r="RQS1" s="278" t="s">
        <v>354</v>
      </c>
      <c r="RQT1" s="278" t="s">
        <v>354</v>
      </c>
      <c r="RQU1" s="278" t="s">
        <v>354</v>
      </c>
      <c r="RQV1" s="278" t="s">
        <v>354</v>
      </c>
      <c r="RQW1" s="278" t="s">
        <v>354</v>
      </c>
      <c r="RQX1" s="278" t="s">
        <v>354</v>
      </c>
      <c r="RQY1" s="278" t="s">
        <v>354</v>
      </c>
      <c r="RQZ1" s="278" t="s">
        <v>354</v>
      </c>
      <c r="RRA1" s="278" t="s">
        <v>354</v>
      </c>
      <c r="RRB1" s="278" t="s">
        <v>354</v>
      </c>
      <c r="RRC1" s="278" t="s">
        <v>354</v>
      </c>
      <c r="RRD1" s="278" t="s">
        <v>354</v>
      </c>
      <c r="RRE1" s="278" t="s">
        <v>354</v>
      </c>
      <c r="RRF1" s="278" t="s">
        <v>354</v>
      </c>
      <c r="RRG1" s="278" t="s">
        <v>354</v>
      </c>
      <c r="RRH1" s="278" t="s">
        <v>354</v>
      </c>
      <c r="RRI1" s="278" t="s">
        <v>354</v>
      </c>
      <c r="RRJ1" s="278" t="s">
        <v>354</v>
      </c>
      <c r="RRK1" s="278" t="s">
        <v>354</v>
      </c>
      <c r="RRL1" s="278" t="s">
        <v>354</v>
      </c>
      <c r="RRM1" s="278" t="s">
        <v>354</v>
      </c>
      <c r="RRN1" s="278" t="s">
        <v>354</v>
      </c>
      <c r="RRO1" s="278" t="s">
        <v>354</v>
      </c>
      <c r="RRP1" s="278" t="s">
        <v>354</v>
      </c>
      <c r="RRQ1" s="278" t="s">
        <v>354</v>
      </c>
      <c r="RRR1" s="278" t="s">
        <v>354</v>
      </c>
      <c r="RRS1" s="278" t="s">
        <v>354</v>
      </c>
      <c r="RRT1" s="278" t="s">
        <v>354</v>
      </c>
      <c r="RRU1" s="278" t="s">
        <v>354</v>
      </c>
      <c r="RRV1" s="278" t="s">
        <v>354</v>
      </c>
      <c r="RRW1" s="278" t="s">
        <v>354</v>
      </c>
      <c r="RRX1" s="278" t="s">
        <v>354</v>
      </c>
      <c r="RRY1" s="278" t="s">
        <v>354</v>
      </c>
      <c r="RRZ1" s="278" t="s">
        <v>354</v>
      </c>
      <c r="RSA1" s="278" t="s">
        <v>354</v>
      </c>
      <c r="RSB1" s="278" t="s">
        <v>354</v>
      </c>
      <c r="RSC1" s="278" t="s">
        <v>354</v>
      </c>
      <c r="RSD1" s="278" t="s">
        <v>354</v>
      </c>
      <c r="RSE1" s="278" t="s">
        <v>354</v>
      </c>
      <c r="RSF1" s="278" t="s">
        <v>354</v>
      </c>
      <c r="RSG1" s="278" t="s">
        <v>354</v>
      </c>
      <c r="RSH1" s="278" t="s">
        <v>354</v>
      </c>
      <c r="RSI1" s="278" t="s">
        <v>354</v>
      </c>
      <c r="RSJ1" s="278" t="s">
        <v>354</v>
      </c>
      <c r="RSK1" s="278" t="s">
        <v>354</v>
      </c>
      <c r="RSL1" s="278" t="s">
        <v>354</v>
      </c>
      <c r="RSM1" s="278" t="s">
        <v>354</v>
      </c>
      <c r="RSN1" s="278" t="s">
        <v>354</v>
      </c>
      <c r="RSO1" s="278" t="s">
        <v>354</v>
      </c>
      <c r="RSP1" s="278" t="s">
        <v>354</v>
      </c>
      <c r="RSQ1" s="278" t="s">
        <v>354</v>
      </c>
      <c r="RSR1" s="278" t="s">
        <v>354</v>
      </c>
      <c r="RSS1" s="278" t="s">
        <v>354</v>
      </c>
      <c r="RST1" s="278" t="s">
        <v>354</v>
      </c>
      <c r="RSU1" s="278" t="s">
        <v>354</v>
      </c>
      <c r="RSV1" s="278" t="s">
        <v>354</v>
      </c>
      <c r="RSW1" s="278" t="s">
        <v>354</v>
      </c>
      <c r="RSX1" s="278" t="s">
        <v>354</v>
      </c>
      <c r="RSY1" s="278" t="s">
        <v>354</v>
      </c>
      <c r="RSZ1" s="278" t="s">
        <v>354</v>
      </c>
      <c r="RTA1" s="278" t="s">
        <v>354</v>
      </c>
      <c r="RTB1" s="278" t="s">
        <v>354</v>
      </c>
      <c r="RTC1" s="278" t="s">
        <v>354</v>
      </c>
      <c r="RTD1" s="278" t="s">
        <v>354</v>
      </c>
      <c r="RTE1" s="278" t="s">
        <v>354</v>
      </c>
      <c r="RTF1" s="278" t="s">
        <v>354</v>
      </c>
      <c r="RTG1" s="278" t="s">
        <v>354</v>
      </c>
      <c r="RTH1" s="278" t="s">
        <v>354</v>
      </c>
      <c r="RTI1" s="278" t="s">
        <v>354</v>
      </c>
      <c r="RTJ1" s="278" t="s">
        <v>354</v>
      </c>
      <c r="RTK1" s="278" t="s">
        <v>354</v>
      </c>
      <c r="RTL1" s="278" t="s">
        <v>354</v>
      </c>
      <c r="RTM1" s="278" t="s">
        <v>354</v>
      </c>
      <c r="RTN1" s="278" t="s">
        <v>354</v>
      </c>
      <c r="RTO1" s="278" t="s">
        <v>354</v>
      </c>
      <c r="RTP1" s="278" t="s">
        <v>354</v>
      </c>
      <c r="RTQ1" s="278" t="s">
        <v>354</v>
      </c>
      <c r="RTR1" s="278" t="s">
        <v>354</v>
      </c>
      <c r="RTS1" s="278" t="s">
        <v>354</v>
      </c>
      <c r="RTT1" s="278" t="s">
        <v>354</v>
      </c>
      <c r="RTU1" s="278" t="s">
        <v>354</v>
      </c>
      <c r="RTV1" s="278" t="s">
        <v>354</v>
      </c>
      <c r="RTW1" s="278" t="s">
        <v>354</v>
      </c>
      <c r="RTX1" s="278" t="s">
        <v>354</v>
      </c>
      <c r="RTY1" s="278" t="s">
        <v>354</v>
      </c>
      <c r="RTZ1" s="278" t="s">
        <v>354</v>
      </c>
      <c r="RUA1" s="278" t="s">
        <v>354</v>
      </c>
      <c r="RUB1" s="278" t="s">
        <v>354</v>
      </c>
      <c r="RUC1" s="278" t="s">
        <v>354</v>
      </c>
      <c r="RUD1" s="278" t="s">
        <v>354</v>
      </c>
      <c r="RUE1" s="278" t="s">
        <v>354</v>
      </c>
      <c r="RUF1" s="278" t="s">
        <v>354</v>
      </c>
      <c r="RUG1" s="278" t="s">
        <v>354</v>
      </c>
      <c r="RUH1" s="278" t="s">
        <v>354</v>
      </c>
      <c r="RUI1" s="278" t="s">
        <v>354</v>
      </c>
      <c r="RUJ1" s="278" t="s">
        <v>354</v>
      </c>
      <c r="RUK1" s="278" t="s">
        <v>354</v>
      </c>
      <c r="RUL1" s="278" t="s">
        <v>354</v>
      </c>
      <c r="RUM1" s="278" t="s">
        <v>354</v>
      </c>
      <c r="RUN1" s="278" t="s">
        <v>354</v>
      </c>
      <c r="RUO1" s="278" t="s">
        <v>354</v>
      </c>
      <c r="RUP1" s="278" t="s">
        <v>354</v>
      </c>
      <c r="RUQ1" s="278" t="s">
        <v>354</v>
      </c>
      <c r="RUR1" s="278" t="s">
        <v>354</v>
      </c>
      <c r="RUS1" s="278" t="s">
        <v>354</v>
      </c>
      <c r="RUT1" s="278" t="s">
        <v>354</v>
      </c>
      <c r="RUU1" s="278" t="s">
        <v>354</v>
      </c>
      <c r="RUV1" s="278" t="s">
        <v>354</v>
      </c>
      <c r="RUW1" s="278" t="s">
        <v>354</v>
      </c>
      <c r="RUX1" s="278" t="s">
        <v>354</v>
      </c>
      <c r="RUY1" s="278" t="s">
        <v>354</v>
      </c>
      <c r="RUZ1" s="278" t="s">
        <v>354</v>
      </c>
      <c r="RVA1" s="278" t="s">
        <v>354</v>
      </c>
      <c r="RVB1" s="278" t="s">
        <v>354</v>
      </c>
      <c r="RVC1" s="278" t="s">
        <v>354</v>
      </c>
      <c r="RVD1" s="278" t="s">
        <v>354</v>
      </c>
      <c r="RVE1" s="278" t="s">
        <v>354</v>
      </c>
      <c r="RVF1" s="278" t="s">
        <v>354</v>
      </c>
      <c r="RVG1" s="278" t="s">
        <v>354</v>
      </c>
      <c r="RVH1" s="278" t="s">
        <v>354</v>
      </c>
      <c r="RVI1" s="278" t="s">
        <v>354</v>
      </c>
      <c r="RVJ1" s="278" t="s">
        <v>354</v>
      </c>
      <c r="RVK1" s="278" t="s">
        <v>354</v>
      </c>
      <c r="RVL1" s="278" t="s">
        <v>354</v>
      </c>
      <c r="RVM1" s="278" t="s">
        <v>354</v>
      </c>
      <c r="RVN1" s="278" t="s">
        <v>354</v>
      </c>
      <c r="RVO1" s="278" t="s">
        <v>354</v>
      </c>
      <c r="RVP1" s="278" t="s">
        <v>354</v>
      </c>
      <c r="RVQ1" s="278" t="s">
        <v>354</v>
      </c>
      <c r="RVR1" s="278" t="s">
        <v>354</v>
      </c>
      <c r="RVS1" s="278" t="s">
        <v>354</v>
      </c>
      <c r="RVT1" s="278" t="s">
        <v>354</v>
      </c>
      <c r="RVU1" s="278" t="s">
        <v>354</v>
      </c>
      <c r="RVV1" s="278" t="s">
        <v>354</v>
      </c>
      <c r="RVW1" s="278" t="s">
        <v>354</v>
      </c>
      <c r="RVX1" s="278" t="s">
        <v>354</v>
      </c>
      <c r="RVY1" s="278" t="s">
        <v>354</v>
      </c>
      <c r="RVZ1" s="278" t="s">
        <v>354</v>
      </c>
      <c r="RWA1" s="278" t="s">
        <v>354</v>
      </c>
      <c r="RWB1" s="278" t="s">
        <v>354</v>
      </c>
      <c r="RWC1" s="278" t="s">
        <v>354</v>
      </c>
      <c r="RWD1" s="278" t="s">
        <v>354</v>
      </c>
      <c r="RWE1" s="278" t="s">
        <v>354</v>
      </c>
      <c r="RWF1" s="278" t="s">
        <v>354</v>
      </c>
      <c r="RWG1" s="278" t="s">
        <v>354</v>
      </c>
      <c r="RWH1" s="278" t="s">
        <v>354</v>
      </c>
      <c r="RWI1" s="278" t="s">
        <v>354</v>
      </c>
      <c r="RWJ1" s="278" t="s">
        <v>354</v>
      </c>
      <c r="RWK1" s="278" t="s">
        <v>354</v>
      </c>
      <c r="RWL1" s="278" t="s">
        <v>354</v>
      </c>
      <c r="RWM1" s="278" t="s">
        <v>354</v>
      </c>
      <c r="RWN1" s="278" t="s">
        <v>354</v>
      </c>
      <c r="RWO1" s="278" t="s">
        <v>354</v>
      </c>
      <c r="RWP1" s="278" t="s">
        <v>354</v>
      </c>
      <c r="RWQ1" s="278" t="s">
        <v>354</v>
      </c>
      <c r="RWR1" s="278" t="s">
        <v>354</v>
      </c>
      <c r="RWS1" s="278" t="s">
        <v>354</v>
      </c>
      <c r="RWT1" s="278" t="s">
        <v>354</v>
      </c>
      <c r="RWU1" s="278" t="s">
        <v>354</v>
      </c>
      <c r="RWV1" s="278" t="s">
        <v>354</v>
      </c>
      <c r="RWW1" s="278" t="s">
        <v>354</v>
      </c>
      <c r="RWX1" s="278" t="s">
        <v>354</v>
      </c>
      <c r="RWY1" s="278" t="s">
        <v>354</v>
      </c>
      <c r="RWZ1" s="278" t="s">
        <v>354</v>
      </c>
      <c r="RXA1" s="278" t="s">
        <v>354</v>
      </c>
      <c r="RXB1" s="278" t="s">
        <v>354</v>
      </c>
      <c r="RXC1" s="278" t="s">
        <v>354</v>
      </c>
      <c r="RXD1" s="278" t="s">
        <v>354</v>
      </c>
      <c r="RXE1" s="278" t="s">
        <v>354</v>
      </c>
      <c r="RXF1" s="278" t="s">
        <v>354</v>
      </c>
      <c r="RXG1" s="278" t="s">
        <v>354</v>
      </c>
      <c r="RXH1" s="278" t="s">
        <v>354</v>
      </c>
      <c r="RXI1" s="278" t="s">
        <v>354</v>
      </c>
      <c r="RXJ1" s="278" t="s">
        <v>354</v>
      </c>
      <c r="RXK1" s="278" t="s">
        <v>354</v>
      </c>
      <c r="RXL1" s="278" t="s">
        <v>354</v>
      </c>
      <c r="RXM1" s="278" t="s">
        <v>354</v>
      </c>
      <c r="RXN1" s="278" t="s">
        <v>354</v>
      </c>
      <c r="RXO1" s="278" t="s">
        <v>354</v>
      </c>
      <c r="RXP1" s="278" t="s">
        <v>354</v>
      </c>
      <c r="RXQ1" s="278" t="s">
        <v>354</v>
      </c>
      <c r="RXR1" s="278" t="s">
        <v>354</v>
      </c>
      <c r="RXS1" s="278" t="s">
        <v>354</v>
      </c>
      <c r="RXT1" s="278" t="s">
        <v>354</v>
      </c>
      <c r="RXU1" s="278" t="s">
        <v>354</v>
      </c>
      <c r="RXV1" s="278" t="s">
        <v>354</v>
      </c>
      <c r="RXW1" s="278" t="s">
        <v>354</v>
      </c>
      <c r="RXX1" s="278" t="s">
        <v>354</v>
      </c>
      <c r="RXY1" s="278" t="s">
        <v>354</v>
      </c>
      <c r="RXZ1" s="278" t="s">
        <v>354</v>
      </c>
      <c r="RYA1" s="278" t="s">
        <v>354</v>
      </c>
      <c r="RYB1" s="278" t="s">
        <v>354</v>
      </c>
      <c r="RYC1" s="278" t="s">
        <v>354</v>
      </c>
      <c r="RYD1" s="278" t="s">
        <v>354</v>
      </c>
      <c r="RYE1" s="278" t="s">
        <v>354</v>
      </c>
      <c r="RYF1" s="278" t="s">
        <v>354</v>
      </c>
      <c r="RYG1" s="278" t="s">
        <v>354</v>
      </c>
      <c r="RYH1" s="278" t="s">
        <v>354</v>
      </c>
      <c r="RYI1" s="278" t="s">
        <v>354</v>
      </c>
      <c r="RYJ1" s="278" t="s">
        <v>354</v>
      </c>
      <c r="RYK1" s="278" t="s">
        <v>354</v>
      </c>
      <c r="RYL1" s="278" t="s">
        <v>354</v>
      </c>
      <c r="RYM1" s="278" t="s">
        <v>354</v>
      </c>
      <c r="RYN1" s="278" t="s">
        <v>354</v>
      </c>
      <c r="RYO1" s="278" t="s">
        <v>354</v>
      </c>
      <c r="RYP1" s="278" t="s">
        <v>354</v>
      </c>
      <c r="RYQ1" s="278" t="s">
        <v>354</v>
      </c>
      <c r="RYR1" s="278" t="s">
        <v>354</v>
      </c>
      <c r="RYS1" s="278" t="s">
        <v>354</v>
      </c>
      <c r="RYT1" s="278" t="s">
        <v>354</v>
      </c>
      <c r="RYU1" s="278" t="s">
        <v>354</v>
      </c>
      <c r="RYV1" s="278" t="s">
        <v>354</v>
      </c>
      <c r="RYW1" s="278" t="s">
        <v>354</v>
      </c>
      <c r="RYX1" s="278" t="s">
        <v>354</v>
      </c>
      <c r="RYY1" s="278" t="s">
        <v>354</v>
      </c>
      <c r="RYZ1" s="278" t="s">
        <v>354</v>
      </c>
      <c r="RZA1" s="278" t="s">
        <v>354</v>
      </c>
      <c r="RZB1" s="278" t="s">
        <v>354</v>
      </c>
      <c r="RZC1" s="278" t="s">
        <v>354</v>
      </c>
      <c r="RZD1" s="278" t="s">
        <v>354</v>
      </c>
      <c r="RZE1" s="278" t="s">
        <v>354</v>
      </c>
      <c r="RZF1" s="278" t="s">
        <v>354</v>
      </c>
      <c r="RZG1" s="278" t="s">
        <v>354</v>
      </c>
      <c r="RZH1" s="278" t="s">
        <v>354</v>
      </c>
      <c r="RZI1" s="278" t="s">
        <v>354</v>
      </c>
      <c r="RZJ1" s="278" t="s">
        <v>354</v>
      </c>
      <c r="RZK1" s="278" t="s">
        <v>354</v>
      </c>
      <c r="RZL1" s="278" t="s">
        <v>354</v>
      </c>
      <c r="RZM1" s="278" t="s">
        <v>354</v>
      </c>
      <c r="RZN1" s="278" t="s">
        <v>354</v>
      </c>
      <c r="RZO1" s="278" t="s">
        <v>354</v>
      </c>
      <c r="RZP1" s="278" t="s">
        <v>354</v>
      </c>
      <c r="RZQ1" s="278" t="s">
        <v>354</v>
      </c>
      <c r="RZR1" s="278" t="s">
        <v>354</v>
      </c>
      <c r="RZS1" s="278" t="s">
        <v>354</v>
      </c>
      <c r="RZT1" s="278" t="s">
        <v>354</v>
      </c>
      <c r="RZU1" s="278" t="s">
        <v>354</v>
      </c>
      <c r="RZV1" s="278" t="s">
        <v>354</v>
      </c>
      <c r="RZW1" s="278" t="s">
        <v>354</v>
      </c>
      <c r="RZX1" s="278" t="s">
        <v>354</v>
      </c>
      <c r="RZY1" s="278" t="s">
        <v>354</v>
      </c>
      <c r="RZZ1" s="278" t="s">
        <v>354</v>
      </c>
      <c r="SAA1" s="278" t="s">
        <v>354</v>
      </c>
      <c r="SAB1" s="278" t="s">
        <v>354</v>
      </c>
      <c r="SAC1" s="278" t="s">
        <v>354</v>
      </c>
      <c r="SAD1" s="278" t="s">
        <v>354</v>
      </c>
      <c r="SAE1" s="278" t="s">
        <v>354</v>
      </c>
      <c r="SAF1" s="278" t="s">
        <v>354</v>
      </c>
      <c r="SAG1" s="278" t="s">
        <v>354</v>
      </c>
      <c r="SAH1" s="278" t="s">
        <v>354</v>
      </c>
      <c r="SAI1" s="278" t="s">
        <v>354</v>
      </c>
      <c r="SAJ1" s="278" t="s">
        <v>354</v>
      </c>
      <c r="SAK1" s="278" t="s">
        <v>354</v>
      </c>
      <c r="SAL1" s="278" t="s">
        <v>354</v>
      </c>
      <c r="SAM1" s="278" t="s">
        <v>354</v>
      </c>
      <c r="SAN1" s="278" t="s">
        <v>354</v>
      </c>
      <c r="SAO1" s="278" t="s">
        <v>354</v>
      </c>
      <c r="SAP1" s="278" t="s">
        <v>354</v>
      </c>
      <c r="SAQ1" s="278" t="s">
        <v>354</v>
      </c>
      <c r="SAR1" s="278" t="s">
        <v>354</v>
      </c>
      <c r="SAS1" s="278" t="s">
        <v>354</v>
      </c>
      <c r="SAT1" s="278" t="s">
        <v>354</v>
      </c>
      <c r="SAU1" s="278" t="s">
        <v>354</v>
      </c>
      <c r="SAV1" s="278" t="s">
        <v>354</v>
      </c>
      <c r="SAW1" s="278" t="s">
        <v>354</v>
      </c>
      <c r="SAX1" s="278" t="s">
        <v>354</v>
      </c>
      <c r="SAY1" s="278" t="s">
        <v>354</v>
      </c>
      <c r="SAZ1" s="278" t="s">
        <v>354</v>
      </c>
      <c r="SBA1" s="278" t="s">
        <v>354</v>
      </c>
      <c r="SBB1" s="278" t="s">
        <v>354</v>
      </c>
      <c r="SBC1" s="278" t="s">
        <v>354</v>
      </c>
      <c r="SBD1" s="278" t="s">
        <v>354</v>
      </c>
      <c r="SBE1" s="278" t="s">
        <v>354</v>
      </c>
      <c r="SBF1" s="278" t="s">
        <v>354</v>
      </c>
      <c r="SBG1" s="278" t="s">
        <v>354</v>
      </c>
      <c r="SBH1" s="278" t="s">
        <v>354</v>
      </c>
      <c r="SBI1" s="278" t="s">
        <v>354</v>
      </c>
      <c r="SBJ1" s="278" t="s">
        <v>354</v>
      </c>
      <c r="SBK1" s="278" t="s">
        <v>354</v>
      </c>
      <c r="SBL1" s="278" t="s">
        <v>354</v>
      </c>
      <c r="SBM1" s="278" t="s">
        <v>354</v>
      </c>
      <c r="SBN1" s="278" t="s">
        <v>354</v>
      </c>
      <c r="SBO1" s="278" t="s">
        <v>354</v>
      </c>
      <c r="SBP1" s="278" t="s">
        <v>354</v>
      </c>
      <c r="SBQ1" s="278" t="s">
        <v>354</v>
      </c>
      <c r="SBR1" s="278" t="s">
        <v>354</v>
      </c>
      <c r="SBS1" s="278" t="s">
        <v>354</v>
      </c>
      <c r="SBT1" s="278" t="s">
        <v>354</v>
      </c>
      <c r="SBU1" s="278" t="s">
        <v>354</v>
      </c>
      <c r="SBV1" s="278" t="s">
        <v>354</v>
      </c>
      <c r="SBW1" s="278" t="s">
        <v>354</v>
      </c>
      <c r="SBX1" s="278" t="s">
        <v>354</v>
      </c>
      <c r="SBY1" s="278" t="s">
        <v>354</v>
      </c>
      <c r="SBZ1" s="278" t="s">
        <v>354</v>
      </c>
      <c r="SCA1" s="278" t="s">
        <v>354</v>
      </c>
      <c r="SCB1" s="278" t="s">
        <v>354</v>
      </c>
      <c r="SCC1" s="278" t="s">
        <v>354</v>
      </c>
      <c r="SCD1" s="278" t="s">
        <v>354</v>
      </c>
      <c r="SCE1" s="278" t="s">
        <v>354</v>
      </c>
      <c r="SCF1" s="278" t="s">
        <v>354</v>
      </c>
      <c r="SCG1" s="278" t="s">
        <v>354</v>
      </c>
      <c r="SCH1" s="278" t="s">
        <v>354</v>
      </c>
      <c r="SCI1" s="278" t="s">
        <v>354</v>
      </c>
      <c r="SCJ1" s="278" t="s">
        <v>354</v>
      </c>
      <c r="SCK1" s="278" t="s">
        <v>354</v>
      </c>
      <c r="SCL1" s="278" t="s">
        <v>354</v>
      </c>
      <c r="SCM1" s="278" t="s">
        <v>354</v>
      </c>
      <c r="SCN1" s="278" t="s">
        <v>354</v>
      </c>
      <c r="SCO1" s="278" t="s">
        <v>354</v>
      </c>
      <c r="SCP1" s="278" t="s">
        <v>354</v>
      </c>
      <c r="SCQ1" s="278" t="s">
        <v>354</v>
      </c>
      <c r="SCR1" s="278" t="s">
        <v>354</v>
      </c>
      <c r="SCS1" s="278" t="s">
        <v>354</v>
      </c>
      <c r="SCT1" s="278" t="s">
        <v>354</v>
      </c>
      <c r="SCU1" s="278" t="s">
        <v>354</v>
      </c>
      <c r="SCV1" s="278" t="s">
        <v>354</v>
      </c>
      <c r="SCW1" s="278" t="s">
        <v>354</v>
      </c>
      <c r="SCX1" s="278" t="s">
        <v>354</v>
      </c>
      <c r="SCY1" s="278" t="s">
        <v>354</v>
      </c>
      <c r="SCZ1" s="278" t="s">
        <v>354</v>
      </c>
      <c r="SDA1" s="278" t="s">
        <v>354</v>
      </c>
      <c r="SDB1" s="278" t="s">
        <v>354</v>
      </c>
      <c r="SDC1" s="278" t="s">
        <v>354</v>
      </c>
      <c r="SDD1" s="278" t="s">
        <v>354</v>
      </c>
      <c r="SDE1" s="278" t="s">
        <v>354</v>
      </c>
      <c r="SDF1" s="278" t="s">
        <v>354</v>
      </c>
      <c r="SDG1" s="278" t="s">
        <v>354</v>
      </c>
      <c r="SDH1" s="278" t="s">
        <v>354</v>
      </c>
      <c r="SDI1" s="278" t="s">
        <v>354</v>
      </c>
      <c r="SDJ1" s="278" t="s">
        <v>354</v>
      </c>
      <c r="SDK1" s="278" t="s">
        <v>354</v>
      </c>
      <c r="SDL1" s="278" t="s">
        <v>354</v>
      </c>
      <c r="SDM1" s="278" t="s">
        <v>354</v>
      </c>
      <c r="SDN1" s="278" t="s">
        <v>354</v>
      </c>
      <c r="SDO1" s="278" t="s">
        <v>354</v>
      </c>
      <c r="SDP1" s="278" t="s">
        <v>354</v>
      </c>
      <c r="SDQ1" s="278" t="s">
        <v>354</v>
      </c>
      <c r="SDR1" s="278" t="s">
        <v>354</v>
      </c>
      <c r="SDS1" s="278" t="s">
        <v>354</v>
      </c>
      <c r="SDT1" s="278" t="s">
        <v>354</v>
      </c>
      <c r="SDU1" s="278" t="s">
        <v>354</v>
      </c>
      <c r="SDV1" s="278" t="s">
        <v>354</v>
      </c>
      <c r="SDW1" s="278" t="s">
        <v>354</v>
      </c>
      <c r="SDX1" s="278" t="s">
        <v>354</v>
      </c>
      <c r="SDY1" s="278" t="s">
        <v>354</v>
      </c>
      <c r="SDZ1" s="278" t="s">
        <v>354</v>
      </c>
      <c r="SEA1" s="278" t="s">
        <v>354</v>
      </c>
      <c r="SEB1" s="278" t="s">
        <v>354</v>
      </c>
      <c r="SEC1" s="278" t="s">
        <v>354</v>
      </c>
      <c r="SED1" s="278" t="s">
        <v>354</v>
      </c>
      <c r="SEE1" s="278" t="s">
        <v>354</v>
      </c>
      <c r="SEF1" s="278" t="s">
        <v>354</v>
      </c>
      <c r="SEG1" s="278" t="s">
        <v>354</v>
      </c>
      <c r="SEH1" s="278" t="s">
        <v>354</v>
      </c>
      <c r="SEI1" s="278" t="s">
        <v>354</v>
      </c>
      <c r="SEJ1" s="278" t="s">
        <v>354</v>
      </c>
      <c r="SEK1" s="278" t="s">
        <v>354</v>
      </c>
      <c r="SEL1" s="278" t="s">
        <v>354</v>
      </c>
      <c r="SEM1" s="278" t="s">
        <v>354</v>
      </c>
      <c r="SEN1" s="278" t="s">
        <v>354</v>
      </c>
      <c r="SEO1" s="278" t="s">
        <v>354</v>
      </c>
      <c r="SEP1" s="278" t="s">
        <v>354</v>
      </c>
      <c r="SEQ1" s="278" t="s">
        <v>354</v>
      </c>
      <c r="SER1" s="278" t="s">
        <v>354</v>
      </c>
      <c r="SES1" s="278" t="s">
        <v>354</v>
      </c>
      <c r="SET1" s="278" t="s">
        <v>354</v>
      </c>
      <c r="SEU1" s="278" t="s">
        <v>354</v>
      </c>
      <c r="SEV1" s="278" t="s">
        <v>354</v>
      </c>
      <c r="SEW1" s="278" t="s">
        <v>354</v>
      </c>
      <c r="SEX1" s="278" t="s">
        <v>354</v>
      </c>
      <c r="SEY1" s="278" t="s">
        <v>354</v>
      </c>
      <c r="SEZ1" s="278" t="s">
        <v>354</v>
      </c>
      <c r="SFA1" s="278" t="s">
        <v>354</v>
      </c>
      <c r="SFB1" s="278" t="s">
        <v>354</v>
      </c>
      <c r="SFC1" s="278" t="s">
        <v>354</v>
      </c>
      <c r="SFD1" s="278" t="s">
        <v>354</v>
      </c>
      <c r="SFE1" s="278" t="s">
        <v>354</v>
      </c>
      <c r="SFF1" s="278" t="s">
        <v>354</v>
      </c>
      <c r="SFG1" s="278" t="s">
        <v>354</v>
      </c>
      <c r="SFH1" s="278" t="s">
        <v>354</v>
      </c>
      <c r="SFI1" s="278" t="s">
        <v>354</v>
      </c>
      <c r="SFJ1" s="278" t="s">
        <v>354</v>
      </c>
      <c r="SFK1" s="278" t="s">
        <v>354</v>
      </c>
      <c r="SFL1" s="278" t="s">
        <v>354</v>
      </c>
      <c r="SFM1" s="278" t="s">
        <v>354</v>
      </c>
      <c r="SFN1" s="278" t="s">
        <v>354</v>
      </c>
      <c r="SFO1" s="278" t="s">
        <v>354</v>
      </c>
      <c r="SFP1" s="278" t="s">
        <v>354</v>
      </c>
      <c r="SFQ1" s="278" t="s">
        <v>354</v>
      </c>
      <c r="SFR1" s="278" t="s">
        <v>354</v>
      </c>
      <c r="SFS1" s="278" t="s">
        <v>354</v>
      </c>
      <c r="SFT1" s="278" t="s">
        <v>354</v>
      </c>
      <c r="SFU1" s="278" t="s">
        <v>354</v>
      </c>
      <c r="SFV1" s="278" t="s">
        <v>354</v>
      </c>
      <c r="SFW1" s="278" t="s">
        <v>354</v>
      </c>
      <c r="SFX1" s="278" t="s">
        <v>354</v>
      </c>
      <c r="SFY1" s="278" t="s">
        <v>354</v>
      </c>
      <c r="SFZ1" s="278" t="s">
        <v>354</v>
      </c>
      <c r="SGA1" s="278" t="s">
        <v>354</v>
      </c>
      <c r="SGB1" s="278" t="s">
        <v>354</v>
      </c>
      <c r="SGC1" s="278" t="s">
        <v>354</v>
      </c>
      <c r="SGD1" s="278" t="s">
        <v>354</v>
      </c>
      <c r="SGE1" s="278" t="s">
        <v>354</v>
      </c>
      <c r="SGF1" s="278" t="s">
        <v>354</v>
      </c>
      <c r="SGG1" s="278" t="s">
        <v>354</v>
      </c>
      <c r="SGH1" s="278" t="s">
        <v>354</v>
      </c>
      <c r="SGI1" s="278" t="s">
        <v>354</v>
      </c>
      <c r="SGJ1" s="278" t="s">
        <v>354</v>
      </c>
      <c r="SGK1" s="278" t="s">
        <v>354</v>
      </c>
      <c r="SGL1" s="278" t="s">
        <v>354</v>
      </c>
      <c r="SGM1" s="278" t="s">
        <v>354</v>
      </c>
      <c r="SGN1" s="278" t="s">
        <v>354</v>
      </c>
      <c r="SGO1" s="278" t="s">
        <v>354</v>
      </c>
      <c r="SGP1" s="278" t="s">
        <v>354</v>
      </c>
      <c r="SGQ1" s="278" t="s">
        <v>354</v>
      </c>
      <c r="SGR1" s="278" t="s">
        <v>354</v>
      </c>
      <c r="SGS1" s="278" t="s">
        <v>354</v>
      </c>
      <c r="SGT1" s="278" t="s">
        <v>354</v>
      </c>
      <c r="SGU1" s="278" t="s">
        <v>354</v>
      </c>
      <c r="SGV1" s="278" t="s">
        <v>354</v>
      </c>
      <c r="SGW1" s="278" t="s">
        <v>354</v>
      </c>
      <c r="SGX1" s="278" t="s">
        <v>354</v>
      </c>
      <c r="SGY1" s="278" t="s">
        <v>354</v>
      </c>
      <c r="SGZ1" s="278" t="s">
        <v>354</v>
      </c>
      <c r="SHA1" s="278" t="s">
        <v>354</v>
      </c>
      <c r="SHB1" s="278" t="s">
        <v>354</v>
      </c>
      <c r="SHC1" s="278" t="s">
        <v>354</v>
      </c>
      <c r="SHD1" s="278" t="s">
        <v>354</v>
      </c>
      <c r="SHE1" s="278" t="s">
        <v>354</v>
      </c>
      <c r="SHF1" s="278" t="s">
        <v>354</v>
      </c>
      <c r="SHG1" s="278" t="s">
        <v>354</v>
      </c>
      <c r="SHH1" s="278" t="s">
        <v>354</v>
      </c>
      <c r="SHI1" s="278" t="s">
        <v>354</v>
      </c>
      <c r="SHJ1" s="278" t="s">
        <v>354</v>
      </c>
      <c r="SHK1" s="278" t="s">
        <v>354</v>
      </c>
      <c r="SHL1" s="278" t="s">
        <v>354</v>
      </c>
      <c r="SHM1" s="278" t="s">
        <v>354</v>
      </c>
      <c r="SHN1" s="278" t="s">
        <v>354</v>
      </c>
      <c r="SHO1" s="278" t="s">
        <v>354</v>
      </c>
      <c r="SHP1" s="278" t="s">
        <v>354</v>
      </c>
      <c r="SHQ1" s="278" t="s">
        <v>354</v>
      </c>
      <c r="SHR1" s="278" t="s">
        <v>354</v>
      </c>
      <c r="SHS1" s="278" t="s">
        <v>354</v>
      </c>
      <c r="SHT1" s="278" t="s">
        <v>354</v>
      </c>
      <c r="SHU1" s="278" t="s">
        <v>354</v>
      </c>
      <c r="SHV1" s="278" t="s">
        <v>354</v>
      </c>
      <c r="SHW1" s="278" t="s">
        <v>354</v>
      </c>
      <c r="SHX1" s="278" t="s">
        <v>354</v>
      </c>
      <c r="SHY1" s="278" t="s">
        <v>354</v>
      </c>
      <c r="SHZ1" s="278" t="s">
        <v>354</v>
      </c>
      <c r="SIA1" s="278" t="s">
        <v>354</v>
      </c>
      <c r="SIB1" s="278" t="s">
        <v>354</v>
      </c>
      <c r="SIC1" s="278" t="s">
        <v>354</v>
      </c>
      <c r="SID1" s="278" t="s">
        <v>354</v>
      </c>
      <c r="SIE1" s="278" t="s">
        <v>354</v>
      </c>
      <c r="SIF1" s="278" t="s">
        <v>354</v>
      </c>
      <c r="SIG1" s="278" t="s">
        <v>354</v>
      </c>
      <c r="SIH1" s="278" t="s">
        <v>354</v>
      </c>
      <c r="SII1" s="278" t="s">
        <v>354</v>
      </c>
      <c r="SIJ1" s="278" t="s">
        <v>354</v>
      </c>
      <c r="SIK1" s="278" t="s">
        <v>354</v>
      </c>
      <c r="SIL1" s="278" t="s">
        <v>354</v>
      </c>
      <c r="SIM1" s="278" t="s">
        <v>354</v>
      </c>
      <c r="SIN1" s="278" t="s">
        <v>354</v>
      </c>
      <c r="SIO1" s="278" t="s">
        <v>354</v>
      </c>
      <c r="SIP1" s="278" t="s">
        <v>354</v>
      </c>
      <c r="SIQ1" s="278" t="s">
        <v>354</v>
      </c>
      <c r="SIR1" s="278" t="s">
        <v>354</v>
      </c>
      <c r="SIS1" s="278" t="s">
        <v>354</v>
      </c>
      <c r="SIT1" s="278" t="s">
        <v>354</v>
      </c>
      <c r="SIU1" s="278" t="s">
        <v>354</v>
      </c>
      <c r="SIV1" s="278" t="s">
        <v>354</v>
      </c>
      <c r="SIW1" s="278" t="s">
        <v>354</v>
      </c>
      <c r="SIX1" s="278" t="s">
        <v>354</v>
      </c>
      <c r="SIY1" s="278" t="s">
        <v>354</v>
      </c>
      <c r="SIZ1" s="278" t="s">
        <v>354</v>
      </c>
      <c r="SJA1" s="278" t="s">
        <v>354</v>
      </c>
      <c r="SJB1" s="278" t="s">
        <v>354</v>
      </c>
      <c r="SJC1" s="278" t="s">
        <v>354</v>
      </c>
      <c r="SJD1" s="278" t="s">
        <v>354</v>
      </c>
      <c r="SJE1" s="278" t="s">
        <v>354</v>
      </c>
      <c r="SJF1" s="278" t="s">
        <v>354</v>
      </c>
      <c r="SJG1" s="278" t="s">
        <v>354</v>
      </c>
      <c r="SJH1" s="278" t="s">
        <v>354</v>
      </c>
      <c r="SJI1" s="278" t="s">
        <v>354</v>
      </c>
      <c r="SJJ1" s="278" t="s">
        <v>354</v>
      </c>
      <c r="SJK1" s="278" t="s">
        <v>354</v>
      </c>
      <c r="SJL1" s="278" t="s">
        <v>354</v>
      </c>
      <c r="SJM1" s="278" t="s">
        <v>354</v>
      </c>
      <c r="SJN1" s="278" t="s">
        <v>354</v>
      </c>
      <c r="SJO1" s="278" t="s">
        <v>354</v>
      </c>
      <c r="SJP1" s="278" t="s">
        <v>354</v>
      </c>
      <c r="SJQ1" s="278" t="s">
        <v>354</v>
      </c>
      <c r="SJR1" s="278" t="s">
        <v>354</v>
      </c>
      <c r="SJS1" s="278" t="s">
        <v>354</v>
      </c>
      <c r="SJT1" s="278" t="s">
        <v>354</v>
      </c>
      <c r="SJU1" s="278" t="s">
        <v>354</v>
      </c>
      <c r="SJV1" s="278" t="s">
        <v>354</v>
      </c>
      <c r="SJW1" s="278" t="s">
        <v>354</v>
      </c>
      <c r="SJX1" s="278" t="s">
        <v>354</v>
      </c>
      <c r="SJY1" s="278" t="s">
        <v>354</v>
      </c>
      <c r="SJZ1" s="278" t="s">
        <v>354</v>
      </c>
      <c r="SKA1" s="278" t="s">
        <v>354</v>
      </c>
      <c r="SKB1" s="278" t="s">
        <v>354</v>
      </c>
      <c r="SKC1" s="278" t="s">
        <v>354</v>
      </c>
      <c r="SKD1" s="278" t="s">
        <v>354</v>
      </c>
      <c r="SKE1" s="278" t="s">
        <v>354</v>
      </c>
      <c r="SKF1" s="278" t="s">
        <v>354</v>
      </c>
      <c r="SKG1" s="278" t="s">
        <v>354</v>
      </c>
      <c r="SKH1" s="278" t="s">
        <v>354</v>
      </c>
      <c r="SKI1" s="278" t="s">
        <v>354</v>
      </c>
      <c r="SKJ1" s="278" t="s">
        <v>354</v>
      </c>
      <c r="SKK1" s="278" t="s">
        <v>354</v>
      </c>
      <c r="SKL1" s="278" t="s">
        <v>354</v>
      </c>
      <c r="SKM1" s="278" t="s">
        <v>354</v>
      </c>
      <c r="SKN1" s="278" t="s">
        <v>354</v>
      </c>
      <c r="SKO1" s="278" t="s">
        <v>354</v>
      </c>
      <c r="SKP1" s="278" t="s">
        <v>354</v>
      </c>
      <c r="SKQ1" s="278" t="s">
        <v>354</v>
      </c>
      <c r="SKR1" s="278" t="s">
        <v>354</v>
      </c>
      <c r="SKS1" s="278" t="s">
        <v>354</v>
      </c>
      <c r="SKT1" s="278" t="s">
        <v>354</v>
      </c>
      <c r="SKU1" s="278" t="s">
        <v>354</v>
      </c>
      <c r="SKV1" s="278" t="s">
        <v>354</v>
      </c>
      <c r="SKW1" s="278" t="s">
        <v>354</v>
      </c>
      <c r="SKX1" s="278" t="s">
        <v>354</v>
      </c>
      <c r="SKY1" s="278" t="s">
        <v>354</v>
      </c>
      <c r="SKZ1" s="278" t="s">
        <v>354</v>
      </c>
      <c r="SLA1" s="278" t="s">
        <v>354</v>
      </c>
      <c r="SLB1" s="278" t="s">
        <v>354</v>
      </c>
      <c r="SLC1" s="278" t="s">
        <v>354</v>
      </c>
      <c r="SLD1" s="278" t="s">
        <v>354</v>
      </c>
      <c r="SLE1" s="278" t="s">
        <v>354</v>
      </c>
      <c r="SLF1" s="278" t="s">
        <v>354</v>
      </c>
      <c r="SLG1" s="278" t="s">
        <v>354</v>
      </c>
      <c r="SLH1" s="278" t="s">
        <v>354</v>
      </c>
      <c r="SLI1" s="278" t="s">
        <v>354</v>
      </c>
      <c r="SLJ1" s="278" t="s">
        <v>354</v>
      </c>
      <c r="SLK1" s="278" t="s">
        <v>354</v>
      </c>
      <c r="SLL1" s="278" t="s">
        <v>354</v>
      </c>
      <c r="SLM1" s="278" t="s">
        <v>354</v>
      </c>
      <c r="SLN1" s="278" t="s">
        <v>354</v>
      </c>
      <c r="SLO1" s="278" t="s">
        <v>354</v>
      </c>
      <c r="SLP1" s="278" t="s">
        <v>354</v>
      </c>
      <c r="SLQ1" s="278" t="s">
        <v>354</v>
      </c>
      <c r="SLR1" s="278" t="s">
        <v>354</v>
      </c>
      <c r="SLS1" s="278" t="s">
        <v>354</v>
      </c>
      <c r="SLT1" s="278" t="s">
        <v>354</v>
      </c>
      <c r="SLU1" s="278" t="s">
        <v>354</v>
      </c>
      <c r="SLV1" s="278" t="s">
        <v>354</v>
      </c>
      <c r="SLW1" s="278" t="s">
        <v>354</v>
      </c>
      <c r="SLX1" s="278" t="s">
        <v>354</v>
      </c>
      <c r="SLY1" s="278" t="s">
        <v>354</v>
      </c>
      <c r="SLZ1" s="278" t="s">
        <v>354</v>
      </c>
      <c r="SMA1" s="278" t="s">
        <v>354</v>
      </c>
      <c r="SMB1" s="278" t="s">
        <v>354</v>
      </c>
      <c r="SMC1" s="278" t="s">
        <v>354</v>
      </c>
      <c r="SMD1" s="278" t="s">
        <v>354</v>
      </c>
      <c r="SME1" s="278" t="s">
        <v>354</v>
      </c>
      <c r="SMF1" s="278" t="s">
        <v>354</v>
      </c>
      <c r="SMG1" s="278" t="s">
        <v>354</v>
      </c>
      <c r="SMH1" s="278" t="s">
        <v>354</v>
      </c>
      <c r="SMI1" s="278" t="s">
        <v>354</v>
      </c>
      <c r="SMJ1" s="278" t="s">
        <v>354</v>
      </c>
      <c r="SMK1" s="278" t="s">
        <v>354</v>
      </c>
      <c r="SML1" s="278" t="s">
        <v>354</v>
      </c>
      <c r="SMM1" s="278" t="s">
        <v>354</v>
      </c>
      <c r="SMN1" s="278" t="s">
        <v>354</v>
      </c>
      <c r="SMO1" s="278" t="s">
        <v>354</v>
      </c>
      <c r="SMP1" s="278" t="s">
        <v>354</v>
      </c>
      <c r="SMQ1" s="278" t="s">
        <v>354</v>
      </c>
      <c r="SMR1" s="278" t="s">
        <v>354</v>
      </c>
      <c r="SMS1" s="278" t="s">
        <v>354</v>
      </c>
      <c r="SMT1" s="278" t="s">
        <v>354</v>
      </c>
      <c r="SMU1" s="278" t="s">
        <v>354</v>
      </c>
      <c r="SMV1" s="278" t="s">
        <v>354</v>
      </c>
      <c r="SMW1" s="278" t="s">
        <v>354</v>
      </c>
      <c r="SMX1" s="278" t="s">
        <v>354</v>
      </c>
      <c r="SMY1" s="278" t="s">
        <v>354</v>
      </c>
      <c r="SMZ1" s="278" t="s">
        <v>354</v>
      </c>
      <c r="SNA1" s="278" t="s">
        <v>354</v>
      </c>
      <c r="SNB1" s="278" t="s">
        <v>354</v>
      </c>
      <c r="SNC1" s="278" t="s">
        <v>354</v>
      </c>
      <c r="SND1" s="278" t="s">
        <v>354</v>
      </c>
      <c r="SNE1" s="278" t="s">
        <v>354</v>
      </c>
      <c r="SNF1" s="278" t="s">
        <v>354</v>
      </c>
      <c r="SNG1" s="278" t="s">
        <v>354</v>
      </c>
      <c r="SNH1" s="278" t="s">
        <v>354</v>
      </c>
      <c r="SNI1" s="278" t="s">
        <v>354</v>
      </c>
      <c r="SNJ1" s="278" t="s">
        <v>354</v>
      </c>
      <c r="SNK1" s="278" t="s">
        <v>354</v>
      </c>
      <c r="SNL1" s="278" t="s">
        <v>354</v>
      </c>
      <c r="SNM1" s="278" t="s">
        <v>354</v>
      </c>
      <c r="SNN1" s="278" t="s">
        <v>354</v>
      </c>
      <c r="SNO1" s="278" t="s">
        <v>354</v>
      </c>
      <c r="SNP1" s="278" t="s">
        <v>354</v>
      </c>
      <c r="SNQ1" s="278" t="s">
        <v>354</v>
      </c>
      <c r="SNR1" s="278" t="s">
        <v>354</v>
      </c>
      <c r="SNS1" s="278" t="s">
        <v>354</v>
      </c>
      <c r="SNT1" s="278" t="s">
        <v>354</v>
      </c>
      <c r="SNU1" s="278" t="s">
        <v>354</v>
      </c>
      <c r="SNV1" s="278" t="s">
        <v>354</v>
      </c>
      <c r="SNW1" s="278" t="s">
        <v>354</v>
      </c>
      <c r="SNX1" s="278" t="s">
        <v>354</v>
      </c>
      <c r="SNY1" s="278" t="s">
        <v>354</v>
      </c>
      <c r="SNZ1" s="278" t="s">
        <v>354</v>
      </c>
      <c r="SOA1" s="278" t="s">
        <v>354</v>
      </c>
      <c r="SOB1" s="278" t="s">
        <v>354</v>
      </c>
      <c r="SOC1" s="278" t="s">
        <v>354</v>
      </c>
      <c r="SOD1" s="278" t="s">
        <v>354</v>
      </c>
      <c r="SOE1" s="278" t="s">
        <v>354</v>
      </c>
      <c r="SOF1" s="278" t="s">
        <v>354</v>
      </c>
      <c r="SOG1" s="278" t="s">
        <v>354</v>
      </c>
      <c r="SOH1" s="278" t="s">
        <v>354</v>
      </c>
      <c r="SOI1" s="278" t="s">
        <v>354</v>
      </c>
      <c r="SOJ1" s="278" t="s">
        <v>354</v>
      </c>
      <c r="SOK1" s="278" t="s">
        <v>354</v>
      </c>
      <c r="SOL1" s="278" t="s">
        <v>354</v>
      </c>
      <c r="SOM1" s="278" t="s">
        <v>354</v>
      </c>
      <c r="SON1" s="278" t="s">
        <v>354</v>
      </c>
      <c r="SOO1" s="278" t="s">
        <v>354</v>
      </c>
      <c r="SOP1" s="278" t="s">
        <v>354</v>
      </c>
      <c r="SOQ1" s="278" t="s">
        <v>354</v>
      </c>
      <c r="SOR1" s="278" t="s">
        <v>354</v>
      </c>
      <c r="SOS1" s="278" t="s">
        <v>354</v>
      </c>
      <c r="SOT1" s="278" t="s">
        <v>354</v>
      </c>
      <c r="SOU1" s="278" t="s">
        <v>354</v>
      </c>
      <c r="SOV1" s="278" t="s">
        <v>354</v>
      </c>
      <c r="SOW1" s="278" t="s">
        <v>354</v>
      </c>
      <c r="SOX1" s="278" t="s">
        <v>354</v>
      </c>
      <c r="SOY1" s="278" t="s">
        <v>354</v>
      </c>
      <c r="SOZ1" s="278" t="s">
        <v>354</v>
      </c>
      <c r="SPA1" s="278" t="s">
        <v>354</v>
      </c>
      <c r="SPB1" s="278" t="s">
        <v>354</v>
      </c>
      <c r="SPC1" s="278" t="s">
        <v>354</v>
      </c>
      <c r="SPD1" s="278" t="s">
        <v>354</v>
      </c>
      <c r="SPE1" s="278" t="s">
        <v>354</v>
      </c>
      <c r="SPF1" s="278" t="s">
        <v>354</v>
      </c>
      <c r="SPG1" s="278" t="s">
        <v>354</v>
      </c>
      <c r="SPH1" s="278" t="s">
        <v>354</v>
      </c>
      <c r="SPI1" s="278" t="s">
        <v>354</v>
      </c>
      <c r="SPJ1" s="278" t="s">
        <v>354</v>
      </c>
      <c r="SPK1" s="278" t="s">
        <v>354</v>
      </c>
      <c r="SPL1" s="278" t="s">
        <v>354</v>
      </c>
      <c r="SPM1" s="278" t="s">
        <v>354</v>
      </c>
      <c r="SPN1" s="278" t="s">
        <v>354</v>
      </c>
      <c r="SPO1" s="278" t="s">
        <v>354</v>
      </c>
      <c r="SPP1" s="278" t="s">
        <v>354</v>
      </c>
      <c r="SPQ1" s="278" t="s">
        <v>354</v>
      </c>
      <c r="SPR1" s="278" t="s">
        <v>354</v>
      </c>
      <c r="SPS1" s="278" t="s">
        <v>354</v>
      </c>
      <c r="SPT1" s="278" t="s">
        <v>354</v>
      </c>
      <c r="SPU1" s="278" t="s">
        <v>354</v>
      </c>
      <c r="SPV1" s="278" t="s">
        <v>354</v>
      </c>
      <c r="SPW1" s="278" t="s">
        <v>354</v>
      </c>
      <c r="SPX1" s="278" t="s">
        <v>354</v>
      </c>
      <c r="SPY1" s="278" t="s">
        <v>354</v>
      </c>
      <c r="SPZ1" s="278" t="s">
        <v>354</v>
      </c>
      <c r="SQA1" s="278" t="s">
        <v>354</v>
      </c>
      <c r="SQB1" s="278" t="s">
        <v>354</v>
      </c>
      <c r="SQC1" s="278" t="s">
        <v>354</v>
      </c>
      <c r="SQD1" s="278" t="s">
        <v>354</v>
      </c>
      <c r="SQE1" s="278" t="s">
        <v>354</v>
      </c>
      <c r="SQF1" s="278" t="s">
        <v>354</v>
      </c>
      <c r="SQG1" s="278" t="s">
        <v>354</v>
      </c>
      <c r="SQH1" s="278" t="s">
        <v>354</v>
      </c>
      <c r="SQI1" s="278" t="s">
        <v>354</v>
      </c>
      <c r="SQJ1" s="278" t="s">
        <v>354</v>
      </c>
      <c r="SQK1" s="278" t="s">
        <v>354</v>
      </c>
      <c r="SQL1" s="278" t="s">
        <v>354</v>
      </c>
      <c r="SQM1" s="278" t="s">
        <v>354</v>
      </c>
      <c r="SQN1" s="278" t="s">
        <v>354</v>
      </c>
      <c r="SQO1" s="278" t="s">
        <v>354</v>
      </c>
      <c r="SQP1" s="278" t="s">
        <v>354</v>
      </c>
      <c r="SQQ1" s="278" t="s">
        <v>354</v>
      </c>
      <c r="SQR1" s="278" t="s">
        <v>354</v>
      </c>
      <c r="SQS1" s="278" t="s">
        <v>354</v>
      </c>
      <c r="SQT1" s="278" t="s">
        <v>354</v>
      </c>
      <c r="SQU1" s="278" t="s">
        <v>354</v>
      </c>
      <c r="SQV1" s="278" t="s">
        <v>354</v>
      </c>
      <c r="SQW1" s="278" t="s">
        <v>354</v>
      </c>
      <c r="SQX1" s="278" t="s">
        <v>354</v>
      </c>
      <c r="SQY1" s="278" t="s">
        <v>354</v>
      </c>
      <c r="SQZ1" s="278" t="s">
        <v>354</v>
      </c>
      <c r="SRA1" s="278" t="s">
        <v>354</v>
      </c>
      <c r="SRB1" s="278" t="s">
        <v>354</v>
      </c>
      <c r="SRC1" s="278" t="s">
        <v>354</v>
      </c>
      <c r="SRD1" s="278" t="s">
        <v>354</v>
      </c>
      <c r="SRE1" s="278" t="s">
        <v>354</v>
      </c>
      <c r="SRF1" s="278" t="s">
        <v>354</v>
      </c>
      <c r="SRG1" s="278" t="s">
        <v>354</v>
      </c>
      <c r="SRH1" s="278" t="s">
        <v>354</v>
      </c>
      <c r="SRI1" s="278" t="s">
        <v>354</v>
      </c>
      <c r="SRJ1" s="278" t="s">
        <v>354</v>
      </c>
      <c r="SRK1" s="278" t="s">
        <v>354</v>
      </c>
      <c r="SRL1" s="278" t="s">
        <v>354</v>
      </c>
      <c r="SRM1" s="278" t="s">
        <v>354</v>
      </c>
      <c r="SRN1" s="278" t="s">
        <v>354</v>
      </c>
      <c r="SRO1" s="278" t="s">
        <v>354</v>
      </c>
      <c r="SRP1" s="278" t="s">
        <v>354</v>
      </c>
      <c r="SRQ1" s="278" t="s">
        <v>354</v>
      </c>
      <c r="SRR1" s="278" t="s">
        <v>354</v>
      </c>
      <c r="SRS1" s="278" t="s">
        <v>354</v>
      </c>
      <c r="SRT1" s="278" t="s">
        <v>354</v>
      </c>
      <c r="SRU1" s="278" t="s">
        <v>354</v>
      </c>
      <c r="SRV1" s="278" t="s">
        <v>354</v>
      </c>
      <c r="SRW1" s="278" t="s">
        <v>354</v>
      </c>
      <c r="SRX1" s="278" t="s">
        <v>354</v>
      </c>
      <c r="SRY1" s="278" t="s">
        <v>354</v>
      </c>
      <c r="SRZ1" s="278" t="s">
        <v>354</v>
      </c>
      <c r="SSA1" s="278" t="s">
        <v>354</v>
      </c>
      <c r="SSB1" s="278" t="s">
        <v>354</v>
      </c>
      <c r="SSC1" s="278" t="s">
        <v>354</v>
      </c>
      <c r="SSD1" s="278" t="s">
        <v>354</v>
      </c>
      <c r="SSE1" s="278" t="s">
        <v>354</v>
      </c>
      <c r="SSF1" s="278" t="s">
        <v>354</v>
      </c>
      <c r="SSG1" s="278" t="s">
        <v>354</v>
      </c>
      <c r="SSH1" s="278" t="s">
        <v>354</v>
      </c>
      <c r="SSI1" s="278" t="s">
        <v>354</v>
      </c>
      <c r="SSJ1" s="278" t="s">
        <v>354</v>
      </c>
      <c r="SSK1" s="278" t="s">
        <v>354</v>
      </c>
      <c r="SSL1" s="278" t="s">
        <v>354</v>
      </c>
      <c r="SSM1" s="278" t="s">
        <v>354</v>
      </c>
      <c r="SSN1" s="278" t="s">
        <v>354</v>
      </c>
      <c r="SSO1" s="278" t="s">
        <v>354</v>
      </c>
      <c r="SSP1" s="278" t="s">
        <v>354</v>
      </c>
      <c r="SSQ1" s="278" t="s">
        <v>354</v>
      </c>
      <c r="SSR1" s="278" t="s">
        <v>354</v>
      </c>
      <c r="SSS1" s="278" t="s">
        <v>354</v>
      </c>
      <c r="SST1" s="278" t="s">
        <v>354</v>
      </c>
      <c r="SSU1" s="278" t="s">
        <v>354</v>
      </c>
      <c r="SSV1" s="278" t="s">
        <v>354</v>
      </c>
      <c r="SSW1" s="278" t="s">
        <v>354</v>
      </c>
      <c r="SSX1" s="278" t="s">
        <v>354</v>
      </c>
      <c r="SSY1" s="278" t="s">
        <v>354</v>
      </c>
      <c r="SSZ1" s="278" t="s">
        <v>354</v>
      </c>
      <c r="STA1" s="278" t="s">
        <v>354</v>
      </c>
      <c r="STB1" s="278" t="s">
        <v>354</v>
      </c>
      <c r="STC1" s="278" t="s">
        <v>354</v>
      </c>
      <c r="STD1" s="278" t="s">
        <v>354</v>
      </c>
      <c r="STE1" s="278" t="s">
        <v>354</v>
      </c>
      <c r="STF1" s="278" t="s">
        <v>354</v>
      </c>
      <c r="STG1" s="278" t="s">
        <v>354</v>
      </c>
      <c r="STH1" s="278" t="s">
        <v>354</v>
      </c>
      <c r="STI1" s="278" t="s">
        <v>354</v>
      </c>
      <c r="STJ1" s="278" t="s">
        <v>354</v>
      </c>
      <c r="STK1" s="278" t="s">
        <v>354</v>
      </c>
      <c r="STL1" s="278" t="s">
        <v>354</v>
      </c>
      <c r="STM1" s="278" t="s">
        <v>354</v>
      </c>
      <c r="STN1" s="278" t="s">
        <v>354</v>
      </c>
      <c r="STO1" s="278" t="s">
        <v>354</v>
      </c>
      <c r="STP1" s="278" t="s">
        <v>354</v>
      </c>
      <c r="STQ1" s="278" t="s">
        <v>354</v>
      </c>
      <c r="STR1" s="278" t="s">
        <v>354</v>
      </c>
      <c r="STS1" s="278" t="s">
        <v>354</v>
      </c>
      <c r="STT1" s="278" t="s">
        <v>354</v>
      </c>
      <c r="STU1" s="278" t="s">
        <v>354</v>
      </c>
      <c r="STV1" s="278" t="s">
        <v>354</v>
      </c>
      <c r="STW1" s="278" t="s">
        <v>354</v>
      </c>
      <c r="STX1" s="278" t="s">
        <v>354</v>
      </c>
      <c r="STY1" s="278" t="s">
        <v>354</v>
      </c>
      <c r="STZ1" s="278" t="s">
        <v>354</v>
      </c>
      <c r="SUA1" s="278" t="s">
        <v>354</v>
      </c>
      <c r="SUB1" s="278" t="s">
        <v>354</v>
      </c>
      <c r="SUC1" s="278" t="s">
        <v>354</v>
      </c>
      <c r="SUD1" s="278" t="s">
        <v>354</v>
      </c>
      <c r="SUE1" s="278" t="s">
        <v>354</v>
      </c>
      <c r="SUF1" s="278" t="s">
        <v>354</v>
      </c>
      <c r="SUG1" s="278" t="s">
        <v>354</v>
      </c>
      <c r="SUH1" s="278" t="s">
        <v>354</v>
      </c>
      <c r="SUI1" s="278" t="s">
        <v>354</v>
      </c>
      <c r="SUJ1" s="278" t="s">
        <v>354</v>
      </c>
      <c r="SUK1" s="278" t="s">
        <v>354</v>
      </c>
      <c r="SUL1" s="278" t="s">
        <v>354</v>
      </c>
      <c r="SUM1" s="278" t="s">
        <v>354</v>
      </c>
      <c r="SUN1" s="278" t="s">
        <v>354</v>
      </c>
      <c r="SUO1" s="278" t="s">
        <v>354</v>
      </c>
      <c r="SUP1" s="278" t="s">
        <v>354</v>
      </c>
      <c r="SUQ1" s="278" t="s">
        <v>354</v>
      </c>
      <c r="SUR1" s="278" t="s">
        <v>354</v>
      </c>
      <c r="SUS1" s="278" t="s">
        <v>354</v>
      </c>
      <c r="SUT1" s="278" t="s">
        <v>354</v>
      </c>
      <c r="SUU1" s="278" t="s">
        <v>354</v>
      </c>
      <c r="SUV1" s="278" t="s">
        <v>354</v>
      </c>
      <c r="SUW1" s="278" t="s">
        <v>354</v>
      </c>
      <c r="SUX1" s="278" t="s">
        <v>354</v>
      </c>
      <c r="SUY1" s="278" t="s">
        <v>354</v>
      </c>
      <c r="SUZ1" s="278" t="s">
        <v>354</v>
      </c>
      <c r="SVA1" s="278" t="s">
        <v>354</v>
      </c>
      <c r="SVB1" s="278" t="s">
        <v>354</v>
      </c>
      <c r="SVC1" s="278" t="s">
        <v>354</v>
      </c>
      <c r="SVD1" s="278" t="s">
        <v>354</v>
      </c>
      <c r="SVE1" s="278" t="s">
        <v>354</v>
      </c>
      <c r="SVF1" s="278" t="s">
        <v>354</v>
      </c>
      <c r="SVG1" s="278" t="s">
        <v>354</v>
      </c>
      <c r="SVH1" s="278" t="s">
        <v>354</v>
      </c>
      <c r="SVI1" s="278" t="s">
        <v>354</v>
      </c>
      <c r="SVJ1" s="278" t="s">
        <v>354</v>
      </c>
      <c r="SVK1" s="278" t="s">
        <v>354</v>
      </c>
      <c r="SVL1" s="278" t="s">
        <v>354</v>
      </c>
      <c r="SVM1" s="278" t="s">
        <v>354</v>
      </c>
      <c r="SVN1" s="278" t="s">
        <v>354</v>
      </c>
      <c r="SVO1" s="278" t="s">
        <v>354</v>
      </c>
      <c r="SVP1" s="278" t="s">
        <v>354</v>
      </c>
      <c r="SVQ1" s="278" t="s">
        <v>354</v>
      </c>
      <c r="SVR1" s="278" t="s">
        <v>354</v>
      </c>
      <c r="SVS1" s="278" t="s">
        <v>354</v>
      </c>
      <c r="SVT1" s="278" t="s">
        <v>354</v>
      </c>
      <c r="SVU1" s="278" t="s">
        <v>354</v>
      </c>
      <c r="SVV1" s="278" t="s">
        <v>354</v>
      </c>
      <c r="SVW1" s="278" t="s">
        <v>354</v>
      </c>
      <c r="SVX1" s="278" t="s">
        <v>354</v>
      </c>
      <c r="SVY1" s="278" t="s">
        <v>354</v>
      </c>
      <c r="SVZ1" s="278" t="s">
        <v>354</v>
      </c>
      <c r="SWA1" s="278" t="s">
        <v>354</v>
      </c>
      <c r="SWB1" s="278" t="s">
        <v>354</v>
      </c>
      <c r="SWC1" s="278" t="s">
        <v>354</v>
      </c>
      <c r="SWD1" s="278" t="s">
        <v>354</v>
      </c>
      <c r="SWE1" s="278" t="s">
        <v>354</v>
      </c>
      <c r="SWF1" s="278" t="s">
        <v>354</v>
      </c>
      <c r="SWG1" s="278" t="s">
        <v>354</v>
      </c>
      <c r="SWH1" s="278" t="s">
        <v>354</v>
      </c>
      <c r="SWI1" s="278" t="s">
        <v>354</v>
      </c>
      <c r="SWJ1" s="278" t="s">
        <v>354</v>
      </c>
      <c r="SWK1" s="278" t="s">
        <v>354</v>
      </c>
      <c r="SWL1" s="278" t="s">
        <v>354</v>
      </c>
      <c r="SWM1" s="278" t="s">
        <v>354</v>
      </c>
      <c r="SWN1" s="278" t="s">
        <v>354</v>
      </c>
      <c r="SWO1" s="278" t="s">
        <v>354</v>
      </c>
      <c r="SWP1" s="278" t="s">
        <v>354</v>
      </c>
      <c r="SWQ1" s="278" t="s">
        <v>354</v>
      </c>
      <c r="SWR1" s="278" t="s">
        <v>354</v>
      </c>
      <c r="SWS1" s="278" t="s">
        <v>354</v>
      </c>
      <c r="SWT1" s="278" t="s">
        <v>354</v>
      </c>
      <c r="SWU1" s="278" t="s">
        <v>354</v>
      </c>
      <c r="SWV1" s="278" t="s">
        <v>354</v>
      </c>
      <c r="SWW1" s="278" t="s">
        <v>354</v>
      </c>
      <c r="SWX1" s="278" t="s">
        <v>354</v>
      </c>
      <c r="SWY1" s="278" t="s">
        <v>354</v>
      </c>
      <c r="SWZ1" s="278" t="s">
        <v>354</v>
      </c>
      <c r="SXA1" s="278" t="s">
        <v>354</v>
      </c>
      <c r="SXB1" s="278" t="s">
        <v>354</v>
      </c>
      <c r="SXC1" s="278" t="s">
        <v>354</v>
      </c>
      <c r="SXD1" s="278" t="s">
        <v>354</v>
      </c>
      <c r="SXE1" s="278" t="s">
        <v>354</v>
      </c>
      <c r="SXF1" s="278" t="s">
        <v>354</v>
      </c>
      <c r="SXG1" s="278" t="s">
        <v>354</v>
      </c>
      <c r="SXH1" s="278" t="s">
        <v>354</v>
      </c>
      <c r="SXI1" s="278" t="s">
        <v>354</v>
      </c>
      <c r="SXJ1" s="278" t="s">
        <v>354</v>
      </c>
      <c r="SXK1" s="278" t="s">
        <v>354</v>
      </c>
      <c r="SXL1" s="278" t="s">
        <v>354</v>
      </c>
      <c r="SXM1" s="278" t="s">
        <v>354</v>
      </c>
      <c r="SXN1" s="278" t="s">
        <v>354</v>
      </c>
      <c r="SXO1" s="278" t="s">
        <v>354</v>
      </c>
      <c r="SXP1" s="278" t="s">
        <v>354</v>
      </c>
      <c r="SXQ1" s="278" t="s">
        <v>354</v>
      </c>
      <c r="SXR1" s="278" t="s">
        <v>354</v>
      </c>
      <c r="SXS1" s="278" t="s">
        <v>354</v>
      </c>
      <c r="SXT1" s="278" t="s">
        <v>354</v>
      </c>
      <c r="SXU1" s="278" t="s">
        <v>354</v>
      </c>
      <c r="SXV1" s="278" t="s">
        <v>354</v>
      </c>
      <c r="SXW1" s="278" t="s">
        <v>354</v>
      </c>
      <c r="SXX1" s="278" t="s">
        <v>354</v>
      </c>
      <c r="SXY1" s="278" t="s">
        <v>354</v>
      </c>
      <c r="SXZ1" s="278" t="s">
        <v>354</v>
      </c>
      <c r="SYA1" s="278" t="s">
        <v>354</v>
      </c>
      <c r="SYB1" s="278" t="s">
        <v>354</v>
      </c>
      <c r="SYC1" s="278" t="s">
        <v>354</v>
      </c>
      <c r="SYD1" s="278" t="s">
        <v>354</v>
      </c>
      <c r="SYE1" s="278" t="s">
        <v>354</v>
      </c>
      <c r="SYF1" s="278" t="s">
        <v>354</v>
      </c>
      <c r="SYG1" s="278" t="s">
        <v>354</v>
      </c>
      <c r="SYH1" s="278" t="s">
        <v>354</v>
      </c>
      <c r="SYI1" s="278" t="s">
        <v>354</v>
      </c>
      <c r="SYJ1" s="278" t="s">
        <v>354</v>
      </c>
      <c r="SYK1" s="278" t="s">
        <v>354</v>
      </c>
      <c r="SYL1" s="278" t="s">
        <v>354</v>
      </c>
      <c r="SYM1" s="278" t="s">
        <v>354</v>
      </c>
      <c r="SYN1" s="278" t="s">
        <v>354</v>
      </c>
      <c r="SYO1" s="278" t="s">
        <v>354</v>
      </c>
      <c r="SYP1" s="278" t="s">
        <v>354</v>
      </c>
      <c r="SYQ1" s="278" t="s">
        <v>354</v>
      </c>
      <c r="SYR1" s="278" t="s">
        <v>354</v>
      </c>
      <c r="SYS1" s="278" t="s">
        <v>354</v>
      </c>
      <c r="SYT1" s="278" t="s">
        <v>354</v>
      </c>
      <c r="SYU1" s="278" t="s">
        <v>354</v>
      </c>
      <c r="SYV1" s="278" t="s">
        <v>354</v>
      </c>
      <c r="SYW1" s="278" t="s">
        <v>354</v>
      </c>
      <c r="SYX1" s="278" t="s">
        <v>354</v>
      </c>
      <c r="SYY1" s="278" t="s">
        <v>354</v>
      </c>
      <c r="SYZ1" s="278" t="s">
        <v>354</v>
      </c>
      <c r="SZA1" s="278" t="s">
        <v>354</v>
      </c>
      <c r="SZB1" s="278" t="s">
        <v>354</v>
      </c>
      <c r="SZC1" s="278" t="s">
        <v>354</v>
      </c>
      <c r="SZD1" s="278" t="s">
        <v>354</v>
      </c>
      <c r="SZE1" s="278" t="s">
        <v>354</v>
      </c>
      <c r="SZF1" s="278" t="s">
        <v>354</v>
      </c>
      <c r="SZG1" s="278" t="s">
        <v>354</v>
      </c>
      <c r="SZH1" s="278" t="s">
        <v>354</v>
      </c>
      <c r="SZI1" s="278" t="s">
        <v>354</v>
      </c>
      <c r="SZJ1" s="278" t="s">
        <v>354</v>
      </c>
      <c r="SZK1" s="278" t="s">
        <v>354</v>
      </c>
      <c r="SZL1" s="278" t="s">
        <v>354</v>
      </c>
      <c r="SZM1" s="278" t="s">
        <v>354</v>
      </c>
      <c r="SZN1" s="278" t="s">
        <v>354</v>
      </c>
      <c r="SZO1" s="278" t="s">
        <v>354</v>
      </c>
      <c r="SZP1" s="278" t="s">
        <v>354</v>
      </c>
      <c r="SZQ1" s="278" t="s">
        <v>354</v>
      </c>
      <c r="SZR1" s="278" t="s">
        <v>354</v>
      </c>
      <c r="SZS1" s="278" t="s">
        <v>354</v>
      </c>
      <c r="SZT1" s="278" t="s">
        <v>354</v>
      </c>
      <c r="SZU1" s="278" t="s">
        <v>354</v>
      </c>
      <c r="SZV1" s="278" t="s">
        <v>354</v>
      </c>
      <c r="SZW1" s="278" t="s">
        <v>354</v>
      </c>
      <c r="SZX1" s="278" t="s">
        <v>354</v>
      </c>
      <c r="SZY1" s="278" t="s">
        <v>354</v>
      </c>
      <c r="SZZ1" s="278" t="s">
        <v>354</v>
      </c>
      <c r="TAA1" s="278" t="s">
        <v>354</v>
      </c>
      <c r="TAB1" s="278" t="s">
        <v>354</v>
      </c>
      <c r="TAC1" s="278" t="s">
        <v>354</v>
      </c>
      <c r="TAD1" s="278" t="s">
        <v>354</v>
      </c>
      <c r="TAE1" s="278" t="s">
        <v>354</v>
      </c>
      <c r="TAF1" s="278" t="s">
        <v>354</v>
      </c>
      <c r="TAG1" s="278" t="s">
        <v>354</v>
      </c>
      <c r="TAH1" s="278" t="s">
        <v>354</v>
      </c>
      <c r="TAI1" s="278" t="s">
        <v>354</v>
      </c>
      <c r="TAJ1" s="278" t="s">
        <v>354</v>
      </c>
      <c r="TAK1" s="278" t="s">
        <v>354</v>
      </c>
      <c r="TAL1" s="278" t="s">
        <v>354</v>
      </c>
      <c r="TAM1" s="278" t="s">
        <v>354</v>
      </c>
      <c r="TAN1" s="278" t="s">
        <v>354</v>
      </c>
      <c r="TAO1" s="278" t="s">
        <v>354</v>
      </c>
      <c r="TAP1" s="278" t="s">
        <v>354</v>
      </c>
      <c r="TAQ1" s="278" t="s">
        <v>354</v>
      </c>
      <c r="TAR1" s="278" t="s">
        <v>354</v>
      </c>
      <c r="TAS1" s="278" t="s">
        <v>354</v>
      </c>
      <c r="TAT1" s="278" t="s">
        <v>354</v>
      </c>
      <c r="TAU1" s="278" t="s">
        <v>354</v>
      </c>
      <c r="TAV1" s="278" t="s">
        <v>354</v>
      </c>
      <c r="TAW1" s="278" t="s">
        <v>354</v>
      </c>
      <c r="TAX1" s="278" t="s">
        <v>354</v>
      </c>
      <c r="TAY1" s="278" t="s">
        <v>354</v>
      </c>
      <c r="TAZ1" s="278" t="s">
        <v>354</v>
      </c>
      <c r="TBA1" s="278" t="s">
        <v>354</v>
      </c>
      <c r="TBB1" s="278" t="s">
        <v>354</v>
      </c>
      <c r="TBC1" s="278" t="s">
        <v>354</v>
      </c>
      <c r="TBD1" s="278" t="s">
        <v>354</v>
      </c>
      <c r="TBE1" s="278" t="s">
        <v>354</v>
      </c>
      <c r="TBF1" s="278" t="s">
        <v>354</v>
      </c>
      <c r="TBG1" s="278" t="s">
        <v>354</v>
      </c>
      <c r="TBH1" s="278" t="s">
        <v>354</v>
      </c>
      <c r="TBI1" s="278" t="s">
        <v>354</v>
      </c>
      <c r="TBJ1" s="278" t="s">
        <v>354</v>
      </c>
      <c r="TBK1" s="278" t="s">
        <v>354</v>
      </c>
      <c r="TBL1" s="278" t="s">
        <v>354</v>
      </c>
      <c r="TBM1" s="278" t="s">
        <v>354</v>
      </c>
      <c r="TBN1" s="278" t="s">
        <v>354</v>
      </c>
      <c r="TBO1" s="278" t="s">
        <v>354</v>
      </c>
      <c r="TBP1" s="278" t="s">
        <v>354</v>
      </c>
      <c r="TBQ1" s="278" t="s">
        <v>354</v>
      </c>
      <c r="TBR1" s="278" t="s">
        <v>354</v>
      </c>
      <c r="TBS1" s="278" t="s">
        <v>354</v>
      </c>
      <c r="TBT1" s="278" t="s">
        <v>354</v>
      </c>
      <c r="TBU1" s="278" t="s">
        <v>354</v>
      </c>
      <c r="TBV1" s="278" t="s">
        <v>354</v>
      </c>
      <c r="TBW1" s="278" t="s">
        <v>354</v>
      </c>
      <c r="TBX1" s="278" t="s">
        <v>354</v>
      </c>
      <c r="TBY1" s="278" t="s">
        <v>354</v>
      </c>
      <c r="TBZ1" s="278" t="s">
        <v>354</v>
      </c>
      <c r="TCA1" s="278" t="s">
        <v>354</v>
      </c>
      <c r="TCB1" s="278" t="s">
        <v>354</v>
      </c>
      <c r="TCC1" s="278" t="s">
        <v>354</v>
      </c>
      <c r="TCD1" s="278" t="s">
        <v>354</v>
      </c>
      <c r="TCE1" s="278" t="s">
        <v>354</v>
      </c>
      <c r="TCF1" s="278" t="s">
        <v>354</v>
      </c>
      <c r="TCG1" s="278" t="s">
        <v>354</v>
      </c>
      <c r="TCH1" s="278" t="s">
        <v>354</v>
      </c>
      <c r="TCI1" s="278" t="s">
        <v>354</v>
      </c>
      <c r="TCJ1" s="278" t="s">
        <v>354</v>
      </c>
      <c r="TCK1" s="278" t="s">
        <v>354</v>
      </c>
      <c r="TCL1" s="278" t="s">
        <v>354</v>
      </c>
      <c r="TCM1" s="278" t="s">
        <v>354</v>
      </c>
      <c r="TCN1" s="278" t="s">
        <v>354</v>
      </c>
      <c r="TCO1" s="278" t="s">
        <v>354</v>
      </c>
      <c r="TCP1" s="278" t="s">
        <v>354</v>
      </c>
      <c r="TCQ1" s="278" t="s">
        <v>354</v>
      </c>
      <c r="TCR1" s="278" t="s">
        <v>354</v>
      </c>
      <c r="TCS1" s="278" t="s">
        <v>354</v>
      </c>
      <c r="TCT1" s="278" t="s">
        <v>354</v>
      </c>
      <c r="TCU1" s="278" t="s">
        <v>354</v>
      </c>
      <c r="TCV1" s="278" t="s">
        <v>354</v>
      </c>
      <c r="TCW1" s="278" t="s">
        <v>354</v>
      </c>
      <c r="TCX1" s="278" t="s">
        <v>354</v>
      </c>
      <c r="TCY1" s="278" t="s">
        <v>354</v>
      </c>
      <c r="TCZ1" s="278" t="s">
        <v>354</v>
      </c>
      <c r="TDA1" s="278" t="s">
        <v>354</v>
      </c>
      <c r="TDB1" s="278" t="s">
        <v>354</v>
      </c>
      <c r="TDC1" s="278" t="s">
        <v>354</v>
      </c>
      <c r="TDD1" s="278" t="s">
        <v>354</v>
      </c>
      <c r="TDE1" s="278" t="s">
        <v>354</v>
      </c>
      <c r="TDF1" s="278" t="s">
        <v>354</v>
      </c>
      <c r="TDG1" s="278" t="s">
        <v>354</v>
      </c>
      <c r="TDH1" s="278" t="s">
        <v>354</v>
      </c>
      <c r="TDI1" s="278" t="s">
        <v>354</v>
      </c>
      <c r="TDJ1" s="278" t="s">
        <v>354</v>
      </c>
      <c r="TDK1" s="278" t="s">
        <v>354</v>
      </c>
      <c r="TDL1" s="278" t="s">
        <v>354</v>
      </c>
      <c r="TDM1" s="278" t="s">
        <v>354</v>
      </c>
      <c r="TDN1" s="278" t="s">
        <v>354</v>
      </c>
      <c r="TDO1" s="278" t="s">
        <v>354</v>
      </c>
      <c r="TDP1" s="278" t="s">
        <v>354</v>
      </c>
      <c r="TDQ1" s="278" t="s">
        <v>354</v>
      </c>
      <c r="TDR1" s="278" t="s">
        <v>354</v>
      </c>
      <c r="TDS1" s="278" t="s">
        <v>354</v>
      </c>
      <c r="TDT1" s="278" t="s">
        <v>354</v>
      </c>
      <c r="TDU1" s="278" t="s">
        <v>354</v>
      </c>
      <c r="TDV1" s="278" t="s">
        <v>354</v>
      </c>
      <c r="TDW1" s="278" t="s">
        <v>354</v>
      </c>
      <c r="TDX1" s="278" t="s">
        <v>354</v>
      </c>
      <c r="TDY1" s="278" t="s">
        <v>354</v>
      </c>
      <c r="TDZ1" s="278" t="s">
        <v>354</v>
      </c>
      <c r="TEA1" s="278" t="s">
        <v>354</v>
      </c>
      <c r="TEB1" s="278" t="s">
        <v>354</v>
      </c>
      <c r="TEC1" s="278" t="s">
        <v>354</v>
      </c>
      <c r="TED1" s="278" t="s">
        <v>354</v>
      </c>
      <c r="TEE1" s="278" t="s">
        <v>354</v>
      </c>
      <c r="TEF1" s="278" t="s">
        <v>354</v>
      </c>
      <c r="TEG1" s="278" t="s">
        <v>354</v>
      </c>
      <c r="TEH1" s="278" t="s">
        <v>354</v>
      </c>
      <c r="TEI1" s="278" t="s">
        <v>354</v>
      </c>
      <c r="TEJ1" s="278" t="s">
        <v>354</v>
      </c>
      <c r="TEK1" s="278" t="s">
        <v>354</v>
      </c>
      <c r="TEL1" s="278" t="s">
        <v>354</v>
      </c>
      <c r="TEM1" s="278" t="s">
        <v>354</v>
      </c>
      <c r="TEN1" s="278" t="s">
        <v>354</v>
      </c>
      <c r="TEO1" s="278" t="s">
        <v>354</v>
      </c>
      <c r="TEP1" s="278" t="s">
        <v>354</v>
      </c>
      <c r="TEQ1" s="278" t="s">
        <v>354</v>
      </c>
      <c r="TER1" s="278" t="s">
        <v>354</v>
      </c>
      <c r="TES1" s="278" t="s">
        <v>354</v>
      </c>
      <c r="TET1" s="278" t="s">
        <v>354</v>
      </c>
      <c r="TEU1" s="278" t="s">
        <v>354</v>
      </c>
      <c r="TEV1" s="278" t="s">
        <v>354</v>
      </c>
      <c r="TEW1" s="278" t="s">
        <v>354</v>
      </c>
      <c r="TEX1" s="278" t="s">
        <v>354</v>
      </c>
      <c r="TEY1" s="278" t="s">
        <v>354</v>
      </c>
      <c r="TEZ1" s="278" t="s">
        <v>354</v>
      </c>
      <c r="TFA1" s="278" t="s">
        <v>354</v>
      </c>
      <c r="TFB1" s="278" t="s">
        <v>354</v>
      </c>
      <c r="TFC1" s="278" t="s">
        <v>354</v>
      </c>
      <c r="TFD1" s="278" t="s">
        <v>354</v>
      </c>
      <c r="TFE1" s="278" t="s">
        <v>354</v>
      </c>
      <c r="TFF1" s="278" t="s">
        <v>354</v>
      </c>
      <c r="TFG1" s="278" t="s">
        <v>354</v>
      </c>
      <c r="TFH1" s="278" t="s">
        <v>354</v>
      </c>
      <c r="TFI1" s="278" t="s">
        <v>354</v>
      </c>
      <c r="TFJ1" s="278" t="s">
        <v>354</v>
      </c>
      <c r="TFK1" s="278" t="s">
        <v>354</v>
      </c>
      <c r="TFL1" s="278" t="s">
        <v>354</v>
      </c>
      <c r="TFM1" s="278" t="s">
        <v>354</v>
      </c>
      <c r="TFN1" s="278" t="s">
        <v>354</v>
      </c>
      <c r="TFO1" s="278" t="s">
        <v>354</v>
      </c>
      <c r="TFP1" s="278" t="s">
        <v>354</v>
      </c>
      <c r="TFQ1" s="278" t="s">
        <v>354</v>
      </c>
      <c r="TFR1" s="278" t="s">
        <v>354</v>
      </c>
      <c r="TFS1" s="278" t="s">
        <v>354</v>
      </c>
      <c r="TFT1" s="278" t="s">
        <v>354</v>
      </c>
      <c r="TFU1" s="278" t="s">
        <v>354</v>
      </c>
      <c r="TFV1" s="278" t="s">
        <v>354</v>
      </c>
      <c r="TFW1" s="278" t="s">
        <v>354</v>
      </c>
      <c r="TFX1" s="278" t="s">
        <v>354</v>
      </c>
      <c r="TFY1" s="278" t="s">
        <v>354</v>
      </c>
      <c r="TFZ1" s="278" t="s">
        <v>354</v>
      </c>
      <c r="TGA1" s="278" t="s">
        <v>354</v>
      </c>
      <c r="TGB1" s="278" t="s">
        <v>354</v>
      </c>
      <c r="TGC1" s="278" t="s">
        <v>354</v>
      </c>
      <c r="TGD1" s="278" t="s">
        <v>354</v>
      </c>
      <c r="TGE1" s="278" t="s">
        <v>354</v>
      </c>
      <c r="TGF1" s="278" t="s">
        <v>354</v>
      </c>
      <c r="TGG1" s="278" t="s">
        <v>354</v>
      </c>
      <c r="TGH1" s="278" t="s">
        <v>354</v>
      </c>
      <c r="TGI1" s="278" t="s">
        <v>354</v>
      </c>
      <c r="TGJ1" s="278" t="s">
        <v>354</v>
      </c>
      <c r="TGK1" s="278" t="s">
        <v>354</v>
      </c>
      <c r="TGL1" s="278" t="s">
        <v>354</v>
      </c>
      <c r="TGM1" s="278" t="s">
        <v>354</v>
      </c>
      <c r="TGN1" s="278" t="s">
        <v>354</v>
      </c>
      <c r="TGO1" s="278" t="s">
        <v>354</v>
      </c>
      <c r="TGP1" s="278" t="s">
        <v>354</v>
      </c>
      <c r="TGQ1" s="278" t="s">
        <v>354</v>
      </c>
      <c r="TGR1" s="278" t="s">
        <v>354</v>
      </c>
      <c r="TGS1" s="278" t="s">
        <v>354</v>
      </c>
      <c r="TGT1" s="278" t="s">
        <v>354</v>
      </c>
      <c r="TGU1" s="278" t="s">
        <v>354</v>
      </c>
      <c r="TGV1" s="278" t="s">
        <v>354</v>
      </c>
      <c r="TGW1" s="278" t="s">
        <v>354</v>
      </c>
      <c r="TGX1" s="278" t="s">
        <v>354</v>
      </c>
      <c r="TGY1" s="278" t="s">
        <v>354</v>
      </c>
      <c r="TGZ1" s="278" t="s">
        <v>354</v>
      </c>
      <c r="THA1" s="278" t="s">
        <v>354</v>
      </c>
      <c r="THB1" s="278" t="s">
        <v>354</v>
      </c>
      <c r="THC1" s="278" t="s">
        <v>354</v>
      </c>
      <c r="THD1" s="278" t="s">
        <v>354</v>
      </c>
      <c r="THE1" s="278" t="s">
        <v>354</v>
      </c>
      <c r="THF1" s="278" t="s">
        <v>354</v>
      </c>
      <c r="THG1" s="278" t="s">
        <v>354</v>
      </c>
      <c r="THH1" s="278" t="s">
        <v>354</v>
      </c>
      <c r="THI1" s="278" t="s">
        <v>354</v>
      </c>
      <c r="THJ1" s="278" t="s">
        <v>354</v>
      </c>
      <c r="THK1" s="278" t="s">
        <v>354</v>
      </c>
      <c r="THL1" s="278" t="s">
        <v>354</v>
      </c>
      <c r="THM1" s="278" t="s">
        <v>354</v>
      </c>
      <c r="THN1" s="278" t="s">
        <v>354</v>
      </c>
      <c r="THO1" s="278" t="s">
        <v>354</v>
      </c>
      <c r="THP1" s="278" t="s">
        <v>354</v>
      </c>
      <c r="THQ1" s="278" t="s">
        <v>354</v>
      </c>
      <c r="THR1" s="278" t="s">
        <v>354</v>
      </c>
      <c r="THS1" s="278" t="s">
        <v>354</v>
      </c>
      <c r="THT1" s="278" t="s">
        <v>354</v>
      </c>
      <c r="THU1" s="278" t="s">
        <v>354</v>
      </c>
      <c r="THV1" s="278" t="s">
        <v>354</v>
      </c>
      <c r="THW1" s="278" t="s">
        <v>354</v>
      </c>
      <c r="THX1" s="278" t="s">
        <v>354</v>
      </c>
      <c r="THY1" s="278" t="s">
        <v>354</v>
      </c>
      <c r="THZ1" s="278" t="s">
        <v>354</v>
      </c>
      <c r="TIA1" s="278" t="s">
        <v>354</v>
      </c>
      <c r="TIB1" s="278" t="s">
        <v>354</v>
      </c>
      <c r="TIC1" s="278" t="s">
        <v>354</v>
      </c>
      <c r="TID1" s="278" t="s">
        <v>354</v>
      </c>
      <c r="TIE1" s="278" t="s">
        <v>354</v>
      </c>
      <c r="TIF1" s="278" t="s">
        <v>354</v>
      </c>
      <c r="TIG1" s="278" t="s">
        <v>354</v>
      </c>
      <c r="TIH1" s="278" t="s">
        <v>354</v>
      </c>
      <c r="TII1" s="278" t="s">
        <v>354</v>
      </c>
      <c r="TIJ1" s="278" t="s">
        <v>354</v>
      </c>
      <c r="TIK1" s="278" t="s">
        <v>354</v>
      </c>
      <c r="TIL1" s="278" t="s">
        <v>354</v>
      </c>
      <c r="TIM1" s="278" t="s">
        <v>354</v>
      </c>
      <c r="TIN1" s="278" t="s">
        <v>354</v>
      </c>
      <c r="TIO1" s="278" t="s">
        <v>354</v>
      </c>
      <c r="TIP1" s="278" t="s">
        <v>354</v>
      </c>
      <c r="TIQ1" s="278" t="s">
        <v>354</v>
      </c>
      <c r="TIR1" s="278" t="s">
        <v>354</v>
      </c>
      <c r="TIS1" s="278" t="s">
        <v>354</v>
      </c>
      <c r="TIT1" s="278" t="s">
        <v>354</v>
      </c>
      <c r="TIU1" s="278" t="s">
        <v>354</v>
      </c>
      <c r="TIV1" s="278" t="s">
        <v>354</v>
      </c>
      <c r="TIW1" s="278" t="s">
        <v>354</v>
      </c>
      <c r="TIX1" s="278" t="s">
        <v>354</v>
      </c>
      <c r="TIY1" s="278" t="s">
        <v>354</v>
      </c>
      <c r="TIZ1" s="278" t="s">
        <v>354</v>
      </c>
      <c r="TJA1" s="278" t="s">
        <v>354</v>
      </c>
      <c r="TJB1" s="278" t="s">
        <v>354</v>
      </c>
      <c r="TJC1" s="278" t="s">
        <v>354</v>
      </c>
      <c r="TJD1" s="278" t="s">
        <v>354</v>
      </c>
      <c r="TJE1" s="278" t="s">
        <v>354</v>
      </c>
      <c r="TJF1" s="278" t="s">
        <v>354</v>
      </c>
      <c r="TJG1" s="278" t="s">
        <v>354</v>
      </c>
      <c r="TJH1" s="278" t="s">
        <v>354</v>
      </c>
      <c r="TJI1" s="278" t="s">
        <v>354</v>
      </c>
      <c r="TJJ1" s="278" t="s">
        <v>354</v>
      </c>
      <c r="TJK1" s="278" t="s">
        <v>354</v>
      </c>
      <c r="TJL1" s="278" t="s">
        <v>354</v>
      </c>
      <c r="TJM1" s="278" t="s">
        <v>354</v>
      </c>
      <c r="TJN1" s="278" t="s">
        <v>354</v>
      </c>
      <c r="TJO1" s="278" t="s">
        <v>354</v>
      </c>
      <c r="TJP1" s="278" t="s">
        <v>354</v>
      </c>
      <c r="TJQ1" s="278" t="s">
        <v>354</v>
      </c>
      <c r="TJR1" s="278" t="s">
        <v>354</v>
      </c>
      <c r="TJS1" s="278" t="s">
        <v>354</v>
      </c>
      <c r="TJT1" s="278" t="s">
        <v>354</v>
      </c>
      <c r="TJU1" s="278" t="s">
        <v>354</v>
      </c>
      <c r="TJV1" s="278" t="s">
        <v>354</v>
      </c>
      <c r="TJW1" s="278" t="s">
        <v>354</v>
      </c>
      <c r="TJX1" s="278" t="s">
        <v>354</v>
      </c>
      <c r="TJY1" s="278" t="s">
        <v>354</v>
      </c>
      <c r="TJZ1" s="278" t="s">
        <v>354</v>
      </c>
      <c r="TKA1" s="278" t="s">
        <v>354</v>
      </c>
      <c r="TKB1" s="278" t="s">
        <v>354</v>
      </c>
      <c r="TKC1" s="278" t="s">
        <v>354</v>
      </c>
      <c r="TKD1" s="278" t="s">
        <v>354</v>
      </c>
      <c r="TKE1" s="278" t="s">
        <v>354</v>
      </c>
      <c r="TKF1" s="278" t="s">
        <v>354</v>
      </c>
      <c r="TKG1" s="278" t="s">
        <v>354</v>
      </c>
      <c r="TKH1" s="278" t="s">
        <v>354</v>
      </c>
      <c r="TKI1" s="278" t="s">
        <v>354</v>
      </c>
      <c r="TKJ1" s="278" t="s">
        <v>354</v>
      </c>
      <c r="TKK1" s="278" t="s">
        <v>354</v>
      </c>
      <c r="TKL1" s="278" t="s">
        <v>354</v>
      </c>
      <c r="TKM1" s="278" t="s">
        <v>354</v>
      </c>
      <c r="TKN1" s="278" t="s">
        <v>354</v>
      </c>
      <c r="TKO1" s="278" t="s">
        <v>354</v>
      </c>
      <c r="TKP1" s="278" t="s">
        <v>354</v>
      </c>
      <c r="TKQ1" s="278" t="s">
        <v>354</v>
      </c>
      <c r="TKR1" s="278" t="s">
        <v>354</v>
      </c>
      <c r="TKS1" s="278" t="s">
        <v>354</v>
      </c>
      <c r="TKT1" s="278" t="s">
        <v>354</v>
      </c>
      <c r="TKU1" s="278" t="s">
        <v>354</v>
      </c>
      <c r="TKV1" s="278" t="s">
        <v>354</v>
      </c>
      <c r="TKW1" s="278" t="s">
        <v>354</v>
      </c>
      <c r="TKX1" s="278" t="s">
        <v>354</v>
      </c>
      <c r="TKY1" s="278" t="s">
        <v>354</v>
      </c>
      <c r="TKZ1" s="278" t="s">
        <v>354</v>
      </c>
      <c r="TLA1" s="278" t="s">
        <v>354</v>
      </c>
      <c r="TLB1" s="278" t="s">
        <v>354</v>
      </c>
      <c r="TLC1" s="278" t="s">
        <v>354</v>
      </c>
      <c r="TLD1" s="278" t="s">
        <v>354</v>
      </c>
      <c r="TLE1" s="278" t="s">
        <v>354</v>
      </c>
      <c r="TLF1" s="278" t="s">
        <v>354</v>
      </c>
      <c r="TLG1" s="278" t="s">
        <v>354</v>
      </c>
      <c r="TLH1" s="278" t="s">
        <v>354</v>
      </c>
      <c r="TLI1" s="278" t="s">
        <v>354</v>
      </c>
      <c r="TLJ1" s="278" t="s">
        <v>354</v>
      </c>
      <c r="TLK1" s="278" t="s">
        <v>354</v>
      </c>
      <c r="TLL1" s="278" t="s">
        <v>354</v>
      </c>
      <c r="TLM1" s="278" t="s">
        <v>354</v>
      </c>
      <c r="TLN1" s="278" t="s">
        <v>354</v>
      </c>
      <c r="TLO1" s="278" t="s">
        <v>354</v>
      </c>
      <c r="TLP1" s="278" t="s">
        <v>354</v>
      </c>
      <c r="TLQ1" s="278" t="s">
        <v>354</v>
      </c>
      <c r="TLR1" s="278" t="s">
        <v>354</v>
      </c>
      <c r="TLS1" s="278" t="s">
        <v>354</v>
      </c>
      <c r="TLT1" s="278" t="s">
        <v>354</v>
      </c>
      <c r="TLU1" s="278" t="s">
        <v>354</v>
      </c>
      <c r="TLV1" s="278" t="s">
        <v>354</v>
      </c>
      <c r="TLW1" s="278" t="s">
        <v>354</v>
      </c>
      <c r="TLX1" s="278" t="s">
        <v>354</v>
      </c>
      <c r="TLY1" s="278" t="s">
        <v>354</v>
      </c>
      <c r="TLZ1" s="278" t="s">
        <v>354</v>
      </c>
      <c r="TMA1" s="278" t="s">
        <v>354</v>
      </c>
      <c r="TMB1" s="278" t="s">
        <v>354</v>
      </c>
      <c r="TMC1" s="278" t="s">
        <v>354</v>
      </c>
      <c r="TMD1" s="278" t="s">
        <v>354</v>
      </c>
      <c r="TME1" s="278" t="s">
        <v>354</v>
      </c>
      <c r="TMF1" s="278" t="s">
        <v>354</v>
      </c>
      <c r="TMG1" s="278" t="s">
        <v>354</v>
      </c>
      <c r="TMH1" s="278" t="s">
        <v>354</v>
      </c>
      <c r="TMI1" s="278" t="s">
        <v>354</v>
      </c>
      <c r="TMJ1" s="278" t="s">
        <v>354</v>
      </c>
      <c r="TMK1" s="278" t="s">
        <v>354</v>
      </c>
      <c r="TML1" s="278" t="s">
        <v>354</v>
      </c>
      <c r="TMM1" s="278" t="s">
        <v>354</v>
      </c>
      <c r="TMN1" s="278" t="s">
        <v>354</v>
      </c>
      <c r="TMO1" s="278" t="s">
        <v>354</v>
      </c>
      <c r="TMP1" s="278" t="s">
        <v>354</v>
      </c>
      <c r="TMQ1" s="278" t="s">
        <v>354</v>
      </c>
      <c r="TMR1" s="278" t="s">
        <v>354</v>
      </c>
      <c r="TMS1" s="278" t="s">
        <v>354</v>
      </c>
      <c r="TMT1" s="278" t="s">
        <v>354</v>
      </c>
      <c r="TMU1" s="278" t="s">
        <v>354</v>
      </c>
      <c r="TMV1" s="278" t="s">
        <v>354</v>
      </c>
      <c r="TMW1" s="278" t="s">
        <v>354</v>
      </c>
      <c r="TMX1" s="278" t="s">
        <v>354</v>
      </c>
      <c r="TMY1" s="278" t="s">
        <v>354</v>
      </c>
      <c r="TMZ1" s="278" t="s">
        <v>354</v>
      </c>
      <c r="TNA1" s="278" t="s">
        <v>354</v>
      </c>
      <c r="TNB1" s="278" t="s">
        <v>354</v>
      </c>
      <c r="TNC1" s="278" t="s">
        <v>354</v>
      </c>
      <c r="TND1" s="278" t="s">
        <v>354</v>
      </c>
      <c r="TNE1" s="278" t="s">
        <v>354</v>
      </c>
      <c r="TNF1" s="278" t="s">
        <v>354</v>
      </c>
      <c r="TNG1" s="278" t="s">
        <v>354</v>
      </c>
      <c r="TNH1" s="278" t="s">
        <v>354</v>
      </c>
      <c r="TNI1" s="278" t="s">
        <v>354</v>
      </c>
      <c r="TNJ1" s="278" t="s">
        <v>354</v>
      </c>
      <c r="TNK1" s="278" t="s">
        <v>354</v>
      </c>
      <c r="TNL1" s="278" t="s">
        <v>354</v>
      </c>
      <c r="TNM1" s="278" t="s">
        <v>354</v>
      </c>
      <c r="TNN1" s="278" t="s">
        <v>354</v>
      </c>
      <c r="TNO1" s="278" t="s">
        <v>354</v>
      </c>
      <c r="TNP1" s="278" t="s">
        <v>354</v>
      </c>
      <c r="TNQ1" s="278" t="s">
        <v>354</v>
      </c>
      <c r="TNR1" s="278" t="s">
        <v>354</v>
      </c>
      <c r="TNS1" s="278" t="s">
        <v>354</v>
      </c>
      <c r="TNT1" s="278" t="s">
        <v>354</v>
      </c>
      <c r="TNU1" s="278" t="s">
        <v>354</v>
      </c>
      <c r="TNV1" s="278" t="s">
        <v>354</v>
      </c>
      <c r="TNW1" s="278" t="s">
        <v>354</v>
      </c>
      <c r="TNX1" s="278" t="s">
        <v>354</v>
      </c>
      <c r="TNY1" s="278" t="s">
        <v>354</v>
      </c>
      <c r="TNZ1" s="278" t="s">
        <v>354</v>
      </c>
      <c r="TOA1" s="278" t="s">
        <v>354</v>
      </c>
      <c r="TOB1" s="278" t="s">
        <v>354</v>
      </c>
      <c r="TOC1" s="278" t="s">
        <v>354</v>
      </c>
      <c r="TOD1" s="278" t="s">
        <v>354</v>
      </c>
      <c r="TOE1" s="278" t="s">
        <v>354</v>
      </c>
      <c r="TOF1" s="278" t="s">
        <v>354</v>
      </c>
      <c r="TOG1" s="278" t="s">
        <v>354</v>
      </c>
      <c r="TOH1" s="278" t="s">
        <v>354</v>
      </c>
      <c r="TOI1" s="278" t="s">
        <v>354</v>
      </c>
      <c r="TOJ1" s="278" t="s">
        <v>354</v>
      </c>
      <c r="TOK1" s="278" t="s">
        <v>354</v>
      </c>
      <c r="TOL1" s="278" t="s">
        <v>354</v>
      </c>
      <c r="TOM1" s="278" t="s">
        <v>354</v>
      </c>
      <c r="TON1" s="278" t="s">
        <v>354</v>
      </c>
      <c r="TOO1" s="278" t="s">
        <v>354</v>
      </c>
      <c r="TOP1" s="278" t="s">
        <v>354</v>
      </c>
      <c r="TOQ1" s="278" t="s">
        <v>354</v>
      </c>
      <c r="TOR1" s="278" t="s">
        <v>354</v>
      </c>
      <c r="TOS1" s="278" t="s">
        <v>354</v>
      </c>
      <c r="TOT1" s="278" t="s">
        <v>354</v>
      </c>
      <c r="TOU1" s="278" t="s">
        <v>354</v>
      </c>
      <c r="TOV1" s="278" t="s">
        <v>354</v>
      </c>
      <c r="TOW1" s="278" t="s">
        <v>354</v>
      </c>
      <c r="TOX1" s="278" t="s">
        <v>354</v>
      </c>
      <c r="TOY1" s="278" t="s">
        <v>354</v>
      </c>
      <c r="TOZ1" s="278" t="s">
        <v>354</v>
      </c>
      <c r="TPA1" s="278" t="s">
        <v>354</v>
      </c>
      <c r="TPB1" s="278" t="s">
        <v>354</v>
      </c>
      <c r="TPC1" s="278" t="s">
        <v>354</v>
      </c>
      <c r="TPD1" s="278" t="s">
        <v>354</v>
      </c>
      <c r="TPE1" s="278" t="s">
        <v>354</v>
      </c>
      <c r="TPF1" s="278" t="s">
        <v>354</v>
      </c>
      <c r="TPG1" s="278" t="s">
        <v>354</v>
      </c>
      <c r="TPH1" s="278" t="s">
        <v>354</v>
      </c>
      <c r="TPI1" s="278" t="s">
        <v>354</v>
      </c>
      <c r="TPJ1" s="278" t="s">
        <v>354</v>
      </c>
      <c r="TPK1" s="278" t="s">
        <v>354</v>
      </c>
      <c r="TPL1" s="278" t="s">
        <v>354</v>
      </c>
      <c r="TPM1" s="278" t="s">
        <v>354</v>
      </c>
      <c r="TPN1" s="278" t="s">
        <v>354</v>
      </c>
      <c r="TPO1" s="278" t="s">
        <v>354</v>
      </c>
      <c r="TPP1" s="278" t="s">
        <v>354</v>
      </c>
      <c r="TPQ1" s="278" t="s">
        <v>354</v>
      </c>
      <c r="TPR1" s="278" t="s">
        <v>354</v>
      </c>
      <c r="TPS1" s="278" t="s">
        <v>354</v>
      </c>
      <c r="TPT1" s="278" t="s">
        <v>354</v>
      </c>
      <c r="TPU1" s="278" t="s">
        <v>354</v>
      </c>
      <c r="TPV1" s="278" t="s">
        <v>354</v>
      </c>
      <c r="TPW1" s="278" t="s">
        <v>354</v>
      </c>
      <c r="TPX1" s="278" t="s">
        <v>354</v>
      </c>
      <c r="TPY1" s="278" t="s">
        <v>354</v>
      </c>
      <c r="TPZ1" s="278" t="s">
        <v>354</v>
      </c>
      <c r="TQA1" s="278" t="s">
        <v>354</v>
      </c>
      <c r="TQB1" s="278" t="s">
        <v>354</v>
      </c>
      <c r="TQC1" s="278" t="s">
        <v>354</v>
      </c>
      <c r="TQD1" s="278" t="s">
        <v>354</v>
      </c>
      <c r="TQE1" s="278" t="s">
        <v>354</v>
      </c>
      <c r="TQF1" s="278" t="s">
        <v>354</v>
      </c>
      <c r="TQG1" s="278" t="s">
        <v>354</v>
      </c>
      <c r="TQH1" s="278" t="s">
        <v>354</v>
      </c>
      <c r="TQI1" s="278" t="s">
        <v>354</v>
      </c>
      <c r="TQJ1" s="278" t="s">
        <v>354</v>
      </c>
      <c r="TQK1" s="278" t="s">
        <v>354</v>
      </c>
      <c r="TQL1" s="278" t="s">
        <v>354</v>
      </c>
      <c r="TQM1" s="278" t="s">
        <v>354</v>
      </c>
      <c r="TQN1" s="278" t="s">
        <v>354</v>
      </c>
      <c r="TQO1" s="278" t="s">
        <v>354</v>
      </c>
      <c r="TQP1" s="278" t="s">
        <v>354</v>
      </c>
      <c r="TQQ1" s="278" t="s">
        <v>354</v>
      </c>
      <c r="TQR1" s="278" t="s">
        <v>354</v>
      </c>
      <c r="TQS1" s="278" t="s">
        <v>354</v>
      </c>
      <c r="TQT1" s="278" t="s">
        <v>354</v>
      </c>
      <c r="TQU1" s="278" t="s">
        <v>354</v>
      </c>
      <c r="TQV1" s="278" t="s">
        <v>354</v>
      </c>
      <c r="TQW1" s="278" t="s">
        <v>354</v>
      </c>
      <c r="TQX1" s="278" t="s">
        <v>354</v>
      </c>
      <c r="TQY1" s="278" t="s">
        <v>354</v>
      </c>
      <c r="TQZ1" s="278" t="s">
        <v>354</v>
      </c>
      <c r="TRA1" s="278" t="s">
        <v>354</v>
      </c>
      <c r="TRB1" s="278" t="s">
        <v>354</v>
      </c>
      <c r="TRC1" s="278" t="s">
        <v>354</v>
      </c>
      <c r="TRD1" s="278" t="s">
        <v>354</v>
      </c>
      <c r="TRE1" s="278" t="s">
        <v>354</v>
      </c>
      <c r="TRF1" s="278" t="s">
        <v>354</v>
      </c>
      <c r="TRG1" s="278" t="s">
        <v>354</v>
      </c>
      <c r="TRH1" s="278" t="s">
        <v>354</v>
      </c>
      <c r="TRI1" s="278" t="s">
        <v>354</v>
      </c>
      <c r="TRJ1" s="278" t="s">
        <v>354</v>
      </c>
      <c r="TRK1" s="278" t="s">
        <v>354</v>
      </c>
      <c r="TRL1" s="278" t="s">
        <v>354</v>
      </c>
      <c r="TRM1" s="278" t="s">
        <v>354</v>
      </c>
      <c r="TRN1" s="278" t="s">
        <v>354</v>
      </c>
      <c r="TRO1" s="278" t="s">
        <v>354</v>
      </c>
      <c r="TRP1" s="278" t="s">
        <v>354</v>
      </c>
      <c r="TRQ1" s="278" t="s">
        <v>354</v>
      </c>
      <c r="TRR1" s="278" t="s">
        <v>354</v>
      </c>
      <c r="TRS1" s="278" t="s">
        <v>354</v>
      </c>
      <c r="TRT1" s="278" t="s">
        <v>354</v>
      </c>
      <c r="TRU1" s="278" t="s">
        <v>354</v>
      </c>
      <c r="TRV1" s="278" t="s">
        <v>354</v>
      </c>
      <c r="TRW1" s="278" t="s">
        <v>354</v>
      </c>
      <c r="TRX1" s="278" t="s">
        <v>354</v>
      </c>
      <c r="TRY1" s="278" t="s">
        <v>354</v>
      </c>
      <c r="TRZ1" s="278" t="s">
        <v>354</v>
      </c>
      <c r="TSA1" s="278" t="s">
        <v>354</v>
      </c>
      <c r="TSB1" s="278" t="s">
        <v>354</v>
      </c>
      <c r="TSC1" s="278" t="s">
        <v>354</v>
      </c>
      <c r="TSD1" s="278" t="s">
        <v>354</v>
      </c>
      <c r="TSE1" s="278" t="s">
        <v>354</v>
      </c>
      <c r="TSF1" s="278" t="s">
        <v>354</v>
      </c>
      <c r="TSG1" s="278" t="s">
        <v>354</v>
      </c>
      <c r="TSH1" s="278" t="s">
        <v>354</v>
      </c>
      <c r="TSI1" s="278" t="s">
        <v>354</v>
      </c>
      <c r="TSJ1" s="278" t="s">
        <v>354</v>
      </c>
      <c r="TSK1" s="278" t="s">
        <v>354</v>
      </c>
      <c r="TSL1" s="278" t="s">
        <v>354</v>
      </c>
      <c r="TSM1" s="278" t="s">
        <v>354</v>
      </c>
      <c r="TSN1" s="278" t="s">
        <v>354</v>
      </c>
      <c r="TSO1" s="278" t="s">
        <v>354</v>
      </c>
      <c r="TSP1" s="278" t="s">
        <v>354</v>
      </c>
      <c r="TSQ1" s="278" t="s">
        <v>354</v>
      </c>
      <c r="TSR1" s="278" t="s">
        <v>354</v>
      </c>
      <c r="TSS1" s="278" t="s">
        <v>354</v>
      </c>
      <c r="TST1" s="278" t="s">
        <v>354</v>
      </c>
      <c r="TSU1" s="278" t="s">
        <v>354</v>
      </c>
      <c r="TSV1" s="278" t="s">
        <v>354</v>
      </c>
      <c r="TSW1" s="278" t="s">
        <v>354</v>
      </c>
      <c r="TSX1" s="278" t="s">
        <v>354</v>
      </c>
      <c r="TSY1" s="278" t="s">
        <v>354</v>
      </c>
      <c r="TSZ1" s="278" t="s">
        <v>354</v>
      </c>
      <c r="TTA1" s="278" t="s">
        <v>354</v>
      </c>
      <c r="TTB1" s="278" t="s">
        <v>354</v>
      </c>
      <c r="TTC1" s="278" t="s">
        <v>354</v>
      </c>
      <c r="TTD1" s="278" t="s">
        <v>354</v>
      </c>
      <c r="TTE1" s="278" t="s">
        <v>354</v>
      </c>
      <c r="TTF1" s="278" t="s">
        <v>354</v>
      </c>
      <c r="TTG1" s="278" t="s">
        <v>354</v>
      </c>
      <c r="TTH1" s="278" t="s">
        <v>354</v>
      </c>
      <c r="TTI1" s="278" t="s">
        <v>354</v>
      </c>
      <c r="TTJ1" s="278" t="s">
        <v>354</v>
      </c>
      <c r="TTK1" s="278" t="s">
        <v>354</v>
      </c>
      <c r="TTL1" s="278" t="s">
        <v>354</v>
      </c>
      <c r="TTM1" s="278" t="s">
        <v>354</v>
      </c>
      <c r="TTN1" s="278" t="s">
        <v>354</v>
      </c>
      <c r="TTO1" s="278" t="s">
        <v>354</v>
      </c>
      <c r="TTP1" s="278" t="s">
        <v>354</v>
      </c>
      <c r="TTQ1" s="278" t="s">
        <v>354</v>
      </c>
      <c r="TTR1" s="278" t="s">
        <v>354</v>
      </c>
      <c r="TTS1" s="278" t="s">
        <v>354</v>
      </c>
      <c r="TTT1" s="278" t="s">
        <v>354</v>
      </c>
      <c r="TTU1" s="278" t="s">
        <v>354</v>
      </c>
      <c r="TTV1" s="278" t="s">
        <v>354</v>
      </c>
      <c r="TTW1" s="278" t="s">
        <v>354</v>
      </c>
      <c r="TTX1" s="278" t="s">
        <v>354</v>
      </c>
      <c r="TTY1" s="278" t="s">
        <v>354</v>
      </c>
      <c r="TTZ1" s="278" t="s">
        <v>354</v>
      </c>
      <c r="TUA1" s="278" t="s">
        <v>354</v>
      </c>
      <c r="TUB1" s="278" t="s">
        <v>354</v>
      </c>
      <c r="TUC1" s="278" t="s">
        <v>354</v>
      </c>
      <c r="TUD1" s="278" t="s">
        <v>354</v>
      </c>
      <c r="TUE1" s="278" t="s">
        <v>354</v>
      </c>
      <c r="TUF1" s="278" t="s">
        <v>354</v>
      </c>
      <c r="TUG1" s="278" t="s">
        <v>354</v>
      </c>
      <c r="TUH1" s="278" t="s">
        <v>354</v>
      </c>
      <c r="TUI1" s="278" t="s">
        <v>354</v>
      </c>
      <c r="TUJ1" s="278" t="s">
        <v>354</v>
      </c>
      <c r="TUK1" s="278" t="s">
        <v>354</v>
      </c>
      <c r="TUL1" s="278" t="s">
        <v>354</v>
      </c>
      <c r="TUM1" s="278" t="s">
        <v>354</v>
      </c>
      <c r="TUN1" s="278" t="s">
        <v>354</v>
      </c>
      <c r="TUO1" s="278" t="s">
        <v>354</v>
      </c>
      <c r="TUP1" s="278" t="s">
        <v>354</v>
      </c>
      <c r="TUQ1" s="278" t="s">
        <v>354</v>
      </c>
      <c r="TUR1" s="278" t="s">
        <v>354</v>
      </c>
      <c r="TUS1" s="278" t="s">
        <v>354</v>
      </c>
      <c r="TUT1" s="278" t="s">
        <v>354</v>
      </c>
      <c r="TUU1" s="278" t="s">
        <v>354</v>
      </c>
      <c r="TUV1" s="278" t="s">
        <v>354</v>
      </c>
      <c r="TUW1" s="278" t="s">
        <v>354</v>
      </c>
      <c r="TUX1" s="278" t="s">
        <v>354</v>
      </c>
      <c r="TUY1" s="278" t="s">
        <v>354</v>
      </c>
      <c r="TUZ1" s="278" t="s">
        <v>354</v>
      </c>
      <c r="TVA1" s="278" t="s">
        <v>354</v>
      </c>
      <c r="TVB1" s="278" t="s">
        <v>354</v>
      </c>
      <c r="TVC1" s="278" t="s">
        <v>354</v>
      </c>
      <c r="TVD1" s="278" t="s">
        <v>354</v>
      </c>
      <c r="TVE1" s="278" t="s">
        <v>354</v>
      </c>
      <c r="TVF1" s="278" t="s">
        <v>354</v>
      </c>
      <c r="TVG1" s="278" t="s">
        <v>354</v>
      </c>
      <c r="TVH1" s="278" t="s">
        <v>354</v>
      </c>
      <c r="TVI1" s="278" t="s">
        <v>354</v>
      </c>
      <c r="TVJ1" s="278" t="s">
        <v>354</v>
      </c>
      <c r="TVK1" s="278" t="s">
        <v>354</v>
      </c>
      <c r="TVL1" s="278" t="s">
        <v>354</v>
      </c>
      <c r="TVM1" s="278" t="s">
        <v>354</v>
      </c>
      <c r="TVN1" s="278" t="s">
        <v>354</v>
      </c>
      <c r="TVO1" s="278" t="s">
        <v>354</v>
      </c>
      <c r="TVP1" s="278" t="s">
        <v>354</v>
      </c>
      <c r="TVQ1" s="278" t="s">
        <v>354</v>
      </c>
      <c r="TVR1" s="278" t="s">
        <v>354</v>
      </c>
      <c r="TVS1" s="278" t="s">
        <v>354</v>
      </c>
      <c r="TVT1" s="278" t="s">
        <v>354</v>
      </c>
      <c r="TVU1" s="278" t="s">
        <v>354</v>
      </c>
      <c r="TVV1" s="278" t="s">
        <v>354</v>
      </c>
      <c r="TVW1" s="278" t="s">
        <v>354</v>
      </c>
      <c r="TVX1" s="278" t="s">
        <v>354</v>
      </c>
      <c r="TVY1" s="278" t="s">
        <v>354</v>
      </c>
      <c r="TVZ1" s="278" t="s">
        <v>354</v>
      </c>
      <c r="TWA1" s="278" t="s">
        <v>354</v>
      </c>
      <c r="TWB1" s="278" t="s">
        <v>354</v>
      </c>
      <c r="TWC1" s="278" t="s">
        <v>354</v>
      </c>
      <c r="TWD1" s="278" t="s">
        <v>354</v>
      </c>
      <c r="TWE1" s="278" t="s">
        <v>354</v>
      </c>
      <c r="TWF1" s="278" t="s">
        <v>354</v>
      </c>
      <c r="TWG1" s="278" t="s">
        <v>354</v>
      </c>
      <c r="TWH1" s="278" t="s">
        <v>354</v>
      </c>
      <c r="TWI1" s="278" t="s">
        <v>354</v>
      </c>
      <c r="TWJ1" s="278" t="s">
        <v>354</v>
      </c>
      <c r="TWK1" s="278" t="s">
        <v>354</v>
      </c>
      <c r="TWL1" s="278" t="s">
        <v>354</v>
      </c>
      <c r="TWM1" s="278" t="s">
        <v>354</v>
      </c>
      <c r="TWN1" s="278" t="s">
        <v>354</v>
      </c>
      <c r="TWO1" s="278" t="s">
        <v>354</v>
      </c>
      <c r="TWP1" s="278" t="s">
        <v>354</v>
      </c>
      <c r="TWQ1" s="278" t="s">
        <v>354</v>
      </c>
      <c r="TWR1" s="278" t="s">
        <v>354</v>
      </c>
      <c r="TWS1" s="278" t="s">
        <v>354</v>
      </c>
      <c r="TWT1" s="278" t="s">
        <v>354</v>
      </c>
      <c r="TWU1" s="278" t="s">
        <v>354</v>
      </c>
      <c r="TWV1" s="278" t="s">
        <v>354</v>
      </c>
      <c r="TWW1" s="278" t="s">
        <v>354</v>
      </c>
      <c r="TWX1" s="278" t="s">
        <v>354</v>
      </c>
      <c r="TWY1" s="278" t="s">
        <v>354</v>
      </c>
      <c r="TWZ1" s="278" t="s">
        <v>354</v>
      </c>
      <c r="TXA1" s="278" t="s">
        <v>354</v>
      </c>
      <c r="TXB1" s="278" t="s">
        <v>354</v>
      </c>
      <c r="TXC1" s="278" t="s">
        <v>354</v>
      </c>
      <c r="TXD1" s="278" t="s">
        <v>354</v>
      </c>
      <c r="TXE1" s="278" t="s">
        <v>354</v>
      </c>
      <c r="TXF1" s="278" t="s">
        <v>354</v>
      </c>
      <c r="TXG1" s="278" t="s">
        <v>354</v>
      </c>
      <c r="TXH1" s="278" t="s">
        <v>354</v>
      </c>
      <c r="TXI1" s="278" t="s">
        <v>354</v>
      </c>
      <c r="TXJ1" s="278" t="s">
        <v>354</v>
      </c>
      <c r="TXK1" s="278" t="s">
        <v>354</v>
      </c>
      <c r="TXL1" s="278" t="s">
        <v>354</v>
      </c>
      <c r="TXM1" s="278" t="s">
        <v>354</v>
      </c>
      <c r="TXN1" s="278" t="s">
        <v>354</v>
      </c>
      <c r="TXO1" s="278" t="s">
        <v>354</v>
      </c>
      <c r="TXP1" s="278" t="s">
        <v>354</v>
      </c>
      <c r="TXQ1" s="278" t="s">
        <v>354</v>
      </c>
      <c r="TXR1" s="278" t="s">
        <v>354</v>
      </c>
      <c r="TXS1" s="278" t="s">
        <v>354</v>
      </c>
      <c r="TXT1" s="278" t="s">
        <v>354</v>
      </c>
      <c r="TXU1" s="278" t="s">
        <v>354</v>
      </c>
      <c r="TXV1" s="278" t="s">
        <v>354</v>
      </c>
      <c r="TXW1" s="278" t="s">
        <v>354</v>
      </c>
      <c r="TXX1" s="278" t="s">
        <v>354</v>
      </c>
      <c r="TXY1" s="278" t="s">
        <v>354</v>
      </c>
      <c r="TXZ1" s="278" t="s">
        <v>354</v>
      </c>
      <c r="TYA1" s="278" t="s">
        <v>354</v>
      </c>
      <c r="TYB1" s="278" t="s">
        <v>354</v>
      </c>
      <c r="TYC1" s="278" t="s">
        <v>354</v>
      </c>
      <c r="TYD1" s="278" t="s">
        <v>354</v>
      </c>
      <c r="TYE1" s="278" t="s">
        <v>354</v>
      </c>
      <c r="TYF1" s="278" t="s">
        <v>354</v>
      </c>
      <c r="TYG1" s="278" t="s">
        <v>354</v>
      </c>
      <c r="TYH1" s="278" t="s">
        <v>354</v>
      </c>
      <c r="TYI1" s="278" t="s">
        <v>354</v>
      </c>
      <c r="TYJ1" s="278" t="s">
        <v>354</v>
      </c>
      <c r="TYK1" s="278" t="s">
        <v>354</v>
      </c>
      <c r="TYL1" s="278" t="s">
        <v>354</v>
      </c>
      <c r="TYM1" s="278" t="s">
        <v>354</v>
      </c>
      <c r="TYN1" s="278" t="s">
        <v>354</v>
      </c>
      <c r="TYO1" s="278" t="s">
        <v>354</v>
      </c>
      <c r="TYP1" s="278" t="s">
        <v>354</v>
      </c>
      <c r="TYQ1" s="278" t="s">
        <v>354</v>
      </c>
      <c r="TYR1" s="278" t="s">
        <v>354</v>
      </c>
      <c r="TYS1" s="278" t="s">
        <v>354</v>
      </c>
      <c r="TYT1" s="278" t="s">
        <v>354</v>
      </c>
      <c r="TYU1" s="278" t="s">
        <v>354</v>
      </c>
      <c r="TYV1" s="278" t="s">
        <v>354</v>
      </c>
      <c r="TYW1" s="278" t="s">
        <v>354</v>
      </c>
      <c r="TYX1" s="278" t="s">
        <v>354</v>
      </c>
      <c r="TYY1" s="278" t="s">
        <v>354</v>
      </c>
      <c r="TYZ1" s="278" t="s">
        <v>354</v>
      </c>
      <c r="TZA1" s="278" t="s">
        <v>354</v>
      </c>
      <c r="TZB1" s="278" t="s">
        <v>354</v>
      </c>
      <c r="TZC1" s="278" t="s">
        <v>354</v>
      </c>
      <c r="TZD1" s="278" t="s">
        <v>354</v>
      </c>
      <c r="TZE1" s="278" t="s">
        <v>354</v>
      </c>
      <c r="TZF1" s="278" t="s">
        <v>354</v>
      </c>
      <c r="TZG1" s="278" t="s">
        <v>354</v>
      </c>
      <c r="TZH1" s="278" t="s">
        <v>354</v>
      </c>
      <c r="TZI1" s="278" t="s">
        <v>354</v>
      </c>
      <c r="TZJ1" s="278" t="s">
        <v>354</v>
      </c>
      <c r="TZK1" s="278" t="s">
        <v>354</v>
      </c>
      <c r="TZL1" s="278" t="s">
        <v>354</v>
      </c>
      <c r="TZM1" s="278" t="s">
        <v>354</v>
      </c>
      <c r="TZN1" s="278" t="s">
        <v>354</v>
      </c>
      <c r="TZO1" s="278" t="s">
        <v>354</v>
      </c>
      <c r="TZP1" s="278" t="s">
        <v>354</v>
      </c>
      <c r="TZQ1" s="278" t="s">
        <v>354</v>
      </c>
      <c r="TZR1" s="278" t="s">
        <v>354</v>
      </c>
      <c r="TZS1" s="278" t="s">
        <v>354</v>
      </c>
      <c r="TZT1" s="278" t="s">
        <v>354</v>
      </c>
      <c r="TZU1" s="278" t="s">
        <v>354</v>
      </c>
      <c r="TZV1" s="278" t="s">
        <v>354</v>
      </c>
      <c r="TZW1" s="278" t="s">
        <v>354</v>
      </c>
      <c r="TZX1" s="278" t="s">
        <v>354</v>
      </c>
      <c r="TZY1" s="278" t="s">
        <v>354</v>
      </c>
      <c r="TZZ1" s="278" t="s">
        <v>354</v>
      </c>
      <c r="UAA1" s="278" t="s">
        <v>354</v>
      </c>
      <c r="UAB1" s="278" t="s">
        <v>354</v>
      </c>
      <c r="UAC1" s="278" t="s">
        <v>354</v>
      </c>
      <c r="UAD1" s="278" t="s">
        <v>354</v>
      </c>
      <c r="UAE1" s="278" t="s">
        <v>354</v>
      </c>
      <c r="UAF1" s="278" t="s">
        <v>354</v>
      </c>
      <c r="UAG1" s="278" t="s">
        <v>354</v>
      </c>
      <c r="UAH1" s="278" t="s">
        <v>354</v>
      </c>
      <c r="UAI1" s="278" t="s">
        <v>354</v>
      </c>
      <c r="UAJ1" s="278" t="s">
        <v>354</v>
      </c>
      <c r="UAK1" s="278" t="s">
        <v>354</v>
      </c>
      <c r="UAL1" s="278" t="s">
        <v>354</v>
      </c>
      <c r="UAM1" s="278" t="s">
        <v>354</v>
      </c>
      <c r="UAN1" s="278" t="s">
        <v>354</v>
      </c>
      <c r="UAO1" s="278" t="s">
        <v>354</v>
      </c>
      <c r="UAP1" s="278" t="s">
        <v>354</v>
      </c>
      <c r="UAQ1" s="278" t="s">
        <v>354</v>
      </c>
      <c r="UAR1" s="278" t="s">
        <v>354</v>
      </c>
      <c r="UAS1" s="278" t="s">
        <v>354</v>
      </c>
      <c r="UAT1" s="278" t="s">
        <v>354</v>
      </c>
      <c r="UAU1" s="278" t="s">
        <v>354</v>
      </c>
      <c r="UAV1" s="278" t="s">
        <v>354</v>
      </c>
      <c r="UAW1" s="278" t="s">
        <v>354</v>
      </c>
      <c r="UAX1" s="278" t="s">
        <v>354</v>
      </c>
      <c r="UAY1" s="278" t="s">
        <v>354</v>
      </c>
      <c r="UAZ1" s="278" t="s">
        <v>354</v>
      </c>
      <c r="UBA1" s="278" t="s">
        <v>354</v>
      </c>
      <c r="UBB1" s="278" t="s">
        <v>354</v>
      </c>
      <c r="UBC1" s="278" t="s">
        <v>354</v>
      </c>
      <c r="UBD1" s="278" t="s">
        <v>354</v>
      </c>
      <c r="UBE1" s="278" t="s">
        <v>354</v>
      </c>
      <c r="UBF1" s="278" t="s">
        <v>354</v>
      </c>
      <c r="UBG1" s="278" t="s">
        <v>354</v>
      </c>
      <c r="UBH1" s="278" t="s">
        <v>354</v>
      </c>
      <c r="UBI1" s="278" t="s">
        <v>354</v>
      </c>
      <c r="UBJ1" s="278" t="s">
        <v>354</v>
      </c>
      <c r="UBK1" s="278" t="s">
        <v>354</v>
      </c>
      <c r="UBL1" s="278" t="s">
        <v>354</v>
      </c>
      <c r="UBM1" s="278" t="s">
        <v>354</v>
      </c>
      <c r="UBN1" s="278" t="s">
        <v>354</v>
      </c>
      <c r="UBO1" s="278" t="s">
        <v>354</v>
      </c>
      <c r="UBP1" s="278" t="s">
        <v>354</v>
      </c>
      <c r="UBQ1" s="278" t="s">
        <v>354</v>
      </c>
      <c r="UBR1" s="278" t="s">
        <v>354</v>
      </c>
      <c r="UBS1" s="278" t="s">
        <v>354</v>
      </c>
      <c r="UBT1" s="278" t="s">
        <v>354</v>
      </c>
      <c r="UBU1" s="278" t="s">
        <v>354</v>
      </c>
      <c r="UBV1" s="278" t="s">
        <v>354</v>
      </c>
      <c r="UBW1" s="278" t="s">
        <v>354</v>
      </c>
      <c r="UBX1" s="278" t="s">
        <v>354</v>
      </c>
      <c r="UBY1" s="278" t="s">
        <v>354</v>
      </c>
      <c r="UBZ1" s="278" t="s">
        <v>354</v>
      </c>
      <c r="UCA1" s="278" t="s">
        <v>354</v>
      </c>
      <c r="UCB1" s="278" t="s">
        <v>354</v>
      </c>
      <c r="UCC1" s="278" t="s">
        <v>354</v>
      </c>
      <c r="UCD1" s="278" t="s">
        <v>354</v>
      </c>
      <c r="UCE1" s="278" t="s">
        <v>354</v>
      </c>
      <c r="UCF1" s="278" t="s">
        <v>354</v>
      </c>
      <c r="UCG1" s="278" t="s">
        <v>354</v>
      </c>
      <c r="UCH1" s="278" t="s">
        <v>354</v>
      </c>
      <c r="UCI1" s="278" t="s">
        <v>354</v>
      </c>
      <c r="UCJ1" s="278" t="s">
        <v>354</v>
      </c>
      <c r="UCK1" s="278" t="s">
        <v>354</v>
      </c>
      <c r="UCL1" s="278" t="s">
        <v>354</v>
      </c>
      <c r="UCM1" s="278" t="s">
        <v>354</v>
      </c>
      <c r="UCN1" s="278" t="s">
        <v>354</v>
      </c>
      <c r="UCO1" s="278" t="s">
        <v>354</v>
      </c>
      <c r="UCP1" s="278" t="s">
        <v>354</v>
      </c>
      <c r="UCQ1" s="278" t="s">
        <v>354</v>
      </c>
      <c r="UCR1" s="278" t="s">
        <v>354</v>
      </c>
      <c r="UCS1" s="278" t="s">
        <v>354</v>
      </c>
      <c r="UCT1" s="278" t="s">
        <v>354</v>
      </c>
      <c r="UCU1" s="278" t="s">
        <v>354</v>
      </c>
      <c r="UCV1" s="278" t="s">
        <v>354</v>
      </c>
      <c r="UCW1" s="278" t="s">
        <v>354</v>
      </c>
      <c r="UCX1" s="278" t="s">
        <v>354</v>
      </c>
      <c r="UCY1" s="278" t="s">
        <v>354</v>
      </c>
      <c r="UCZ1" s="278" t="s">
        <v>354</v>
      </c>
      <c r="UDA1" s="278" t="s">
        <v>354</v>
      </c>
      <c r="UDB1" s="278" t="s">
        <v>354</v>
      </c>
      <c r="UDC1" s="278" t="s">
        <v>354</v>
      </c>
      <c r="UDD1" s="278" t="s">
        <v>354</v>
      </c>
      <c r="UDE1" s="278" t="s">
        <v>354</v>
      </c>
      <c r="UDF1" s="278" t="s">
        <v>354</v>
      </c>
      <c r="UDG1" s="278" t="s">
        <v>354</v>
      </c>
      <c r="UDH1" s="278" t="s">
        <v>354</v>
      </c>
      <c r="UDI1" s="278" t="s">
        <v>354</v>
      </c>
      <c r="UDJ1" s="278" t="s">
        <v>354</v>
      </c>
      <c r="UDK1" s="278" t="s">
        <v>354</v>
      </c>
      <c r="UDL1" s="278" t="s">
        <v>354</v>
      </c>
      <c r="UDM1" s="278" t="s">
        <v>354</v>
      </c>
      <c r="UDN1" s="278" t="s">
        <v>354</v>
      </c>
      <c r="UDO1" s="278" t="s">
        <v>354</v>
      </c>
      <c r="UDP1" s="278" t="s">
        <v>354</v>
      </c>
      <c r="UDQ1" s="278" t="s">
        <v>354</v>
      </c>
      <c r="UDR1" s="278" t="s">
        <v>354</v>
      </c>
      <c r="UDS1" s="278" t="s">
        <v>354</v>
      </c>
      <c r="UDT1" s="278" t="s">
        <v>354</v>
      </c>
      <c r="UDU1" s="278" t="s">
        <v>354</v>
      </c>
      <c r="UDV1" s="278" t="s">
        <v>354</v>
      </c>
      <c r="UDW1" s="278" t="s">
        <v>354</v>
      </c>
      <c r="UDX1" s="278" t="s">
        <v>354</v>
      </c>
      <c r="UDY1" s="278" t="s">
        <v>354</v>
      </c>
      <c r="UDZ1" s="278" t="s">
        <v>354</v>
      </c>
      <c r="UEA1" s="278" t="s">
        <v>354</v>
      </c>
      <c r="UEB1" s="278" t="s">
        <v>354</v>
      </c>
      <c r="UEC1" s="278" t="s">
        <v>354</v>
      </c>
      <c r="UED1" s="278" t="s">
        <v>354</v>
      </c>
      <c r="UEE1" s="278" t="s">
        <v>354</v>
      </c>
      <c r="UEF1" s="278" t="s">
        <v>354</v>
      </c>
      <c r="UEG1" s="278" t="s">
        <v>354</v>
      </c>
      <c r="UEH1" s="278" t="s">
        <v>354</v>
      </c>
      <c r="UEI1" s="278" t="s">
        <v>354</v>
      </c>
      <c r="UEJ1" s="278" t="s">
        <v>354</v>
      </c>
      <c r="UEK1" s="278" t="s">
        <v>354</v>
      </c>
      <c r="UEL1" s="278" t="s">
        <v>354</v>
      </c>
      <c r="UEM1" s="278" t="s">
        <v>354</v>
      </c>
      <c r="UEN1" s="278" t="s">
        <v>354</v>
      </c>
      <c r="UEO1" s="278" t="s">
        <v>354</v>
      </c>
      <c r="UEP1" s="278" t="s">
        <v>354</v>
      </c>
      <c r="UEQ1" s="278" t="s">
        <v>354</v>
      </c>
      <c r="UER1" s="278" t="s">
        <v>354</v>
      </c>
      <c r="UES1" s="278" t="s">
        <v>354</v>
      </c>
      <c r="UET1" s="278" t="s">
        <v>354</v>
      </c>
      <c r="UEU1" s="278" t="s">
        <v>354</v>
      </c>
      <c r="UEV1" s="278" t="s">
        <v>354</v>
      </c>
      <c r="UEW1" s="278" t="s">
        <v>354</v>
      </c>
      <c r="UEX1" s="278" t="s">
        <v>354</v>
      </c>
      <c r="UEY1" s="278" t="s">
        <v>354</v>
      </c>
      <c r="UEZ1" s="278" t="s">
        <v>354</v>
      </c>
      <c r="UFA1" s="278" t="s">
        <v>354</v>
      </c>
      <c r="UFB1" s="278" t="s">
        <v>354</v>
      </c>
      <c r="UFC1" s="278" t="s">
        <v>354</v>
      </c>
      <c r="UFD1" s="278" t="s">
        <v>354</v>
      </c>
      <c r="UFE1" s="278" t="s">
        <v>354</v>
      </c>
      <c r="UFF1" s="278" t="s">
        <v>354</v>
      </c>
      <c r="UFG1" s="278" t="s">
        <v>354</v>
      </c>
      <c r="UFH1" s="278" t="s">
        <v>354</v>
      </c>
      <c r="UFI1" s="278" t="s">
        <v>354</v>
      </c>
      <c r="UFJ1" s="278" t="s">
        <v>354</v>
      </c>
      <c r="UFK1" s="278" t="s">
        <v>354</v>
      </c>
      <c r="UFL1" s="278" t="s">
        <v>354</v>
      </c>
      <c r="UFM1" s="278" t="s">
        <v>354</v>
      </c>
      <c r="UFN1" s="278" t="s">
        <v>354</v>
      </c>
      <c r="UFO1" s="278" t="s">
        <v>354</v>
      </c>
      <c r="UFP1" s="278" t="s">
        <v>354</v>
      </c>
      <c r="UFQ1" s="278" t="s">
        <v>354</v>
      </c>
      <c r="UFR1" s="278" t="s">
        <v>354</v>
      </c>
      <c r="UFS1" s="278" t="s">
        <v>354</v>
      </c>
      <c r="UFT1" s="278" t="s">
        <v>354</v>
      </c>
      <c r="UFU1" s="278" t="s">
        <v>354</v>
      </c>
      <c r="UFV1" s="278" t="s">
        <v>354</v>
      </c>
      <c r="UFW1" s="278" t="s">
        <v>354</v>
      </c>
      <c r="UFX1" s="278" t="s">
        <v>354</v>
      </c>
      <c r="UFY1" s="278" t="s">
        <v>354</v>
      </c>
      <c r="UFZ1" s="278" t="s">
        <v>354</v>
      </c>
      <c r="UGA1" s="278" t="s">
        <v>354</v>
      </c>
      <c r="UGB1" s="278" t="s">
        <v>354</v>
      </c>
      <c r="UGC1" s="278" t="s">
        <v>354</v>
      </c>
      <c r="UGD1" s="278" t="s">
        <v>354</v>
      </c>
      <c r="UGE1" s="278" t="s">
        <v>354</v>
      </c>
      <c r="UGF1" s="278" t="s">
        <v>354</v>
      </c>
      <c r="UGG1" s="278" t="s">
        <v>354</v>
      </c>
      <c r="UGH1" s="278" t="s">
        <v>354</v>
      </c>
      <c r="UGI1" s="278" t="s">
        <v>354</v>
      </c>
      <c r="UGJ1" s="278" t="s">
        <v>354</v>
      </c>
      <c r="UGK1" s="278" t="s">
        <v>354</v>
      </c>
      <c r="UGL1" s="278" t="s">
        <v>354</v>
      </c>
      <c r="UGM1" s="278" t="s">
        <v>354</v>
      </c>
      <c r="UGN1" s="278" t="s">
        <v>354</v>
      </c>
      <c r="UGO1" s="278" t="s">
        <v>354</v>
      </c>
      <c r="UGP1" s="278" t="s">
        <v>354</v>
      </c>
      <c r="UGQ1" s="278" t="s">
        <v>354</v>
      </c>
      <c r="UGR1" s="278" t="s">
        <v>354</v>
      </c>
      <c r="UGS1" s="278" t="s">
        <v>354</v>
      </c>
      <c r="UGT1" s="278" t="s">
        <v>354</v>
      </c>
      <c r="UGU1" s="278" t="s">
        <v>354</v>
      </c>
      <c r="UGV1" s="278" t="s">
        <v>354</v>
      </c>
      <c r="UGW1" s="278" t="s">
        <v>354</v>
      </c>
      <c r="UGX1" s="278" t="s">
        <v>354</v>
      </c>
      <c r="UGY1" s="278" t="s">
        <v>354</v>
      </c>
      <c r="UGZ1" s="278" t="s">
        <v>354</v>
      </c>
      <c r="UHA1" s="278" t="s">
        <v>354</v>
      </c>
      <c r="UHB1" s="278" t="s">
        <v>354</v>
      </c>
      <c r="UHC1" s="278" t="s">
        <v>354</v>
      </c>
      <c r="UHD1" s="278" t="s">
        <v>354</v>
      </c>
      <c r="UHE1" s="278" t="s">
        <v>354</v>
      </c>
      <c r="UHF1" s="278" t="s">
        <v>354</v>
      </c>
      <c r="UHG1" s="278" t="s">
        <v>354</v>
      </c>
      <c r="UHH1" s="278" t="s">
        <v>354</v>
      </c>
      <c r="UHI1" s="278" t="s">
        <v>354</v>
      </c>
      <c r="UHJ1" s="278" t="s">
        <v>354</v>
      </c>
      <c r="UHK1" s="278" t="s">
        <v>354</v>
      </c>
      <c r="UHL1" s="278" t="s">
        <v>354</v>
      </c>
      <c r="UHM1" s="278" t="s">
        <v>354</v>
      </c>
      <c r="UHN1" s="278" t="s">
        <v>354</v>
      </c>
      <c r="UHO1" s="278" t="s">
        <v>354</v>
      </c>
      <c r="UHP1" s="278" t="s">
        <v>354</v>
      </c>
      <c r="UHQ1" s="278" t="s">
        <v>354</v>
      </c>
      <c r="UHR1" s="278" t="s">
        <v>354</v>
      </c>
      <c r="UHS1" s="278" t="s">
        <v>354</v>
      </c>
      <c r="UHT1" s="278" t="s">
        <v>354</v>
      </c>
      <c r="UHU1" s="278" t="s">
        <v>354</v>
      </c>
      <c r="UHV1" s="278" t="s">
        <v>354</v>
      </c>
      <c r="UHW1" s="278" t="s">
        <v>354</v>
      </c>
      <c r="UHX1" s="278" t="s">
        <v>354</v>
      </c>
      <c r="UHY1" s="278" t="s">
        <v>354</v>
      </c>
      <c r="UHZ1" s="278" t="s">
        <v>354</v>
      </c>
      <c r="UIA1" s="278" t="s">
        <v>354</v>
      </c>
      <c r="UIB1" s="278" t="s">
        <v>354</v>
      </c>
      <c r="UIC1" s="278" t="s">
        <v>354</v>
      </c>
      <c r="UID1" s="278" t="s">
        <v>354</v>
      </c>
      <c r="UIE1" s="278" t="s">
        <v>354</v>
      </c>
      <c r="UIF1" s="278" t="s">
        <v>354</v>
      </c>
      <c r="UIG1" s="278" t="s">
        <v>354</v>
      </c>
      <c r="UIH1" s="278" t="s">
        <v>354</v>
      </c>
      <c r="UII1" s="278" t="s">
        <v>354</v>
      </c>
      <c r="UIJ1" s="278" t="s">
        <v>354</v>
      </c>
      <c r="UIK1" s="278" t="s">
        <v>354</v>
      </c>
      <c r="UIL1" s="278" t="s">
        <v>354</v>
      </c>
      <c r="UIM1" s="278" t="s">
        <v>354</v>
      </c>
      <c r="UIN1" s="278" t="s">
        <v>354</v>
      </c>
      <c r="UIO1" s="278" t="s">
        <v>354</v>
      </c>
      <c r="UIP1" s="278" t="s">
        <v>354</v>
      </c>
      <c r="UIQ1" s="278" t="s">
        <v>354</v>
      </c>
      <c r="UIR1" s="278" t="s">
        <v>354</v>
      </c>
      <c r="UIS1" s="278" t="s">
        <v>354</v>
      </c>
      <c r="UIT1" s="278" t="s">
        <v>354</v>
      </c>
      <c r="UIU1" s="278" t="s">
        <v>354</v>
      </c>
      <c r="UIV1" s="278" t="s">
        <v>354</v>
      </c>
      <c r="UIW1" s="278" t="s">
        <v>354</v>
      </c>
      <c r="UIX1" s="278" t="s">
        <v>354</v>
      </c>
      <c r="UIY1" s="278" t="s">
        <v>354</v>
      </c>
      <c r="UIZ1" s="278" t="s">
        <v>354</v>
      </c>
      <c r="UJA1" s="278" t="s">
        <v>354</v>
      </c>
      <c r="UJB1" s="278" t="s">
        <v>354</v>
      </c>
      <c r="UJC1" s="278" t="s">
        <v>354</v>
      </c>
      <c r="UJD1" s="278" t="s">
        <v>354</v>
      </c>
      <c r="UJE1" s="278" t="s">
        <v>354</v>
      </c>
      <c r="UJF1" s="278" t="s">
        <v>354</v>
      </c>
      <c r="UJG1" s="278" t="s">
        <v>354</v>
      </c>
      <c r="UJH1" s="278" t="s">
        <v>354</v>
      </c>
      <c r="UJI1" s="278" t="s">
        <v>354</v>
      </c>
      <c r="UJJ1" s="278" t="s">
        <v>354</v>
      </c>
      <c r="UJK1" s="278" t="s">
        <v>354</v>
      </c>
      <c r="UJL1" s="278" t="s">
        <v>354</v>
      </c>
      <c r="UJM1" s="278" t="s">
        <v>354</v>
      </c>
      <c r="UJN1" s="278" t="s">
        <v>354</v>
      </c>
      <c r="UJO1" s="278" t="s">
        <v>354</v>
      </c>
      <c r="UJP1" s="278" t="s">
        <v>354</v>
      </c>
      <c r="UJQ1" s="278" t="s">
        <v>354</v>
      </c>
      <c r="UJR1" s="278" t="s">
        <v>354</v>
      </c>
      <c r="UJS1" s="278" t="s">
        <v>354</v>
      </c>
      <c r="UJT1" s="278" t="s">
        <v>354</v>
      </c>
      <c r="UJU1" s="278" t="s">
        <v>354</v>
      </c>
      <c r="UJV1" s="278" t="s">
        <v>354</v>
      </c>
      <c r="UJW1" s="278" t="s">
        <v>354</v>
      </c>
      <c r="UJX1" s="278" t="s">
        <v>354</v>
      </c>
      <c r="UJY1" s="278" t="s">
        <v>354</v>
      </c>
      <c r="UJZ1" s="278" t="s">
        <v>354</v>
      </c>
      <c r="UKA1" s="278" t="s">
        <v>354</v>
      </c>
      <c r="UKB1" s="278" t="s">
        <v>354</v>
      </c>
      <c r="UKC1" s="278" t="s">
        <v>354</v>
      </c>
      <c r="UKD1" s="278" t="s">
        <v>354</v>
      </c>
      <c r="UKE1" s="278" t="s">
        <v>354</v>
      </c>
      <c r="UKF1" s="278" t="s">
        <v>354</v>
      </c>
      <c r="UKG1" s="278" t="s">
        <v>354</v>
      </c>
      <c r="UKH1" s="278" t="s">
        <v>354</v>
      </c>
      <c r="UKI1" s="278" t="s">
        <v>354</v>
      </c>
      <c r="UKJ1" s="278" t="s">
        <v>354</v>
      </c>
      <c r="UKK1" s="278" t="s">
        <v>354</v>
      </c>
      <c r="UKL1" s="278" t="s">
        <v>354</v>
      </c>
      <c r="UKM1" s="278" t="s">
        <v>354</v>
      </c>
      <c r="UKN1" s="278" t="s">
        <v>354</v>
      </c>
      <c r="UKO1" s="278" t="s">
        <v>354</v>
      </c>
      <c r="UKP1" s="278" t="s">
        <v>354</v>
      </c>
      <c r="UKQ1" s="278" t="s">
        <v>354</v>
      </c>
      <c r="UKR1" s="278" t="s">
        <v>354</v>
      </c>
      <c r="UKS1" s="278" t="s">
        <v>354</v>
      </c>
      <c r="UKT1" s="278" t="s">
        <v>354</v>
      </c>
      <c r="UKU1" s="278" t="s">
        <v>354</v>
      </c>
      <c r="UKV1" s="278" t="s">
        <v>354</v>
      </c>
      <c r="UKW1" s="278" t="s">
        <v>354</v>
      </c>
      <c r="UKX1" s="278" t="s">
        <v>354</v>
      </c>
      <c r="UKY1" s="278" t="s">
        <v>354</v>
      </c>
      <c r="UKZ1" s="278" t="s">
        <v>354</v>
      </c>
      <c r="ULA1" s="278" t="s">
        <v>354</v>
      </c>
      <c r="ULB1" s="278" t="s">
        <v>354</v>
      </c>
      <c r="ULC1" s="278" t="s">
        <v>354</v>
      </c>
      <c r="ULD1" s="278" t="s">
        <v>354</v>
      </c>
      <c r="ULE1" s="278" t="s">
        <v>354</v>
      </c>
      <c r="ULF1" s="278" t="s">
        <v>354</v>
      </c>
      <c r="ULG1" s="278" t="s">
        <v>354</v>
      </c>
      <c r="ULH1" s="278" t="s">
        <v>354</v>
      </c>
      <c r="ULI1" s="278" t="s">
        <v>354</v>
      </c>
      <c r="ULJ1" s="278" t="s">
        <v>354</v>
      </c>
      <c r="ULK1" s="278" t="s">
        <v>354</v>
      </c>
      <c r="ULL1" s="278" t="s">
        <v>354</v>
      </c>
      <c r="ULM1" s="278" t="s">
        <v>354</v>
      </c>
      <c r="ULN1" s="278" t="s">
        <v>354</v>
      </c>
      <c r="ULO1" s="278" t="s">
        <v>354</v>
      </c>
      <c r="ULP1" s="278" t="s">
        <v>354</v>
      </c>
      <c r="ULQ1" s="278" t="s">
        <v>354</v>
      </c>
      <c r="ULR1" s="278" t="s">
        <v>354</v>
      </c>
      <c r="ULS1" s="278" t="s">
        <v>354</v>
      </c>
      <c r="ULT1" s="278" t="s">
        <v>354</v>
      </c>
      <c r="ULU1" s="278" t="s">
        <v>354</v>
      </c>
      <c r="ULV1" s="278" t="s">
        <v>354</v>
      </c>
      <c r="ULW1" s="278" t="s">
        <v>354</v>
      </c>
      <c r="ULX1" s="278" t="s">
        <v>354</v>
      </c>
      <c r="ULY1" s="278" t="s">
        <v>354</v>
      </c>
      <c r="ULZ1" s="278" t="s">
        <v>354</v>
      </c>
      <c r="UMA1" s="278" t="s">
        <v>354</v>
      </c>
      <c r="UMB1" s="278" t="s">
        <v>354</v>
      </c>
      <c r="UMC1" s="278" t="s">
        <v>354</v>
      </c>
      <c r="UMD1" s="278" t="s">
        <v>354</v>
      </c>
      <c r="UME1" s="278" t="s">
        <v>354</v>
      </c>
      <c r="UMF1" s="278" t="s">
        <v>354</v>
      </c>
      <c r="UMG1" s="278" t="s">
        <v>354</v>
      </c>
      <c r="UMH1" s="278" t="s">
        <v>354</v>
      </c>
      <c r="UMI1" s="278" t="s">
        <v>354</v>
      </c>
      <c r="UMJ1" s="278" t="s">
        <v>354</v>
      </c>
      <c r="UMK1" s="278" t="s">
        <v>354</v>
      </c>
      <c r="UML1" s="278" t="s">
        <v>354</v>
      </c>
      <c r="UMM1" s="278" t="s">
        <v>354</v>
      </c>
      <c r="UMN1" s="278" t="s">
        <v>354</v>
      </c>
      <c r="UMO1" s="278" t="s">
        <v>354</v>
      </c>
      <c r="UMP1" s="278" t="s">
        <v>354</v>
      </c>
      <c r="UMQ1" s="278" t="s">
        <v>354</v>
      </c>
      <c r="UMR1" s="278" t="s">
        <v>354</v>
      </c>
      <c r="UMS1" s="278" t="s">
        <v>354</v>
      </c>
      <c r="UMT1" s="278" t="s">
        <v>354</v>
      </c>
      <c r="UMU1" s="278" t="s">
        <v>354</v>
      </c>
      <c r="UMV1" s="278" t="s">
        <v>354</v>
      </c>
      <c r="UMW1" s="278" t="s">
        <v>354</v>
      </c>
      <c r="UMX1" s="278" t="s">
        <v>354</v>
      </c>
      <c r="UMY1" s="278" t="s">
        <v>354</v>
      </c>
      <c r="UMZ1" s="278" t="s">
        <v>354</v>
      </c>
      <c r="UNA1" s="278" t="s">
        <v>354</v>
      </c>
      <c r="UNB1" s="278" t="s">
        <v>354</v>
      </c>
      <c r="UNC1" s="278" t="s">
        <v>354</v>
      </c>
      <c r="UND1" s="278" t="s">
        <v>354</v>
      </c>
      <c r="UNE1" s="278" t="s">
        <v>354</v>
      </c>
      <c r="UNF1" s="278" t="s">
        <v>354</v>
      </c>
      <c r="UNG1" s="278" t="s">
        <v>354</v>
      </c>
      <c r="UNH1" s="278" t="s">
        <v>354</v>
      </c>
      <c r="UNI1" s="278" t="s">
        <v>354</v>
      </c>
      <c r="UNJ1" s="278" t="s">
        <v>354</v>
      </c>
      <c r="UNK1" s="278" t="s">
        <v>354</v>
      </c>
      <c r="UNL1" s="278" t="s">
        <v>354</v>
      </c>
      <c r="UNM1" s="278" t="s">
        <v>354</v>
      </c>
      <c r="UNN1" s="278" t="s">
        <v>354</v>
      </c>
      <c r="UNO1" s="278" t="s">
        <v>354</v>
      </c>
      <c r="UNP1" s="278" t="s">
        <v>354</v>
      </c>
      <c r="UNQ1" s="278" t="s">
        <v>354</v>
      </c>
      <c r="UNR1" s="278" t="s">
        <v>354</v>
      </c>
      <c r="UNS1" s="278" t="s">
        <v>354</v>
      </c>
      <c r="UNT1" s="278" t="s">
        <v>354</v>
      </c>
      <c r="UNU1" s="278" t="s">
        <v>354</v>
      </c>
      <c r="UNV1" s="278" t="s">
        <v>354</v>
      </c>
      <c r="UNW1" s="278" t="s">
        <v>354</v>
      </c>
      <c r="UNX1" s="278" t="s">
        <v>354</v>
      </c>
      <c r="UNY1" s="278" t="s">
        <v>354</v>
      </c>
      <c r="UNZ1" s="278" t="s">
        <v>354</v>
      </c>
      <c r="UOA1" s="278" t="s">
        <v>354</v>
      </c>
      <c r="UOB1" s="278" t="s">
        <v>354</v>
      </c>
      <c r="UOC1" s="278" t="s">
        <v>354</v>
      </c>
      <c r="UOD1" s="278" t="s">
        <v>354</v>
      </c>
      <c r="UOE1" s="278" t="s">
        <v>354</v>
      </c>
      <c r="UOF1" s="278" t="s">
        <v>354</v>
      </c>
      <c r="UOG1" s="278" t="s">
        <v>354</v>
      </c>
      <c r="UOH1" s="278" t="s">
        <v>354</v>
      </c>
      <c r="UOI1" s="278" t="s">
        <v>354</v>
      </c>
      <c r="UOJ1" s="278" t="s">
        <v>354</v>
      </c>
      <c r="UOK1" s="278" t="s">
        <v>354</v>
      </c>
      <c r="UOL1" s="278" t="s">
        <v>354</v>
      </c>
      <c r="UOM1" s="278" t="s">
        <v>354</v>
      </c>
      <c r="UON1" s="278" t="s">
        <v>354</v>
      </c>
      <c r="UOO1" s="278" t="s">
        <v>354</v>
      </c>
      <c r="UOP1" s="278" t="s">
        <v>354</v>
      </c>
      <c r="UOQ1" s="278" t="s">
        <v>354</v>
      </c>
      <c r="UOR1" s="278" t="s">
        <v>354</v>
      </c>
      <c r="UOS1" s="278" t="s">
        <v>354</v>
      </c>
      <c r="UOT1" s="278" t="s">
        <v>354</v>
      </c>
      <c r="UOU1" s="278" t="s">
        <v>354</v>
      </c>
      <c r="UOV1" s="278" t="s">
        <v>354</v>
      </c>
      <c r="UOW1" s="278" t="s">
        <v>354</v>
      </c>
      <c r="UOX1" s="278" t="s">
        <v>354</v>
      </c>
      <c r="UOY1" s="278" t="s">
        <v>354</v>
      </c>
      <c r="UOZ1" s="278" t="s">
        <v>354</v>
      </c>
      <c r="UPA1" s="278" t="s">
        <v>354</v>
      </c>
      <c r="UPB1" s="278" t="s">
        <v>354</v>
      </c>
      <c r="UPC1" s="278" t="s">
        <v>354</v>
      </c>
      <c r="UPD1" s="278" t="s">
        <v>354</v>
      </c>
      <c r="UPE1" s="278" t="s">
        <v>354</v>
      </c>
      <c r="UPF1" s="278" t="s">
        <v>354</v>
      </c>
      <c r="UPG1" s="278" t="s">
        <v>354</v>
      </c>
      <c r="UPH1" s="278" t="s">
        <v>354</v>
      </c>
      <c r="UPI1" s="278" t="s">
        <v>354</v>
      </c>
      <c r="UPJ1" s="278" t="s">
        <v>354</v>
      </c>
      <c r="UPK1" s="278" t="s">
        <v>354</v>
      </c>
      <c r="UPL1" s="278" t="s">
        <v>354</v>
      </c>
      <c r="UPM1" s="278" t="s">
        <v>354</v>
      </c>
      <c r="UPN1" s="278" t="s">
        <v>354</v>
      </c>
      <c r="UPO1" s="278" t="s">
        <v>354</v>
      </c>
      <c r="UPP1" s="278" t="s">
        <v>354</v>
      </c>
      <c r="UPQ1" s="278" t="s">
        <v>354</v>
      </c>
      <c r="UPR1" s="278" t="s">
        <v>354</v>
      </c>
      <c r="UPS1" s="278" t="s">
        <v>354</v>
      </c>
      <c r="UPT1" s="278" t="s">
        <v>354</v>
      </c>
      <c r="UPU1" s="278" t="s">
        <v>354</v>
      </c>
      <c r="UPV1" s="278" t="s">
        <v>354</v>
      </c>
      <c r="UPW1" s="278" t="s">
        <v>354</v>
      </c>
      <c r="UPX1" s="278" t="s">
        <v>354</v>
      </c>
      <c r="UPY1" s="278" t="s">
        <v>354</v>
      </c>
      <c r="UPZ1" s="278" t="s">
        <v>354</v>
      </c>
      <c r="UQA1" s="278" t="s">
        <v>354</v>
      </c>
      <c r="UQB1" s="278" t="s">
        <v>354</v>
      </c>
      <c r="UQC1" s="278" t="s">
        <v>354</v>
      </c>
      <c r="UQD1" s="278" t="s">
        <v>354</v>
      </c>
      <c r="UQE1" s="278" t="s">
        <v>354</v>
      </c>
      <c r="UQF1" s="278" t="s">
        <v>354</v>
      </c>
      <c r="UQG1" s="278" t="s">
        <v>354</v>
      </c>
      <c r="UQH1" s="278" t="s">
        <v>354</v>
      </c>
      <c r="UQI1" s="278" t="s">
        <v>354</v>
      </c>
      <c r="UQJ1" s="278" t="s">
        <v>354</v>
      </c>
      <c r="UQK1" s="278" t="s">
        <v>354</v>
      </c>
      <c r="UQL1" s="278" t="s">
        <v>354</v>
      </c>
      <c r="UQM1" s="278" t="s">
        <v>354</v>
      </c>
      <c r="UQN1" s="278" t="s">
        <v>354</v>
      </c>
      <c r="UQO1" s="278" t="s">
        <v>354</v>
      </c>
      <c r="UQP1" s="278" t="s">
        <v>354</v>
      </c>
      <c r="UQQ1" s="278" t="s">
        <v>354</v>
      </c>
      <c r="UQR1" s="278" t="s">
        <v>354</v>
      </c>
      <c r="UQS1" s="278" t="s">
        <v>354</v>
      </c>
      <c r="UQT1" s="278" t="s">
        <v>354</v>
      </c>
      <c r="UQU1" s="278" t="s">
        <v>354</v>
      </c>
      <c r="UQV1" s="278" t="s">
        <v>354</v>
      </c>
      <c r="UQW1" s="278" t="s">
        <v>354</v>
      </c>
      <c r="UQX1" s="278" t="s">
        <v>354</v>
      </c>
      <c r="UQY1" s="278" t="s">
        <v>354</v>
      </c>
      <c r="UQZ1" s="278" t="s">
        <v>354</v>
      </c>
      <c r="URA1" s="278" t="s">
        <v>354</v>
      </c>
      <c r="URB1" s="278" t="s">
        <v>354</v>
      </c>
      <c r="URC1" s="278" t="s">
        <v>354</v>
      </c>
      <c r="URD1" s="278" t="s">
        <v>354</v>
      </c>
      <c r="URE1" s="278" t="s">
        <v>354</v>
      </c>
      <c r="URF1" s="278" t="s">
        <v>354</v>
      </c>
      <c r="URG1" s="278" t="s">
        <v>354</v>
      </c>
      <c r="URH1" s="278" t="s">
        <v>354</v>
      </c>
      <c r="URI1" s="278" t="s">
        <v>354</v>
      </c>
      <c r="URJ1" s="278" t="s">
        <v>354</v>
      </c>
      <c r="URK1" s="278" t="s">
        <v>354</v>
      </c>
      <c r="URL1" s="278" t="s">
        <v>354</v>
      </c>
      <c r="URM1" s="278" t="s">
        <v>354</v>
      </c>
      <c r="URN1" s="278" t="s">
        <v>354</v>
      </c>
      <c r="URO1" s="278" t="s">
        <v>354</v>
      </c>
      <c r="URP1" s="278" t="s">
        <v>354</v>
      </c>
      <c r="URQ1" s="278" t="s">
        <v>354</v>
      </c>
      <c r="URR1" s="278" t="s">
        <v>354</v>
      </c>
      <c r="URS1" s="278" t="s">
        <v>354</v>
      </c>
      <c r="URT1" s="278" t="s">
        <v>354</v>
      </c>
      <c r="URU1" s="278" t="s">
        <v>354</v>
      </c>
      <c r="URV1" s="278" t="s">
        <v>354</v>
      </c>
      <c r="URW1" s="278" t="s">
        <v>354</v>
      </c>
      <c r="URX1" s="278" t="s">
        <v>354</v>
      </c>
      <c r="URY1" s="278" t="s">
        <v>354</v>
      </c>
      <c r="URZ1" s="278" t="s">
        <v>354</v>
      </c>
      <c r="USA1" s="278" t="s">
        <v>354</v>
      </c>
      <c r="USB1" s="278" t="s">
        <v>354</v>
      </c>
      <c r="USC1" s="278" t="s">
        <v>354</v>
      </c>
      <c r="USD1" s="278" t="s">
        <v>354</v>
      </c>
      <c r="USE1" s="278" t="s">
        <v>354</v>
      </c>
      <c r="USF1" s="278" t="s">
        <v>354</v>
      </c>
      <c r="USG1" s="278" t="s">
        <v>354</v>
      </c>
      <c r="USH1" s="278" t="s">
        <v>354</v>
      </c>
      <c r="USI1" s="278" t="s">
        <v>354</v>
      </c>
      <c r="USJ1" s="278" t="s">
        <v>354</v>
      </c>
      <c r="USK1" s="278" t="s">
        <v>354</v>
      </c>
      <c r="USL1" s="278" t="s">
        <v>354</v>
      </c>
      <c r="USM1" s="278" t="s">
        <v>354</v>
      </c>
      <c r="USN1" s="278" t="s">
        <v>354</v>
      </c>
      <c r="USO1" s="278" t="s">
        <v>354</v>
      </c>
      <c r="USP1" s="278" t="s">
        <v>354</v>
      </c>
      <c r="USQ1" s="278" t="s">
        <v>354</v>
      </c>
      <c r="USR1" s="278" t="s">
        <v>354</v>
      </c>
      <c r="USS1" s="278" t="s">
        <v>354</v>
      </c>
      <c r="UST1" s="278" t="s">
        <v>354</v>
      </c>
      <c r="USU1" s="278" t="s">
        <v>354</v>
      </c>
      <c r="USV1" s="278" t="s">
        <v>354</v>
      </c>
      <c r="USW1" s="278" t="s">
        <v>354</v>
      </c>
      <c r="USX1" s="278" t="s">
        <v>354</v>
      </c>
      <c r="USY1" s="278" t="s">
        <v>354</v>
      </c>
      <c r="USZ1" s="278" t="s">
        <v>354</v>
      </c>
      <c r="UTA1" s="278" t="s">
        <v>354</v>
      </c>
      <c r="UTB1" s="278" t="s">
        <v>354</v>
      </c>
      <c r="UTC1" s="278" t="s">
        <v>354</v>
      </c>
      <c r="UTD1" s="278" t="s">
        <v>354</v>
      </c>
      <c r="UTE1" s="278" t="s">
        <v>354</v>
      </c>
      <c r="UTF1" s="278" t="s">
        <v>354</v>
      </c>
      <c r="UTG1" s="278" t="s">
        <v>354</v>
      </c>
      <c r="UTH1" s="278" t="s">
        <v>354</v>
      </c>
      <c r="UTI1" s="278" t="s">
        <v>354</v>
      </c>
      <c r="UTJ1" s="278" t="s">
        <v>354</v>
      </c>
      <c r="UTK1" s="278" t="s">
        <v>354</v>
      </c>
      <c r="UTL1" s="278" t="s">
        <v>354</v>
      </c>
      <c r="UTM1" s="278" t="s">
        <v>354</v>
      </c>
      <c r="UTN1" s="278" t="s">
        <v>354</v>
      </c>
      <c r="UTO1" s="278" t="s">
        <v>354</v>
      </c>
      <c r="UTP1" s="278" t="s">
        <v>354</v>
      </c>
      <c r="UTQ1" s="278" t="s">
        <v>354</v>
      </c>
      <c r="UTR1" s="278" t="s">
        <v>354</v>
      </c>
      <c r="UTS1" s="278" t="s">
        <v>354</v>
      </c>
      <c r="UTT1" s="278" t="s">
        <v>354</v>
      </c>
      <c r="UTU1" s="278" t="s">
        <v>354</v>
      </c>
      <c r="UTV1" s="278" t="s">
        <v>354</v>
      </c>
      <c r="UTW1" s="278" t="s">
        <v>354</v>
      </c>
      <c r="UTX1" s="278" t="s">
        <v>354</v>
      </c>
      <c r="UTY1" s="278" t="s">
        <v>354</v>
      </c>
      <c r="UTZ1" s="278" t="s">
        <v>354</v>
      </c>
      <c r="UUA1" s="278" t="s">
        <v>354</v>
      </c>
      <c r="UUB1" s="278" t="s">
        <v>354</v>
      </c>
      <c r="UUC1" s="278" t="s">
        <v>354</v>
      </c>
      <c r="UUD1" s="278" t="s">
        <v>354</v>
      </c>
      <c r="UUE1" s="278" t="s">
        <v>354</v>
      </c>
      <c r="UUF1" s="278" t="s">
        <v>354</v>
      </c>
      <c r="UUG1" s="278" t="s">
        <v>354</v>
      </c>
      <c r="UUH1" s="278" t="s">
        <v>354</v>
      </c>
      <c r="UUI1" s="278" t="s">
        <v>354</v>
      </c>
      <c r="UUJ1" s="278" t="s">
        <v>354</v>
      </c>
      <c r="UUK1" s="278" t="s">
        <v>354</v>
      </c>
      <c r="UUL1" s="278" t="s">
        <v>354</v>
      </c>
      <c r="UUM1" s="278" t="s">
        <v>354</v>
      </c>
      <c r="UUN1" s="278" t="s">
        <v>354</v>
      </c>
      <c r="UUO1" s="278" t="s">
        <v>354</v>
      </c>
      <c r="UUP1" s="278" t="s">
        <v>354</v>
      </c>
      <c r="UUQ1" s="278" t="s">
        <v>354</v>
      </c>
      <c r="UUR1" s="278" t="s">
        <v>354</v>
      </c>
      <c r="UUS1" s="278" t="s">
        <v>354</v>
      </c>
      <c r="UUT1" s="278" t="s">
        <v>354</v>
      </c>
      <c r="UUU1" s="278" t="s">
        <v>354</v>
      </c>
      <c r="UUV1" s="278" t="s">
        <v>354</v>
      </c>
      <c r="UUW1" s="278" t="s">
        <v>354</v>
      </c>
      <c r="UUX1" s="278" t="s">
        <v>354</v>
      </c>
      <c r="UUY1" s="278" t="s">
        <v>354</v>
      </c>
      <c r="UUZ1" s="278" t="s">
        <v>354</v>
      </c>
      <c r="UVA1" s="278" t="s">
        <v>354</v>
      </c>
      <c r="UVB1" s="278" t="s">
        <v>354</v>
      </c>
      <c r="UVC1" s="278" t="s">
        <v>354</v>
      </c>
      <c r="UVD1" s="278" t="s">
        <v>354</v>
      </c>
      <c r="UVE1" s="278" t="s">
        <v>354</v>
      </c>
      <c r="UVF1" s="278" t="s">
        <v>354</v>
      </c>
      <c r="UVG1" s="278" t="s">
        <v>354</v>
      </c>
      <c r="UVH1" s="278" t="s">
        <v>354</v>
      </c>
      <c r="UVI1" s="278" t="s">
        <v>354</v>
      </c>
      <c r="UVJ1" s="278" t="s">
        <v>354</v>
      </c>
      <c r="UVK1" s="278" t="s">
        <v>354</v>
      </c>
      <c r="UVL1" s="278" t="s">
        <v>354</v>
      </c>
      <c r="UVM1" s="278" t="s">
        <v>354</v>
      </c>
      <c r="UVN1" s="278" t="s">
        <v>354</v>
      </c>
      <c r="UVO1" s="278" t="s">
        <v>354</v>
      </c>
      <c r="UVP1" s="278" t="s">
        <v>354</v>
      </c>
      <c r="UVQ1" s="278" t="s">
        <v>354</v>
      </c>
      <c r="UVR1" s="278" t="s">
        <v>354</v>
      </c>
      <c r="UVS1" s="278" t="s">
        <v>354</v>
      </c>
      <c r="UVT1" s="278" t="s">
        <v>354</v>
      </c>
      <c r="UVU1" s="278" t="s">
        <v>354</v>
      </c>
      <c r="UVV1" s="278" t="s">
        <v>354</v>
      </c>
      <c r="UVW1" s="278" t="s">
        <v>354</v>
      </c>
      <c r="UVX1" s="278" t="s">
        <v>354</v>
      </c>
      <c r="UVY1" s="278" t="s">
        <v>354</v>
      </c>
      <c r="UVZ1" s="278" t="s">
        <v>354</v>
      </c>
      <c r="UWA1" s="278" t="s">
        <v>354</v>
      </c>
      <c r="UWB1" s="278" t="s">
        <v>354</v>
      </c>
      <c r="UWC1" s="278" t="s">
        <v>354</v>
      </c>
      <c r="UWD1" s="278" t="s">
        <v>354</v>
      </c>
      <c r="UWE1" s="278" t="s">
        <v>354</v>
      </c>
      <c r="UWF1" s="278" t="s">
        <v>354</v>
      </c>
      <c r="UWG1" s="278" t="s">
        <v>354</v>
      </c>
      <c r="UWH1" s="278" t="s">
        <v>354</v>
      </c>
      <c r="UWI1" s="278" t="s">
        <v>354</v>
      </c>
      <c r="UWJ1" s="278" t="s">
        <v>354</v>
      </c>
      <c r="UWK1" s="278" t="s">
        <v>354</v>
      </c>
      <c r="UWL1" s="278" t="s">
        <v>354</v>
      </c>
      <c r="UWM1" s="278" t="s">
        <v>354</v>
      </c>
      <c r="UWN1" s="278" t="s">
        <v>354</v>
      </c>
      <c r="UWO1" s="278" t="s">
        <v>354</v>
      </c>
      <c r="UWP1" s="278" t="s">
        <v>354</v>
      </c>
      <c r="UWQ1" s="278" t="s">
        <v>354</v>
      </c>
      <c r="UWR1" s="278" t="s">
        <v>354</v>
      </c>
      <c r="UWS1" s="278" t="s">
        <v>354</v>
      </c>
      <c r="UWT1" s="278" t="s">
        <v>354</v>
      </c>
      <c r="UWU1" s="278" t="s">
        <v>354</v>
      </c>
      <c r="UWV1" s="278" t="s">
        <v>354</v>
      </c>
      <c r="UWW1" s="278" t="s">
        <v>354</v>
      </c>
      <c r="UWX1" s="278" t="s">
        <v>354</v>
      </c>
      <c r="UWY1" s="278" t="s">
        <v>354</v>
      </c>
      <c r="UWZ1" s="278" t="s">
        <v>354</v>
      </c>
      <c r="UXA1" s="278" t="s">
        <v>354</v>
      </c>
      <c r="UXB1" s="278" t="s">
        <v>354</v>
      </c>
      <c r="UXC1" s="278" t="s">
        <v>354</v>
      </c>
      <c r="UXD1" s="278" t="s">
        <v>354</v>
      </c>
      <c r="UXE1" s="278" t="s">
        <v>354</v>
      </c>
      <c r="UXF1" s="278" t="s">
        <v>354</v>
      </c>
      <c r="UXG1" s="278" t="s">
        <v>354</v>
      </c>
      <c r="UXH1" s="278" t="s">
        <v>354</v>
      </c>
      <c r="UXI1" s="278" t="s">
        <v>354</v>
      </c>
      <c r="UXJ1" s="278" t="s">
        <v>354</v>
      </c>
      <c r="UXK1" s="278" t="s">
        <v>354</v>
      </c>
      <c r="UXL1" s="278" t="s">
        <v>354</v>
      </c>
      <c r="UXM1" s="278" t="s">
        <v>354</v>
      </c>
      <c r="UXN1" s="278" t="s">
        <v>354</v>
      </c>
      <c r="UXO1" s="278" t="s">
        <v>354</v>
      </c>
      <c r="UXP1" s="278" t="s">
        <v>354</v>
      </c>
      <c r="UXQ1" s="278" t="s">
        <v>354</v>
      </c>
      <c r="UXR1" s="278" t="s">
        <v>354</v>
      </c>
      <c r="UXS1" s="278" t="s">
        <v>354</v>
      </c>
      <c r="UXT1" s="278" t="s">
        <v>354</v>
      </c>
      <c r="UXU1" s="278" t="s">
        <v>354</v>
      </c>
      <c r="UXV1" s="278" t="s">
        <v>354</v>
      </c>
      <c r="UXW1" s="278" t="s">
        <v>354</v>
      </c>
      <c r="UXX1" s="278" t="s">
        <v>354</v>
      </c>
      <c r="UXY1" s="278" t="s">
        <v>354</v>
      </c>
      <c r="UXZ1" s="278" t="s">
        <v>354</v>
      </c>
      <c r="UYA1" s="278" t="s">
        <v>354</v>
      </c>
      <c r="UYB1" s="278" t="s">
        <v>354</v>
      </c>
      <c r="UYC1" s="278" t="s">
        <v>354</v>
      </c>
      <c r="UYD1" s="278" t="s">
        <v>354</v>
      </c>
      <c r="UYE1" s="278" t="s">
        <v>354</v>
      </c>
      <c r="UYF1" s="278" t="s">
        <v>354</v>
      </c>
      <c r="UYG1" s="278" t="s">
        <v>354</v>
      </c>
      <c r="UYH1" s="278" t="s">
        <v>354</v>
      </c>
      <c r="UYI1" s="278" t="s">
        <v>354</v>
      </c>
      <c r="UYJ1" s="278" t="s">
        <v>354</v>
      </c>
      <c r="UYK1" s="278" t="s">
        <v>354</v>
      </c>
      <c r="UYL1" s="278" t="s">
        <v>354</v>
      </c>
      <c r="UYM1" s="278" t="s">
        <v>354</v>
      </c>
      <c r="UYN1" s="278" t="s">
        <v>354</v>
      </c>
      <c r="UYO1" s="278" t="s">
        <v>354</v>
      </c>
      <c r="UYP1" s="278" t="s">
        <v>354</v>
      </c>
      <c r="UYQ1" s="278" t="s">
        <v>354</v>
      </c>
      <c r="UYR1" s="278" t="s">
        <v>354</v>
      </c>
      <c r="UYS1" s="278" t="s">
        <v>354</v>
      </c>
      <c r="UYT1" s="278" t="s">
        <v>354</v>
      </c>
      <c r="UYU1" s="278" t="s">
        <v>354</v>
      </c>
      <c r="UYV1" s="278" t="s">
        <v>354</v>
      </c>
      <c r="UYW1" s="278" t="s">
        <v>354</v>
      </c>
      <c r="UYX1" s="278" t="s">
        <v>354</v>
      </c>
      <c r="UYY1" s="278" t="s">
        <v>354</v>
      </c>
      <c r="UYZ1" s="278" t="s">
        <v>354</v>
      </c>
      <c r="UZA1" s="278" t="s">
        <v>354</v>
      </c>
      <c r="UZB1" s="278" t="s">
        <v>354</v>
      </c>
      <c r="UZC1" s="278" t="s">
        <v>354</v>
      </c>
      <c r="UZD1" s="278" t="s">
        <v>354</v>
      </c>
      <c r="UZE1" s="278" t="s">
        <v>354</v>
      </c>
      <c r="UZF1" s="278" t="s">
        <v>354</v>
      </c>
      <c r="UZG1" s="278" t="s">
        <v>354</v>
      </c>
      <c r="UZH1" s="278" t="s">
        <v>354</v>
      </c>
      <c r="UZI1" s="278" t="s">
        <v>354</v>
      </c>
      <c r="UZJ1" s="278" t="s">
        <v>354</v>
      </c>
      <c r="UZK1" s="278" t="s">
        <v>354</v>
      </c>
      <c r="UZL1" s="278" t="s">
        <v>354</v>
      </c>
      <c r="UZM1" s="278" t="s">
        <v>354</v>
      </c>
      <c r="UZN1" s="278" t="s">
        <v>354</v>
      </c>
      <c r="UZO1" s="278" t="s">
        <v>354</v>
      </c>
      <c r="UZP1" s="278" t="s">
        <v>354</v>
      </c>
      <c r="UZQ1" s="278" t="s">
        <v>354</v>
      </c>
      <c r="UZR1" s="278" t="s">
        <v>354</v>
      </c>
      <c r="UZS1" s="278" t="s">
        <v>354</v>
      </c>
      <c r="UZT1" s="278" t="s">
        <v>354</v>
      </c>
      <c r="UZU1" s="278" t="s">
        <v>354</v>
      </c>
      <c r="UZV1" s="278" t="s">
        <v>354</v>
      </c>
      <c r="UZW1" s="278" t="s">
        <v>354</v>
      </c>
      <c r="UZX1" s="278" t="s">
        <v>354</v>
      </c>
      <c r="UZY1" s="278" t="s">
        <v>354</v>
      </c>
      <c r="UZZ1" s="278" t="s">
        <v>354</v>
      </c>
      <c r="VAA1" s="278" t="s">
        <v>354</v>
      </c>
      <c r="VAB1" s="278" t="s">
        <v>354</v>
      </c>
      <c r="VAC1" s="278" t="s">
        <v>354</v>
      </c>
      <c r="VAD1" s="278" t="s">
        <v>354</v>
      </c>
      <c r="VAE1" s="278" t="s">
        <v>354</v>
      </c>
      <c r="VAF1" s="278" t="s">
        <v>354</v>
      </c>
      <c r="VAG1" s="278" t="s">
        <v>354</v>
      </c>
      <c r="VAH1" s="278" t="s">
        <v>354</v>
      </c>
      <c r="VAI1" s="278" t="s">
        <v>354</v>
      </c>
      <c r="VAJ1" s="278" t="s">
        <v>354</v>
      </c>
      <c r="VAK1" s="278" t="s">
        <v>354</v>
      </c>
      <c r="VAL1" s="278" t="s">
        <v>354</v>
      </c>
      <c r="VAM1" s="278" t="s">
        <v>354</v>
      </c>
      <c r="VAN1" s="278" t="s">
        <v>354</v>
      </c>
      <c r="VAO1" s="278" t="s">
        <v>354</v>
      </c>
      <c r="VAP1" s="278" t="s">
        <v>354</v>
      </c>
      <c r="VAQ1" s="278" t="s">
        <v>354</v>
      </c>
      <c r="VAR1" s="278" t="s">
        <v>354</v>
      </c>
      <c r="VAS1" s="278" t="s">
        <v>354</v>
      </c>
      <c r="VAT1" s="278" t="s">
        <v>354</v>
      </c>
      <c r="VAU1" s="278" t="s">
        <v>354</v>
      </c>
      <c r="VAV1" s="278" t="s">
        <v>354</v>
      </c>
      <c r="VAW1" s="278" t="s">
        <v>354</v>
      </c>
      <c r="VAX1" s="278" t="s">
        <v>354</v>
      </c>
      <c r="VAY1" s="278" t="s">
        <v>354</v>
      </c>
      <c r="VAZ1" s="278" t="s">
        <v>354</v>
      </c>
      <c r="VBA1" s="278" t="s">
        <v>354</v>
      </c>
      <c r="VBB1" s="278" t="s">
        <v>354</v>
      </c>
      <c r="VBC1" s="278" t="s">
        <v>354</v>
      </c>
      <c r="VBD1" s="278" t="s">
        <v>354</v>
      </c>
      <c r="VBE1" s="278" t="s">
        <v>354</v>
      </c>
      <c r="VBF1" s="278" t="s">
        <v>354</v>
      </c>
      <c r="VBG1" s="278" t="s">
        <v>354</v>
      </c>
      <c r="VBH1" s="278" t="s">
        <v>354</v>
      </c>
      <c r="VBI1" s="278" t="s">
        <v>354</v>
      </c>
      <c r="VBJ1" s="278" t="s">
        <v>354</v>
      </c>
      <c r="VBK1" s="278" t="s">
        <v>354</v>
      </c>
      <c r="VBL1" s="278" t="s">
        <v>354</v>
      </c>
      <c r="VBM1" s="278" t="s">
        <v>354</v>
      </c>
      <c r="VBN1" s="278" t="s">
        <v>354</v>
      </c>
      <c r="VBO1" s="278" t="s">
        <v>354</v>
      </c>
      <c r="VBP1" s="278" t="s">
        <v>354</v>
      </c>
      <c r="VBQ1" s="278" t="s">
        <v>354</v>
      </c>
      <c r="VBR1" s="278" t="s">
        <v>354</v>
      </c>
      <c r="VBS1" s="278" t="s">
        <v>354</v>
      </c>
      <c r="VBT1" s="278" t="s">
        <v>354</v>
      </c>
      <c r="VBU1" s="278" t="s">
        <v>354</v>
      </c>
      <c r="VBV1" s="278" t="s">
        <v>354</v>
      </c>
      <c r="VBW1" s="278" t="s">
        <v>354</v>
      </c>
      <c r="VBX1" s="278" t="s">
        <v>354</v>
      </c>
      <c r="VBY1" s="278" t="s">
        <v>354</v>
      </c>
      <c r="VBZ1" s="278" t="s">
        <v>354</v>
      </c>
      <c r="VCA1" s="278" t="s">
        <v>354</v>
      </c>
      <c r="VCB1" s="278" t="s">
        <v>354</v>
      </c>
      <c r="VCC1" s="278" t="s">
        <v>354</v>
      </c>
      <c r="VCD1" s="278" t="s">
        <v>354</v>
      </c>
      <c r="VCE1" s="278" t="s">
        <v>354</v>
      </c>
      <c r="VCF1" s="278" t="s">
        <v>354</v>
      </c>
      <c r="VCG1" s="278" t="s">
        <v>354</v>
      </c>
      <c r="VCH1" s="278" t="s">
        <v>354</v>
      </c>
      <c r="VCI1" s="278" t="s">
        <v>354</v>
      </c>
      <c r="VCJ1" s="278" t="s">
        <v>354</v>
      </c>
      <c r="VCK1" s="278" t="s">
        <v>354</v>
      </c>
      <c r="VCL1" s="278" t="s">
        <v>354</v>
      </c>
      <c r="VCM1" s="278" t="s">
        <v>354</v>
      </c>
      <c r="VCN1" s="278" t="s">
        <v>354</v>
      </c>
      <c r="VCO1" s="278" t="s">
        <v>354</v>
      </c>
      <c r="VCP1" s="278" t="s">
        <v>354</v>
      </c>
      <c r="VCQ1" s="278" t="s">
        <v>354</v>
      </c>
      <c r="VCR1" s="278" t="s">
        <v>354</v>
      </c>
      <c r="VCS1" s="278" t="s">
        <v>354</v>
      </c>
      <c r="VCT1" s="278" t="s">
        <v>354</v>
      </c>
      <c r="VCU1" s="278" t="s">
        <v>354</v>
      </c>
      <c r="VCV1" s="278" t="s">
        <v>354</v>
      </c>
      <c r="VCW1" s="278" t="s">
        <v>354</v>
      </c>
      <c r="VCX1" s="278" t="s">
        <v>354</v>
      </c>
      <c r="VCY1" s="278" t="s">
        <v>354</v>
      </c>
      <c r="VCZ1" s="278" t="s">
        <v>354</v>
      </c>
      <c r="VDA1" s="278" t="s">
        <v>354</v>
      </c>
      <c r="VDB1" s="278" t="s">
        <v>354</v>
      </c>
      <c r="VDC1" s="278" t="s">
        <v>354</v>
      </c>
      <c r="VDD1" s="278" t="s">
        <v>354</v>
      </c>
      <c r="VDE1" s="278" t="s">
        <v>354</v>
      </c>
      <c r="VDF1" s="278" t="s">
        <v>354</v>
      </c>
      <c r="VDG1" s="278" t="s">
        <v>354</v>
      </c>
      <c r="VDH1" s="278" t="s">
        <v>354</v>
      </c>
      <c r="VDI1" s="278" t="s">
        <v>354</v>
      </c>
      <c r="VDJ1" s="278" t="s">
        <v>354</v>
      </c>
      <c r="VDK1" s="278" t="s">
        <v>354</v>
      </c>
      <c r="VDL1" s="278" t="s">
        <v>354</v>
      </c>
      <c r="VDM1" s="278" t="s">
        <v>354</v>
      </c>
      <c r="VDN1" s="278" t="s">
        <v>354</v>
      </c>
      <c r="VDO1" s="278" t="s">
        <v>354</v>
      </c>
      <c r="VDP1" s="278" t="s">
        <v>354</v>
      </c>
      <c r="VDQ1" s="278" t="s">
        <v>354</v>
      </c>
      <c r="VDR1" s="278" t="s">
        <v>354</v>
      </c>
      <c r="VDS1" s="278" t="s">
        <v>354</v>
      </c>
      <c r="VDT1" s="278" t="s">
        <v>354</v>
      </c>
      <c r="VDU1" s="278" t="s">
        <v>354</v>
      </c>
      <c r="VDV1" s="278" t="s">
        <v>354</v>
      </c>
      <c r="VDW1" s="278" t="s">
        <v>354</v>
      </c>
      <c r="VDX1" s="278" t="s">
        <v>354</v>
      </c>
      <c r="VDY1" s="278" t="s">
        <v>354</v>
      </c>
      <c r="VDZ1" s="278" t="s">
        <v>354</v>
      </c>
      <c r="VEA1" s="278" t="s">
        <v>354</v>
      </c>
      <c r="VEB1" s="278" t="s">
        <v>354</v>
      </c>
      <c r="VEC1" s="278" t="s">
        <v>354</v>
      </c>
      <c r="VED1" s="278" t="s">
        <v>354</v>
      </c>
      <c r="VEE1" s="278" t="s">
        <v>354</v>
      </c>
      <c r="VEF1" s="278" t="s">
        <v>354</v>
      </c>
      <c r="VEG1" s="278" t="s">
        <v>354</v>
      </c>
      <c r="VEH1" s="278" t="s">
        <v>354</v>
      </c>
      <c r="VEI1" s="278" t="s">
        <v>354</v>
      </c>
      <c r="VEJ1" s="278" t="s">
        <v>354</v>
      </c>
      <c r="VEK1" s="278" t="s">
        <v>354</v>
      </c>
      <c r="VEL1" s="278" t="s">
        <v>354</v>
      </c>
      <c r="VEM1" s="278" t="s">
        <v>354</v>
      </c>
      <c r="VEN1" s="278" t="s">
        <v>354</v>
      </c>
      <c r="VEO1" s="278" t="s">
        <v>354</v>
      </c>
      <c r="VEP1" s="278" t="s">
        <v>354</v>
      </c>
      <c r="VEQ1" s="278" t="s">
        <v>354</v>
      </c>
      <c r="VER1" s="278" t="s">
        <v>354</v>
      </c>
      <c r="VES1" s="278" t="s">
        <v>354</v>
      </c>
      <c r="VET1" s="278" t="s">
        <v>354</v>
      </c>
      <c r="VEU1" s="278" t="s">
        <v>354</v>
      </c>
      <c r="VEV1" s="278" t="s">
        <v>354</v>
      </c>
      <c r="VEW1" s="278" t="s">
        <v>354</v>
      </c>
      <c r="VEX1" s="278" t="s">
        <v>354</v>
      </c>
      <c r="VEY1" s="278" t="s">
        <v>354</v>
      </c>
      <c r="VEZ1" s="278" t="s">
        <v>354</v>
      </c>
      <c r="VFA1" s="278" t="s">
        <v>354</v>
      </c>
      <c r="VFB1" s="278" t="s">
        <v>354</v>
      </c>
      <c r="VFC1" s="278" t="s">
        <v>354</v>
      </c>
      <c r="VFD1" s="278" t="s">
        <v>354</v>
      </c>
      <c r="VFE1" s="278" t="s">
        <v>354</v>
      </c>
      <c r="VFF1" s="278" t="s">
        <v>354</v>
      </c>
      <c r="VFG1" s="278" t="s">
        <v>354</v>
      </c>
      <c r="VFH1" s="278" t="s">
        <v>354</v>
      </c>
      <c r="VFI1" s="278" t="s">
        <v>354</v>
      </c>
      <c r="VFJ1" s="278" t="s">
        <v>354</v>
      </c>
      <c r="VFK1" s="278" t="s">
        <v>354</v>
      </c>
      <c r="VFL1" s="278" t="s">
        <v>354</v>
      </c>
      <c r="VFM1" s="278" t="s">
        <v>354</v>
      </c>
      <c r="VFN1" s="278" t="s">
        <v>354</v>
      </c>
      <c r="VFO1" s="278" t="s">
        <v>354</v>
      </c>
      <c r="VFP1" s="278" t="s">
        <v>354</v>
      </c>
      <c r="VFQ1" s="278" t="s">
        <v>354</v>
      </c>
      <c r="VFR1" s="278" t="s">
        <v>354</v>
      </c>
      <c r="VFS1" s="278" t="s">
        <v>354</v>
      </c>
      <c r="VFT1" s="278" t="s">
        <v>354</v>
      </c>
      <c r="VFU1" s="278" t="s">
        <v>354</v>
      </c>
      <c r="VFV1" s="278" t="s">
        <v>354</v>
      </c>
      <c r="VFW1" s="278" t="s">
        <v>354</v>
      </c>
      <c r="VFX1" s="278" t="s">
        <v>354</v>
      </c>
      <c r="VFY1" s="278" t="s">
        <v>354</v>
      </c>
      <c r="VFZ1" s="278" t="s">
        <v>354</v>
      </c>
      <c r="VGA1" s="278" t="s">
        <v>354</v>
      </c>
      <c r="VGB1" s="278" t="s">
        <v>354</v>
      </c>
      <c r="VGC1" s="278" t="s">
        <v>354</v>
      </c>
      <c r="VGD1" s="278" t="s">
        <v>354</v>
      </c>
      <c r="VGE1" s="278" t="s">
        <v>354</v>
      </c>
      <c r="VGF1" s="278" t="s">
        <v>354</v>
      </c>
      <c r="VGG1" s="278" t="s">
        <v>354</v>
      </c>
      <c r="VGH1" s="278" t="s">
        <v>354</v>
      </c>
      <c r="VGI1" s="278" t="s">
        <v>354</v>
      </c>
      <c r="VGJ1" s="278" t="s">
        <v>354</v>
      </c>
      <c r="VGK1" s="278" t="s">
        <v>354</v>
      </c>
      <c r="VGL1" s="278" t="s">
        <v>354</v>
      </c>
      <c r="VGM1" s="278" t="s">
        <v>354</v>
      </c>
      <c r="VGN1" s="278" t="s">
        <v>354</v>
      </c>
      <c r="VGO1" s="278" t="s">
        <v>354</v>
      </c>
      <c r="VGP1" s="278" t="s">
        <v>354</v>
      </c>
      <c r="VGQ1" s="278" t="s">
        <v>354</v>
      </c>
      <c r="VGR1" s="278" t="s">
        <v>354</v>
      </c>
      <c r="VGS1" s="278" t="s">
        <v>354</v>
      </c>
      <c r="VGT1" s="278" t="s">
        <v>354</v>
      </c>
      <c r="VGU1" s="278" t="s">
        <v>354</v>
      </c>
      <c r="VGV1" s="278" t="s">
        <v>354</v>
      </c>
      <c r="VGW1" s="278" t="s">
        <v>354</v>
      </c>
      <c r="VGX1" s="278" t="s">
        <v>354</v>
      </c>
      <c r="VGY1" s="278" t="s">
        <v>354</v>
      </c>
      <c r="VGZ1" s="278" t="s">
        <v>354</v>
      </c>
      <c r="VHA1" s="278" t="s">
        <v>354</v>
      </c>
      <c r="VHB1" s="278" t="s">
        <v>354</v>
      </c>
      <c r="VHC1" s="278" t="s">
        <v>354</v>
      </c>
      <c r="VHD1" s="278" t="s">
        <v>354</v>
      </c>
      <c r="VHE1" s="278" t="s">
        <v>354</v>
      </c>
      <c r="VHF1" s="278" t="s">
        <v>354</v>
      </c>
      <c r="VHG1" s="278" t="s">
        <v>354</v>
      </c>
      <c r="VHH1" s="278" t="s">
        <v>354</v>
      </c>
      <c r="VHI1" s="278" t="s">
        <v>354</v>
      </c>
      <c r="VHJ1" s="278" t="s">
        <v>354</v>
      </c>
      <c r="VHK1" s="278" t="s">
        <v>354</v>
      </c>
      <c r="VHL1" s="278" t="s">
        <v>354</v>
      </c>
      <c r="VHM1" s="278" t="s">
        <v>354</v>
      </c>
      <c r="VHN1" s="278" t="s">
        <v>354</v>
      </c>
      <c r="VHO1" s="278" t="s">
        <v>354</v>
      </c>
      <c r="VHP1" s="278" t="s">
        <v>354</v>
      </c>
      <c r="VHQ1" s="278" t="s">
        <v>354</v>
      </c>
      <c r="VHR1" s="278" t="s">
        <v>354</v>
      </c>
      <c r="VHS1" s="278" t="s">
        <v>354</v>
      </c>
      <c r="VHT1" s="278" t="s">
        <v>354</v>
      </c>
      <c r="VHU1" s="278" t="s">
        <v>354</v>
      </c>
      <c r="VHV1" s="278" t="s">
        <v>354</v>
      </c>
      <c r="VHW1" s="278" t="s">
        <v>354</v>
      </c>
      <c r="VHX1" s="278" t="s">
        <v>354</v>
      </c>
      <c r="VHY1" s="278" t="s">
        <v>354</v>
      </c>
      <c r="VHZ1" s="278" t="s">
        <v>354</v>
      </c>
      <c r="VIA1" s="278" t="s">
        <v>354</v>
      </c>
      <c r="VIB1" s="278" t="s">
        <v>354</v>
      </c>
      <c r="VIC1" s="278" t="s">
        <v>354</v>
      </c>
      <c r="VID1" s="278" t="s">
        <v>354</v>
      </c>
      <c r="VIE1" s="278" t="s">
        <v>354</v>
      </c>
      <c r="VIF1" s="278" t="s">
        <v>354</v>
      </c>
      <c r="VIG1" s="278" t="s">
        <v>354</v>
      </c>
      <c r="VIH1" s="278" t="s">
        <v>354</v>
      </c>
      <c r="VII1" s="278" t="s">
        <v>354</v>
      </c>
      <c r="VIJ1" s="278" t="s">
        <v>354</v>
      </c>
      <c r="VIK1" s="278" t="s">
        <v>354</v>
      </c>
      <c r="VIL1" s="278" t="s">
        <v>354</v>
      </c>
      <c r="VIM1" s="278" t="s">
        <v>354</v>
      </c>
      <c r="VIN1" s="278" t="s">
        <v>354</v>
      </c>
      <c r="VIO1" s="278" t="s">
        <v>354</v>
      </c>
      <c r="VIP1" s="278" t="s">
        <v>354</v>
      </c>
      <c r="VIQ1" s="278" t="s">
        <v>354</v>
      </c>
      <c r="VIR1" s="278" t="s">
        <v>354</v>
      </c>
      <c r="VIS1" s="278" t="s">
        <v>354</v>
      </c>
      <c r="VIT1" s="278" t="s">
        <v>354</v>
      </c>
      <c r="VIU1" s="278" t="s">
        <v>354</v>
      </c>
      <c r="VIV1" s="278" t="s">
        <v>354</v>
      </c>
      <c r="VIW1" s="278" t="s">
        <v>354</v>
      </c>
      <c r="VIX1" s="278" t="s">
        <v>354</v>
      </c>
      <c r="VIY1" s="278" t="s">
        <v>354</v>
      </c>
      <c r="VIZ1" s="278" t="s">
        <v>354</v>
      </c>
      <c r="VJA1" s="278" t="s">
        <v>354</v>
      </c>
      <c r="VJB1" s="278" t="s">
        <v>354</v>
      </c>
      <c r="VJC1" s="278" t="s">
        <v>354</v>
      </c>
      <c r="VJD1" s="278" t="s">
        <v>354</v>
      </c>
      <c r="VJE1" s="278" t="s">
        <v>354</v>
      </c>
      <c r="VJF1" s="278" t="s">
        <v>354</v>
      </c>
      <c r="VJG1" s="278" t="s">
        <v>354</v>
      </c>
      <c r="VJH1" s="278" t="s">
        <v>354</v>
      </c>
      <c r="VJI1" s="278" t="s">
        <v>354</v>
      </c>
      <c r="VJJ1" s="278" t="s">
        <v>354</v>
      </c>
      <c r="VJK1" s="278" t="s">
        <v>354</v>
      </c>
      <c r="VJL1" s="278" t="s">
        <v>354</v>
      </c>
      <c r="VJM1" s="278" t="s">
        <v>354</v>
      </c>
      <c r="VJN1" s="278" t="s">
        <v>354</v>
      </c>
      <c r="VJO1" s="278" t="s">
        <v>354</v>
      </c>
      <c r="VJP1" s="278" t="s">
        <v>354</v>
      </c>
      <c r="VJQ1" s="278" t="s">
        <v>354</v>
      </c>
      <c r="VJR1" s="278" t="s">
        <v>354</v>
      </c>
      <c r="VJS1" s="278" t="s">
        <v>354</v>
      </c>
      <c r="VJT1" s="278" t="s">
        <v>354</v>
      </c>
      <c r="VJU1" s="278" t="s">
        <v>354</v>
      </c>
      <c r="VJV1" s="278" t="s">
        <v>354</v>
      </c>
      <c r="VJW1" s="278" t="s">
        <v>354</v>
      </c>
      <c r="VJX1" s="278" t="s">
        <v>354</v>
      </c>
      <c r="VJY1" s="278" t="s">
        <v>354</v>
      </c>
      <c r="VJZ1" s="278" t="s">
        <v>354</v>
      </c>
      <c r="VKA1" s="278" t="s">
        <v>354</v>
      </c>
      <c r="VKB1" s="278" t="s">
        <v>354</v>
      </c>
      <c r="VKC1" s="278" t="s">
        <v>354</v>
      </c>
      <c r="VKD1" s="278" t="s">
        <v>354</v>
      </c>
      <c r="VKE1" s="278" t="s">
        <v>354</v>
      </c>
      <c r="VKF1" s="278" t="s">
        <v>354</v>
      </c>
      <c r="VKG1" s="278" t="s">
        <v>354</v>
      </c>
      <c r="VKH1" s="278" t="s">
        <v>354</v>
      </c>
      <c r="VKI1" s="278" t="s">
        <v>354</v>
      </c>
      <c r="VKJ1" s="278" t="s">
        <v>354</v>
      </c>
      <c r="VKK1" s="278" t="s">
        <v>354</v>
      </c>
      <c r="VKL1" s="278" t="s">
        <v>354</v>
      </c>
      <c r="VKM1" s="278" t="s">
        <v>354</v>
      </c>
      <c r="VKN1" s="278" t="s">
        <v>354</v>
      </c>
      <c r="VKO1" s="278" t="s">
        <v>354</v>
      </c>
      <c r="VKP1" s="278" t="s">
        <v>354</v>
      </c>
      <c r="VKQ1" s="278" t="s">
        <v>354</v>
      </c>
      <c r="VKR1" s="278" t="s">
        <v>354</v>
      </c>
      <c r="VKS1" s="278" t="s">
        <v>354</v>
      </c>
      <c r="VKT1" s="278" t="s">
        <v>354</v>
      </c>
      <c r="VKU1" s="278" t="s">
        <v>354</v>
      </c>
      <c r="VKV1" s="278" t="s">
        <v>354</v>
      </c>
      <c r="VKW1" s="278" t="s">
        <v>354</v>
      </c>
      <c r="VKX1" s="278" t="s">
        <v>354</v>
      </c>
      <c r="VKY1" s="278" t="s">
        <v>354</v>
      </c>
      <c r="VKZ1" s="278" t="s">
        <v>354</v>
      </c>
      <c r="VLA1" s="278" t="s">
        <v>354</v>
      </c>
      <c r="VLB1" s="278" t="s">
        <v>354</v>
      </c>
      <c r="VLC1" s="278" t="s">
        <v>354</v>
      </c>
      <c r="VLD1" s="278" t="s">
        <v>354</v>
      </c>
      <c r="VLE1" s="278" t="s">
        <v>354</v>
      </c>
      <c r="VLF1" s="278" t="s">
        <v>354</v>
      </c>
      <c r="VLG1" s="278" t="s">
        <v>354</v>
      </c>
      <c r="VLH1" s="278" t="s">
        <v>354</v>
      </c>
      <c r="VLI1" s="278" t="s">
        <v>354</v>
      </c>
      <c r="VLJ1" s="278" t="s">
        <v>354</v>
      </c>
      <c r="VLK1" s="278" t="s">
        <v>354</v>
      </c>
      <c r="VLL1" s="278" t="s">
        <v>354</v>
      </c>
      <c r="VLM1" s="278" t="s">
        <v>354</v>
      </c>
      <c r="VLN1" s="278" t="s">
        <v>354</v>
      </c>
      <c r="VLO1" s="278" t="s">
        <v>354</v>
      </c>
      <c r="VLP1" s="278" t="s">
        <v>354</v>
      </c>
      <c r="VLQ1" s="278" t="s">
        <v>354</v>
      </c>
      <c r="VLR1" s="278" t="s">
        <v>354</v>
      </c>
      <c r="VLS1" s="278" t="s">
        <v>354</v>
      </c>
      <c r="VLT1" s="278" t="s">
        <v>354</v>
      </c>
      <c r="VLU1" s="278" t="s">
        <v>354</v>
      </c>
      <c r="VLV1" s="278" t="s">
        <v>354</v>
      </c>
      <c r="VLW1" s="278" t="s">
        <v>354</v>
      </c>
      <c r="VLX1" s="278" t="s">
        <v>354</v>
      </c>
      <c r="VLY1" s="278" t="s">
        <v>354</v>
      </c>
      <c r="VLZ1" s="278" t="s">
        <v>354</v>
      </c>
      <c r="VMA1" s="278" t="s">
        <v>354</v>
      </c>
      <c r="VMB1" s="278" t="s">
        <v>354</v>
      </c>
      <c r="VMC1" s="278" t="s">
        <v>354</v>
      </c>
      <c r="VMD1" s="278" t="s">
        <v>354</v>
      </c>
      <c r="VME1" s="278" t="s">
        <v>354</v>
      </c>
      <c r="VMF1" s="278" t="s">
        <v>354</v>
      </c>
      <c r="VMG1" s="278" t="s">
        <v>354</v>
      </c>
      <c r="VMH1" s="278" t="s">
        <v>354</v>
      </c>
      <c r="VMI1" s="278" t="s">
        <v>354</v>
      </c>
      <c r="VMJ1" s="278" t="s">
        <v>354</v>
      </c>
      <c r="VMK1" s="278" t="s">
        <v>354</v>
      </c>
      <c r="VML1" s="278" t="s">
        <v>354</v>
      </c>
      <c r="VMM1" s="278" t="s">
        <v>354</v>
      </c>
      <c r="VMN1" s="278" t="s">
        <v>354</v>
      </c>
      <c r="VMO1" s="278" t="s">
        <v>354</v>
      </c>
      <c r="VMP1" s="278" t="s">
        <v>354</v>
      </c>
      <c r="VMQ1" s="278" t="s">
        <v>354</v>
      </c>
      <c r="VMR1" s="278" t="s">
        <v>354</v>
      </c>
      <c r="VMS1" s="278" t="s">
        <v>354</v>
      </c>
      <c r="VMT1" s="278" t="s">
        <v>354</v>
      </c>
      <c r="VMU1" s="278" t="s">
        <v>354</v>
      </c>
      <c r="VMV1" s="278" t="s">
        <v>354</v>
      </c>
      <c r="VMW1" s="278" t="s">
        <v>354</v>
      </c>
      <c r="VMX1" s="278" t="s">
        <v>354</v>
      </c>
      <c r="VMY1" s="278" t="s">
        <v>354</v>
      </c>
      <c r="VMZ1" s="278" t="s">
        <v>354</v>
      </c>
      <c r="VNA1" s="278" t="s">
        <v>354</v>
      </c>
      <c r="VNB1" s="278" t="s">
        <v>354</v>
      </c>
      <c r="VNC1" s="278" t="s">
        <v>354</v>
      </c>
      <c r="VND1" s="278" t="s">
        <v>354</v>
      </c>
      <c r="VNE1" s="278" t="s">
        <v>354</v>
      </c>
      <c r="VNF1" s="278" t="s">
        <v>354</v>
      </c>
      <c r="VNG1" s="278" t="s">
        <v>354</v>
      </c>
      <c r="VNH1" s="278" t="s">
        <v>354</v>
      </c>
      <c r="VNI1" s="278" t="s">
        <v>354</v>
      </c>
      <c r="VNJ1" s="278" t="s">
        <v>354</v>
      </c>
      <c r="VNK1" s="278" t="s">
        <v>354</v>
      </c>
      <c r="VNL1" s="278" t="s">
        <v>354</v>
      </c>
      <c r="VNM1" s="278" t="s">
        <v>354</v>
      </c>
      <c r="VNN1" s="278" t="s">
        <v>354</v>
      </c>
      <c r="VNO1" s="278" t="s">
        <v>354</v>
      </c>
      <c r="VNP1" s="278" t="s">
        <v>354</v>
      </c>
      <c r="VNQ1" s="278" t="s">
        <v>354</v>
      </c>
      <c r="VNR1" s="278" t="s">
        <v>354</v>
      </c>
      <c r="VNS1" s="278" t="s">
        <v>354</v>
      </c>
      <c r="VNT1" s="278" t="s">
        <v>354</v>
      </c>
      <c r="VNU1" s="278" t="s">
        <v>354</v>
      </c>
      <c r="VNV1" s="278" t="s">
        <v>354</v>
      </c>
      <c r="VNW1" s="278" t="s">
        <v>354</v>
      </c>
      <c r="VNX1" s="278" t="s">
        <v>354</v>
      </c>
      <c r="VNY1" s="278" t="s">
        <v>354</v>
      </c>
      <c r="VNZ1" s="278" t="s">
        <v>354</v>
      </c>
      <c r="VOA1" s="278" t="s">
        <v>354</v>
      </c>
      <c r="VOB1" s="278" t="s">
        <v>354</v>
      </c>
      <c r="VOC1" s="278" t="s">
        <v>354</v>
      </c>
      <c r="VOD1" s="278" t="s">
        <v>354</v>
      </c>
      <c r="VOE1" s="278" t="s">
        <v>354</v>
      </c>
      <c r="VOF1" s="278" t="s">
        <v>354</v>
      </c>
      <c r="VOG1" s="278" t="s">
        <v>354</v>
      </c>
      <c r="VOH1" s="278" t="s">
        <v>354</v>
      </c>
      <c r="VOI1" s="278" t="s">
        <v>354</v>
      </c>
      <c r="VOJ1" s="278" t="s">
        <v>354</v>
      </c>
      <c r="VOK1" s="278" t="s">
        <v>354</v>
      </c>
      <c r="VOL1" s="278" t="s">
        <v>354</v>
      </c>
      <c r="VOM1" s="278" t="s">
        <v>354</v>
      </c>
      <c r="VON1" s="278" t="s">
        <v>354</v>
      </c>
      <c r="VOO1" s="278" t="s">
        <v>354</v>
      </c>
      <c r="VOP1" s="278" t="s">
        <v>354</v>
      </c>
      <c r="VOQ1" s="278" t="s">
        <v>354</v>
      </c>
      <c r="VOR1" s="278" t="s">
        <v>354</v>
      </c>
      <c r="VOS1" s="278" t="s">
        <v>354</v>
      </c>
      <c r="VOT1" s="278" t="s">
        <v>354</v>
      </c>
      <c r="VOU1" s="278" t="s">
        <v>354</v>
      </c>
      <c r="VOV1" s="278" t="s">
        <v>354</v>
      </c>
      <c r="VOW1" s="278" t="s">
        <v>354</v>
      </c>
      <c r="VOX1" s="278" t="s">
        <v>354</v>
      </c>
      <c r="VOY1" s="278" t="s">
        <v>354</v>
      </c>
      <c r="VOZ1" s="278" t="s">
        <v>354</v>
      </c>
      <c r="VPA1" s="278" t="s">
        <v>354</v>
      </c>
      <c r="VPB1" s="278" t="s">
        <v>354</v>
      </c>
      <c r="VPC1" s="278" t="s">
        <v>354</v>
      </c>
      <c r="VPD1" s="278" t="s">
        <v>354</v>
      </c>
      <c r="VPE1" s="278" t="s">
        <v>354</v>
      </c>
      <c r="VPF1" s="278" t="s">
        <v>354</v>
      </c>
      <c r="VPG1" s="278" t="s">
        <v>354</v>
      </c>
      <c r="VPH1" s="278" t="s">
        <v>354</v>
      </c>
      <c r="VPI1" s="278" t="s">
        <v>354</v>
      </c>
      <c r="VPJ1" s="278" t="s">
        <v>354</v>
      </c>
      <c r="VPK1" s="278" t="s">
        <v>354</v>
      </c>
      <c r="VPL1" s="278" t="s">
        <v>354</v>
      </c>
      <c r="VPM1" s="278" t="s">
        <v>354</v>
      </c>
      <c r="VPN1" s="278" t="s">
        <v>354</v>
      </c>
      <c r="VPO1" s="278" t="s">
        <v>354</v>
      </c>
      <c r="VPP1" s="278" t="s">
        <v>354</v>
      </c>
      <c r="VPQ1" s="278" t="s">
        <v>354</v>
      </c>
      <c r="VPR1" s="278" t="s">
        <v>354</v>
      </c>
      <c r="VPS1" s="278" t="s">
        <v>354</v>
      </c>
      <c r="VPT1" s="278" t="s">
        <v>354</v>
      </c>
      <c r="VPU1" s="278" t="s">
        <v>354</v>
      </c>
      <c r="VPV1" s="278" t="s">
        <v>354</v>
      </c>
      <c r="VPW1" s="278" t="s">
        <v>354</v>
      </c>
      <c r="VPX1" s="278" t="s">
        <v>354</v>
      </c>
      <c r="VPY1" s="278" t="s">
        <v>354</v>
      </c>
      <c r="VPZ1" s="278" t="s">
        <v>354</v>
      </c>
      <c r="VQA1" s="278" t="s">
        <v>354</v>
      </c>
      <c r="VQB1" s="278" t="s">
        <v>354</v>
      </c>
      <c r="VQC1" s="278" t="s">
        <v>354</v>
      </c>
      <c r="VQD1" s="278" t="s">
        <v>354</v>
      </c>
      <c r="VQE1" s="278" t="s">
        <v>354</v>
      </c>
      <c r="VQF1" s="278" t="s">
        <v>354</v>
      </c>
      <c r="VQG1" s="278" t="s">
        <v>354</v>
      </c>
      <c r="VQH1" s="278" t="s">
        <v>354</v>
      </c>
      <c r="VQI1" s="278" t="s">
        <v>354</v>
      </c>
      <c r="VQJ1" s="278" t="s">
        <v>354</v>
      </c>
      <c r="VQK1" s="278" t="s">
        <v>354</v>
      </c>
      <c r="VQL1" s="278" t="s">
        <v>354</v>
      </c>
      <c r="VQM1" s="278" t="s">
        <v>354</v>
      </c>
      <c r="VQN1" s="278" t="s">
        <v>354</v>
      </c>
      <c r="VQO1" s="278" t="s">
        <v>354</v>
      </c>
      <c r="VQP1" s="278" t="s">
        <v>354</v>
      </c>
      <c r="VQQ1" s="278" t="s">
        <v>354</v>
      </c>
      <c r="VQR1" s="278" t="s">
        <v>354</v>
      </c>
      <c r="VQS1" s="278" t="s">
        <v>354</v>
      </c>
      <c r="VQT1" s="278" t="s">
        <v>354</v>
      </c>
      <c r="VQU1" s="278" t="s">
        <v>354</v>
      </c>
      <c r="VQV1" s="278" t="s">
        <v>354</v>
      </c>
      <c r="VQW1" s="278" t="s">
        <v>354</v>
      </c>
      <c r="VQX1" s="278" t="s">
        <v>354</v>
      </c>
      <c r="VQY1" s="278" t="s">
        <v>354</v>
      </c>
      <c r="VQZ1" s="278" t="s">
        <v>354</v>
      </c>
      <c r="VRA1" s="278" t="s">
        <v>354</v>
      </c>
      <c r="VRB1" s="278" t="s">
        <v>354</v>
      </c>
      <c r="VRC1" s="278" t="s">
        <v>354</v>
      </c>
      <c r="VRD1" s="278" t="s">
        <v>354</v>
      </c>
      <c r="VRE1" s="278" t="s">
        <v>354</v>
      </c>
      <c r="VRF1" s="278" t="s">
        <v>354</v>
      </c>
      <c r="VRG1" s="278" t="s">
        <v>354</v>
      </c>
      <c r="VRH1" s="278" t="s">
        <v>354</v>
      </c>
      <c r="VRI1" s="278" t="s">
        <v>354</v>
      </c>
      <c r="VRJ1" s="278" t="s">
        <v>354</v>
      </c>
      <c r="VRK1" s="278" t="s">
        <v>354</v>
      </c>
      <c r="VRL1" s="278" t="s">
        <v>354</v>
      </c>
      <c r="VRM1" s="278" t="s">
        <v>354</v>
      </c>
      <c r="VRN1" s="278" t="s">
        <v>354</v>
      </c>
      <c r="VRO1" s="278" t="s">
        <v>354</v>
      </c>
      <c r="VRP1" s="278" t="s">
        <v>354</v>
      </c>
      <c r="VRQ1" s="278" t="s">
        <v>354</v>
      </c>
      <c r="VRR1" s="278" t="s">
        <v>354</v>
      </c>
      <c r="VRS1" s="278" t="s">
        <v>354</v>
      </c>
      <c r="VRT1" s="278" t="s">
        <v>354</v>
      </c>
      <c r="VRU1" s="278" t="s">
        <v>354</v>
      </c>
      <c r="VRV1" s="278" t="s">
        <v>354</v>
      </c>
      <c r="VRW1" s="278" t="s">
        <v>354</v>
      </c>
      <c r="VRX1" s="278" t="s">
        <v>354</v>
      </c>
      <c r="VRY1" s="278" t="s">
        <v>354</v>
      </c>
      <c r="VRZ1" s="278" t="s">
        <v>354</v>
      </c>
      <c r="VSA1" s="278" t="s">
        <v>354</v>
      </c>
      <c r="VSB1" s="278" t="s">
        <v>354</v>
      </c>
      <c r="VSC1" s="278" t="s">
        <v>354</v>
      </c>
      <c r="VSD1" s="278" t="s">
        <v>354</v>
      </c>
      <c r="VSE1" s="278" t="s">
        <v>354</v>
      </c>
      <c r="VSF1" s="278" t="s">
        <v>354</v>
      </c>
      <c r="VSG1" s="278" t="s">
        <v>354</v>
      </c>
      <c r="VSH1" s="278" t="s">
        <v>354</v>
      </c>
      <c r="VSI1" s="278" t="s">
        <v>354</v>
      </c>
      <c r="VSJ1" s="278" t="s">
        <v>354</v>
      </c>
      <c r="VSK1" s="278" t="s">
        <v>354</v>
      </c>
      <c r="VSL1" s="278" t="s">
        <v>354</v>
      </c>
      <c r="VSM1" s="278" t="s">
        <v>354</v>
      </c>
      <c r="VSN1" s="278" t="s">
        <v>354</v>
      </c>
      <c r="VSO1" s="278" t="s">
        <v>354</v>
      </c>
      <c r="VSP1" s="278" t="s">
        <v>354</v>
      </c>
      <c r="VSQ1" s="278" t="s">
        <v>354</v>
      </c>
      <c r="VSR1" s="278" t="s">
        <v>354</v>
      </c>
      <c r="VSS1" s="278" t="s">
        <v>354</v>
      </c>
      <c r="VST1" s="278" t="s">
        <v>354</v>
      </c>
      <c r="VSU1" s="278" t="s">
        <v>354</v>
      </c>
      <c r="VSV1" s="278" t="s">
        <v>354</v>
      </c>
      <c r="VSW1" s="278" t="s">
        <v>354</v>
      </c>
      <c r="VSX1" s="278" t="s">
        <v>354</v>
      </c>
      <c r="VSY1" s="278" t="s">
        <v>354</v>
      </c>
      <c r="VSZ1" s="278" t="s">
        <v>354</v>
      </c>
      <c r="VTA1" s="278" t="s">
        <v>354</v>
      </c>
      <c r="VTB1" s="278" t="s">
        <v>354</v>
      </c>
      <c r="VTC1" s="278" t="s">
        <v>354</v>
      </c>
      <c r="VTD1" s="278" t="s">
        <v>354</v>
      </c>
      <c r="VTE1" s="278" t="s">
        <v>354</v>
      </c>
      <c r="VTF1" s="278" t="s">
        <v>354</v>
      </c>
      <c r="VTG1" s="278" t="s">
        <v>354</v>
      </c>
      <c r="VTH1" s="278" t="s">
        <v>354</v>
      </c>
      <c r="VTI1" s="278" t="s">
        <v>354</v>
      </c>
      <c r="VTJ1" s="278" t="s">
        <v>354</v>
      </c>
      <c r="VTK1" s="278" t="s">
        <v>354</v>
      </c>
      <c r="VTL1" s="278" t="s">
        <v>354</v>
      </c>
      <c r="VTM1" s="278" t="s">
        <v>354</v>
      </c>
      <c r="VTN1" s="278" t="s">
        <v>354</v>
      </c>
      <c r="VTO1" s="278" t="s">
        <v>354</v>
      </c>
      <c r="VTP1" s="278" t="s">
        <v>354</v>
      </c>
      <c r="VTQ1" s="278" t="s">
        <v>354</v>
      </c>
      <c r="VTR1" s="278" t="s">
        <v>354</v>
      </c>
      <c r="VTS1" s="278" t="s">
        <v>354</v>
      </c>
      <c r="VTT1" s="278" t="s">
        <v>354</v>
      </c>
      <c r="VTU1" s="278" t="s">
        <v>354</v>
      </c>
      <c r="VTV1" s="278" t="s">
        <v>354</v>
      </c>
      <c r="VTW1" s="278" t="s">
        <v>354</v>
      </c>
      <c r="VTX1" s="278" t="s">
        <v>354</v>
      </c>
      <c r="VTY1" s="278" t="s">
        <v>354</v>
      </c>
      <c r="VTZ1" s="278" t="s">
        <v>354</v>
      </c>
      <c r="VUA1" s="278" t="s">
        <v>354</v>
      </c>
      <c r="VUB1" s="278" t="s">
        <v>354</v>
      </c>
      <c r="VUC1" s="278" t="s">
        <v>354</v>
      </c>
      <c r="VUD1" s="278" t="s">
        <v>354</v>
      </c>
      <c r="VUE1" s="278" t="s">
        <v>354</v>
      </c>
      <c r="VUF1" s="278" t="s">
        <v>354</v>
      </c>
      <c r="VUG1" s="278" t="s">
        <v>354</v>
      </c>
      <c r="VUH1" s="278" t="s">
        <v>354</v>
      </c>
      <c r="VUI1" s="278" t="s">
        <v>354</v>
      </c>
      <c r="VUJ1" s="278" t="s">
        <v>354</v>
      </c>
      <c r="VUK1" s="278" t="s">
        <v>354</v>
      </c>
      <c r="VUL1" s="278" t="s">
        <v>354</v>
      </c>
      <c r="VUM1" s="278" t="s">
        <v>354</v>
      </c>
      <c r="VUN1" s="278" t="s">
        <v>354</v>
      </c>
      <c r="VUO1" s="278" t="s">
        <v>354</v>
      </c>
      <c r="VUP1" s="278" t="s">
        <v>354</v>
      </c>
      <c r="VUQ1" s="278" t="s">
        <v>354</v>
      </c>
      <c r="VUR1" s="278" t="s">
        <v>354</v>
      </c>
      <c r="VUS1" s="278" t="s">
        <v>354</v>
      </c>
      <c r="VUT1" s="278" t="s">
        <v>354</v>
      </c>
      <c r="VUU1" s="278" t="s">
        <v>354</v>
      </c>
      <c r="VUV1" s="278" t="s">
        <v>354</v>
      </c>
      <c r="VUW1" s="278" t="s">
        <v>354</v>
      </c>
      <c r="VUX1" s="278" t="s">
        <v>354</v>
      </c>
      <c r="VUY1" s="278" t="s">
        <v>354</v>
      </c>
      <c r="VUZ1" s="278" t="s">
        <v>354</v>
      </c>
      <c r="VVA1" s="278" t="s">
        <v>354</v>
      </c>
      <c r="VVB1" s="278" t="s">
        <v>354</v>
      </c>
      <c r="VVC1" s="278" t="s">
        <v>354</v>
      </c>
      <c r="VVD1" s="278" t="s">
        <v>354</v>
      </c>
      <c r="VVE1" s="278" t="s">
        <v>354</v>
      </c>
      <c r="VVF1" s="278" t="s">
        <v>354</v>
      </c>
      <c r="VVG1" s="278" t="s">
        <v>354</v>
      </c>
      <c r="VVH1" s="278" t="s">
        <v>354</v>
      </c>
      <c r="VVI1" s="278" t="s">
        <v>354</v>
      </c>
      <c r="VVJ1" s="278" t="s">
        <v>354</v>
      </c>
      <c r="VVK1" s="278" t="s">
        <v>354</v>
      </c>
      <c r="VVL1" s="278" t="s">
        <v>354</v>
      </c>
      <c r="VVM1" s="278" t="s">
        <v>354</v>
      </c>
      <c r="VVN1" s="278" t="s">
        <v>354</v>
      </c>
      <c r="VVO1" s="278" t="s">
        <v>354</v>
      </c>
      <c r="VVP1" s="278" t="s">
        <v>354</v>
      </c>
      <c r="VVQ1" s="278" t="s">
        <v>354</v>
      </c>
      <c r="VVR1" s="278" t="s">
        <v>354</v>
      </c>
      <c r="VVS1" s="278" t="s">
        <v>354</v>
      </c>
      <c r="VVT1" s="278" t="s">
        <v>354</v>
      </c>
      <c r="VVU1" s="278" t="s">
        <v>354</v>
      </c>
      <c r="VVV1" s="278" t="s">
        <v>354</v>
      </c>
      <c r="VVW1" s="278" t="s">
        <v>354</v>
      </c>
      <c r="VVX1" s="278" t="s">
        <v>354</v>
      </c>
      <c r="VVY1" s="278" t="s">
        <v>354</v>
      </c>
      <c r="VVZ1" s="278" t="s">
        <v>354</v>
      </c>
      <c r="VWA1" s="278" t="s">
        <v>354</v>
      </c>
      <c r="VWB1" s="278" t="s">
        <v>354</v>
      </c>
      <c r="VWC1" s="278" t="s">
        <v>354</v>
      </c>
      <c r="VWD1" s="278" t="s">
        <v>354</v>
      </c>
      <c r="VWE1" s="278" t="s">
        <v>354</v>
      </c>
      <c r="VWF1" s="278" t="s">
        <v>354</v>
      </c>
      <c r="VWG1" s="278" t="s">
        <v>354</v>
      </c>
      <c r="VWH1" s="278" t="s">
        <v>354</v>
      </c>
      <c r="VWI1" s="278" t="s">
        <v>354</v>
      </c>
      <c r="VWJ1" s="278" t="s">
        <v>354</v>
      </c>
      <c r="VWK1" s="278" t="s">
        <v>354</v>
      </c>
      <c r="VWL1" s="278" t="s">
        <v>354</v>
      </c>
      <c r="VWM1" s="278" t="s">
        <v>354</v>
      </c>
      <c r="VWN1" s="278" t="s">
        <v>354</v>
      </c>
      <c r="VWO1" s="278" t="s">
        <v>354</v>
      </c>
      <c r="VWP1" s="278" t="s">
        <v>354</v>
      </c>
      <c r="VWQ1" s="278" t="s">
        <v>354</v>
      </c>
      <c r="VWR1" s="278" t="s">
        <v>354</v>
      </c>
      <c r="VWS1" s="278" t="s">
        <v>354</v>
      </c>
      <c r="VWT1" s="278" t="s">
        <v>354</v>
      </c>
      <c r="VWU1" s="278" t="s">
        <v>354</v>
      </c>
      <c r="VWV1" s="278" t="s">
        <v>354</v>
      </c>
      <c r="VWW1" s="278" t="s">
        <v>354</v>
      </c>
      <c r="VWX1" s="278" t="s">
        <v>354</v>
      </c>
      <c r="VWY1" s="278" t="s">
        <v>354</v>
      </c>
      <c r="VWZ1" s="278" t="s">
        <v>354</v>
      </c>
      <c r="VXA1" s="278" t="s">
        <v>354</v>
      </c>
      <c r="VXB1" s="278" t="s">
        <v>354</v>
      </c>
      <c r="VXC1" s="278" t="s">
        <v>354</v>
      </c>
      <c r="VXD1" s="278" t="s">
        <v>354</v>
      </c>
      <c r="VXE1" s="278" t="s">
        <v>354</v>
      </c>
      <c r="VXF1" s="278" t="s">
        <v>354</v>
      </c>
      <c r="VXG1" s="278" t="s">
        <v>354</v>
      </c>
      <c r="VXH1" s="278" t="s">
        <v>354</v>
      </c>
      <c r="VXI1" s="278" t="s">
        <v>354</v>
      </c>
      <c r="VXJ1" s="278" t="s">
        <v>354</v>
      </c>
      <c r="VXK1" s="278" t="s">
        <v>354</v>
      </c>
      <c r="VXL1" s="278" t="s">
        <v>354</v>
      </c>
      <c r="VXM1" s="278" t="s">
        <v>354</v>
      </c>
      <c r="VXN1" s="278" t="s">
        <v>354</v>
      </c>
      <c r="VXO1" s="278" t="s">
        <v>354</v>
      </c>
      <c r="VXP1" s="278" t="s">
        <v>354</v>
      </c>
      <c r="VXQ1" s="278" t="s">
        <v>354</v>
      </c>
      <c r="VXR1" s="278" t="s">
        <v>354</v>
      </c>
      <c r="VXS1" s="278" t="s">
        <v>354</v>
      </c>
      <c r="VXT1" s="278" t="s">
        <v>354</v>
      </c>
      <c r="VXU1" s="278" t="s">
        <v>354</v>
      </c>
      <c r="VXV1" s="278" t="s">
        <v>354</v>
      </c>
      <c r="VXW1" s="278" t="s">
        <v>354</v>
      </c>
      <c r="VXX1" s="278" t="s">
        <v>354</v>
      </c>
      <c r="VXY1" s="278" t="s">
        <v>354</v>
      </c>
      <c r="VXZ1" s="278" t="s">
        <v>354</v>
      </c>
      <c r="VYA1" s="278" t="s">
        <v>354</v>
      </c>
      <c r="VYB1" s="278" t="s">
        <v>354</v>
      </c>
      <c r="VYC1" s="278" t="s">
        <v>354</v>
      </c>
      <c r="VYD1" s="278" t="s">
        <v>354</v>
      </c>
      <c r="VYE1" s="278" t="s">
        <v>354</v>
      </c>
      <c r="VYF1" s="278" t="s">
        <v>354</v>
      </c>
      <c r="VYG1" s="278" t="s">
        <v>354</v>
      </c>
      <c r="VYH1" s="278" t="s">
        <v>354</v>
      </c>
      <c r="VYI1" s="278" t="s">
        <v>354</v>
      </c>
      <c r="VYJ1" s="278" t="s">
        <v>354</v>
      </c>
      <c r="VYK1" s="278" t="s">
        <v>354</v>
      </c>
      <c r="VYL1" s="278" t="s">
        <v>354</v>
      </c>
      <c r="VYM1" s="278" t="s">
        <v>354</v>
      </c>
      <c r="VYN1" s="278" t="s">
        <v>354</v>
      </c>
      <c r="VYO1" s="278" t="s">
        <v>354</v>
      </c>
      <c r="VYP1" s="278" t="s">
        <v>354</v>
      </c>
      <c r="VYQ1" s="278" t="s">
        <v>354</v>
      </c>
      <c r="VYR1" s="278" t="s">
        <v>354</v>
      </c>
      <c r="VYS1" s="278" t="s">
        <v>354</v>
      </c>
      <c r="VYT1" s="278" t="s">
        <v>354</v>
      </c>
      <c r="VYU1" s="278" t="s">
        <v>354</v>
      </c>
      <c r="VYV1" s="278" t="s">
        <v>354</v>
      </c>
      <c r="VYW1" s="278" t="s">
        <v>354</v>
      </c>
      <c r="VYX1" s="278" t="s">
        <v>354</v>
      </c>
      <c r="VYY1" s="278" t="s">
        <v>354</v>
      </c>
      <c r="VYZ1" s="278" t="s">
        <v>354</v>
      </c>
      <c r="VZA1" s="278" t="s">
        <v>354</v>
      </c>
      <c r="VZB1" s="278" t="s">
        <v>354</v>
      </c>
      <c r="VZC1" s="278" t="s">
        <v>354</v>
      </c>
      <c r="VZD1" s="278" t="s">
        <v>354</v>
      </c>
      <c r="VZE1" s="278" t="s">
        <v>354</v>
      </c>
      <c r="VZF1" s="278" t="s">
        <v>354</v>
      </c>
      <c r="VZG1" s="278" t="s">
        <v>354</v>
      </c>
      <c r="VZH1" s="278" t="s">
        <v>354</v>
      </c>
      <c r="VZI1" s="278" t="s">
        <v>354</v>
      </c>
      <c r="VZJ1" s="278" t="s">
        <v>354</v>
      </c>
      <c r="VZK1" s="278" t="s">
        <v>354</v>
      </c>
      <c r="VZL1" s="278" t="s">
        <v>354</v>
      </c>
      <c r="VZM1" s="278" t="s">
        <v>354</v>
      </c>
      <c r="VZN1" s="278" t="s">
        <v>354</v>
      </c>
      <c r="VZO1" s="278" t="s">
        <v>354</v>
      </c>
      <c r="VZP1" s="278" t="s">
        <v>354</v>
      </c>
      <c r="VZQ1" s="278" t="s">
        <v>354</v>
      </c>
      <c r="VZR1" s="278" t="s">
        <v>354</v>
      </c>
      <c r="VZS1" s="278" t="s">
        <v>354</v>
      </c>
      <c r="VZT1" s="278" t="s">
        <v>354</v>
      </c>
      <c r="VZU1" s="278" t="s">
        <v>354</v>
      </c>
      <c r="VZV1" s="278" t="s">
        <v>354</v>
      </c>
      <c r="VZW1" s="278" t="s">
        <v>354</v>
      </c>
      <c r="VZX1" s="278" t="s">
        <v>354</v>
      </c>
      <c r="VZY1" s="278" t="s">
        <v>354</v>
      </c>
      <c r="VZZ1" s="278" t="s">
        <v>354</v>
      </c>
      <c r="WAA1" s="278" t="s">
        <v>354</v>
      </c>
      <c r="WAB1" s="278" t="s">
        <v>354</v>
      </c>
      <c r="WAC1" s="278" t="s">
        <v>354</v>
      </c>
      <c r="WAD1" s="278" t="s">
        <v>354</v>
      </c>
      <c r="WAE1" s="278" t="s">
        <v>354</v>
      </c>
      <c r="WAF1" s="278" t="s">
        <v>354</v>
      </c>
      <c r="WAG1" s="278" t="s">
        <v>354</v>
      </c>
      <c r="WAH1" s="278" t="s">
        <v>354</v>
      </c>
      <c r="WAI1" s="278" t="s">
        <v>354</v>
      </c>
      <c r="WAJ1" s="278" t="s">
        <v>354</v>
      </c>
      <c r="WAK1" s="278" t="s">
        <v>354</v>
      </c>
      <c r="WAL1" s="278" t="s">
        <v>354</v>
      </c>
      <c r="WAM1" s="278" t="s">
        <v>354</v>
      </c>
      <c r="WAN1" s="278" t="s">
        <v>354</v>
      </c>
      <c r="WAO1" s="278" t="s">
        <v>354</v>
      </c>
      <c r="WAP1" s="278" t="s">
        <v>354</v>
      </c>
      <c r="WAQ1" s="278" t="s">
        <v>354</v>
      </c>
      <c r="WAR1" s="278" t="s">
        <v>354</v>
      </c>
      <c r="WAS1" s="278" t="s">
        <v>354</v>
      </c>
      <c r="WAT1" s="278" t="s">
        <v>354</v>
      </c>
      <c r="WAU1" s="278" t="s">
        <v>354</v>
      </c>
      <c r="WAV1" s="278" t="s">
        <v>354</v>
      </c>
      <c r="WAW1" s="278" t="s">
        <v>354</v>
      </c>
      <c r="WAX1" s="278" t="s">
        <v>354</v>
      </c>
      <c r="WAY1" s="278" t="s">
        <v>354</v>
      </c>
      <c r="WAZ1" s="278" t="s">
        <v>354</v>
      </c>
      <c r="WBA1" s="278" t="s">
        <v>354</v>
      </c>
      <c r="WBB1" s="278" t="s">
        <v>354</v>
      </c>
      <c r="WBC1" s="278" t="s">
        <v>354</v>
      </c>
      <c r="WBD1" s="278" t="s">
        <v>354</v>
      </c>
      <c r="WBE1" s="278" t="s">
        <v>354</v>
      </c>
      <c r="WBF1" s="278" t="s">
        <v>354</v>
      </c>
      <c r="WBG1" s="278" t="s">
        <v>354</v>
      </c>
      <c r="WBH1" s="278" t="s">
        <v>354</v>
      </c>
      <c r="WBI1" s="278" t="s">
        <v>354</v>
      </c>
      <c r="WBJ1" s="278" t="s">
        <v>354</v>
      </c>
      <c r="WBK1" s="278" t="s">
        <v>354</v>
      </c>
      <c r="WBL1" s="278" t="s">
        <v>354</v>
      </c>
      <c r="WBM1" s="278" t="s">
        <v>354</v>
      </c>
      <c r="WBN1" s="278" t="s">
        <v>354</v>
      </c>
      <c r="WBO1" s="278" t="s">
        <v>354</v>
      </c>
      <c r="WBP1" s="278" t="s">
        <v>354</v>
      </c>
      <c r="WBQ1" s="278" t="s">
        <v>354</v>
      </c>
      <c r="WBR1" s="278" t="s">
        <v>354</v>
      </c>
      <c r="WBS1" s="278" t="s">
        <v>354</v>
      </c>
      <c r="WBT1" s="278" t="s">
        <v>354</v>
      </c>
      <c r="WBU1" s="278" t="s">
        <v>354</v>
      </c>
      <c r="WBV1" s="278" t="s">
        <v>354</v>
      </c>
      <c r="WBW1" s="278" t="s">
        <v>354</v>
      </c>
      <c r="WBX1" s="278" t="s">
        <v>354</v>
      </c>
      <c r="WBY1" s="278" t="s">
        <v>354</v>
      </c>
      <c r="WBZ1" s="278" t="s">
        <v>354</v>
      </c>
      <c r="WCA1" s="278" t="s">
        <v>354</v>
      </c>
      <c r="WCB1" s="278" t="s">
        <v>354</v>
      </c>
      <c r="WCC1" s="278" t="s">
        <v>354</v>
      </c>
      <c r="WCD1" s="278" t="s">
        <v>354</v>
      </c>
      <c r="WCE1" s="278" t="s">
        <v>354</v>
      </c>
      <c r="WCF1" s="278" t="s">
        <v>354</v>
      </c>
      <c r="WCG1" s="278" t="s">
        <v>354</v>
      </c>
      <c r="WCH1" s="278" t="s">
        <v>354</v>
      </c>
      <c r="WCI1" s="278" t="s">
        <v>354</v>
      </c>
      <c r="WCJ1" s="278" t="s">
        <v>354</v>
      </c>
      <c r="WCK1" s="278" t="s">
        <v>354</v>
      </c>
      <c r="WCL1" s="278" t="s">
        <v>354</v>
      </c>
      <c r="WCM1" s="278" t="s">
        <v>354</v>
      </c>
      <c r="WCN1" s="278" t="s">
        <v>354</v>
      </c>
      <c r="WCO1" s="278" t="s">
        <v>354</v>
      </c>
      <c r="WCP1" s="278" t="s">
        <v>354</v>
      </c>
      <c r="WCQ1" s="278" t="s">
        <v>354</v>
      </c>
      <c r="WCR1" s="278" t="s">
        <v>354</v>
      </c>
      <c r="WCS1" s="278" t="s">
        <v>354</v>
      </c>
      <c r="WCT1" s="278" t="s">
        <v>354</v>
      </c>
      <c r="WCU1" s="278" t="s">
        <v>354</v>
      </c>
      <c r="WCV1" s="278" t="s">
        <v>354</v>
      </c>
      <c r="WCW1" s="278" t="s">
        <v>354</v>
      </c>
      <c r="WCX1" s="278" t="s">
        <v>354</v>
      </c>
      <c r="WCY1" s="278" t="s">
        <v>354</v>
      </c>
      <c r="WCZ1" s="278" t="s">
        <v>354</v>
      </c>
      <c r="WDA1" s="278" t="s">
        <v>354</v>
      </c>
      <c r="WDB1" s="278" t="s">
        <v>354</v>
      </c>
      <c r="WDC1" s="278" t="s">
        <v>354</v>
      </c>
      <c r="WDD1" s="278" t="s">
        <v>354</v>
      </c>
      <c r="WDE1" s="278" t="s">
        <v>354</v>
      </c>
      <c r="WDF1" s="278" t="s">
        <v>354</v>
      </c>
      <c r="WDG1" s="278" t="s">
        <v>354</v>
      </c>
      <c r="WDH1" s="278" t="s">
        <v>354</v>
      </c>
      <c r="WDI1" s="278" t="s">
        <v>354</v>
      </c>
      <c r="WDJ1" s="278" t="s">
        <v>354</v>
      </c>
      <c r="WDK1" s="278" t="s">
        <v>354</v>
      </c>
      <c r="WDL1" s="278" t="s">
        <v>354</v>
      </c>
      <c r="WDM1" s="278" t="s">
        <v>354</v>
      </c>
      <c r="WDN1" s="278" t="s">
        <v>354</v>
      </c>
      <c r="WDO1" s="278" t="s">
        <v>354</v>
      </c>
      <c r="WDP1" s="278" t="s">
        <v>354</v>
      </c>
      <c r="WDQ1" s="278" t="s">
        <v>354</v>
      </c>
      <c r="WDR1" s="278" t="s">
        <v>354</v>
      </c>
      <c r="WDS1" s="278" t="s">
        <v>354</v>
      </c>
      <c r="WDT1" s="278" t="s">
        <v>354</v>
      </c>
      <c r="WDU1" s="278" t="s">
        <v>354</v>
      </c>
      <c r="WDV1" s="278" t="s">
        <v>354</v>
      </c>
      <c r="WDW1" s="278" t="s">
        <v>354</v>
      </c>
      <c r="WDX1" s="278" t="s">
        <v>354</v>
      </c>
      <c r="WDY1" s="278" t="s">
        <v>354</v>
      </c>
      <c r="WDZ1" s="278" t="s">
        <v>354</v>
      </c>
      <c r="WEA1" s="278" t="s">
        <v>354</v>
      </c>
      <c r="WEB1" s="278" t="s">
        <v>354</v>
      </c>
      <c r="WEC1" s="278" t="s">
        <v>354</v>
      </c>
      <c r="WED1" s="278" t="s">
        <v>354</v>
      </c>
      <c r="WEE1" s="278" t="s">
        <v>354</v>
      </c>
      <c r="WEF1" s="278" t="s">
        <v>354</v>
      </c>
      <c r="WEG1" s="278" t="s">
        <v>354</v>
      </c>
      <c r="WEH1" s="278" t="s">
        <v>354</v>
      </c>
      <c r="WEI1" s="278" t="s">
        <v>354</v>
      </c>
      <c r="WEJ1" s="278" t="s">
        <v>354</v>
      </c>
      <c r="WEK1" s="278" t="s">
        <v>354</v>
      </c>
      <c r="WEL1" s="278" t="s">
        <v>354</v>
      </c>
      <c r="WEM1" s="278" t="s">
        <v>354</v>
      </c>
      <c r="WEN1" s="278" t="s">
        <v>354</v>
      </c>
      <c r="WEO1" s="278" t="s">
        <v>354</v>
      </c>
      <c r="WEP1" s="278" t="s">
        <v>354</v>
      </c>
      <c r="WEQ1" s="278" t="s">
        <v>354</v>
      </c>
      <c r="WER1" s="278" t="s">
        <v>354</v>
      </c>
      <c r="WES1" s="278" t="s">
        <v>354</v>
      </c>
      <c r="WET1" s="278" t="s">
        <v>354</v>
      </c>
      <c r="WEU1" s="278" t="s">
        <v>354</v>
      </c>
      <c r="WEV1" s="278" t="s">
        <v>354</v>
      </c>
      <c r="WEW1" s="278" t="s">
        <v>354</v>
      </c>
      <c r="WEX1" s="278" t="s">
        <v>354</v>
      </c>
      <c r="WEY1" s="278" t="s">
        <v>354</v>
      </c>
      <c r="WEZ1" s="278" t="s">
        <v>354</v>
      </c>
      <c r="WFA1" s="278" t="s">
        <v>354</v>
      </c>
      <c r="WFB1" s="278" t="s">
        <v>354</v>
      </c>
      <c r="WFC1" s="278" t="s">
        <v>354</v>
      </c>
      <c r="WFD1" s="278" t="s">
        <v>354</v>
      </c>
      <c r="WFE1" s="278" t="s">
        <v>354</v>
      </c>
      <c r="WFF1" s="278" t="s">
        <v>354</v>
      </c>
      <c r="WFG1" s="278" t="s">
        <v>354</v>
      </c>
      <c r="WFH1" s="278" t="s">
        <v>354</v>
      </c>
      <c r="WFI1" s="278" t="s">
        <v>354</v>
      </c>
      <c r="WFJ1" s="278" t="s">
        <v>354</v>
      </c>
      <c r="WFK1" s="278" t="s">
        <v>354</v>
      </c>
      <c r="WFL1" s="278" t="s">
        <v>354</v>
      </c>
      <c r="WFM1" s="278" t="s">
        <v>354</v>
      </c>
      <c r="WFN1" s="278" t="s">
        <v>354</v>
      </c>
      <c r="WFO1" s="278" t="s">
        <v>354</v>
      </c>
      <c r="WFP1" s="278" t="s">
        <v>354</v>
      </c>
      <c r="WFQ1" s="278" t="s">
        <v>354</v>
      </c>
      <c r="WFR1" s="278" t="s">
        <v>354</v>
      </c>
      <c r="WFS1" s="278" t="s">
        <v>354</v>
      </c>
      <c r="WFT1" s="278" t="s">
        <v>354</v>
      </c>
      <c r="WFU1" s="278" t="s">
        <v>354</v>
      </c>
      <c r="WFV1" s="278" t="s">
        <v>354</v>
      </c>
      <c r="WFW1" s="278" t="s">
        <v>354</v>
      </c>
      <c r="WFX1" s="278" t="s">
        <v>354</v>
      </c>
      <c r="WFY1" s="278" t="s">
        <v>354</v>
      </c>
      <c r="WFZ1" s="278" t="s">
        <v>354</v>
      </c>
      <c r="WGA1" s="278" t="s">
        <v>354</v>
      </c>
      <c r="WGB1" s="278" t="s">
        <v>354</v>
      </c>
      <c r="WGC1" s="278" t="s">
        <v>354</v>
      </c>
      <c r="WGD1" s="278" t="s">
        <v>354</v>
      </c>
      <c r="WGE1" s="278" t="s">
        <v>354</v>
      </c>
      <c r="WGF1" s="278" t="s">
        <v>354</v>
      </c>
      <c r="WGG1" s="278" t="s">
        <v>354</v>
      </c>
      <c r="WGH1" s="278" t="s">
        <v>354</v>
      </c>
      <c r="WGI1" s="278" t="s">
        <v>354</v>
      </c>
      <c r="WGJ1" s="278" t="s">
        <v>354</v>
      </c>
      <c r="WGK1" s="278" t="s">
        <v>354</v>
      </c>
      <c r="WGL1" s="278" t="s">
        <v>354</v>
      </c>
      <c r="WGM1" s="278" t="s">
        <v>354</v>
      </c>
      <c r="WGN1" s="278" t="s">
        <v>354</v>
      </c>
      <c r="WGO1" s="278" t="s">
        <v>354</v>
      </c>
      <c r="WGP1" s="278" t="s">
        <v>354</v>
      </c>
      <c r="WGQ1" s="278" t="s">
        <v>354</v>
      </c>
      <c r="WGR1" s="278" t="s">
        <v>354</v>
      </c>
      <c r="WGS1" s="278" t="s">
        <v>354</v>
      </c>
      <c r="WGT1" s="278" t="s">
        <v>354</v>
      </c>
      <c r="WGU1" s="278" t="s">
        <v>354</v>
      </c>
      <c r="WGV1" s="278" t="s">
        <v>354</v>
      </c>
      <c r="WGW1" s="278" t="s">
        <v>354</v>
      </c>
      <c r="WGX1" s="278" t="s">
        <v>354</v>
      </c>
      <c r="WGY1" s="278" t="s">
        <v>354</v>
      </c>
      <c r="WGZ1" s="278" t="s">
        <v>354</v>
      </c>
      <c r="WHA1" s="278" t="s">
        <v>354</v>
      </c>
      <c r="WHB1" s="278" t="s">
        <v>354</v>
      </c>
      <c r="WHC1" s="278" t="s">
        <v>354</v>
      </c>
      <c r="WHD1" s="278" t="s">
        <v>354</v>
      </c>
      <c r="WHE1" s="278" t="s">
        <v>354</v>
      </c>
      <c r="WHF1" s="278" t="s">
        <v>354</v>
      </c>
      <c r="WHG1" s="278" t="s">
        <v>354</v>
      </c>
      <c r="WHH1" s="278" t="s">
        <v>354</v>
      </c>
      <c r="WHI1" s="278" t="s">
        <v>354</v>
      </c>
      <c r="WHJ1" s="278" t="s">
        <v>354</v>
      </c>
      <c r="WHK1" s="278" t="s">
        <v>354</v>
      </c>
      <c r="WHL1" s="278" t="s">
        <v>354</v>
      </c>
      <c r="WHM1" s="278" t="s">
        <v>354</v>
      </c>
      <c r="WHN1" s="278" t="s">
        <v>354</v>
      </c>
      <c r="WHO1" s="278" t="s">
        <v>354</v>
      </c>
      <c r="WHP1" s="278" t="s">
        <v>354</v>
      </c>
      <c r="WHQ1" s="278" t="s">
        <v>354</v>
      </c>
      <c r="WHR1" s="278" t="s">
        <v>354</v>
      </c>
      <c r="WHS1" s="278" t="s">
        <v>354</v>
      </c>
      <c r="WHT1" s="278" t="s">
        <v>354</v>
      </c>
      <c r="WHU1" s="278" t="s">
        <v>354</v>
      </c>
      <c r="WHV1" s="278" t="s">
        <v>354</v>
      </c>
      <c r="WHW1" s="278" t="s">
        <v>354</v>
      </c>
      <c r="WHX1" s="278" t="s">
        <v>354</v>
      </c>
      <c r="WHY1" s="278" t="s">
        <v>354</v>
      </c>
      <c r="WHZ1" s="278" t="s">
        <v>354</v>
      </c>
      <c r="WIA1" s="278" t="s">
        <v>354</v>
      </c>
      <c r="WIB1" s="278" t="s">
        <v>354</v>
      </c>
      <c r="WIC1" s="278" t="s">
        <v>354</v>
      </c>
      <c r="WID1" s="278" t="s">
        <v>354</v>
      </c>
      <c r="WIE1" s="278" t="s">
        <v>354</v>
      </c>
      <c r="WIF1" s="278" t="s">
        <v>354</v>
      </c>
      <c r="WIG1" s="278" t="s">
        <v>354</v>
      </c>
      <c r="WIH1" s="278" t="s">
        <v>354</v>
      </c>
      <c r="WII1" s="278" t="s">
        <v>354</v>
      </c>
      <c r="WIJ1" s="278" t="s">
        <v>354</v>
      </c>
      <c r="WIK1" s="278" t="s">
        <v>354</v>
      </c>
      <c r="WIL1" s="278" t="s">
        <v>354</v>
      </c>
      <c r="WIM1" s="278" t="s">
        <v>354</v>
      </c>
      <c r="WIN1" s="278" t="s">
        <v>354</v>
      </c>
      <c r="WIO1" s="278" t="s">
        <v>354</v>
      </c>
      <c r="WIP1" s="278" t="s">
        <v>354</v>
      </c>
      <c r="WIQ1" s="278" t="s">
        <v>354</v>
      </c>
      <c r="WIR1" s="278" t="s">
        <v>354</v>
      </c>
      <c r="WIS1" s="278" t="s">
        <v>354</v>
      </c>
      <c r="WIT1" s="278" t="s">
        <v>354</v>
      </c>
      <c r="WIU1" s="278" t="s">
        <v>354</v>
      </c>
      <c r="WIV1" s="278" t="s">
        <v>354</v>
      </c>
      <c r="WIW1" s="278" t="s">
        <v>354</v>
      </c>
      <c r="WIX1" s="278" t="s">
        <v>354</v>
      </c>
      <c r="WIY1" s="278" t="s">
        <v>354</v>
      </c>
      <c r="WIZ1" s="278" t="s">
        <v>354</v>
      </c>
      <c r="WJA1" s="278" t="s">
        <v>354</v>
      </c>
      <c r="WJB1" s="278" t="s">
        <v>354</v>
      </c>
      <c r="WJC1" s="278" t="s">
        <v>354</v>
      </c>
      <c r="WJD1" s="278" t="s">
        <v>354</v>
      </c>
      <c r="WJE1" s="278" t="s">
        <v>354</v>
      </c>
      <c r="WJF1" s="278" t="s">
        <v>354</v>
      </c>
      <c r="WJG1" s="278" t="s">
        <v>354</v>
      </c>
      <c r="WJH1" s="278" t="s">
        <v>354</v>
      </c>
      <c r="WJI1" s="278" t="s">
        <v>354</v>
      </c>
      <c r="WJJ1" s="278" t="s">
        <v>354</v>
      </c>
      <c r="WJK1" s="278" t="s">
        <v>354</v>
      </c>
      <c r="WJL1" s="278" t="s">
        <v>354</v>
      </c>
      <c r="WJM1" s="278" t="s">
        <v>354</v>
      </c>
      <c r="WJN1" s="278" t="s">
        <v>354</v>
      </c>
      <c r="WJO1" s="278" t="s">
        <v>354</v>
      </c>
      <c r="WJP1" s="278" t="s">
        <v>354</v>
      </c>
      <c r="WJQ1" s="278" t="s">
        <v>354</v>
      </c>
      <c r="WJR1" s="278" t="s">
        <v>354</v>
      </c>
      <c r="WJS1" s="278" t="s">
        <v>354</v>
      </c>
      <c r="WJT1" s="278" t="s">
        <v>354</v>
      </c>
      <c r="WJU1" s="278" t="s">
        <v>354</v>
      </c>
      <c r="WJV1" s="278" t="s">
        <v>354</v>
      </c>
      <c r="WJW1" s="278" t="s">
        <v>354</v>
      </c>
      <c r="WJX1" s="278" t="s">
        <v>354</v>
      </c>
      <c r="WJY1" s="278" t="s">
        <v>354</v>
      </c>
      <c r="WJZ1" s="278" t="s">
        <v>354</v>
      </c>
      <c r="WKA1" s="278" t="s">
        <v>354</v>
      </c>
      <c r="WKB1" s="278" t="s">
        <v>354</v>
      </c>
      <c r="WKC1" s="278" t="s">
        <v>354</v>
      </c>
      <c r="WKD1" s="278" t="s">
        <v>354</v>
      </c>
      <c r="WKE1" s="278" t="s">
        <v>354</v>
      </c>
      <c r="WKF1" s="278" t="s">
        <v>354</v>
      </c>
      <c r="WKG1" s="278" t="s">
        <v>354</v>
      </c>
      <c r="WKH1" s="278" t="s">
        <v>354</v>
      </c>
      <c r="WKI1" s="278" t="s">
        <v>354</v>
      </c>
      <c r="WKJ1" s="278" t="s">
        <v>354</v>
      </c>
      <c r="WKK1" s="278" t="s">
        <v>354</v>
      </c>
      <c r="WKL1" s="278" t="s">
        <v>354</v>
      </c>
      <c r="WKM1" s="278" t="s">
        <v>354</v>
      </c>
      <c r="WKN1" s="278" t="s">
        <v>354</v>
      </c>
      <c r="WKO1" s="278" t="s">
        <v>354</v>
      </c>
      <c r="WKP1" s="278" t="s">
        <v>354</v>
      </c>
      <c r="WKQ1" s="278" t="s">
        <v>354</v>
      </c>
      <c r="WKR1" s="278" t="s">
        <v>354</v>
      </c>
      <c r="WKS1" s="278" t="s">
        <v>354</v>
      </c>
      <c r="WKT1" s="278" t="s">
        <v>354</v>
      </c>
      <c r="WKU1" s="278" t="s">
        <v>354</v>
      </c>
      <c r="WKV1" s="278" t="s">
        <v>354</v>
      </c>
      <c r="WKW1" s="278" t="s">
        <v>354</v>
      </c>
      <c r="WKX1" s="278" t="s">
        <v>354</v>
      </c>
      <c r="WKY1" s="278" t="s">
        <v>354</v>
      </c>
      <c r="WKZ1" s="278" t="s">
        <v>354</v>
      </c>
      <c r="WLA1" s="278" t="s">
        <v>354</v>
      </c>
      <c r="WLB1" s="278" t="s">
        <v>354</v>
      </c>
      <c r="WLC1" s="278" t="s">
        <v>354</v>
      </c>
      <c r="WLD1" s="278" t="s">
        <v>354</v>
      </c>
      <c r="WLE1" s="278" t="s">
        <v>354</v>
      </c>
      <c r="WLF1" s="278" t="s">
        <v>354</v>
      </c>
      <c r="WLG1" s="278" t="s">
        <v>354</v>
      </c>
      <c r="WLH1" s="278" t="s">
        <v>354</v>
      </c>
      <c r="WLI1" s="278" t="s">
        <v>354</v>
      </c>
      <c r="WLJ1" s="278" t="s">
        <v>354</v>
      </c>
      <c r="WLK1" s="278" t="s">
        <v>354</v>
      </c>
      <c r="WLL1" s="278" t="s">
        <v>354</v>
      </c>
      <c r="WLM1" s="278" t="s">
        <v>354</v>
      </c>
      <c r="WLN1" s="278" t="s">
        <v>354</v>
      </c>
      <c r="WLO1" s="278" t="s">
        <v>354</v>
      </c>
      <c r="WLP1" s="278" t="s">
        <v>354</v>
      </c>
      <c r="WLQ1" s="278" t="s">
        <v>354</v>
      </c>
      <c r="WLR1" s="278" t="s">
        <v>354</v>
      </c>
      <c r="WLS1" s="278" t="s">
        <v>354</v>
      </c>
      <c r="WLT1" s="278" t="s">
        <v>354</v>
      </c>
      <c r="WLU1" s="278" t="s">
        <v>354</v>
      </c>
      <c r="WLV1" s="278" t="s">
        <v>354</v>
      </c>
      <c r="WLW1" s="278" t="s">
        <v>354</v>
      </c>
      <c r="WLX1" s="278" t="s">
        <v>354</v>
      </c>
      <c r="WLY1" s="278" t="s">
        <v>354</v>
      </c>
      <c r="WLZ1" s="278" t="s">
        <v>354</v>
      </c>
      <c r="WMA1" s="278" t="s">
        <v>354</v>
      </c>
      <c r="WMB1" s="278" t="s">
        <v>354</v>
      </c>
      <c r="WMC1" s="278" t="s">
        <v>354</v>
      </c>
      <c r="WMD1" s="278" t="s">
        <v>354</v>
      </c>
      <c r="WME1" s="278" t="s">
        <v>354</v>
      </c>
      <c r="WMF1" s="278" t="s">
        <v>354</v>
      </c>
      <c r="WMG1" s="278" t="s">
        <v>354</v>
      </c>
      <c r="WMH1" s="278" t="s">
        <v>354</v>
      </c>
      <c r="WMI1" s="278" t="s">
        <v>354</v>
      </c>
      <c r="WMJ1" s="278" t="s">
        <v>354</v>
      </c>
      <c r="WMK1" s="278" t="s">
        <v>354</v>
      </c>
      <c r="WML1" s="278" t="s">
        <v>354</v>
      </c>
      <c r="WMM1" s="278" t="s">
        <v>354</v>
      </c>
      <c r="WMN1" s="278" t="s">
        <v>354</v>
      </c>
      <c r="WMO1" s="278" t="s">
        <v>354</v>
      </c>
      <c r="WMP1" s="278" t="s">
        <v>354</v>
      </c>
      <c r="WMQ1" s="278" t="s">
        <v>354</v>
      </c>
      <c r="WMR1" s="278" t="s">
        <v>354</v>
      </c>
      <c r="WMS1" s="278" t="s">
        <v>354</v>
      </c>
      <c r="WMT1" s="278" t="s">
        <v>354</v>
      </c>
      <c r="WMU1" s="278" t="s">
        <v>354</v>
      </c>
      <c r="WMV1" s="278" t="s">
        <v>354</v>
      </c>
      <c r="WMW1" s="278" t="s">
        <v>354</v>
      </c>
      <c r="WMX1" s="278" t="s">
        <v>354</v>
      </c>
      <c r="WMY1" s="278" t="s">
        <v>354</v>
      </c>
      <c r="WMZ1" s="278" t="s">
        <v>354</v>
      </c>
      <c r="WNA1" s="278" t="s">
        <v>354</v>
      </c>
      <c r="WNB1" s="278" t="s">
        <v>354</v>
      </c>
      <c r="WNC1" s="278" t="s">
        <v>354</v>
      </c>
      <c r="WND1" s="278" t="s">
        <v>354</v>
      </c>
      <c r="WNE1" s="278" t="s">
        <v>354</v>
      </c>
      <c r="WNF1" s="278" t="s">
        <v>354</v>
      </c>
      <c r="WNG1" s="278" t="s">
        <v>354</v>
      </c>
      <c r="WNH1" s="278" t="s">
        <v>354</v>
      </c>
      <c r="WNI1" s="278" t="s">
        <v>354</v>
      </c>
      <c r="WNJ1" s="278" t="s">
        <v>354</v>
      </c>
      <c r="WNK1" s="278" t="s">
        <v>354</v>
      </c>
      <c r="WNL1" s="278" t="s">
        <v>354</v>
      </c>
      <c r="WNM1" s="278" t="s">
        <v>354</v>
      </c>
      <c r="WNN1" s="278" t="s">
        <v>354</v>
      </c>
      <c r="WNO1" s="278" t="s">
        <v>354</v>
      </c>
      <c r="WNP1" s="278" t="s">
        <v>354</v>
      </c>
      <c r="WNQ1" s="278" t="s">
        <v>354</v>
      </c>
      <c r="WNR1" s="278" t="s">
        <v>354</v>
      </c>
      <c r="WNS1" s="278" t="s">
        <v>354</v>
      </c>
      <c r="WNT1" s="278" t="s">
        <v>354</v>
      </c>
      <c r="WNU1" s="278" t="s">
        <v>354</v>
      </c>
      <c r="WNV1" s="278" t="s">
        <v>354</v>
      </c>
      <c r="WNW1" s="278" t="s">
        <v>354</v>
      </c>
      <c r="WNX1" s="278" t="s">
        <v>354</v>
      </c>
      <c r="WNY1" s="278" t="s">
        <v>354</v>
      </c>
      <c r="WNZ1" s="278" t="s">
        <v>354</v>
      </c>
      <c r="WOA1" s="278" t="s">
        <v>354</v>
      </c>
      <c r="WOB1" s="278" t="s">
        <v>354</v>
      </c>
      <c r="WOC1" s="278" t="s">
        <v>354</v>
      </c>
      <c r="WOD1" s="278" t="s">
        <v>354</v>
      </c>
      <c r="WOE1" s="278" t="s">
        <v>354</v>
      </c>
      <c r="WOF1" s="278" t="s">
        <v>354</v>
      </c>
      <c r="WOG1" s="278" t="s">
        <v>354</v>
      </c>
      <c r="WOH1" s="278" t="s">
        <v>354</v>
      </c>
      <c r="WOI1" s="278" t="s">
        <v>354</v>
      </c>
      <c r="WOJ1" s="278" t="s">
        <v>354</v>
      </c>
      <c r="WOK1" s="278" t="s">
        <v>354</v>
      </c>
      <c r="WOL1" s="278" t="s">
        <v>354</v>
      </c>
      <c r="WOM1" s="278" t="s">
        <v>354</v>
      </c>
      <c r="WON1" s="278" t="s">
        <v>354</v>
      </c>
      <c r="WOO1" s="278" t="s">
        <v>354</v>
      </c>
      <c r="WOP1" s="278" t="s">
        <v>354</v>
      </c>
      <c r="WOQ1" s="278" t="s">
        <v>354</v>
      </c>
      <c r="WOR1" s="278" t="s">
        <v>354</v>
      </c>
      <c r="WOS1" s="278" t="s">
        <v>354</v>
      </c>
      <c r="WOT1" s="278" t="s">
        <v>354</v>
      </c>
      <c r="WOU1" s="278" t="s">
        <v>354</v>
      </c>
      <c r="WOV1" s="278" t="s">
        <v>354</v>
      </c>
      <c r="WOW1" s="278" t="s">
        <v>354</v>
      </c>
      <c r="WOX1" s="278" t="s">
        <v>354</v>
      </c>
      <c r="WOY1" s="278" t="s">
        <v>354</v>
      </c>
      <c r="WOZ1" s="278" t="s">
        <v>354</v>
      </c>
      <c r="WPA1" s="278" t="s">
        <v>354</v>
      </c>
      <c r="WPB1" s="278" t="s">
        <v>354</v>
      </c>
      <c r="WPC1" s="278" t="s">
        <v>354</v>
      </c>
      <c r="WPD1" s="278" t="s">
        <v>354</v>
      </c>
      <c r="WPE1" s="278" t="s">
        <v>354</v>
      </c>
      <c r="WPF1" s="278" t="s">
        <v>354</v>
      </c>
      <c r="WPG1" s="278" t="s">
        <v>354</v>
      </c>
      <c r="WPH1" s="278" t="s">
        <v>354</v>
      </c>
      <c r="WPI1" s="278" t="s">
        <v>354</v>
      </c>
      <c r="WPJ1" s="278" t="s">
        <v>354</v>
      </c>
      <c r="WPK1" s="278" t="s">
        <v>354</v>
      </c>
      <c r="WPL1" s="278" t="s">
        <v>354</v>
      </c>
      <c r="WPM1" s="278" t="s">
        <v>354</v>
      </c>
      <c r="WPN1" s="278" t="s">
        <v>354</v>
      </c>
      <c r="WPO1" s="278" t="s">
        <v>354</v>
      </c>
      <c r="WPP1" s="278" t="s">
        <v>354</v>
      </c>
      <c r="WPQ1" s="278" t="s">
        <v>354</v>
      </c>
      <c r="WPR1" s="278" t="s">
        <v>354</v>
      </c>
      <c r="WPS1" s="278" t="s">
        <v>354</v>
      </c>
      <c r="WPT1" s="278" t="s">
        <v>354</v>
      </c>
      <c r="WPU1" s="278" t="s">
        <v>354</v>
      </c>
      <c r="WPV1" s="278" t="s">
        <v>354</v>
      </c>
      <c r="WPW1" s="278" t="s">
        <v>354</v>
      </c>
      <c r="WPX1" s="278" t="s">
        <v>354</v>
      </c>
      <c r="WPY1" s="278" t="s">
        <v>354</v>
      </c>
      <c r="WPZ1" s="278" t="s">
        <v>354</v>
      </c>
      <c r="WQA1" s="278" t="s">
        <v>354</v>
      </c>
      <c r="WQB1" s="278" t="s">
        <v>354</v>
      </c>
      <c r="WQC1" s="278" t="s">
        <v>354</v>
      </c>
      <c r="WQD1" s="278" t="s">
        <v>354</v>
      </c>
      <c r="WQE1" s="278" t="s">
        <v>354</v>
      </c>
      <c r="WQF1" s="278" t="s">
        <v>354</v>
      </c>
      <c r="WQG1" s="278" t="s">
        <v>354</v>
      </c>
      <c r="WQH1" s="278" t="s">
        <v>354</v>
      </c>
      <c r="WQI1" s="278" t="s">
        <v>354</v>
      </c>
      <c r="WQJ1" s="278" t="s">
        <v>354</v>
      </c>
      <c r="WQK1" s="278" t="s">
        <v>354</v>
      </c>
      <c r="WQL1" s="278" t="s">
        <v>354</v>
      </c>
      <c r="WQM1" s="278" t="s">
        <v>354</v>
      </c>
      <c r="WQN1" s="278" t="s">
        <v>354</v>
      </c>
      <c r="WQO1" s="278" t="s">
        <v>354</v>
      </c>
      <c r="WQP1" s="278" t="s">
        <v>354</v>
      </c>
      <c r="WQQ1" s="278" t="s">
        <v>354</v>
      </c>
      <c r="WQR1" s="278" t="s">
        <v>354</v>
      </c>
      <c r="WQS1" s="278" t="s">
        <v>354</v>
      </c>
      <c r="WQT1" s="278" t="s">
        <v>354</v>
      </c>
      <c r="WQU1" s="278" t="s">
        <v>354</v>
      </c>
      <c r="WQV1" s="278" t="s">
        <v>354</v>
      </c>
      <c r="WQW1" s="278" t="s">
        <v>354</v>
      </c>
      <c r="WQX1" s="278" t="s">
        <v>354</v>
      </c>
      <c r="WQY1" s="278" t="s">
        <v>354</v>
      </c>
      <c r="WQZ1" s="278" t="s">
        <v>354</v>
      </c>
      <c r="WRA1" s="278" t="s">
        <v>354</v>
      </c>
      <c r="WRB1" s="278" t="s">
        <v>354</v>
      </c>
      <c r="WRC1" s="278" t="s">
        <v>354</v>
      </c>
      <c r="WRD1" s="278" t="s">
        <v>354</v>
      </c>
      <c r="WRE1" s="278" t="s">
        <v>354</v>
      </c>
      <c r="WRF1" s="278" t="s">
        <v>354</v>
      </c>
      <c r="WRG1" s="278" t="s">
        <v>354</v>
      </c>
      <c r="WRH1" s="278" t="s">
        <v>354</v>
      </c>
      <c r="WRI1" s="278" t="s">
        <v>354</v>
      </c>
      <c r="WRJ1" s="278" t="s">
        <v>354</v>
      </c>
      <c r="WRK1" s="278" t="s">
        <v>354</v>
      </c>
      <c r="WRL1" s="278" t="s">
        <v>354</v>
      </c>
      <c r="WRM1" s="278" t="s">
        <v>354</v>
      </c>
      <c r="WRN1" s="278" t="s">
        <v>354</v>
      </c>
      <c r="WRO1" s="278" t="s">
        <v>354</v>
      </c>
      <c r="WRP1" s="278" t="s">
        <v>354</v>
      </c>
      <c r="WRQ1" s="278" t="s">
        <v>354</v>
      </c>
      <c r="WRR1" s="278" t="s">
        <v>354</v>
      </c>
      <c r="WRS1" s="278" t="s">
        <v>354</v>
      </c>
      <c r="WRT1" s="278" t="s">
        <v>354</v>
      </c>
      <c r="WRU1" s="278" t="s">
        <v>354</v>
      </c>
      <c r="WRV1" s="278" t="s">
        <v>354</v>
      </c>
      <c r="WRW1" s="278" t="s">
        <v>354</v>
      </c>
      <c r="WRX1" s="278" t="s">
        <v>354</v>
      </c>
      <c r="WRY1" s="278" t="s">
        <v>354</v>
      </c>
      <c r="WRZ1" s="278" t="s">
        <v>354</v>
      </c>
      <c r="WSA1" s="278" t="s">
        <v>354</v>
      </c>
      <c r="WSB1" s="278" t="s">
        <v>354</v>
      </c>
      <c r="WSC1" s="278" t="s">
        <v>354</v>
      </c>
      <c r="WSD1" s="278" t="s">
        <v>354</v>
      </c>
      <c r="WSE1" s="278" t="s">
        <v>354</v>
      </c>
      <c r="WSF1" s="278" t="s">
        <v>354</v>
      </c>
      <c r="WSG1" s="278" t="s">
        <v>354</v>
      </c>
      <c r="WSH1" s="278" t="s">
        <v>354</v>
      </c>
      <c r="WSI1" s="278" t="s">
        <v>354</v>
      </c>
      <c r="WSJ1" s="278" t="s">
        <v>354</v>
      </c>
      <c r="WSK1" s="278" t="s">
        <v>354</v>
      </c>
      <c r="WSL1" s="278" t="s">
        <v>354</v>
      </c>
      <c r="WSM1" s="278" t="s">
        <v>354</v>
      </c>
      <c r="WSN1" s="278" t="s">
        <v>354</v>
      </c>
      <c r="WSO1" s="278" t="s">
        <v>354</v>
      </c>
      <c r="WSP1" s="278" t="s">
        <v>354</v>
      </c>
      <c r="WSQ1" s="278" t="s">
        <v>354</v>
      </c>
      <c r="WSR1" s="278" t="s">
        <v>354</v>
      </c>
      <c r="WSS1" s="278" t="s">
        <v>354</v>
      </c>
      <c r="WST1" s="278" t="s">
        <v>354</v>
      </c>
      <c r="WSU1" s="278" t="s">
        <v>354</v>
      </c>
      <c r="WSV1" s="278" t="s">
        <v>354</v>
      </c>
      <c r="WSW1" s="278" t="s">
        <v>354</v>
      </c>
      <c r="WSX1" s="278" t="s">
        <v>354</v>
      </c>
      <c r="WSY1" s="278" t="s">
        <v>354</v>
      </c>
      <c r="WSZ1" s="278" t="s">
        <v>354</v>
      </c>
      <c r="WTA1" s="278" t="s">
        <v>354</v>
      </c>
      <c r="WTB1" s="278" t="s">
        <v>354</v>
      </c>
      <c r="WTC1" s="278" t="s">
        <v>354</v>
      </c>
      <c r="WTD1" s="278" t="s">
        <v>354</v>
      </c>
      <c r="WTE1" s="278" t="s">
        <v>354</v>
      </c>
      <c r="WTF1" s="278" t="s">
        <v>354</v>
      </c>
      <c r="WTG1" s="278" t="s">
        <v>354</v>
      </c>
      <c r="WTH1" s="278" t="s">
        <v>354</v>
      </c>
      <c r="WTI1" s="278" t="s">
        <v>354</v>
      </c>
      <c r="WTJ1" s="278" t="s">
        <v>354</v>
      </c>
      <c r="WTK1" s="278" t="s">
        <v>354</v>
      </c>
      <c r="WTL1" s="278" t="s">
        <v>354</v>
      </c>
      <c r="WTM1" s="278" t="s">
        <v>354</v>
      </c>
      <c r="WTN1" s="278" t="s">
        <v>354</v>
      </c>
      <c r="WTO1" s="278" t="s">
        <v>354</v>
      </c>
      <c r="WTP1" s="278" t="s">
        <v>354</v>
      </c>
      <c r="WTQ1" s="278" t="s">
        <v>354</v>
      </c>
      <c r="WTR1" s="278" t="s">
        <v>354</v>
      </c>
      <c r="WTS1" s="278" t="s">
        <v>354</v>
      </c>
      <c r="WTT1" s="278" t="s">
        <v>354</v>
      </c>
      <c r="WTU1" s="278" t="s">
        <v>354</v>
      </c>
      <c r="WTV1" s="278" t="s">
        <v>354</v>
      </c>
      <c r="WTW1" s="278" t="s">
        <v>354</v>
      </c>
      <c r="WTX1" s="278" t="s">
        <v>354</v>
      </c>
      <c r="WTY1" s="278" t="s">
        <v>354</v>
      </c>
      <c r="WTZ1" s="278" t="s">
        <v>354</v>
      </c>
      <c r="WUA1" s="278" t="s">
        <v>354</v>
      </c>
      <c r="WUB1" s="278" t="s">
        <v>354</v>
      </c>
      <c r="WUC1" s="278" t="s">
        <v>354</v>
      </c>
      <c r="WUD1" s="278" t="s">
        <v>354</v>
      </c>
      <c r="WUE1" s="278" t="s">
        <v>354</v>
      </c>
      <c r="WUF1" s="278" t="s">
        <v>354</v>
      </c>
      <c r="WUG1" s="278" t="s">
        <v>354</v>
      </c>
      <c r="WUH1" s="278" t="s">
        <v>354</v>
      </c>
      <c r="WUI1" s="278" t="s">
        <v>354</v>
      </c>
      <c r="WUJ1" s="278" t="s">
        <v>354</v>
      </c>
      <c r="WUK1" s="278" t="s">
        <v>354</v>
      </c>
      <c r="WUL1" s="278" t="s">
        <v>354</v>
      </c>
      <c r="WUM1" s="278" t="s">
        <v>354</v>
      </c>
      <c r="WUN1" s="278" t="s">
        <v>354</v>
      </c>
      <c r="WUO1" s="278" t="s">
        <v>354</v>
      </c>
      <c r="WUP1" s="278" t="s">
        <v>354</v>
      </c>
      <c r="WUQ1" s="278" t="s">
        <v>354</v>
      </c>
      <c r="WUR1" s="278" t="s">
        <v>354</v>
      </c>
      <c r="WUS1" s="278" t="s">
        <v>354</v>
      </c>
      <c r="WUT1" s="278" t="s">
        <v>354</v>
      </c>
      <c r="WUU1" s="278" t="s">
        <v>354</v>
      </c>
      <c r="WUV1" s="278" t="s">
        <v>354</v>
      </c>
      <c r="WUW1" s="278" t="s">
        <v>354</v>
      </c>
      <c r="WUX1" s="278" t="s">
        <v>354</v>
      </c>
      <c r="WUY1" s="278" t="s">
        <v>354</v>
      </c>
      <c r="WUZ1" s="278" t="s">
        <v>354</v>
      </c>
      <c r="WVA1" s="278" t="s">
        <v>354</v>
      </c>
      <c r="WVB1" s="278" t="s">
        <v>354</v>
      </c>
      <c r="WVC1" s="278" t="s">
        <v>354</v>
      </c>
      <c r="WVD1" s="278" t="s">
        <v>354</v>
      </c>
      <c r="WVE1" s="278" t="s">
        <v>354</v>
      </c>
      <c r="WVF1" s="278" t="s">
        <v>354</v>
      </c>
      <c r="WVG1" s="278" t="s">
        <v>354</v>
      </c>
      <c r="WVH1" s="278" t="s">
        <v>354</v>
      </c>
      <c r="WVI1" s="278" t="s">
        <v>354</v>
      </c>
      <c r="WVJ1" s="278" t="s">
        <v>354</v>
      </c>
      <c r="WVK1" s="278" t="s">
        <v>354</v>
      </c>
      <c r="WVL1" s="278" t="s">
        <v>354</v>
      </c>
      <c r="WVM1" s="278" t="s">
        <v>354</v>
      </c>
      <c r="WVN1" s="278" t="s">
        <v>354</v>
      </c>
      <c r="WVO1" s="278" t="s">
        <v>354</v>
      </c>
      <c r="WVP1" s="278" t="s">
        <v>354</v>
      </c>
      <c r="WVQ1" s="278" t="s">
        <v>354</v>
      </c>
      <c r="WVR1" s="278" t="s">
        <v>354</v>
      </c>
      <c r="WVS1" s="278" t="s">
        <v>354</v>
      </c>
      <c r="WVT1" s="278" t="s">
        <v>354</v>
      </c>
      <c r="WVU1" s="278" t="s">
        <v>354</v>
      </c>
      <c r="WVV1" s="278" t="s">
        <v>354</v>
      </c>
      <c r="WVW1" s="278" t="s">
        <v>354</v>
      </c>
      <c r="WVX1" s="278" t="s">
        <v>354</v>
      </c>
      <c r="WVY1" s="278" t="s">
        <v>354</v>
      </c>
      <c r="WVZ1" s="278" t="s">
        <v>354</v>
      </c>
      <c r="WWA1" s="278" t="s">
        <v>354</v>
      </c>
      <c r="WWB1" s="278" t="s">
        <v>354</v>
      </c>
      <c r="WWC1" s="278" t="s">
        <v>354</v>
      </c>
      <c r="WWD1" s="278" t="s">
        <v>354</v>
      </c>
      <c r="WWE1" s="278" t="s">
        <v>354</v>
      </c>
      <c r="WWF1" s="278" t="s">
        <v>354</v>
      </c>
      <c r="WWG1" s="278" t="s">
        <v>354</v>
      </c>
      <c r="WWH1" s="278" t="s">
        <v>354</v>
      </c>
      <c r="WWI1" s="278" t="s">
        <v>354</v>
      </c>
      <c r="WWJ1" s="278" t="s">
        <v>354</v>
      </c>
      <c r="WWK1" s="278" t="s">
        <v>354</v>
      </c>
      <c r="WWL1" s="278" t="s">
        <v>354</v>
      </c>
      <c r="WWM1" s="278" t="s">
        <v>354</v>
      </c>
      <c r="WWN1" s="278" t="s">
        <v>354</v>
      </c>
      <c r="WWO1" s="278" t="s">
        <v>354</v>
      </c>
      <c r="WWP1" s="278" t="s">
        <v>354</v>
      </c>
      <c r="WWQ1" s="278" t="s">
        <v>354</v>
      </c>
      <c r="WWR1" s="278" t="s">
        <v>354</v>
      </c>
      <c r="WWS1" s="278" t="s">
        <v>354</v>
      </c>
      <c r="WWT1" s="278" t="s">
        <v>354</v>
      </c>
      <c r="WWU1" s="278" t="s">
        <v>354</v>
      </c>
      <c r="WWV1" s="278" t="s">
        <v>354</v>
      </c>
      <c r="WWW1" s="278" t="s">
        <v>354</v>
      </c>
      <c r="WWX1" s="278" t="s">
        <v>354</v>
      </c>
      <c r="WWY1" s="278" t="s">
        <v>354</v>
      </c>
      <c r="WWZ1" s="278" t="s">
        <v>354</v>
      </c>
      <c r="WXA1" s="278" t="s">
        <v>354</v>
      </c>
      <c r="WXB1" s="278" t="s">
        <v>354</v>
      </c>
      <c r="WXC1" s="278" t="s">
        <v>354</v>
      </c>
      <c r="WXD1" s="278" t="s">
        <v>354</v>
      </c>
      <c r="WXE1" s="278" t="s">
        <v>354</v>
      </c>
      <c r="WXF1" s="278" t="s">
        <v>354</v>
      </c>
      <c r="WXG1" s="278" t="s">
        <v>354</v>
      </c>
      <c r="WXH1" s="278" t="s">
        <v>354</v>
      </c>
      <c r="WXI1" s="278" t="s">
        <v>354</v>
      </c>
      <c r="WXJ1" s="278" t="s">
        <v>354</v>
      </c>
      <c r="WXK1" s="278" t="s">
        <v>354</v>
      </c>
      <c r="WXL1" s="278" t="s">
        <v>354</v>
      </c>
      <c r="WXM1" s="278" t="s">
        <v>354</v>
      </c>
      <c r="WXN1" s="278" t="s">
        <v>354</v>
      </c>
      <c r="WXO1" s="278" t="s">
        <v>354</v>
      </c>
      <c r="WXP1" s="278" t="s">
        <v>354</v>
      </c>
      <c r="WXQ1" s="278" t="s">
        <v>354</v>
      </c>
      <c r="WXR1" s="278" t="s">
        <v>354</v>
      </c>
      <c r="WXS1" s="278" t="s">
        <v>354</v>
      </c>
      <c r="WXT1" s="278" t="s">
        <v>354</v>
      </c>
      <c r="WXU1" s="278" t="s">
        <v>354</v>
      </c>
      <c r="WXV1" s="278" t="s">
        <v>354</v>
      </c>
      <c r="WXW1" s="278" t="s">
        <v>354</v>
      </c>
      <c r="WXX1" s="278" t="s">
        <v>354</v>
      </c>
      <c r="WXY1" s="278" t="s">
        <v>354</v>
      </c>
      <c r="WXZ1" s="278" t="s">
        <v>354</v>
      </c>
      <c r="WYA1" s="278" t="s">
        <v>354</v>
      </c>
      <c r="WYB1" s="278" t="s">
        <v>354</v>
      </c>
      <c r="WYC1" s="278" t="s">
        <v>354</v>
      </c>
      <c r="WYD1" s="278" t="s">
        <v>354</v>
      </c>
      <c r="WYE1" s="278" t="s">
        <v>354</v>
      </c>
      <c r="WYF1" s="278" t="s">
        <v>354</v>
      </c>
      <c r="WYG1" s="278" t="s">
        <v>354</v>
      </c>
      <c r="WYH1" s="278" t="s">
        <v>354</v>
      </c>
      <c r="WYI1" s="278" t="s">
        <v>354</v>
      </c>
      <c r="WYJ1" s="278" t="s">
        <v>354</v>
      </c>
      <c r="WYK1" s="278" t="s">
        <v>354</v>
      </c>
      <c r="WYL1" s="278" t="s">
        <v>354</v>
      </c>
      <c r="WYM1" s="278" t="s">
        <v>354</v>
      </c>
      <c r="WYN1" s="278" t="s">
        <v>354</v>
      </c>
      <c r="WYO1" s="278" t="s">
        <v>354</v>
      </c>
      <c r="WYP1" s="278" t="s">
        <v>354</v>
      </c>
      <c r="WYQ1" s="278" t="s">
        <v>354</v>
      </c>
      <c r="WYR1" s="278" t="s">
        <v>354</v>
      </c>
      <c r="WYS1" s="278" t="s">
        <v>354</v>
      </c>
      <c r="WYT1" s="278" t="s">
        <v>354</v>
      </c>
      <c r="WYU1" s="278" t="s">
        <v>354</v>
      </c>
      <c r="WYV1" s="278" t="s">
        <v>354</v>
      </c>
      <c r="WYW1" s="278" t="s">
        <v>354</v>
      </c>
      <c r="WYX1" s="278" t="s">
        <v>354</v>
      </c>
      <c r="WYY1" s="278" t="s">
        <v>354</v>
      </c>
      <c r="WYZ1" s="278" t="s">
        <v>354</v>
      </c>
      <c r="WZA1" s="278" t="s">
        <v>354</v>
      </c>
      <c r="WZB1" s="278" t="s">
        <v>354</v>
      </c>
      <c r="WZC1" s="278" t="s">
        <v>354</v>
      </c>
      <c r="WZD1" s="278" t="s">
        <v>354</v>
      </c>
      <c r="WZE1" s="278" t="s">
        <v>354</v>
      </c>
      <c r="WZF1" s="278" t="s">
        <v>354</v>
      </c>
      <c r="WZG1" s="278" t="s">
        <v>354</v>
      </c>
      <c r="WZH1" s="278" t="s">
        <v>354</v>
      </c>
      <c r="WZI1" s="278" t="s">
        <v>354</v>
      </c>
      <c r="WZJ1" s="278" t="s">
        <v>354</v>
      </c>
      <c r="WZK1" s="278" t="s">
        <v>354</v>
      </c>
      <c r="WZL1" s="278" t="s">
        <v>354</v>
      </c>
      <c r="WZM1" s="278" t="s">
        <v>354</v>
      </c>
      <c r="WZN1" s="278" t="s">
        <v>354</v>
      </c>
      <c r="WZO1" s="278" t="s">
        <v>354</v>
      </c>
      <c r="WZP1" s="278" t="s">
        <v>354</v>
      </c>
      <c r="WZQ1" s="278" t="s">
        <v>354</v>
      </c>
      <c r="WZR1" s="278" t="s">
        <v>354</v>
      </c>
      <c r="WZS1" s="278" t="s">
        <v>354</v>
      </c>
      <c r="WZT1" s="278" t="s">
        <v>354</v>
      </c>
      <c r="WZU1" s="278" t="s">
        <v>354</v>
      </c>
      <c r="WZV1" s="278" t="s">
        <v>354</v>
      </c>
      <c r="WZW1" s="278" t="s">
        <v>354</v>
      </c>
      <c r="WZX1" s="278" t="s">
        <v>354</v>
      </c>
      <c r="WZY1" s="278" t="s">
        <v>354</v>
      </c>
      <c r="WZZ1" s="278" t="s">
        <v>354</v>
      </c>
      <c r="XAA1" s="278" t="s">
        <v>354</v>
      </c>
      <c r="XAB1" s="278" t="s">
        <v>354</v>
      </c>
      <c r="XAC1" s="278" t="s">
        <v>354</v>
      </c>
      <c r="XAD1" s="278" t="s">
        <v>354</v>
      </c>
      <c r="XAE1" s="278" t="s">
        <v>354</v>
      </c>
      <c r="XAF1" s="278" t="s">
        <v>354</v>
      </c>
      <c r="XAG1" s="278" t="s">
        <v>354</v>
      </c>
      <c r="XAH1" s="278" t="s">
        <v>354</v>
      </c>
      <c r="XAI1" s="278" t="s">
        <v>354</v>
      </c>
      <c r="XAJ1" s="278" t="s">
        <v>354</v>
      </c>
      <c r="XAK1" s="278" t="s">
        <v>354</v>
      </c>
      <c r="XAL1" s="278" t="s">
        <v>354</v>
      </c>
      <c r="XAM1" s="278" t="s">
        <v>354</v>
      </c>
      <c r="XAN1" s="278" t="s">
        <v>354</v>
      </c>
      <c r="XAO1" s="278" t="s">
        <v>354</v>
      </c>
      <c r="XAP1" s="278" t="s">
        <v>354</v>
      </c>
      <c r="XAQ1" s="278" t="s">
        <v>354</v>
      </c>
      <c r="XAR1" s="278" t="s">
        <v>354</v>
      </c>
      <c r="XAS1" s="278" t="s">
        <v>354</v>
      </c>
      <c r="XAT1" s="278" t="s">
        <v>354</v>
      </c>
      <c r="XAU1" s="278" t="s">
        <v>354</v>
      </c>
      <c r="XAV1" s="278" t="s">
        <v>354</v>
      </c>
      <c r="XAW1" s="278" t="s">
        <v>354</v>
      </c>
      <c r="XAX1" s="278" t="s">
        <v>354</v>
      </c>
      <c r="XAY1" s="278" t="s">
        <v>354</v>
      </c>
      <c r="XAZ1" s="278" t="s">
        <v>354</v>
      </c>
      <c r="XBA1" s="278" t="s">
        <v>354</v>
      </c>
      <c r="XBB1" s="278" t="s">
        <v>354</v>
      </c>
      <c r="XBC1" s="278" t="s">
        <v>354</v>
      </c>
      <c r="XBD1" s="278" t="s">
        <v>354</v>
      </c>
      <c r="XBE1" s="278" t="s">
        <v>354</v>
      </c>
      <c r="XBF1" s="278" t="s">
        <v>354</v>
      </c>
      <c r="XBG1" s="278" t="s">
        <v>354</v>
      </c>
      <c r="XBH1" s="278" t="s">
        <v>354</v>
      </c>
      <c r="XBI1" s="278" t="s">
        <v>354</v>
      </c>
      <c r="XBJ1" s="278" t="s">
        <v>354</v>
      </c>
      <c r="XBK1" s="278" t="s">
        <v>354</v>
      </c>
      <c r="XBL1" s="278" t="s">
        <v>354</v>
      </c>
      <c r="XBM1" s="278" t="s">
        <v>354</v>
      </c>
      <c r="XBN1" s="278" t="s">
        <v>354</v>
      </c>
      <c r="XBO1" s="278" t="s">
        <v>354</v>
      </c>
      <c r="XBP1" s="278" t="s">
        <v>354</v>
      </c>
      <c r="XBQ1" s="278" t="s">
        <v>354</v>
      </c>
      <c r="XBR1" s="278" t="s">
        <v>354</v>
      </c>
      <c r="XBS1" s="278" t="s">
        <v>354</v>
      </c>
      <c r="XBT1" s="278" t="s">
        <v>354</v>
      </c>
      <c r="XBU1" s="278" t="s">
        <v>354</v>
      </c>
      <c r="XBV1" s="278" t="s">
        <v>354</v>
      </c>
      <c r="XBW1" s="278" t="s">
        <v>354</v>
      </c>
      <c r="XBX1" s="278" t="s">
        <v>354</v>
      </c>
      <c r="XBY1" s="278" t="s">
        <v>354</v>
      </c>
      <c r="XBZ1" s="278" t="s">
        <v>354</v>
      </c>
      <c r="XCA1" s="278" t="s">
        <v>354</v>
      </c>
      <c r="XCB1" s="278" t="s">
        <v>354</v>
      </c>
      <c r="XCC1" s="278" t="s">
        <v>354</v>
      </c>
      <c r="XCD1" s="278" t="s">
        <v>354</v>
      </c>
      <c r="XCE1" s="278" t="s">
        <v>354</v>
      </c>
      <c r="XCF1" s="278" t="s">
        <v>354</v>
      </c>
      <c r="XCG1" s="278" t="s">
        <v>354</v>
      </c>
      <c r="XCH1" s="278" t="s">
        <v>354</v>
      </c>
      <c r="XCI1" s="278" t="s">
        <v>354</v>
      </c>
      <c r="XCJ1" s="278" t="s">
        <v>354</v>
      </c>
      <c r="XCK1" s="278" t="s">
        <v>354</v>
      </c>
      <c r="XCL1" s="278" t="s">
        <v>354</v>
      </c>
      <c r="XCM1" s="278" t="s">
        <v>354</v>
      </c>
      <c r="XCN1" s="278" t="s">
        <v>354</v>
      </c>
      <c r="XCO1" s="278" t="s">
        <v>354</v>
      </c>
      <c r="XCP1" s="278" t="s">
        <v>354</v>
      </c>
      <c r="XCQ1" s="278" t="s">
        <v>354</v>
      </c>
      <c r="XCR1" s="278" t="s">
        <v>354</v>
      </c>
      <c r="XCS1" s="278" t="s">
        <v>354</v>
      </c>
      <c r="XCT1" s="278" t="s">
        <v>354</v>
      </c>
      <c r="XCU1" s="278" t="s">
        <v>354</v>
      </c>
      <c r="XCV1" s="278" t="s">
        <v>354</v>
      </c>
      <c r="XCW1" s="278" t="s">
        <v>354</v>
      </c>
      <c r="XCX1" s="278" t="s">
        <v>354</v>
      </c>
      <c r="XCY1" s="278" t="s">
        <v>354</v>
      </c>
      <c r="XCZ1" s="278" t="s">
        <v>354</v>
      </c>
      <c r="XDA1" s="278" t="s">
        <v>354</v>
      </c>
      <c r="XDB1" s="278" t="s">
        <v>354</v>
      </c>
      <c r="XDC1" s="278" t="s">
        <v>354</v>
      </c>
      <c r="XDD1" s="278" t="s">
        <v>354</v>
      </c>
      <c r="XDE1" s="278" t="s">
        <v>354</v>
      </c>
      <c r="XDF1" s="278" t="s">
        <v>354</v>
      </c>
      <c r="XDG1" s="278" t="s">
        <v>354</v>
      </c>
      <c r="XDH1" s="278" t="s">
        <v>354</v>
      </c>
      <c r="XDI1" s="278" t="s">
        <v>354</v>
      </c>
      <c r="XDJ1" s="278" t="s">
        <v>354</v>
      </c>
      <c r="XDK1" s="278" t="s">
        <v>354</v>
      </c>
      <c r="XDL1" s="278" t="s">
        <v>354</v>
      </c>
      <c r="XDM1" s="278" t="s">
        <v>354</v>
      </c>
      <c r="XDN1" s="278" t="s">
        <v>354</v>
      </c>
      <c r="XDO1" s="278" t="s">
        <v>354</v>
      </c>
      <c r="XDP1" s="278" t="s">
        <v>354</v>
      </c>
      <c r="XDQ1" s="278" t="s">
        <v>354</v>
      </c>
      <c r="XDR1" s="278" t="s">
        <v>354</v>
      </c>
      <c r="XDS1" s="278" t="s">
        <v>354</v>
      </c>
      <c r="XDT1" s="278" t="s">
        <v>354</v>
      </c>
      <c r="XDU1" s="278" t="s">
        <v>354</v>
      </c>
      <c r="XDV1" s="278" t="s">
        <v>354</v>
      </c>
      <c r="XDW1" s="278" t="s">
        <v>354</v>
      </c>
      <c r="XDX1" s="278" t="s">
        <v>354</v>
      </c>
      <c r="XDY1" s="278" t="s">
        <v>354</v>
      </c>
      <c r="XDZ1" s="278" t="s">
        <v>354</v>
      </c>
      <c r="XEA1" s="278" t="s">
        <v>354</v>
      </c>
      <c r="XEB1" s="278" t="s">
        <v>354</v>
      </c>
      <c r="XEC1" s="278" t="s">
        <v>354</v>
      </c>
      <c r="XED1" s="278" t="s">
        <v>354</v>
      </c>
      <c r="XEE1" s="278" t="s">
        <v>354</v>
      </c>
      <c r="XEF1" s="278" t="s">
        <v>354</v>
      </c>
      <c r="XEG1" s="278" t="s">
        <v>354</v>
      </c>
      <c r="XEH1" s="278" t="s">
        <v>354</v>
      </c>
      <c r="XEI1" s="278" t="s">
        <v>354</v>
      </c>
      <c r="XEJ1" s="278" t="s">
        <v>354</v>
      </c>
      <c r="XEK1" s="278" t="s">
        <v>354</v>
      </c>
      <c r="XEL1" s="278" t="s">
        <v>354</v>
      </c>
      <c r="XEM1" s="278" t="s">
        <v>354</v>
      </c>
      <c r="XEN1" s="278" t="s">
        <v>354</v>
      </c>
      <c r="XEO1" s="278" t="s">
        <v>354</v>
      </c>
      <c r="XEP1" s="278" t="s">
        <v>354</v>
      </c>
      <c r="XEQ1" s="278" t="s">
        <v>354</v>
      </c>
      <c r="XER1" s="278" t="s">
        <v>354</v>
      </c>
      <c r="XES1" s="278" t="s">
        <v>354</v>
      </c>
      <c r="XET1" s="278" t="s">
        <v>354</v>
      </c>
      <c r="XEU1" s="278" t="s">
        <v>354</v>
      </c>
      <c r="XEV1" s="278" t="s">
        <v>354</v>
      </c>
      <c r="XEW1" s="278" t="s">
        <v>354</v>
      </c>
      <c r="XEX1" s="278" t="s">
        <v>354</v>
      </c>
      <c r="XEY1" s="278" t="s">
        <v>354</v>
      </c>
      <c r="XEZ1" s="278" t="s">
        <v>354</v>
      </c>
      <c r="XFA1" s="278" t="s">
        <v>354</v>
      </c>
      <c r="XFB1" s="278" t="s">
        <v>354</v>
      </c>
      <c r="XFC1" s="278" t="s">
        <v>354</v>
      </c>
      <c r="XFD1" s="278" t="s">
        <v>354</v>
      </c>
    </row>
    <row r="2" spans="1:16384" x14ac:dyDescent="0.25">
      <c r="B2" s="280"/>
      <c r="C2" s="280"/>
    </row>
    <row r="3" spans="1:16384" x14ac:dyDescent="0.25">
      <c r="B3" s="280"/>
      <c r="C3" s="280"/>
    </row>
    <row r="4" spans="1:16384" ht="15.75" x14ac:dyDescent="0.25">
      <c r="B4" s="766" t="s">
        <v>394</v>
      </c>
      <c r="C4" s="766"/>
      <c r="D4" s="766"/>
      <c r="E4" s="766"/>
      <c r="F4" s="766"/>
    </row>
    <row r="5" spans="1:16384" ht="15.75" x14ac:dyDescent="0.25">
      <c r="B5" s="767" t="s">
        <v>355</v>
      </c>
      <c r="C5" s="767"/>
      <c r="D5" s="767"/>
      <c r="E5" s="767"/>
      <c r="F5" s="767"/>
    </row>
    <row r="6" spans="1:16384" ht="15.75" x14ac:dyDescent="0.25">
      <c r="B6" s="185"/>
      <c r="C6" s="185"/>
    </row>
    <row r="7" spans="1:16384" ht="15.75" thickBot="1" x14ac:dyDescent="0.3">
      <c r="A7" s="768" t="s">
        <v>356</v>
      </c>
      <c r="B7" s="768"/>
      <c r="C7" s="768"/>
      <c r="D7" s="768"/>
      <c r="E7" s="768"/>
      <c r="F7" s="768"/>
    </row>
    <row r="8" spans="1:16384" s="282" customFormat="1" ht="17.25" customHeight="1" thickBot="1" x14ac:dyDescent="0.25">
      <c r="A8" s="769" t="s">
        <v>357</v>
      </c>
      <c r="B8" s="771" t="s">
        <v>282</v>
      </c>
      <c r="C8" s="281"/>
      <c r="D8" s="773" t="s">
        <v>358</v>
      </c>
      <c r="E8" s="773"/>
      <c r="F8" s="774" t="s">
        <v>359</v>
      </c>
    </row>
    <row r="9" spans="1:16384" s="282" customFormat="1" ht="17.25" customHeight="1" thickBot="1" x14ac:dyDescent="0.25">
      <c r="A9" s="770"/>
      <c r="B9" s="772"/>
      <c r="C9" s="283"/>
      <c r="D9" s="284" t="s">
        <v>360</v>
      </c>
      <c r="E9" s="600" t="s">
        <v>361</v>
      </c>
      <c r="F9" s="775"/>
    </row>
    <row r="10" spans="1:16384" ht="17.25" customHeight="1" x14ac:dyDescent="0.2">
      <c r="A10" s="602"/>
      <c r="B10" s="285" t="s">
        <v>362</v>
      </c>
      <c r="C10" s="286"/>
      <c r="D10" s="287"/>
      <c r="E10" s="287"/>
      <c r="F10" s="288"/>
    </row>
    <row r="11" spans="1:16384" s="293" customFormat="1" ht="17.25" customHeight="1" x14ac:dyDescent="0.25">
      <c r="A11" s="776" t="s">
        <v>363</v>
      </c>
      <c r="B11" s="289" t="s">
        <v>364</v>
      </c>
      <c r="C11" s="290"/>
      <c r="D11" s="291">
        <f>SUM(C13:C15)</f>
        <v>2519288281</v>
      </c>
      <c r="E11" s="291"/>
      <c r="F11" s="292"/>
    </row>
    <row r="12" spans="1:16384" s="293" customFormat="1" ht="17.25" customHeight="1" x14ac:dyDescent="0.25">
      <c r="A12" s="777"/>
      <c r="B12" s="289" t="s">
        <v>92</v>
      </c>
      <c r="C12" s="290"/>
      <c r="D12" s="291"/>
      <c r="E12" s="291"/>
      <c r="F12" s="292"/>
    </row>
    <row r="13" spans="1:16384" s="293" customFormat="1" ht="17.25" customHeight="1" x14ac:dyDescent="0.25">
      <c r="A13" s="777"/>
      <c r="B13" s="294" t="s">
        <v>365</v>
      </c>
      <c r="C13" s="291">
        <f>SUM('[2]1. sz. melléklet'!E92)</f>
        <v>2015562643</v>
      </c>
      <c r="D13" s="291"/>
      <c r="E13" s="291"/>
      <c r="F13" s="292"/>
    </row>
    <row r="14" spans="1:16384" s="293" customFormat="1" ht="17.25" customHeight="1" x14ac:dyDescent="0.25">
      <c r="A14" s="777"/>
      <c r="B14" s="289" t="s">
        <v>366</v>
      </c>
      <c r="C14" s="291">
        <f>SUM('[2]1. sz. melléklet'!E93)</f>
        <v>503381555</v>
      </c>
      <c r="D14" s="291"/>
      <c r="E14" s="291"/>
      <c r="F14" s="292"/>
    </row>
    <row r="15" spans="1:16384" s="293" customFormat="1" ht="17.25" customHeight="1" x14ac:dyDescent="0.25">
      <c r="A15" s="778"/>
      <c r="B15" s="289" t="s">
        <v>367</v>
      </c>
      <c r="C15" s="291">
        <f>SUM('[2]1. sz. melléklet'!E94)</f>
        <v>344083</v>
      </c>
      <c r="D15" s="291"/>
      <c r="E15" s="291"/>
      <c r="F15" s="292"/>
    </row>
    <row r="16" spans="1:16384" ht="17.25" customHeight="1" x14ac:dyDescent="0.2">
      <c r="A16" s="295" t="s">
        <v>368</v>
      </c>
      <c r="B16" s="296" t="s">
        <v>369</v>
      </c>
      <c r="C16" s="297"/>
      <c r="D16" s="291">
        <f>SUM('[2]1. sz. melléklet'!E112)</f>
        <v>758800000</v>
      </c>
      <c r="E16" s="291"/>
      <c r="F16" s="298"/>
    </row>
    <row r="17" spans="1:6" x14ac:dyDescent="0.2">
      <c r="A17" s="295" t="s">
        <v>370</v>
      </c>
      <c r="B17" s="294" t="s">
        <v>371</v>
      </c>
      <c r="C17" s="299"/>
      <c r="D17" s="291">
        <f>SUM('[2]1. sz. melléklet'!E113)</f>
        <v>485175918</v>
      </c>
      <c r="E17" s="291"/>
      <c r="F17" s="298"/>
    </row>
    <row r="18" spans="1:6" x14ac:dyDescent="0.2">
      <c r="A18" s="295" t="s">
        <v>372</v>
      </c>
      <c r="B18" s="300" t="s">
        <v>236</v>
      </c>
      <c r="C18" s="301"/>
      <c r="D18" s="302">
        <f>SUM('[2]1. sz. melléklet'!E117)</f>
        <v>14750000</v>
      </c>
      <c r="E18" s="302"/>
      <c r="F18" s="288"/>
    </row>
    <row r="19" spans="1:6" x14ac:dyDescent="0.2">
      <c r="A19" s="295" t="s">
        <v>373</v>
      </c>
      <c r="B19" s="296" t="s">
        <v>261</v>
      </c>
      <c r="C19" s="297"/>
      <c r="D19" s="291"/>
      <c r="E19" s="291">
        <f>SUM('[2]5. sz. melléklet'!C19)</f>
        <v>1355317573</v>
      </c>
      <c r="F19" s="298"/>
    </row>
    <row r="20" spans="1:6" x14ac:dyDescent="0.2">
      <c r="A20" s="295" t="s">
        <v>374</v>
      </c>
      <c r="B20" s="294" t="s">
        <v>277</v>
      </c>
      <c r="C20" s="299"/>
      <c r="D20" s="291"/>
      <c r="E20" s="291">
        <f>SUM('[2]5. sz. melléklet'!E19)</f>
        <v>247573242</v>
      </c>
      <c r="F20" s="298"/>
    </row>
    <row r="21" spans="1:6" x14ac:dyDescent="0.2">
      <c r="A21" s="295" t="s">
        <v>375</v>
      </c>
      <c r="B21" s="294" t="s">
        <v>262</v>
      </c>
      <c r="C21" s="299"/>
      <c r="D21" s="291"/>
      <c r="E21" s="291">
        <f>SUM('[2]5. sz. melléklet'!G19)</f>
        <v>1106184996</v>
      </c>
      <c r="F21" s="298"/>
    </row>
    <row r="22" spans="1:6" x14ac:dyDescent="0.2">
      <c r="A22" s="295" t="s">
        <v>376</v>
      </c>
      <c r="B22" s="296" t="s">
        <v>377</v>
      </c>
      <c r="C22" s="297"/>
      <c r="D22" s="291"/>
      <c r="E22" s="291">
        <f>SUM('[2]5. sz. melléklet'!I19)</f>
        <v>55740000</v>
      </c>
      <c r="F22" s="298"/>
    </row>
    <row r="23" spans="1:6" ht="15.75" thickBot="1" x14ac:dyDescent="0.25">
      <c r="A23" s="295" t="s">
        <v>378</v>
      </c>
      <c r="B23" s="296" t="s">
        <v>264</v>
      </c>
      <c r="C23" s="297"/>
      <c r="D23" s="291"/>
      <c r="E23" s="291">
        <f>SUM('[2]5. sz. melléklet'!K19)</f>
        <v>4818702869</v>
      </c>
      <c r="F23" s="288"/>
    </row>
    <row r="24" spans="1:6" s="306" customFormat="1" thickBot="1" x14ac:dyDescent="0.25">
      <c r="A24" s="779" t="s">
        <v>379</v>
      </c>
      <c r="B24" s="780"/>
      <c r="C24" s="303"/>
      <c r="D24" s="304">
        <f>SUM(D11:D23)</f>
        <v>3778014199</v>
      </c>
      <c r="E24" s="304">
        <f>SUM(E11:E23)</f>
        <v>7583518680</v>
      </c>
      <c r="F24" s="305">
        <f>D24-E24</f>
        <v>-3805504481</v>
      </c>
    </row>
    <row r="25" spans="1:6" x14ac:dyDescent="0.2">
      <c r="A25" s="603"/>
      <c r="B25" s="307" t="s">
        <v>380</v>
      </c>
      <c r="C25" s="308"/>
      <c r="D25" s="309"/>
      <c r="E25" s="309"/>
      <c r="F25" s="288"/>
    </row>
    <row r="26" spans="1:6" x14ac:dyDescent="0.2">
      <c r="A26" s="295" t="s">
        <v>381</v>
      </c>
      <c r="B26" s="296" t="s">
        <v>382</v>
      </c>
      <c r="C26" s="297"/>
      <c r="D26" s="291">
        <f>SUM('[2]1. sz. melléklet'!E96)</f>
        <v>1845403117</v>
      </c>
      <c r="E26" s="291"/>
      <c r="F26" s="298"/>
    </row>
    <row r="27" spans="1:6" x14ac:dyDescent="0.2">
      <c r="A27" s="295" t="s">
        <v>383</v>
      </c>
      <c r="B27" s="296" t="s">
        <v>235</v>
      </c>
      <c r="C27" s="297"/>
      <c r="D27" s="291">
        <f>SUM('[2]1. sz. melléklet'!E116)</f>
        <v>297532453</v>
      </c>
      <c r="E27" s="291"/>
      <c r="F27" s="298"/>
    </row>
    <row r="28" spans="1:6" x14ac:dyDescent="0.2">
      <c r="A28" s="295" t="s">
        <v>384</v>
      </c>
      <c r="B28" s="310" t="s">
        <v>237</v>
      </c>
      <c r="C28" s="311"/>
      <c r="D28" s="302">
        <f>SUM('[2]1. sz. melléklet'!E118)</f>
        <v>23718223</v>
      </c>
      <c r="E28" s="302"/>
      <c r="F28" s="288"/>
    </row>
    <row r="29" spans="1:6" x14ac:dyDescent="0.2">
      <c r="A29" s="295" t="s">
        <v>385</v>
      </c>
      <c r="B29" s="296" t="s">
        <v>266</v>
      </c>
      <c r="C29" s="297"/>
      <c r="D29" s="291"/>
      <c r="E29" s="291">
        <f>SUM('[2]5. sz. melléklet'!M19)</f>
        <v>1112906327</v>
      </c>
      <c r="F29" s="298"/>
    </row>
    <row r="30" spans="1:6" x14ac:dyDescent="0.2">
      <c r="A30" s="295" t="s">
        <v>386</v>
      </c>
      <c r="B30" s="296" t="s">
        <v>267</v>
      </c>
      <c r="C30" s="297"/>
      <c r="D30" s="291"/>
      <c r="E30" s="291">
        <f>SUM('[2]5. sz. melléklet'!O19)</f>
        <v>1008401878</v>
      </c>
      <c r="F30" s="298"/>
    </row>
    <row r="31" spans="1:6" ht="15.75" thickBot="1" x14ac:dyDescent="0.25">
      <c r="A31" s="295" t="s">
        <v>387</v>
      </c>
      <c r="B31" s="296" t="s">
        <v>388</v>
      </c>
      <c r="C31" s="312"/>
      <c r="D31" s="291"/>
      <c r="E31" s="291">
        <f>SUM('[2]5. sz. melléklet'!Q19)</f>
        <v>0</v>
      </c>
      <c r="F31" s="288"/>
    </row>
    <row r="32" spans="1:6" s="306" customFormat="1" thickBot="1" x14ac:dyDescent="0.25">
      <c r="A32" s="779" t="s">
        <v>389</v>
      </c>
      <c r="B32" s="780"/>
      <c r="C32" s="313"/>
      <c r="D32" s="304">
        <f>SUM(D26:D31)</f>
        <v>2166653793</v>
      </c>
      <c r="E32" s="304">
        <f>SUM(E26:E31)</f>
        <v>2121308205</v>
      </c>
      <c r="F32" s="305">
        <f>D32-E32</f>
        <v>45345588</v>
      </c>
    </row>
    <row r="33" spans="1:6" s="306" customFormat="1" thickBot="1" x14ac:dyDescent="0.25">
      <c r="A33" s="781" t="s">
        <v>390</v>
      </c>
      <c r="B33" s="782"/>
      <c r="C33" s="783"/>
      <c r="D33" s="314">
        <f>SUM(D24+D32)</f>
        <v>5944667992</v>
      </c>
      <c r="E33" s="314">
        <f>SUM(E24+E32)</f>
        <v>9704826885</v>
      </c>
      <c r="F33" s="315">
        <f>SUM(F24+F32)</f>
        <v>-3760158893</v>
      </c>
    </row>
    <row r="34" spans="1:6" s="306" customFormat="1" x14ac:dyDescent="0.2">
      <c r="A34" s="601" t="s">
        <v>391</v>
      </c>
      <c r="B34" s="316" t="s">
        <v>265</v>
      </c>
      <c r="C34" s="317"/>
      <c r="D34" s="318"/>
      <c r="E34" s="318">
        <f>SUM('[2]5. sz. melléklet'!S19)</f>
        <v>365826346</v>
      </c>
      <c r="F34" s="319"/>
    </row>
    <row r="35" spans="1:6" s="306" customFormat="1" ht="15.75" thickBot="1" x14ac:dyDescent="0.25">
      <c r="A35" s="320" t="s">
        <v>283</v>
      </c>
      <c r="B35" s="321" t="s">
        <v>238</v>
      </c>
      <c r="C35" s="322"/>
      <c r="D35" s="323">
        <f>SUM('[2]1. sz. melléklet'!E125)</f>
        <v>4125985239</v>
      </c>
      <c r="E35" s="323"/>
      <c r="F35" s="324"/>
    </row>
    <row r="36" spans="1:6" s="306" customFormat="1" thickBot="1" x14ac:dyDescent="0.25">
      <c r="A36" s="779" t="s">
        <v>392</v>
      </c>
      <c r="B36" s="780"/>
      <c r="C36" s="313"/>
      <c r="D36" s="304">
        <f>SUM(D34:D35)</f>
        <v>4125985239</v>
      </c>
      <c r="E36" s="304">
        <f>SUM(E34:E35)</f>
        <v>365826346</v>
      </c>
      <c r="F36" s="305">
        <f>D36-E36</f>
        <v>3760158893</v>
      </c>
    </row>
    <row r="37" spans="1:6" s="282" customFormat="1" thickBot="1" x14ac:dyDescent="0.25">
      <c r="A37" s="764" t="s">
        <v>393</v>
      </c>
      <c r="B37" s="765"/>
      <c r="C37" s="325"/>
      <c r="D37" s="326">
        <f>SUM(D33+D36)</f>
        <v>10070653231</v>
      </c>
      <c r="E37" s="326">
        <f>SUM(E33+E36)</f>
        <v>10070653231</v>
      </c>
      <c r="F37" s="326">
        <f t="shared" ref="F37" si="0">SUM(F33+F36)</f>
        <v>0</v>
      </c>
    </row>
  </sheetData>
  <mergeCells count="13">
    <mergeCell ref="A37:B37"/>
    <mergeCell ref="B4:F4"/>
    <mergeCell ref="B5:F5"/>
    <mergeCell ref="A7:F7"/>
    <mergeCell ref="A8:A9"/>
    <mergeCell ref="B8:B9"/>
    <mergeCell ref="D8:E8"/>
    <mergeCell ref="F8:F9"/>
    <mergeCell ref="A11:A15"/>
    <mergeCell ref="A24:B24"/>
    <mergeCell ref="A32:B32"/>
    <mergeCell ref="A33:C33"/>
    <mergeCell ref="A36:B36"/>
  </mergeCells>
  <pageMargins left="0.7" right="0.7" top="0.75" bottom="0.75" header="0.3" footer="0.3"/>
  <pageSetup paperSize="9" scale="63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2"/>
  <sheetViews>
    <sheetView view="pageBreakPreview" zoomScale="106" zoomScaleNormal="100" zoomScaleSheetLayoutView="106" workbookViewId="0">
      <selection sqref="A1:I1"/>
    </sheetView>
  </sheetViews>
  <sheetFormatPr defaultRowHeight="15" x14ac:dyDescent="0.25"/>
  <cols>
    <col min="1" max="1" width="9.140625" style="328"/>
    <col min="2" max="2" width="32" style="264" customWidth="1"/>
    <col min="3" max="3" width="18.140625" style="330" customWidth="1"/>
    <col min="4" max="9" width="15.140625" style="330" customWidth="1"/>
    <col min="10" max="10" width="16.5703125" style="330" customWidth="1"/>
    <col min="11" max="11" width="15.140625" style="330" customWidth="1"/>
    <col min="12" max="12" width="17.28515625" style="330" customWidth="1"/>
    <col min="13" max="13" width="15.140625" style="330" customWidth="1"/>
    <col min="14" max="14" width="18" style="330" customWidth="1"/>
    <col min="15" max="15" width="17.85546875" style="330" customWidth="1"/>
    <col min="16" max="16" width="21.28515625" style="264" customWidth="1"/>
    <col min="17" max="17" width="15.5703125" style="264" customWidth="1"/>
    <col min="18" max="18" width="13.28515625" style="264" customWidth="1"/>
    <col min="19" max="16384" width="9.140625" style="264"/>
  </cols>
  <sheetData>
    <row r="1" spans="1:17" s="66" customFormat="1" ht="15.75" x14ac:dyDescent="0.25">
      <c r="A1" s="749" t="s">
        <v>634</v>
      </c>
      <c r="B1" s="749"/>
      <c r="C1" s="749"/>
      <c r="D1" s="749"/>
      <c r="E1" s="749"/>
      <c r="F1" s="749"/>
      <c r="G1" s="749"/>
      <c r="H1" s="749"/>
      <c r="I1" s="749"/>
      <c r="J1" s="327"/>
      <c r="K1" s="327"/>
      <c r="L1" s="327"/>
      <c r="M1" s="327"/>
      <c r="N1" s="327"/>
      <c r="O1" s="327"/>
    </row>
    <row r="2" spans="1:17" x14ac:dyDescent="0.25">
      <c r="B2" s="329"/>
    </row>
    <row r="3" spans="1:17" x14ac:dyDescent="0.25">
      <c r="B3" s="329"/>
    </row>
    <row r="4" spans="1:17" ht="19.5" x14ac:dyDescent="0.35">
      <c r="B4" s="696" t="s">
        <v>415</v>
      </c>
      <c r="C4" s="696"/>
      <c r="D4" s="696"/>
      <c r="E4" s="696"/>
      <c r="F4" s="696"/>
      <c r="G4" s="696"/>
      <c r="H4" s="696"/>
      <c r="I4" s="696"/>
      <c r="J4" s="696"/>
      <c r="K4" s="696"/>
      <c r="L4" s="696"/>
      <c r="M4" s="696"/>
      <c r="N4" s="696"/>
      <c r="O4" s="696"/>
    </row>
    <row r="5" spans="1:17" ht="15.75" x14ac:dyDescent="0.25">
      <c r="B5" s="263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</row>
    <row r="6" spans="1:17" ht="15.75" x14ac:dyDescent="0.25">
      <c r="B6" s="263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</row>
    <row r="7" spans="1:17" ht="15.75" customHeight="1" thickBot="1" x14ac:dyDescent="0.3">
      <c r="B7" s="784" t="s">
        <v>395</v>
      </c>
      <c r="C7" s="784"/>
      <c r="D7" s="784"/>
      <c r="E7" s="784"/>
      <c r="F7" s="784"/>
      <c r="G7" s="784"/>
      <c r="H7" s="784"/>
      <c r="I7" s="784"/>
      <c r="J7" s="784"/>
      <c r="K7" s="784"/>
      <c r="L7" s="784"/>
      <c r="M7" s="784"/>
      <c r="N7" s="784"/>
      <c r="O7" s="784"/>
    </row>
    <row r="8" spans="1:17" s="334" customFormat="1" ht="29.25" customHeight="1" thickBot="1" x14ac:dyDescent="0.3">
      <c r="A8" s="277" t="s">
        <v>396</v>
      </c>
      <c r="B8" s="332" t="s">
        <v>282</v>
      </c>
      <c r="C8" s="333" t="s">
        <v>397</v>
      </c>
      <c r="D8" s="333" t="s">
        <v>398</v>
      </c>
      <c r="E8" s="333" t="s">
        <v>399</v>
      </c>
      <c r="F8" s="333" t="s">
        <v>400</v>
      </c>
      <c r="G8" s="333" t="s">
        <v>401</v>
      </c>
      <c r="H8" s="333" t="s">
        <v>402</v>
      </c>
      <c r="I8" s="333" t="s">
        <v>403</v>
      </c>
      <c r="J8" s="333" t="s">
        <v>404</v>
      </c>
      <c r="K8" s="333" t="s">
        <v>405</v>
      </c>
      <c r="L8" s="333" t="s">
        <v>406</v>
      </c>
      <c r="M8" s="333" t="s">
        <v>407</v>
      </c>
      <c r="N8" s="333" t="s">
        <v>408</v>
      </c>
      <c r="O8" s="333" t="s">
        <v>358</v>
      </c>
    </row>
    <row r="9" spans="1:17" s="338" customFormat="1" ht="18.75" customHeight="1" x14ac:dyDescent="0.25">
      <c r="A9" s="335"/>
      <c r="B9" s="336" t="s">
        <v>409</v>
      </c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</row>
    <row r="10" spans="1:17" s="338" customFormat="1" ht="32.25" customHeight="1" x14ac:dyDescent="0.25">
      <c r="A10" s="339" t="s">
        <v>363</v>
      </c>
      <c r="B10" s="340" t="s">
        <v>364</v>
      </c>
      <c r="C10" s="341">
        <f>206268635+31840521+386944+7233754+751478</f>
        <v>246481332</v>
      </c>
      <c r="D10" s="341">
        <f>137512423+31840521+230040+7262020+739076</f>
        <v>177584080</v>
      </c>
      <c r="E10" s="341">
        <f>137512423+31840521+235656+7202185+743887+4714000</f>
        <v>182248672</v>
      </c>
      <c r="F10" s="341">
        <f>137512423+31840521+230395+7120675+775136+4714000</f>
        <v>182193150</v>
      </c>
      <c r="G10" s="341">
        <v>203204607</v>
      </c>
      <c r="H10" s="341">
        <v>203204607</v>
      </c>
      <c r="I10" s="341">
        <v>203204607</v>
      </c>
      <c r="J10" s="341">
        <v>203204607</v>
      </c>
      <c r="K10" s="341">
        <v>203204607</v>
      </c>
      <c r="L10" s="341">
        <f>203204607+17158000</f>
        <v>220362607</v>
      </c>
      <c r="M10" s="341">
        <f>203204607+33906061</f>
        <v>237110668</v>
      </c>
      <c r="N10" s="341">
        <f>203204606+54080131</f>
        <v>257284737</v>
      </c>
      <c r="O10" s="341">
        <f>C10+D10+E10+F10+G10+H10+I10+J10+K10+L10+M10+N10</f>
        <v>2519288281</v>
      </c>
      <c r="P10" s="563"/>
      <c r="Q10" s="410"/>
    </row>
    <row r="11" spans="1:17" s="338" customFormat="1" ht="30" customHeight="1" x14ac:dyDescent="0.25">
      <c r="A11" s="339" t="s">
        <v>381</v>
      </c>
      <c r="B11" s="340" t="s">
        <v>382</v>
      </c>
      <c r="C11" s="341"/>
      <c r="D11" s="341"/>
      <c r="E11" s="341"/>
      <c r="F11" s="341"/>
      <c r="G11" s="341">
        <v>25583117</v>
      </c>
      <c r="H11" s="341"/>
      <c r="I11" s="341">
        <v>100000000</v>
      </c>
      <c r="J11" s="341">
        <v>538920000</v>
      </c>
      <c r="K11" s="341"/>
      <c r="L11" s="341">
        <f>1108100000+72800000</f>
        <v>1180900000</v>
      </c>
      <c r="M11" s="341"/>
      <c r="N11" s="341"/>
      <c r="O11" s="341">
        <f t="shared" ref="O11:O16" si="0">C11+D11+E11+F11+G11+H11+I11+J11+K11+L11+M11+N11</f>
        <v>1845403117</v>
      </c>
      <c r="P11" s="563"/>
      <c r="Q11" s="410"/>
    </row>
    <row r="12" spans="1:17" s="338" customFormat="1" ht="18.75" customHeight="1" x14ac:dyDescent="0.25">
      <c r="A12" s="339" t="s">
        <v>368</v>
      </c>
      <c r="B12" s="340" t="s">
        <v>233</v>
      </c>
      <c r="C12" s="341"/>
      <c r="D12" s="341"/>
      <c r="E12" s="341">
        <v>210000000</v>
      </c>
      <c r="F12" s="341">
        <v>20000000</v>
      </c>
      <c r="G12" s="341">
        <v>30000000</v>
      </c>
      <c r="H12" s="341">
        <v>15000000</v>
      </c>
      <c r="I12" s="341">
        <v>15000000</v>
      </c>
      <c r="J12" s="341">
        <v>35000000</v>
      </c>
      <c r="K12" s="341">
        <f>210000000+37000000</f>
        <v>247000000</v>
      </c>
      <c r="L12" s="341">
        <v>48000000</v>
      </c>
      <c r="M12" s="341">
        <v>50000000</v>
      </c>
      <c r="N12" s="341">
        <v>88800000</v>
      </c>
      <c r="O12" s="341">
        <f t="shared" si="0"/>
        <v>758800000</v>
      </c>
      <c r="P12" s="563"/>
      <c r="Q12" s="410"/>
    </row>
    <row r="13" spans="1:17" s="338" customFormat="1" ht="18.75" customHeight="1" x14ac:dyDescent="0.25">
      <c r="A13" s="339" t="s">
        <v>370</v>
      </c>
      <c r="B13" s="340" t="s">
        <v>234</v>
      </c>
      <c r="C13" s="341">
        <f t="shared" ref="C13:D13" si="1">11747500+16326455</f>
        <v>28073955</v>
      </c>
      <c r="D13" s="341">
        <f t="shared" si="1"/>
        <v>28073955</v>
      </c>
      <c r="E13" s="341">
        <f>11747500+16326455</f>
        <v>28073955</v>
      </c>
      <c r="F13" s="341">
        <f>11747500+16326455+51388453</f>
        <v>79462408</v>
      </c>
      <c r="G13" s="341">
        <f t="shared" ref="G13:K13" si="2">11747500+16326455</f>
        <v>28073955</v>
      </c>
      <c r="H13" s="341">
        <f t="shared" si="2"/>
        <v>28073955</v>
      </c>
      <c r="I13" s="341">
        <f t="shared" si="2"/>
        <v>28073955</v>
      </c>
      <c r="J13" s="341">
        <f t="shared" si="2"/>
        <v>28073955</v>
      </c>
      <c r="K13" s="341">
        <f t="shared" si="2"/>
        <v>28073955</v>
      </c>
      <c r="L13" s="341">
        <f>11747500+16326455+10000000</f>
        <v>38073955</v>
      </c>
      <c r="M13" s="341">
        <f>11747500+85000000+16326455+1900000</f>
        <v>114973955</v>
      </c>
      <c r="N13" s="341">
        <f>11747500+16326460</f>
        <v>28073960</v>
      </c>
      <c r="O13" s="341">
        <f t="shared" si="0"/>
        <v>485175918</v>
      </c>
      <c r="P13" s="563"/>
      <c r="Q13" s="410"/>
    </row>
    <row r="14" spans="1:17" s="338" customFormat="1" ht="18.75" customHeight="1" x14ac:dyDescent="0.25">
      <c r="A14" s="339" t="s">
        <v>383</v>
      </c>
      <c r="B14" s="340" t="s">
        <v>235</v>
      </c>
      <c r="C14" s="341">
        <v>208000</v>
      </c>
      <c r="D14" s="341">
        <v>208000</v>
      </c>
      <c r="E14" s="341">
        <v>208000</v>
      </c>
      <c r="F14" s="341">
        <v>208000</v>
      </c>
      <c r="G14" s="341">
        <v>208000</v>
      </c>
      <c r="H14" s="341">
        <v>208000</v>
      </c>
      <c r="I14" s="341">
        <v>208000</v>
      </c>
      <c r="J14" s="341">
        <f>208000+150000000</f>
        <v>150208000</v>
      </c>
      <c r="K14" s="341">
        <v>208000</v>
      </c>
      <c r="L14" s="341">
        <v>208000</v>
      </c>
      <c r="M14" s="341">
        <f>208000+200000000-54967547</f>
        <v>145240453</v>
      </c>
      <c r="N14" s="341">
        <v>212000</v>
      </c>
      <c r="O14" s="341">
        <f t="shared" si="0"/>
        <v>297532453</v>
      </c>
      <c r="P14" s="563"/>
      <c r="Q14" s="410"/>
    </row>
    <row r="15" spans="1:17" s="338" customFormat="1" ht="18.75" customHeight="1" x14ac:dyDescent="0.25">
      <c r="A15" s="339" t="s">
        <v>372</v>
      </c>
      <c r="B15" s="340" t="s">
        <v>236</v>
      </c>
      <c r="C15" s="341"/>
      <c r="D15" s="341"/>
      <c r="E15" s="341"/>
      <c r="F15" s="341"/>
      <c r="G15" s="341"/>
      <c r="H15" s="341"/>
      <c r="I15" s="341">
        <v>1500000</v>
      </c>
      <c r="J15" s="341">
        <v>3250000</v>
      </c>
      <c r="K15" s="341"/>
      <c r="L15" s="341">
        <v>10000000</v>
      </c>
      <c r="M15" s="341"/>
      <c r="N15" s="341"/>
      <c r="O15" s="341">
        <f t="shared" si="0"/>
        <v>14750000</v>
      </c>
      <c r="P15" s="563"/>
      <c r="Q15" s="410"/>
    </row>
    <row r="16" spans="1:17" s="338" customFormat="1" ht="30.75" customHeight="1" x14ac:dyDescent="0.25">
      <c r="A16" s="339" t="s">
        <v>384</v>
      </c>
      <c r="B16" s="340" t="s">
        <v>237</v>
      </c>
      <c r="C16" s="341">
        <v>170000</v>
      </c>
      <c r="D16" s="341">
        <v>170000</v>
      </c>
      <c r="E16" s="341">
        <v>170000</v>
      </c>
      <c r="F16" s="341">
        <v>170000</v>
      </c>
      <c r="G16" s="341">
        <v>170000</v>
      </c>
      <c r="H16" s="341">
        <f>170000+21718223</f>
        <v>21888223</v>
      </c>
      <c r="I16" s="341">
        <v>170000</v>
      </c>
      <c r="J16" s="341">
        <v>170000</v>
      </c>
      <c r="K16" s="341">
        <v>170000</v>
      </c>
      <c r="L16" s="341">
        <v>170000</v>
      </c>
      <c r="M16" s="341">
        <v>170000</v>
      </c>
      <c r="N16" s="341">
        <v>130000</v>
      </c>
      <c r="O16" s="341">
        <f t="shared" si="0"/>
        <v>23718223</v>
      </c>
      <c r="P16" s="563"/>
      <c r="Q16" s="410"/>
    </row>
    <row r="17" spans="1:17" s="338" customFormat="1" ht="18.75" customHeight="1" thickBot="1" x14ac:dyDescent="0.3">
      <c r="A17" s="342" t="s">
        <v>283</v>
      </c>
      <c r="B17" s="343" t="s">
        <v>238</v>
      </c>
      <c r="C17" s="344">
        <v>1188025049</v>
      </c>
      <c r="D17" s="344">
        <v>321481293</v>
      </c>
      <c r="E17" s="344">
        <v>85098176</v>
      </c>
      <c r="F17" s="344">
        <v>300681293</v>
      </c>
      <c r="G17" s="344">
        <f>290681293+308684007</f>
        <v>599365300</v>
      </c>
      <c r="H17" s="344">
        <v>305681293</v>
      </c>
      <c r="I17" s="344">
        <v>305681293</v>
      </c>
      <c r="J17" s="344">
        <f>143528793+104568766</f>
        <v>248097559</v>
      </c>
      <c r="K17" s="344">
        <v>110681293</v>
      </c>
      <c r="L17" s="344">
        <v>293371293</v>
      </c>
      <c r="M17" s="344">
        <f>6981293+100056323</f>
        <v>107037616</v>
      </c>
      <c r="N17" s="344">
        <v>260783781</v>
      </c>
      <c r="O17" s="344">
        <f>C17+D17+E17+F17+G17+H17+I17+J17+K17+L17+M17+N17</f>
        <v>4125985239</v>
      </c>
      <c r="P17" s="348"/>
      <c r="Q17" s="410"/>
    </row>
    <row r="18" spans="1:17" s="348" customFormat="1" ht="18.75" customHeight="1" thickBot="1" x14ac:dyDescent="0.3">
      <c r="A18" s="345"/>
      <c r="B18" s="346" t="s">
        <v>410</v>
      </c>
      <c r="C18" s="347">
        <f t="shared" ref="C18:O18" si="3">SUM(C10:C17)</f>
        <v>1462958336</v>
      </c>
      <c r="D18" s="347">
        <f t="shared" si="3"/>
        <v>527517328</v>
      </c>
      <c r="E18" s="347">
        <f t="shared" si="3"/>
        <v>505798803</v>
      </c>
      <c r="F18" s="347">
        <f t="shared" si="3"/>
        <v>582714851</v>
      </c>
      <c r="G18" s="347">
        <f t="shared" si="3"/>
        <v>886604979</v>
      </c>
      <c r="H18" s="347">
        <f t="shared" si="3"/>
        <v>574056078</v>
      </c>
      <c r="I18" s="347">
        <f t="shared" si="3"/>
        <v>653837855</v>
      </c>
      <c r="J18" s="347">
        <f t="shared" si="3"/>
        <v>1206924121</v>
      </c>
      <c r="K18" s="347">
        <f t="shared" si="3"/>
        <v>589337855</v>
      </c>
      <c r="L18" s="347">
        <f t="shared" si="3"/>
        <v>1791085855</v>
      </c>
      <c r="M18" s="347">
        <f t="shared" si="3"/>
        <v>654532692</v>
      </c>
      <c r="N18" s="347">
        <f t="shared" si="3"/>
        <v>635284478</v>
      </c>
      <c r="O18" s="347">
        <f t="shared" si="3"/>
        <v>10070653231</v>
      </c>
      <c r="P18" s="802"/>
      <c r="Q18" s="410"/>
    </row>
    <row r="19" spans="1:17" s="338" customFormat="1" ht="18.75" customHeight="1" thickBot="1" x14ac:dyDescent="0.3">
      <c r="A19" s="349"/>
      <c r="B19" s="343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Q19" s="410"/>
    </row>
    <row r="20" spans="1:17" s="338" customFormat="1" ht="18.75" customHeight="1" x14ac:dyDescent="0.25">
      <c r="A20" s="350"/>
      <c r="B20" s="351" t="s">
        <v>411</v>
      </c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Q20" s="410"/>
    </row>
    <row r="21" spans="1:17" s="338" customFormat="1" ht="18.75" customHeight="1" x14ac:dyDescent="0.25">
      <c r="A21" s="339" t="s">
        <v>373</v>
      </c>
      <c r="B21" s="340" t="s">
        <v>261</v>
      </c>
      <c r="C21" s="341">
        <f>93567843+687594</f>
        <v>94255437</v>
      </c>
      <c r="D21" s="341">
        <v>114642000</v>
      </c>
      <c r="E21" s="341">
        <v>114642000</v>
      </c>
      <c r="F21" s="341">
        <v>114642000</v>
      </c>
      <c r="G21" s="341">
        <v>114642000</v>
      </c>
      <c r="H21" s="341">
        <v>114642000</v>
      </c>
      <c r="I21" s="341">
        <v>114642000</v>
      </c>
      <c r="J21" s="341">
        <v>114642000</v>
      </c>
      <c r="K21" s="341">
        <v>114642000</v>
      </c>
      <c r="L21" s="341">
        <v>114642000</v>
      </c>
      <c r="M21" s="341">
        <v>114642000</v>
      </c>
      <c r="N21" s="341">
        <v>114642136</v>
      </c>
      <c r="O21" s="341">
        <f t="shared" ref="O21:O28" si="4">C21+D21+E21+F21+G21+H21+I21+J21+K21+L21+M21+N21</f>
        <v>1355317573</v>
      </c>
      <c r="P21" s="563"/>
      <c r="Q21" s="410"/>
    </row>
    <row r="22" spans="1:17" s="338" customFormat="1" ht="33.75" customHeight="1" x14ac:dyDescent="0.25">
      <c r="A22" s="339" t="s">
        <v>374</v>
      </c>
      <c r="B22" s="340" t="s">
        <v>277</v>
      </c>
      <c r="C22" s="341">
        <v>17355344</v>
      </c>
      <c r="D22" s="341">
        <v>21012935</v>
      </c>
      <c r="E22" s="341">
        <v>21012935</v>
      </c>
      <c r="F22" s="341">
        <v>21012935</v>
      </c>
      <c r="G22" s="341">
        <v>21012935</v>
      </c>
      <c r="H22" s="341">
        <v>21012935</v>
      </c>
      <c r="I22" s="341">
        <v>21012935</v>
      </c>
      <c r="J22" s="341">
        <v>21012935</v>
      </c>
      <c r="K22" s="341">
        <v>21012935</v>
      </c>
      <c r="L22" s="341">
        <v>21012935</v>
      </c>
      <c r="M22" s="341">
        <v>21012935</v>
      </c>
      <c r="N22" s="341">
        <v>20088548</v>
      </c>
      <c r="O22" s="341">
        <f t="shared" si="4"/>
        <v>247573242</v>
      </c>
      <c r="P22" s="563"/>
      <c r="Q22" s="410"/>
    </row>
    <row r="23" spans="1:17" s="338" customFormat="1" ht="18.75" customHeight="1" x14ac:dyDescent="0.25">
      <c r="A23" s="339" t="s">
        <v>375</v>
      </c>
      <c r="B23" s="340" t="s">
        <v>262</v>
      </c>
      <c r="C23" s="341">
        <v>86328552</v>
      </c>
      <c r="D23" s="341">
        <v>86328552</v>
      </c>
      <c r="E23" s="341">
        <v>86328552</v>
      </c>
      <c r="F23" s="341">
        <v>86328552</v>
      </c>
      <c r="G23" s="341">
        <v>86328552</v>
      </c>
      <c r="H23" s="341">
        <v>86328552</v>
      </c>
      <c r="I23" s="341">
        <v>86328552</v>
      </c>
      <c r="J23" s="341">
        <v>86328552</v>
      </c>
      <c r="K23" s="341">
        <v>98753034</v>
      </c>
      <c r="L23" s="341">
        <v>101328552</v>
      </c>
      <c r="M23" s="341">
        <v>101328552</v>
      </c>
      <c r="N23" s="341">
        <v>114146442</v>
      </c>
      <c r="O23" s="341">
        <f t="shared" si="4"/>
        <v>1106184996</v>
      </c>
      <c r="P23" s="563"/>
      <c r="Q23" s="410"/>
    </row>
    <row r="24" spans="1:17" s="338" customFormat="1" ht="18.75" customHeight="1" x14ac:dyDescent="0.25">
      <c r="A24" s="339" t="s">
        <v>376</v>
      </c>
      <c r="B24" s="340" t="s">
        <v>412</v>
      </c>
      <c r="C24" s="341">
        <v>5000000</v>
      </c>
      <c r="D24" s="341">
        <v>4000000</v>
      </c>
      <c r="E24" s="341">
        <v>3200000</v>
      </c>
      <c r="F24" s="341">
        <v>3200000</v>
      </c>
      <c r="G24" s="341">
        <v>3200000</v>
      </c>
      <c r="H24" s="341">
        <v>3200000</v>
      </c>
      <c r="I24" s="341">
        <v>3200000</v>
      </c>
      <c r="J24" s="341">
        <f>12047500-1964000+6604500-6604500</f>
        <v>10083500</v>
      </c>
      <c r="K24" s="341">
        <v>3200000</v>
      </c>
      <c r="L24" s="341">
        <v>3890000</v>
      </c>
      <c r="M24" s="341">
        <v>4500000</v>
      </c>
      <c r="N24" s="341">
        <v>9066500</v>
      </c>
      <c r="O24" s="341">
        <f t="shared" si="4"/>
        <v>55740000</v>
      </c>
      <c r="P24" s="563"/>
      <c r="Q24" s="410"/>
    </row>
    <row r="25" spans="1:17" s="338" customFormat="1" ht="18.75" customHeight="1" x14ac:dyDescent="0.25">
      <c r="A25" s="339" t="s">
        <v>378</v>
      </c>
      <c r="B25" s="340" t="s">
        <v>264</v>
      </c>
      <c r="C25" s="341">
        <f>979071201+122480667+7406137</f>
        <v>1108958005</v>
      </c>
      <c r="D25" s="341">
        <f>94755363+7406137</f>
        <v>102161500</v>
      </c>
      <c r="E25" s="341">
        <f>94755363+7406137</f>
        <v>102161500</v>
      </c>
      <c r="F25" s="341">
        <f>94755363+7406137</f>
        <v>102161500</v>
      </c>
      <c r="G25" s="341">
        <f>94755363+4536705</f>
        <v>99292068</v>
      </c>
      <c r="H25" s="341">
        <v>94755363</v>
      </c>
      <c r="I25" s="341">
        <v>94755363</v>
      </c>
      <c r="J25" s="341">
        <f>94755363+554050000</f>
        <v>648805363</v>
      </c>
      <c r="K25" s="341">
        <f>94755363+237460659</f>
        <v>332216022</v>
      </c>
      <c r="L25" s="341">
        <f>94755363</f>
        <v>94755363</v>
      </c>
      <c r="M25" s="341">
        <v>94755363</v>
      </c>
      <c r="N25" s="341">
        <f>94755363+1849170096</f>
        <v>1943925459</v>
      </c>
      <c r="O25" s="341">
        <f t="shared" si="4"/>
        <v>4818702869</v>
      </c>
      <c r="P25" s="563"/>
      <c r="Q25" s="410"/>
    </row>
    <row r="26" spans="1:17" s="338" customFormat="1" ht="18.75" customHeight="1" x14ac:dyDescent="0.25">
      <c r="A26" s="339" t="s">
        <v>385</v>
      </c>
      <c r="B26" s="340" t="s">
        <v>266</v>
      </c>
      <c r="C26" s="341"/>
      <c r="D26" s="341">
        <v>101173000</v>
      </c>
      <c r="E26" s="341">
        <v>101173000</v>
      </c>
      <c r="F26" s="341">
        <v>101173000</v>
      </c>
      <c r="G26" s="341">
        <v>101173000</v>
      </c>
      <c r="H26" s="341">
        <v>101173000</v>
      </c>
      <c r="I26" s="341">
        <v>101173000</v>
      </c>
      <c r="J26" s="341">
        <v>101173000</v>
      </c>
      <c r="K26" s="341">
        <v>101173000</v>
      </c>
      <c r="L26" s="341">
        <v>101173000</v>
      </c>
      <c r="M26" s="341">
        <v>101173000</v>
      </c>
      <c r="N26" s="341">
        <v>101176327</v>
      </c>
      <c r="O26" s="341">
        <f t="shared" si="4"/>
        <v>1112906327</v>
      </c>
      <c r="P26" s="563"/>
      <c r="Q26" s="410"/>
    </row>
    <row r="27" spans="1:17" s="338" customFormat="1" ht="18.75" customHeight="1" x14ac:dyDescent="0.25">
      <c r="A27" s="339" t="s">
        <v>386</v>
      </c>
      <c r="B27" s="340" t="s">
        <v>267</v>
      </c>
      <c r="C27" s="341"/>
      <c r="D27" s="341">
        <v>90825995</v>
      </c>
      <c r="E27" s="341">
        <v>90825995</v>
      </c>
      <c r="F27" s="341">
        <v>90825995</v>
      </c>
      <c r="G27" s="341">
        <v>90825995</v>
      </c>
      <c r="H27" s="341">
        <v>90825995</v>
      </c>
      <c r="I27" s="341">
        <v>90825995</v>
      </c>
      <c r="J27" s="341">
        <v>90825995</v>
      </c>
      <c r="K27" s="341">
        <v>90825995</v>
      </c>
      <c r="L27" s="341">
        <v>90825995</v>
      </c>
      <c r="M27" s="341">
        <v>90825995</v>
      </c>
      <c r="N27" s="341">
        <v>100141928</v>
      </c>
      <c r="O27" s="341">
        <f>C27+D27+E27+F27+G27+H27+I27+J27+K27+L27+M27+N27</f>
        <v>1008401878</v>
      </c>
      <c r="P27" s="563"/>
      <c r="Q27" s="410"/>
    </row>
    <row r="28" spans="1:17" s="338" customFormat="1" ht="18.75" customHeight="1" x14ac:dyDescent="0.25">
      <c r="A28" s="339" t="s">
        <v>387</v>
      </c>
      <c r="B28" s="340" t="s">
        <v>278</v>
      </c>
      <c r="C28" s="341"/>
      <c r="D28" s="341"/>
      <c r="E28" s="341"/>
      <c r="F28" s="341"/>
      <c r="G28" s="341"/>
      <c r="H28" s="341"/>
      <c r="I28" s="341"/>
      <c r="J28" s="341">
        <f>554050000-554050000</f>
        <v>0</v>
      </c>
      <c r="K28" s="341"/>
      <c r="L28" s="341"/>
      <c r="M28" s="341"/>
      <c r="N28" s="341"/>
      <c r="O28" s="341">
        <f t="shared" si="4"/>
        <v>0</v>
      </c>
      <c r="P28" s="563"/>
      <c r="Q28" s="410"/>
    </row>
    <row r="29" spans="1:17" s="338" customFormat="1" ht="18.75" customHeight="1" thickBot="1" x14ac:dyDescent="0.3">
      <c r="A29" s="342" t="s">
        <v>391</v>
      </c>
      <c r="B29" s="343" t="s">
        <v>265</v>
      </c>
      <c r="C29" s="344">
        <v>161201257</v>
      </c>
      <c r="D29" s="344"/>
      <c r="E29" s="344"/>
      <c r="F29" s="344"/>
      <c r="G29" s="344"/>
      <c r="H29" s="344"/>
      <c r="I29" s="344"/>
      <c r="J29" s="344">
        <v>104568766</v>
      </c>
      <c r="K29" s="344"/>
      <c r="L29" s="344"/>
      <c r="M29" s="344">
        <v>100056323</v>
      </c>
      <c r="N29" s="344"/>
      <c r="O29" s="344">
        <f>C29+D29+E29+F29+G29+H29+I29+J29+K29+L29+M29+N29</f>
        <v>365826346</v>
      </c>
      <c r="P29" s="563"/>
      <c r="Q29" s="410"/>
    </row>
    <row r="30" spans="1:17" s="348" customFormat="1" ht="18.75" customHeight="1" thickBot="1" x14ac:dyDescent="0.3">
      <c r="A30" s="345"/>
      <c r="B30" s="353" t="s">
        <v>413</v>
      </c>
      <c r="C30" s="354">
        <f t="shared" ref="C30:O30" si="5">SUM(C21:C29)</f>
        <v>1473098595</v>
      </c>
      <c r="D30" s="354">
        <f>SUM(D21:D29)</f>
        <v>520143982</v>
      </c>
      <c r="E30" s="354">
        <f t="shared" si="5"/>
        <v>519343982</v>
      </c>
      <c r="F30" s="354">
        <f t="shared" si="5"/>
        <v>519343982</v>
      </c>
      <c r="G30" s="354">
        <f t="shared" si="5"/>
        <v>516474550</v>
      </c>
      <c r="H30" s="354">
        <f>SUM(H21:H29)</f>
        <v>511937845</v>
      </c>
      <c r="I30" s="354">
        <f t="shared" si="5"/>
        <v>511937845</v>
      </c>
      <c r="J30" s="354">
        <f t="shared" si="5"/>
        <v>1177440111</v>
      </c>
      <c r="K30" s="354">
        <f t="shared" si="5"/>
        <v>761822986</v>
      </c>
      <c r="L30" s="354">
        <f t="shared" si="5"/>
        <v>527627845</v>
      </c>
      <c r="M30" s="354">
        <f t="shared" si="5"/>
        <v>628294168</v>
      </c>
      <c r="N30" s="354">
        <f t="shared" si="5"/>
        <v>2403187340</v>
      </c>
      <c r="O30" s="354">
        <f t="shared" si="5"/>
        <v>10070653231</v>
      </c>
      <c r="P30" s="802"/>
      <c r="Q30" s="410"/>
    </row>
    <row r="31" spans="1:17" s="348" customFormat="1" ht="18.75" customHeight="1" thickBot="1" x14ac:dyDescent="0.3">
      <c r="A31" s="345"/>
      <c r="B31" s="353" t="s">
        <v>414</v>
      </c>
      <c r="C31" s="355">
        <f>C18-C30</f>
        <v>-10140259</v>
      </c>
      <c r="D31" s="355">
        <f>D18-D30</f>
        <v>7373346</v>
      </c>
      <c r="E31" s="355">
        <f>E18-E30</f>
        <v>-13545179</v>
      </c>
      <c r="F31" s="355">
        <f t="shared" ref="F31:M31" si="6">F18-F30</f>
        <v>63370869</v>
      </c>
      <c r="G31" s="355">
        <f t="shared" si="6"/>
        <v>370130429</v>
      </c>
      <c r="H31" s="355">
        <f t="shared" si="6"/>
        <v>62118233</v>
      </c>
      <c r="I31" s="355">
        <f t="shared" si="6"/>
        <v>141900010</v>
      </c>
      <c r="J31" s="355">
        <f t="shared" si="6"/>
        <v>29484010</v>
      </c>
      <c r="K31" s="355">
        <f t="shared" si="6"/>
        <v>-172485131</v>
      </c>
      <c r="L31" s="355">
        <f t="shared" si="6"/>
        <v>1263458010</v>
      </c>
      <c r="M31" s="355">
        <f t="shared" si="6"/>
        <v>26238524</v>
      </c>
      <c r="N31" s="355">
        <f>N18-N30</f>
        <v>-1767902862</v>
      </c>
      <c r="O31" s="355">
        <f>O18-O30</f>
        <v>0</v>
      </c>
      <c r="Q31" s="410"/>
    </row>
    <row r="32" spans="1:17" s="338" customFormat="1" x14ac:dyDescent="0.25">
      <c r="A32" s="356"/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</row>
    <row r="33" spans="1:15" s="338" customFormat="1" x14ac:dyDescent="0.25">
      <c r="A33" s="356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  <c r="O33" s="357"/>
    </row>
    <row r="34" spans="1:15" s="338" customFormat="1" x14ac:dyDescent="0.25">
      <c r="A34" s="356"/>
      <c r="C34" s="357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</row>
    <row r="35" spans="1:15" s="338" customFormat="1" x14ac:dyDescent="0.25">
      <c r="A35" s="356"/>
      <c r="C35" s="357"/>
      <c r="D35" s="357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</row>
    <row r="36" spans="1:15" s="338" customFormat="1" x14ac:dyDescent="0.25">
      <c r="A36" s="356"/>
      <c r="C36" s="357"/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</row>
    <row r="37" spans="1:15" s="338" customFormat="1" x14ac:dyDescent="0.25">
      <c r="A37" s="356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</row>
    <row r="38" spans="1:15" s="338" customFormat="1" x14ac:dyDescent="0.25">
      <c r="A38" s="356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</row>
    <row r="39" spans="1:15" s="338" customFormat="1" x14ac:dyDescent="0.25">
      <c r="A39" s="356"/>
      <c r="C39" s="357"/>
      <c r="D39" s="357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</row>
    <row r="40" spans="1:15" s="338" customFormat="1" x14ac:dyDescent="0.25">
      <c r="A40" s="356"/>
      <c r="C40" s="357"/>
      <c r="D40" s="357"/>
      <c r="E40" s="357"/>
      <c r="F40" s="357"/>
      <c r="G40" s="357"/>
      <c r="H40" s="357"/>
      <c r="I40" s="357"/>
      <c r="J40" s="357"/>
      <c r="K40" s="357"/>
      <c r="L40" s="357"/>
      <c r="M40" s="357"/>
      <c r="N40" s="357"/>
      <c r="O40" s="357"/>
    </row>
    <row r="41" spans="1:15" s="338" customFormat="1" x14ac:dyDescent="0.25">
      <c r="A41" s="356"/>
      <c r="C41" s="357"/>
      <c r="D41" s="357"/>
      <c r="E41" s="357"/>
      <c r="F41" s="357"/>
      <c r="G41" s="357"/>
      <c r="H41" s="357"/>
      <c r="I41" s="357"/>
      <c r="J41" s="357"/>
      <c r="K41" s="357"/>
      <c r="L41" s="357"/>
      <c r="M41" s="357"/>
      <c r="N41" s="357"/>
      <c r="O41" s="357"/>
    </row>
    <row r="42" spans="1:15" s="338" customFormat="1" x14ac:dyDescent="0.25">
      <c r="A42" s="356"/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</row>
    <row r="43" spans="1:15" s="338" customFormat="1" x14ac:dyDescent="0.25">
      <c r="A43" s="356"/>
      <c r="C43" s="357"/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</row>
    <row r="44" spans="1:15" s="338" customFormat="1" x14ac:dyDescent="0.25">
      <c r="A44" s="356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</row>
    <row r="45" spans="1:15" s="338" customFormat="1" x14ac:dyDescent="0.25">
      <c r="A45" s="356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57"/>
    </row>
    <row r="46" spans="1:15" s="338" customFormat="1" x14ac:dyDescent="0.25">
      <c r="A46" s="356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</row>
    <row r="47" spans="1:15" s="338" customFormat="1" x14ac:dyDescent="0.25">
      <c r="A47" s="356"/>
      <c r="C47" s="357"/>
      <c r="D47" s="357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57"/>
    </row>
    <row r="48" spans="1:15" s="338" customFormat="1" x14ac:dyDescent="0.25">
      <c r="A48" s="356"/>
      <c r="C48" s="357"/>
      <c r="D48" s="357"/>
      <c r="E48" s="357"/>
      <c r="F48" s="357"/>
      <c r="G48" s="357"/>
      <c r="H48" s="357"/>
      <c r="I48" s="357"/>
      <c r="J48" s="357"/>
      <c r="K48" s="357"/>
      <c r="L48" s="357"/>
      <c r="M48" s="357"/>
      <c r="N48" s="357"/>
      <c r="O48" s="357"/>
    </row>
    <row r="49" spans="1:15" s="338" customFormat="1" x14ac:dyDescent="0.25">
      <c r="A49" s="356"/>
      <c r="C49" s="357"/>
      <c r="D49" s="357"/>
      <c r="E49" s="357"/>
      <c r="F49" s="357"/>
      <c r="G49" s="357"/>
      <c r="H49" s="357"/>
      <c r="I49" s="357"/>
      <c r="J49" s="357"/>
      <c r="K49" s="357"/>
      <c r="L49" s="357"/>
      <c r="M49" s="357"/>
      <c r="N49" s="357"/>
      <c r="O49" s="357"/>
    </row>
    <row r="50" spans="1:15" s="338" customFormat="1" x14ac:dyDescent="0.25">
      <c r="A50" s="356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</row>
    <row r="51" spans="1:15" s="338" customFormat="1" x14ac:dyDescent="0.25">
      <c r="A51" s="356"/>
      <c r="C51" s="357"/>
      <c r="D51" s="357"/>
      <c r="E51" s="357"/>
      <c r="F51" s="357"/>
      <c r="G51" s="357"/>
      <c r="H51" s="357"/>
      <c r="I51" s="357"/>
      <c r="J51" s="357"/>
      <c r="K51" s="357"/>
      <c r="L51" s="357"/>
      <c r="M51" s="357"/>
      <c r="N51" s="357"/>
      <c r="O51" s="357"/>
    </row>
    <row r="52" spans="1:15" s="338" customFormat="1" x14ac:dyDescent="0.25">
      <c r="A52" s="356"/>
      <c r="C52" s="357"/>
      <c r="D52" s="357"/>
      <c r="E52" s="357"/>
      <c r="F52" s="357"/>
      <c r="G52" s="357"/>
      <c r="H52" s="357"/>
      <c r="I52" s="357"/>
      <c r="J52" s="357"/>
      <c r="K52" s="357"/>
      <c r="L52" s="357"/>
      <c r="M52" s="357"/>
      <c r="N52" s="357"/>
      <c r="O52" s="357"/>
    </row>
    <row r="53" spans="1:15" s="338" customFormat="1" x14ac:dyDescent="0.25">
      <c r="A53" s="356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</row>
    <row r="54" spans="1:15" s="338" customFormat="1" x14ac:dyDescent="0.25">
      <c r="A54" s="356"/>
      <c r="C54" s="357"/>
      <c r="D54" s="357"/>
      <c r="E54" s="357"/>
      <c r="F54" s="357"/>
      <c r="G54" s="357"/>
      <c r="H54" s="357"/>
      <c r="I54" s="357"/>
      <c r="J54" s="357"/>
      <c r="K54" s="357"/>
      <c r="L54" s="357"/>
      <c r="M54" s="357"/>
      <c r="N54" s="357"/>
      <c r="O54" s="357"/>
    </row>
    <row r="55" spans="1:15" s="338" customFormat="1" x14ac:dyDescent="0.25">
      <c r="A55" s="356"/>
      <c r="C55" s="357"/>
      <c r="D55" s="357"/>
      <c r="E55" s="357"/>
      <c r="F55" s="357"/>
      <c r="G55" s="357"/>
      <c r="H55" s="357"/>
      <c r="I55" s="357"/>
      <c r="J55" s="357"/>
      <c r="K55" s="357"/>
      <c r="L55" s="357"/>
      <c r="M55" s="357"/>
      <c r="N55" s="357"/>
      <c r="O55" s="357"/>
    </row>
    <row r="56" spans="1:15" s="338" customFormat="1" x14ac:dyDescent="0.25">
      <c r="A56" s="356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357"/>
      <c r="O56" s="357"/>
    </row>
    <row r="57" spans="1:15" s="338" customFormat="1" x14ac:dyDescent="0.25">
      <c r="A57" s="356"/>
      <c r="C57" s="357"/>
      <c r="D57" s="357"/>
      <c r="E57" s="357"/>
      <c r="F57" s="357"/>
      <c r="G57" s="357"/>
      <c r="H57" s="357"/>
      <c r="I57" s="357"/>
      <c r="J57" s="357"/>
      <c r="K57" s="357"/>
      <c r="L57" s="357"/>
      <c r="M57" s="357"/>
      <c r="N57" s="357"/>
      <c r="O57" s="357"/>
    </row>
    <row r="58" spans="1:15" s="338" customFormat="1" x14ac:dyDescent="0.25">
      <c r="A58" s="356"/>
      <c r="C58" s="357"/>
      <c r="D58" s="357"/>
      <c r="E58" s="357"/>
      <c r="F58" s="357"/>
      <c r="G58" s="357"/>
      <c r="H58" s="357"/>
      <c r="I58" s="357"/>
      <c r="J58" s="357"/>
      <c r="K58" s="357"/>
      <c r="L58" s="357"/>
      <c r="M58" s="357"/>
      <c r="N58" s="357"/>
      <c r="O58" s="357"/>
    </row>
    <row r="59" spans="1:15" s="338" customFormat="1" x14ac:dyDescent="0.25">
      <c r="A59" s="356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</row>
    <row r="60" spans="1:15" s="338" customFormat="1" x14ac:dyDescent="0.25">
      <c r="A60" s="356"/>
      <c r="C60" s="357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</row>
    <row r="61" spans="1:15" s="338" customFormat="1" x14ac:dyDescent="0.25">
      <c r="A61" s="356"/>
      <c r="C61" s="357"/>
      <c r="D61" s="357"/>
      <c r="E61" s="357"/>
      <c r="F61" s="357"/>
      <c r="G61" s="357"/>
      <c r="H61" s="357"/>
      <c r="I61" s="357"/>
      <c r="J61" s="357"/>
      <c r="K61" s="357"/>
      <c r="L61" s="357"/>
      <c r="M61" s="357"/>
      <c r="N61" s="357"/>
      <c r="O61" s="357"/>
    </row>
    <row r="62" spans="1:15" s="338" customFormat="1" x14ac:dyDescent="0.25">
      <c r="A62" s="356"/>
      <c r="C62" s="357"/>
      <c r="D62" s="357"/>
      <c r="E62" s="357"/>
      <c r="F62" s="357"/>
      <c r="G62" s="357"/>
      <c r="H62" s="357"/>
      <c r="I62" s="357"/>
      <c r="J62" s="357"/>
      <c r="K62" s="357"/>
      <c r="L62" s="357"/>
      <c r="M62" s="357"/>
      <c r="N62" s="357"/>
      <c r="O62" s="357"/>
    </row>
    <row r="63" spans="1:15" s="338" customFormat="1" x14ac:dyDescent="0.25">
      <c r="A63" s="356"/>
      <c r="C63" s="357"/>
      <c r="D63" s="357"/>
      <c r="E63" s="357"/>
      <c r="F63" s="357"/>
      <c r="G63" s="357"/>
      <c r="H63" s="357"/>
      <c r="I63" s="357"/>
      <c r="J63" s="357"/>
      <c r="K63" s="357"/>
      <c r="L63" s="357"/>
      <c r="M63" s="357"/>
      <c r="N63" s="357"/>
      <c r="O63" s="357"/>
    </row>
    <row r="64" spans="1:15" s="338" customFormat="1" x14ac:dyDescent="0.25">
      <c r="A64" s="356"/>
      <c r="C64" s="357"/>
      <c r="D64" s="357"/>
      <c r="E64" s="357"/>
      <c r="F64" s="357"/>
      <c r="G64" s="357"/>
      <c r="H64" s="357"/>
      <c r="I64" s="357"/>
      <c r="J64" s="357"/>
      <c r="K64" s="357"/>
      <c r="L64" s="357"/>
      <c r="M64" s="357"/>
      <c r="N64" s="357"/>
      <c r="O64" s="357"/>
    </row>
    <row r="65" spans="1:15" s="338" customFormat="1" x14ac:dyDescent="0.25">
      <c r="A65" s="356"/>
      <c r="C65" s="357"/>
      <c r="D65" s="357"/>
      <c r="E65" s="357"/>
      <c r="F65" s="357"/>
      <c r="G65" s="357"/>
      <c r="H65" s="357"/>
      <c r="I65" s="357"/>
      <c r="J65" s="357"/>
      <c r="K65" s="357"/>
      <c r="L65" s="357"/>
      <c r="M65" s="357"/>
      <c r="N65" s="357"/>
      <c r="O65" s="357"/>
    </row>
    <row r="66" spans="1:15" s="338" customFormat="1" x14ac:dyDescent="0.25">
      <c r="A66" s="356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  <c r="O66" s="357"/>
    </row>
    <row r="67" spans="1:15" s="338" customFormat="1" x14ac:dyDescent="0.25">
      <c r="A67" s="356"/>
      <c r="C67" s="357"/>
      <c r="D67" s="357"/>
      <c r="E67" s="357"/>
      <c r="F67" s="357"/>
      <c r="G67" s="357"/>
      <c r="H67" s="357"/>
      <c r="I67" s="357"/>
      <c r="J67" s="357"/>
      <c r="K67" s="357"/>
      <c r="L67" s="357"/>
      <c r="M67" s="357"/>
      <c r="N67" s="357"/>
      <c r="O67" s="357"/>
    </row>
    <row r="68" spans="1:15" s="338" customFormat="1" x14ac:dyDescent="0.25">
      <c r="A68" s="356"/>
      <c r="C68" s="357"/>
      <c r="D68" s="357"/>
      <c r="E68" s="357"/>
      <c r="F68" s="357"/>
      <c r="G68" s="357"/>
      <c r="H68" s="357"/>
      <c r="I68" s="357"/>
      <c r="J68" s="357"/>
      <c r="K68" s="357"/>
      <c r="L68" s="357"/>
      <c r="M68" s="357"/>
      <c r="N68" s="357"/>
      <c r="O68" s="357"/>
    </row>
    <row r="69" spans="1:15" s="338" customFormat="1" x14ac:dyDescent="0.25">
      <c r="A69" s="356"/>
      <c r="C69" s="357"/>
      <c r="D69" s="357"/>
      <c r="E69" s="357"/>
      <c r="F69" s="357"/>
      <c r="G69" s="357"/>
      <c r="H69" s="357"/>
      <c r="I69" s="357"/>
      <c r="J69" s="357"/>
      <c r="K69" s="357"/>
      <c r="L69" s="357"/>
      <c r="M69" s="357"/>
      <c r="N69" s="357"/>
      <c r="O69" s="357"/>
    </row>
    <row r="70" spans="1:15" s="338" customFormat="1" x14ac:dyDescent="0.25">
      <c r="A70" s="356"/>
      <c r="C70" s="357"/>
      <c r="D70" s="357"/>
      <c r="E70" s="357"/>
      <c r="F70" s="357"/>
      <c r="G70" s="357"/>
      <c r="H70" s="357"/>
      <c r="I70" s="357"/>
      <c r="J70" s="357"/>
      <c r="K70" s="357"/>
      <c r="L70" s="357"/>
      <c r="M70" s="357"/>
      <c r="N70" s="357"/>
      <c r="O70" s="357"/>
    </row>
    <row r="71" spans="1:15" s="338" customFormat="1" x14ac:dyDescent="0.25">
      <c r="A71" s="356"/>
      <c r="C71" s="357"/>
      <c r="D71" s="357"/>
      <c r="E71" s="357"/>
      <c r="F71" s="357"/>
      <c r="G71" s="357"/>
      <c r="H71" s="357"/>
      <c r="I71" s="357"/>
      <c r="J71" s="357"/>
      <c r="K71" s="357"/>
      <c r="L71" s="357"/>
      <c r="M71" s="357"/>
      <c r="N71" s="357"/>
      <c r="O71" s="357"/>
    </row>
    <row r="72" spans="1:15" s="338" customFormat="1" x14ac:dyDescent="0.25">
      <c r="A72" s="356"/>
      <c r="C72" s="357"/>
      <c r="D72" s="357"/>
      <c r="E72" s="357"/>
      <c r="F72" s="357"/>
      <c r="G72" s="357"/>
      <c r="H72" s="357"/>
      <c r="I72" s="357"/>
      <c r="J72" s="357"/>
      <c r="K72" s="357"/>
      <c r="L72" s="357"/>
      <c r="M72" s="357"/>
      <c r="N72" s="357"/>
      <c r="O72" s="357"/>
    </row>
    <row r="73" spans="1:15" s="338" customFormat="1" x14ac:dyDescent="0.25">
      <c r="A73" s="356"/>
      <c r="C73" s="357"/>
      <c r="D73" s="357"/>
      <c r="E73" s="357"/>
      <c r="F73" s="357"/>
      <c r="G73" s="357"/>
      <c r="H73" s="357"/>
      <c r="I73" s="357"/>
      <c r="J73" s="357"/>
      <c r="K73" s="357"/>
      <c r="L73" s="357"/>
      <c r="M73" s="357"/>
      <c r="N73" s="357"/>
      <c r="O73" s="357"/>
    </row>
    <row r="74" spans="1:15" s="338" customFormat="1" x14ac:dyDescent="0.25">
      <c r="A74" s="356"/>
      <c r="C74" s="357"/>
      <c r="D74" s="357"/>
      <c r="E74" s="357"/>
      <c r="F74" s="357"/>
      <c r="G74" s="357"/>
      <c r="H74" s="357"/>
      <c r="I74" s="357"/>
      <c r="J74" s="357"/>
      <c r="K74" s="357"/>
      <c r="L74" s="357"/>
      <c r="M74" s="357"/>
      <c r="N74" s="357"/>
      <c r="O74" s="357"/>
    </row>
    <row r="75" spans="1:15" s="338" customFormat="1" x14ac:dyDescent="0.25">
      <c r="A75" s="356"/>
      <c r="C75" s="357"/>
      <c r="D75" s="357"/>
      <c r="E75" s="357"/>
      <c r="F75" s="357"/>
      <c r="G75" s="357"/>
      <c r="H75" s="357"/>
      <c r="I75" s="357"/>
      <c r="J75" s="357"/>
      <c r="K75" s="357"/>
      <c r="L75" s="357"/>
      <c r="M75" s="357"/>
      <c r="N75" s="357"/>
      <c r="O75" s="357"/>
    </row>
    <row r="76" spans="1:15" s="338" customFormat="1" x14ac:dyDescent="0.25">
      <c r="A76" s="356"/>
      <c r="C76" s="357"/>
      <c r="D76" s="357"/>
      <c r="E76" s="357"/>
      <c r="F76" s="357"/>
      <c r="G76" s="357"/>
      <c r="H76" s="357"/>
      <c r="I76" s="357"/>
      <c r="J76" s="357"/>
      <c r="K76" s="357"/>
      <c r="L76" s="357"/>
      <c r="M76" s="357"/>
      <c r="N76" s="357"/>
      <c r="O76" s="357"/>
    </row>
    <row r="77" spans="1:15" s="338" customFormat="1" x14ac:dyDescent="0.25">
      <c r="A77" s="356"/>
      <c r="C77" s="357"/>
      <c r="D77" s="357"/>
      <c r="E77" s="357"/>
      <c r="F77" s="357"/>
      <c r="G77" s="357"/>
      <c r="H77" s="357"/>
      <c r="I77" s="357"/>
      <c r="J77" s="357"/>
      <c r="K77" s="357"/>
      <c r="L77" s="357"/>
      <c r="M77" s="357"/>
      <c r="N77" s="357"/>
      <c r="O77" s="357"/>
    </row>
    <row r="78" spans="1:15" s="338" customFormat="1" x14ac:dyDescent="0.25">
      <c r="A78" s="356"/>
      <c r="C78" s="357"/>
      <c r="D78" s="357"/>
      <c r="E78" s="357"/>
      <c r="F78" s="357"/>
      <c r="G78" s="357"/>
      <c r="H78" s="357"/>
      <c r="I78" s="357"/>
      <c r="J78" s="357"/>
      <c r="K78" s="357"/>
      <c r="L78" s="357"/>
      <c r="M78" s="357"/>
      <c r="N78" s="357"/>
      <c r="O78" s="357"/>
    </row>
    <row r="79" spans="1:15" s="338" customFormat="1" x14ac:dyDescent="0.25">
      <c r="A79" s="356"/>
      <c r="C79" s="357"/>
      <c r="D79" s="357"/>
      <c r="E79" s="357"/>
      <c r="F79" s="357"/>
      <c r="G79" s="357"/>
      <c r="H79" s="357"/>
      <c r="I79" s="357"/>
      <c r="J79" s="357"/>
      <c r="K79" s="357"/>
      <c r="L79" s="357"/>
      <c r="M79" s="357"/>
      <c r="N79" s="357"/>
      <c r="O79" s="357"/>
    </row>
    <row r="80" spans="1:15" s="338" customFormat="1" x14ac:dyDescent="0.25">
      <c r="A80" s="356"/>
      <c r="C80" s="357"/>
      <c r="D80" s="357"/>
      <c r="E80" s="357"/>
      <c r="F80" s="357"/>
      <c r="G80" s="357"/>
      <c r="H80" s="357"/>
      <c r="I80" s="357"/>
      <c r="J80" s="357"/>
      <c r="K80" s="357"/>
      <c r="L80" s="357"/>
      <c r="M80" s="357"/>
      <c r="N80" s="357"/>
      <c r="O80" s="357"/>
    </row>
    <row r="81" spans="1:15" s="338" customFormat="1" x14ac:dyDescent="0.25">
      <c r="A81" s="356"/>
      <c r="C81" s="357"/>
      <c r="D81" s="357"/>
      <c r="E81" s="357"/>
      <c r="F81" s="357"/>
      <c r="G81" s="357"/>
      <c r="H81" s="357"/>
      <c r="I81" s="357"/>
      <c r="J81" s="357"/>
      <c r="K81" s="357"/>
      <c r="L81" s="357"/>
      <c r="M81" s="357"/>
      <c r="N81" s="357"/>
      <c r="O81" s="357"/>
    </row>
    <row r="82" spans="1:15" s="338" customFormat="1" x14ac:dyDescent="0.25">
      <c r="A82" s="356"/>
      <c r="C82" s="357"/>
      <c r="D82" s="357"/>
      <c r="E82" s="357"/>
      <c r="F82" s="357"/>
      <c r="G82" s="357"/>
      <c r="H82" s="357"/>
      <c r="I82" s="357"/>
      <c r="J82" s="357"/>
      <c r="K82" s="357"/>
      <c r="L82" s="357"/>
      <c r="M82" s="357"/>
      <c r="N82" s="357"/>
      <c r="O82" s="357"/>
    </row>
    <row r="83" spans="1:15" s="338" customFormat="1" x14ac:dyDescent="0.25">
      <c r="A83" s="356"/>
      <c r="C83" s="357"/>
      <c r="D83" s="357"/>
      <c r="E83" s="357"/>
      <c r="F83" s="357"/>
      <c r="G83" s="357"/>
      <c r="H83" s="357"/>
      <c r="I83" s="357"/>
      <c r="J83" s="357"/>
      <c r="K83" s="357"/>
      <c r="L83" s="357"/>
      <c r="M83" s="357"/>
      <c r="N83" s="357"/>
      <c r="O83" s="357"/>
    </row>
    <row r="84" spans="1:15" s="338" customFormat="1" x14ac:dyDescent="0.25">
      <c r="A84" s="356"/>
      <c r="C84" s="357"/>
      <c r="D84" s="357"/>
      <c r="E84" s="357"/>
      <c r="F84" s="357"/>
      <c r="G84" s="357"/>
      <c r="H84" s="357"/>
      <c r="I84" s="357"/>
      <c r="J84" s="357"/>
      <c r="K84" s="357"/>
      <c r="L84" s="357"/>
      <c r="M84" s="357"/>
      <c r="N84" s="357"/>
      <c r="O84" s="357"/>
    </row>
    <row r="85" spans="1:15" s="338" customFormat="1" x14ac:dyDescent="0.25">
      <c r="A85" s="356"/>
      <c r="C85" s="357"/>
      <c r="D85" s="357"/>
      <c r="E85" s="357"/>
      <c r="F85" s="357"/>
      <c r="G85" s="357"/>
      <c r="H85" s="357"/>
      <c r="I85" s="357"/>
      <c r="J85" s="357"/>
      <c r="K85" s="357"/>
      <c r="L85" s="357"/>
      <c r="M85" s="357"/>
      <c r="N85" s="357"/>
      <c r="O85" s="357"/>
    </row>
    <row r="86" spans="1:15" s="338" customFormat="1" x14ac:dyDescent="0.25">
      <c r="A86" s="356"/>
      <c r="C86" s="357"/>
      <c r="D86" s="357"/>
      <c r="E86" s="357"/>
      <c r="F86" s="357"/>
      <c r="G86" s="357"/>
      <c r="H86" s="357"/>
      <c r="I86" s="357"/>
      <c r="J86" s="357"/>
      <c r="K86" s="357"/>
      <c r="L86" s="357"/>
      <c r="M86" s="357"/>
      <c r="N86" s="357"/>
      <c r="O86" s="357"/>
    </row>
    <row r="87" spans="1:15" s="338" customFormat="1" x14ac:dyDescent="0.25">
      <c r="A87" s="356"/>
      <c r="C87" s="357"/>
      <c r="D87" s="357"/>
      <c r="E87" s="357"/>
      <c r="F87" s="357"/>
      <c r="G87" s="357"/>
      <c r="H87" s="357"/>
      <c r="I87" s="357"/>
      <c r="J87" s="357"/>
      <c r="K87" s="357"/>
      <c r="L87" s="357"/>
      <c r="M87" s="357"/>
      <c r="N87" s="357"/>
      <c r="O87" s="357"/>
    </row>
    <row r="88" spans="1:15" s="338" customFormat="1" x14ac:dyDescent="0.25">
      <c r="A88" s="356"/>
      <c r="C88" s="357"/>
      <c r="D88" s="357"/>
      <c r="E88" s="357"/>
      <c r="F88" s="357"/>
      <c r="G88" s="357"/>
      <c r="H88" s="357"/>
      <c r="I88" s="357"/>
      <c r="J88" s="357"/>
      <c r="K88" s="357"/>
      <c r="L88" s="357"/>
      <c r="M88" s="357"/>
      <c r="N88" s="357"/>
      <c r="O88" s="357"/>
    </row>
    <row r="89" spans="1:15" s="338" customFormat="1" x14ac:dyDescent="0.25">
      <c r="A89" s="356"/>
      <c r="C89" s="357"/>
      <c r="D89" s="357"/>
      <c r="E89" s="357"/>
      <c r="F89" s="357"/>
      <c r="G89" s="357"/>
      <c r="H89" s="357"/>
      <c r="I89" s="357"/>
      <c r="J89" s="357"/>
      <c r="K89" s="357"/>
      <c r="L89" s="357"/>
      <c r="M89" s="357"/>
      <c r="N89" s="357"/>
      <c r="O89" s="357"/>
    </row>
    <row r="90" spans="1:15" s="338" customFormat="1" x14ac:dyDescent="0.25">
      <c r="A90" s="356"/>
      <c r="C90" s="357"/>
      <c r="D90" s="357"/>
      <c r="E90" s="357"/>
      <c r="F90" s="357"/>
      <c r="G90" s="357"/>
      <c r="H90" s="357"/>
      <c r="I90" s="357"/>
      <c r="J90" s="357"/>
      <c r="K90" s="357"/>
      <c r="L90" s="357"/>
      <c r="M90" s="357"/>
      <c r="N90" s="357"/>
      <c r="O90" s="357"/>
    </row>
    <row r="91" spans="1:15" s="338" customFormat="1" x14ac:dyDescent="0.25">
      <c r="A91" s="356"/>
      <c r="C91" s="357"/>
      <c r="D91" s="357"/>
      <c r="E91" s="357"/>
      <c r="F91" s="357"/>
      <c r="G91" s="357"/>
      <c r="H91" s="357"/>
      <c r="I91" s="357"/>
      <c r="J91" s="357"/>
      <c r="K91" s="357"/>
      <c r="L91" s="357"/>
      <c r="M91" s="357"/>
      <c r="N91" s="357"/>
      <c r="O91" s="357"/>
    </row>
    <row r="92" spans="1:15" s="338" customFormat="1" x14ac:dyDescent="0.25">
      <c r="A92" s="356"/>
      <c r="C92" s="357"/>
      <c r="D92" s="357"/>
      <c r="E92" s="357"/>
      <c r="F92" s="357"/>
      <c r="G92" s="357"/>
      <c r="H92" s="357"/>
      <c r="I92" s="357"/>
      <c r="J92" s="357"/>
      <c r="K92" s="357"/>
      <c r="L92" s="357"/>
      <c r="M92" s="357"/>
      <c r="N92" s="357"/>
      <c r="O92" s="357"/>
    </row>
    <row r="93" spans="1:15" s="338" customFormat="1" x14ac:dyDescent="0.25">
      <c r="A93" s="356"/>
      <c r="C93" s="357"/>
      <c r="D93" s="357"/>
      <c r="E93" s="357"/>
      <c r="F93" s="357"/>
      <c r="G93" s="357"/>
      <c r="H93" s="357"/>
      <c r="I93" s="357"/>
      <c r="J93" s="357"/>
      <c r="K93" s="357"/>
      <c r="L93" s="357"/>
      <c r="M93" s="357"/>
      <c r="N93" s="357"/>
      <c r="O93" s="357"/>
    </row>
    <row r="94" spans="1:15" s="338" customFormat="1" x14ac:dyDescent="0.25">
      <c r="A94" s="356"/>
      <c r="C94" s="357"/>
      <c r="D94" s="357"/>
      <c r="E94" s="357"/>
      <c r="F94" s="357"/>
      <c r="G94" s="357"/>
      <c r="H94" s="357"/>
      <c r="I94" s="357"/>
      <c r="J94" s="357"/>
      <c r="K94" s="357"/>
      <c r="L94" s="357"/>
      <c r="M94" s="357"/>
      <c r="N94" s="357"/>
      <c r="O94" s="357"/>
    </row>
    <row r="95" spans="1:15" s="338" customFormat="1" x14ac:dyDescent="0.25">
      <c r="A95" s="356"/>
      <c r="C95" s="357"/>
      <c r="D95" s="357"/>
      <c r="E95" s="357"/>
      <c r="F95" s="357"/>
      <c r="G95" s="357"/>
      <c r="H95" s="357"/>
      <c r="I95" s="357"/>
      <c r="J95" s="357"/>
      <c r="K95" s="357"/>
      <c r="L95" s="357"/>
      <c r="M95" s="357"/>
      <c r="N95" s="357"/>
      <c r="O95" s="357"/>
    </row>
    <row r="96" spans="1:15" s="338" customFormat="1" x14ac:dyDescent="0.25">
      <c r="A96" s="356"/>
      <c r="C96" s="357"/>
      <c r="D96" s="357"/>
      <c r="E96" s="357"/>
      <c r="F96" s="357"/>
      <c r="G96" s="357"/>
      <c r="H96" s="357"/>
      <c r="I96" s="357"/>
      <c r="J96" s="357"/>
      <c r="K96" s="357"/>
      <c r="L96" s="357"/>
      <c r="M96" s="357"/>
      <c r="N96" s="357"/>
      <c r="O96" s="357"/>
    </row>
    <row r="97" spans="1:15" s="338" customFormat="1" x14ac:dyDescent="0.25">
      <c r="A97" s="356"/>
      <c r="C97" s="357"/>
      <c r="D97" s="357"/>
      <c r="E97" s="357"/>
      <c r="F97" s="357"/>
      <c r="G97" s="357"/>
      <c r="H97" s="357"/>
      <c r="I97" s="357"/>
      <c r="J97" s="357"/>
      <c r="K97" s="357"/>
      <c r="L97" s="357"/>
      <c r="M97" s="357"/>
      <c r="N97" s="357"/>
      <c r="O97" s="357"/>
    </row>
    <row r="98" spans="1:15" s="338" customFormat="1" x14ac:dyDescent="0.25">
      <c r="A98" s="356"/>
      <c r="C98" s="357"/>
      <c r="D98" s="357"/>
      <c r="E98" s="357"/>
      <c r="F98" s="357"/>
      <c r="G98" s="357"/>
      <c r="H98" s="357"/>
      <c r="I98" s="357"/>
      <c r="J98" s="357"/>
      <c r="K98" s="357"/>
      <c r="L98" s="357"/>
      <c r="M98" s="357"/>
      <c r="N98" s="357"/>
      <c r="O98" s="357"/>
    </row>
    <row r="99" spans="1:15" s="338" customFormat="1" x14ac:dyDescent="0.25">
      <c r="A99" s="356"/>
      <c r="C99" s="357"/>
      <c r="D99" s="357"/>
      <c r="E99" s="357"/>
      <c r="F99" s="357"/>
      <c r="G99" s="357"/>
      <c r="H99" s="357"/>
      <c r="I99" s="357"/>
      <c r="J99" s="357"/>
      <c r="K99" s="357"/>
      <c r="L99" s="357"/>
      <c r="M99" s="357"/>
      <c r="N99" s="357"/>
      <c r="O99" s="357"/>
    </row>
    <row r="100" spans="1:15" s="338" customFormat="1" x14ac:dyDescent="0.25">
      <c r="A100" s="356"/>
      <c r="C100" s="357"/>
      <c r="D100" s="357"/>
      <c r="E100" s="357"/>
      <c r="F100" s="357"/>
      <c r="G100" s="357"/>
      <c r="H100" s="357"/>
      <c r="I100" s="357"/>
      <c r="J100" s="357"/>
      <c r="K100" s="357"/>
      <c r="L100" s="357"/>
      <c r="M100" s="357"/>
      <c r="N100" s="357"/>
      <c r="O100" s="357"/>
    </row>
    <row r="101" spans="1:15" s="338" customFormat="1" x14ac:dyDescent="0.25">
      <c r="A101" s="356"/>
      <c r="C101" s="357"/>
      <c r="D101" s="357"/>
      <c r="E101" s="357"/>
      <c r="F101" s="357"/>
      <c r="G101" s="357"/>
      <c r="H101" s="357"/>
      <c r="I101" s="357"/>
      <c r="J101" s="357"/>
      <c r="K101" s="357"/>
      <c r="L101" s="357"/>
      <c r="M101" s="357"/>
      <c r="N101" s="357"/>
      <c r="O101" s="357"/>
    </row>
    <row r="102" spans="1:15" s="338" customFormat="1" x14ac:dyDescent="0.25">
      <c r="A102" s="356"/>
      <c r="C102" s="357"/>
      <c r="D102" s="357"/>
      <c r="E102" s="357"/>
      <c r="F102" s="357"/>
      <c r="G102" s="357"/>
      <c r="H102" s="357"/>
      <c r="I102" s="357"/>
      <c r="J102" s="357"/>
      <c r="K102" s="357"/>
      <c r="L102" s="357"/>
      <c r="M102" s="357"/>
      <c r="N102" s="357"/>
      <c r="O102" s="357"/>
    </row>
    <row r="103" spans="1:15" s="338" customFormat="1" x14ac:dyDescent="0.25">
      <c r="A103" s="356"/>
      <c r="C103" s="357"/>
      <c r="D103" s="357"/>
      <c r="E103" s="357"/>
      <c r="F103" s="357"/>
      <c r="G103" s="357"/>
      <c r="H103" s="357"/>
      <c r="I103" s="357"/>
      <c r="J103" s="357"/>
      <c r="K103" s="357"/>
      <c r="L103" s="357"/>
      <c r="M103" s="357"/>
      <c r="N103" s="357"/>
      <c r="O103" s="357"/>
    </row>
    <row r="104" spans="1:15" s="338" customFormat="1" x14ac:dyDescent="0.25">
      <c r="A104" s="356"/>
      <c r="C104" s="357"/>
      <c r="D104" s="357"/>
      <c r="E104" s="357"/>
      <c r="F104" s="357"/>
      <c r="G104" s="357"/>
      <c r="H104" s="357"/>
      <c r="I104" s="357"/>
      <c r="J104" s="357"/>
      <c r="K104" s="357"/>
      <c r="L104" s="357"/>
      <c r="M104" s="357"/>
      <c r="N104" s="357"/>
      <c r="O104" s="357"/>
    </row>
    <row r="105" spans="1:15" s="338" customFormat="1" x14ac:dyDescent="0.25">
      <c r="A105" s="356"/>
      <c r="C105" s="357"/>
      <c r="D105" s="357"/>
      <c r="E105" s="357"/>
      <c r="F105" s="357"/>
      <c r="G105" s="357"/>
      <c r="H105" s="357"/>
      <c r="I105" s="357"/>
      <c r="J105" s="357"/>
      <c r="K105" s="357"/>
      <c r="L105" s="357"/>
      <c r="M105" s="357"/>
      <c r="N105" s="357"/>
      <c r="O105" s="357"/>
    </row>
    <row r="106" spans="1:15" s="338" customFormat="1" x14ac:dyDescent="0.25">
      <c r="A106" s="356"/>
      <c r="C106" s="357"/>
      <c r="D106" s="357"/>
      <c r="E106" s="357"/>
      <c r="F106" s="357"/>
      <c r="G106" s="357"/>
      <c r="H106" s="357"/>
      <c r="I106" s="357"/>
      <c r="J106" s="357"/>
      <c r="K106" s="357"/>
      <c r="L106" s="357"/>
      <c r="M106" s="357"/>
      <c r="N106" s="357"/>
      <c r="O106" s="357"/>
    </row>
    <row r="107" spans="1:15" s="338" customFormat="1" x14ac:dyDescent="0.25">
      <c r="A107" s="356"/>
      <c r="C107" s="357"/>
      <c r="D107" s="357"/>
      <c r="E107" s="357"/>
      <c r="F107" s="357"/>
      <c r="G107" s="357"/>
      <c r="H107" s="357"/>
      <c r="I107" s="357"/>
      <c r="J107" s="357"/>
      <c r="K107" s="357"/>
      <c r="L107" s="357"/>
      <c r="M107" s="357"/>
      <c r="N107" s="357"/>
      <c r="O107" s="357"/>
    </row>
    <row r="108" spans="1:15" s="338" customFormat="1" x14ac:dyDescent="0.25">
      <c r="A108" s="356"/>
      <c r="C108" s="357"/>
      <c r="D108" s="357"/>
      <c r="E108" s="357"/>
      <c r="F108" s="357"/>
      <c r="G108" s="357"/>
      <c r="H108" s="357"/>
      <c r="I108" s="357"/>
      <c r="J108" s="357"/>
      <c r="K108" s="357"/>
      <c r="L108" s="357"/>
      <c r="M108" s="357"/>
      <c r="N108" s="357"/>
      <c r="O108" s="357"/>
    </row>
    <row r="109" spans="1:15" s="338" customFormat="1" x14ac:dyDescent="0.25">
      <c r="A109" s="356"/>
      <c r="C109" s="357"/>
      <c r="D109" s="357"/>
      <c r="E109" s="357"/>
      <c r="F109" s="357"/>
      <c r="G109" s="357"/>
      <c r="H109" s="357"/>
      <c r="I109" s="357"/>
      <c r="J109" s="357"/>
      <c r="K109" s="357"/>
      <c r="L109" s="357"/>
      <c r="M109" s="357"/>
      <c r="N109" s="357"/>
      <c r="O109" s="357"/>
    </row>
    <row r="110" spans="1:15" s="338" customFormat="1" x14ac:dyDescent="0.25">
      <c r="A110" s="356"/>
      <c r="C110" s="357"/>
      <c r="D110" s="357"/>
      <c r="E110" s="357"/>
      <c r="F110" s="357"/>
      <c r="G110" s="357"/>
      <c r="H110" s="357"/>
      <c r="I110" s="357"/>
      <c r="J110" s="357"/>
      <c r="K110" s="357"/>
      <c r="L110" s="357"/>
      <c r="M110" s="357"/>
      <c r="N110" s="357"/>
      <c r="O110" s="357"/>
    </row>
    <row r="111" spans="1:15" s="338" customFormat="1" x14ac:dyDescent="0.25">
      <c r="A111" s="356"/>
      <c r="C111" s="357"/>
      <c r="D111" s="357"/>
      <c r="E111" s="357"/>
      <c r="F111" s="357"/>
      <c r="G111" s="357"/>
      <c r="H111" s="357"/>
      <c r="I111" s="357"/>
      <c r="J111" s="357"/>
      <c r="K111" s="357"/>
      <c r="L111" s="357"/>
      <c r="M111" s="357"/>
      <c r="N111" s="357"/>
      <c r="O111" s="357"/>
    </row>
    <row r="112" spans="1:15" s="338" customFormat="1" x14ac:dyDescent="0.25">
      <c r="A112" s="356"/>
      <c r="C112" s="357"/>
      <c r="D112" s="357"/>
      <c r="E112" s="357"/>
      <c r="F112" s="357"/>
      <c r="G112" s="357"/>
      <c r="H112" s="357"/>
      <c r="I112" s="357"/>
      <c r="J112" s="357"/>
      <c r="K112" s="357"/>
      <c r="L112" s="357"/>
      <c r="M112" s="357"/>
      <c r="N112" s="357"/>
      <c r="O112" s="357"/>
    </row>
    <row r="113" spans="1:15" s="338" customFormat="1" x14ac:dyDescent="0.25">
      <c r="A113" s="356"/>
      <c r="C113" s="357"/>
      <c r="D113" s="357"/>
      <c r="E113" s="357"/>
      <c r="F113" s="357"/>
      <c r="G113" s="357"/>
      <c r="H113" s="357"/>
      <c r="I113" s="357"/>
      <c r="J113" s="357"/>
      <c r="K113" s="357"/>
      <c r="L113" s="357"/>
      <c r="M113" s="357"/>
      <c r="N113" s="357"/>
      <c r="O113" s="357"/>
    </row>
    <row r="114" spans="1:15" s="338" customFormat="1" x14ac:dyDescent="0.25">
      <c r="A114" s="356"/>
      <c r="C114" s="357"/>
      <c r="D114" s="357"/>
      <c r="E114" s="357"/>
      <c r="F114" s="357"/>
      <c r="G114" s="357"/>
      <c r="H114" s="357"/>
      <c r="I114" s="357"/>
      <c r="J114" s="357"/>
      <c r="K114" s="357"/>
      <c r="L114" s="357"/>
      <c r="M114" s="357"/>
      <c r="N114" s="357"/>
      <c r="O114" s="357"/>
    </row>
    <row r="115" spans="1:15" s="338" customFormat="1" x14ac:dyDescent="0.25">
      <c r="A115" s="356"/>
      <c r="C115" s="357"/>
      <c r="D115" s="357"/>
      <c r="E115" s="357"/>
      <c r="F115" s="357"/>
      <c r="G115" s="357"/>
      <c r="H115" s="357"/>
      <c r="I115" s="357"/>
      <c r="J115" s="357"/>
      <c r="K115" s="357"/>
      <c r="L115" s="357"/>
      <c r="M115" s="357"/>
      <c r="N115" s="357"/>
      <c r="O115" s="357"/>
    </row>
    <row r="116" spans="1:15" s="338" customFormat="1" x14ac:dyDescent="0.25">
      <c r="A116" s="356"/>
      <c r="C116" s="357"/>
      <c r="D116" s="357"/>
      <c r="E116" s="357"/>
      <c r="F116" s="357"/>
      <c r="G116" s="357"/>
      <c r="H116" s="357"/>
      <c r="I116" s="357"/>
      <c r="J116" s="357"/>
      <c r="K116" s="357"/>
      <c r="L116" s="357"/>
      <c r="M116" s="357"/>
      <c r="N116" s="357"/>
      <c r="O116" s="357"/>
    </row>
    <row r="117" spans="1:15" s="338" customFormat="1" x14ac:dyDescent="0.25">
      <c r="A117" s="356"/>
      <c r="C117" s="357"/>
      <c r="D117" s="357"/>
      <c r="E117" s="357"/>
      <c r="F117" s="357"/>
      <c r="G117" s="357"/>
      <c r="H117" s="357"/>
      <c r="I117" s="357"/>
      <c r="J117" s="357"/>
      <c r="K117" s="357"/>
      <c r="L117" s="357"/>
      <c r="M117" s="357"/>
      <c r="N117" s="357"/>
      <c r="O117" s="357"/>
    </row>
    <row r="118" spans="1:15" s="338" customFormat="1" x14ac:dyDescent="0.25">
      <c r="A118" s="356"/>
      <c r="C118" s="357"/>
      <c r="D118" s="357"/>
      <c r="E118" s="357"/>
      <c r="F118" s="357"/>
      <c r="G118" s="357"/>
      <c r="H118" s="357"/>
      <c r="I118" s="357"/>
      <c r="J118" s="357"/>
      <c r="K118" s="357"/>
      <c r="L118" s="357"/>
      <c r="M118" s="357"/>
      <c r="N118" s="357"/>
      <c r="O118" s="357"/>
    </row>
    <row r="119" spans="1:15" s="338" customFormat="1" x14ac:dyDescent="0.25">
      <c r="A119" s="356"/>
      <c r="C119" s="357"/>
      <c r="D119" s="357"/>
      <c r="E119" s="357"/>
      <c r="F119" s="357"/>
      <c r="G119" s="357"/>
      <c r="H119" s="357"/>
      <c r="I119" s="357"/>
      <c r="J119" s="357"/>
      <c r="K119" s="357"/>
      <c r="L119" s="357"/>
      <c r="M119" s="357"/>
      <c r="N119" s="357"/>
      <c r="O119" s="357"/>
    </row>
    <row r="120" spans="1:15" s="338" customFormat="1" x14ac:dyDescent="0.25">
      <c r="A120" s="356"/>
      <c r="C120" s="357"/>
      <c r="D120" s="357"/>
      <c r="E120" s="357"/>
      <c r="F120" s="357"/>
      <c r="G120" s="357"/>
      <c r="H120" s="357"/>
      <c r="I120" s="357"/>
      <c r="J120" s="357"/>
      <c r="K120" s="357"/>
      <c r="L120" s="357"/>
      <c r="M120" s="357"/>
      <c r="N120" s="357"/>
      <c r="O120" s="357"/>
    </row>
    <row r="121" spans="1:15" s="338" customFormat="1" x14ac:dyDescent="0.25">
      <c r="A121" s="356"/>
      <c r="C121" s="357"/>
      <c r="D121" s="357"/>
      <c r="E121" s="357"/>
      <c r="F121" s="357"/>
      <c r="G121" s="357"/>
      <c r="H121" s="357"/>
      <c r="I121" s="357"/>
      <c r="J121" s="357"/>
      <c r="K121" s="357"/>
      <c r="L121" s="357"/>
      <c r="M121" s="357"/>
      <c r="N121" s="357"/>
      <c r="O121" s="357"/>
    </row>
    <row r="122" spans="1:15" s="338" customFormat="1" x14ac:dyDescent="0.25">
      <c r="A122" s="356"/>
      <c r="C122" s="357"/>
      <c r="D122" s="357"/>
      <c r="E122" s="357"/>
      <c r="F122" s="357"/>
      <c r="G122" s="357"/>
      <c r="H122" s="357"/>
      <c r="I122" s="357"/>
      <c r="J122" s="357"/>
      <c r="K122" s="357"/>
      <c r="L122" s="357"/>
      <c r="M122" s="357"/>
      <c r="N122" s="357"/>
      <c r="O122" s="357"/>
    </row>
    <row r="123" spans="1:15" s="338" customFormat="1" x14ac:dyDescent="0.25">
      <c r="A123" s="356"/>
      <c r="C123" s="357"/>
      <c r="D123" s="357"/>
      <c r="E123" s="357"/>
      <c r="F123" s="357"/>
      <c r="G123" s="357"/>
      <c r="H123" s="357"/>
      <c r="I123" s="357"/>
      <c r="J123" s="357"/>
      <c r="K123" s="357"/>
      <c r="L123" s="357"/>
      <c r="M123" s="357"/>
      <c r="N123" s="357"/>
      <c r="O123" s="357"/>
    </row>
    <row r="124" spans="1:15" s="338" customFormat="1" x14ac:dyDescent="0.25">
      <c r="A124" s="356"/>
      <c r="C124" s="357"/>
      <c r="D124" s="357"/>
      <c r="E124" s="357"/>
      <c r="F124" s="357"/>
      <c r="G124" s="357"/>
      <c r="H124" s="357"/>
      <c r="I124" s="357"/>
      <c r="J124" s="357"/>
      <c r="K124" s="357"/>
      <c r="L124" s="357"/>
      <c r="M124" s="357"/>
      <c r="N124" s="357"/>
      <c r="O124" s="357"/>
    </row>
    <row r="125" spans="1:15" s="338" customFormat="1" x14ac:dyDescent="0.25">
      <c r="A125" s="356"/>
      <c r="C125" s="357"/>
      <c r="D125" s="357"/>
      <c r="E125" s="357"/>
      <c r="F125" s="357"/>
      <c r="G125" s="357"/>
      <c r="H125" s="357"/>
      <c r="I125" s="357"/>
      <c r="J125" s="357"/>
      <c r="K125" s="357"/>
      <c r="L125" s="357"/>
      <c r="M125" s="357"/>
      <c r="N125" s="357"/>
      <c r="O125" s="357"/>
    </row>
    <row r="126" spans="1:15" s="338" customFormat="1" x14ac:dyDescent="0.25">
      <c r="A126" s="356"/>
      <c r="C126" s="357"/>
      <c r="D126" s="357"/>
      <c r="E126" s="357"/>
      <c r="F126" s="357"/>
      <c r="G126" s="357"/>
      <c r="H126" s="357"/>
      <c r="I126" s="357"/>
      <c r="J126" s="357"/>
      <c r="K126" s="357"/>
      <c r="L126" s="357"/>
      <c r="M126" s="357"/>
      <c r="N126" s="357"/>
      <c r="O126" s="357"/>
    </row>
    <row r="127" spans="1:15" s="338" customFormat="1" x14ac:dyDescent="0.25">
      <c r="A127" s="356"/>
      <c r="C127" s="357"/>
      <c r="D127" s="357"/>
      <c r="E127" s="357"/>
      <c r="F127" s="357"/>
      <c r="G127" s="357"/>
      <c r="H127" s="357"/>
      <c r="I127" s="357"/>
      <c r="J127" s="357"/>
      <c r="K127" s="357"/>
      <c r="L127" s="357"/>
      <c r="M127" s="357"/>
      <c r="N127" s="357"/>
      <c r="O127" s="357"/>
    </row>
    <row r="128" spans="1:15" s="338" customFormat="1" x14ac:dyDescent="0.25">
      <c r="A128" s="356"/>
      <c r="C128" s="357"/>
      <c r="D128" s="357"/>
      <c r="E128" s="357"/>
      <c r="F128" s="357"/>
      <c r="G128" s="357"/>
      <c r="H128" s="357"/>
      <c r="I128" s="357"/>
      <c r="J128" s="357"/>
      <c r="K128" s="357"/>
      <c r="L128" s="357"/>
      <c r="M128" s="357"/>
      <c r="N128" s="357"/>
      <c r="O128" s="357"/>
    </row>
    <row r="129" spans="1:15" s="338" customFormat="1" x14ac:dyDescent="0.25">
      <c r="A129" s="356"/>
      <c r="C129" s="357"/>
      <c r="D129" s="357"/>
      <c r="E129" s="357"/>
      <c r="F129" s="357"/>
      <c r="G129" s="357"/>
      <c r="H129" s="357"/>
      <c r="I129" s="357"/>
      <c r="J129" s="357"/>
      <c r="K129" s="357"/>
      <c r="L129" s="357"/>
      <c r="M129" s="357"/>
      <c r="N129" s="357"/>
      <c r="O129" s="357"/>
    </row>
    <row r="130" spans="1:15" s="338" customFormat="1" x14ac:dyDescent="0.25">
      <c r="A130" s="356"/>
      <c r="C130" s="357"/>
      <c r="D130" s="357"/>
      <c r="E130" s="357"/>
      <c r="F130" s="357"/>
      <c r="G130" s="357"/>
      <c r="H130" s="357"/>
      <c r="I130" s="357"/>
      <c r="J130" s="357"/>
      <c r="K130" s="357"/>
      <c r="L130" s="357"/>
      <c r="M130" s="357"/>
      <c r="N130" s="357"/>
      <c r="O130" s="357"/>
    </row>
    <row r="131" spans="1:15" s="338" customFormat="1" x14ac:dyDescent="0.25">
      <c r="A131" s="356"/>
      <c r="C131" s="357"/>
      <c r="D131" s="357"/>
      <c r="E131" s="357"/>
      <c r="F131" s="357"/>
      <c r="G131" s="357"/>
      <c r="H131" s="357"/>
      <c r="I131" s="357"/>
      <c r="J131" s="357"/>
      <c r="K131" s="357"/>
      <c r="L131" s="357"/>
      <c r="M131" s="357"/>
      <c r="N131" s="357"/>
      <c r="O131" s="357"/>
    </row>
    <row r="132" spans="1:15" s="338" customFormat="1" x14ac:dyDescent="0.25">
      <c r="A132" s="356"/>
      <c r="C132" s="357"/>
      <c r="D132" s="357"/>
      <c r="E132" s="357"/>
      <c r="F132" s="357"/>
      <c r="G132" s="357"/>
      <c r="H132" s="357"/>
      <c r="I132" s="357"/>
      <c r="J132" s="357"/>
      <c r="K132" s="357"/>
      <c r="L132" s="357"/>
      <c r="M132" s="357"/>
      <c r="N132" s="357"/>
      <c r="O132" s="357"/>
    </row>
    <row r="133" spans="1:15" s="338" customFormat="1" x14ac:dyDescent="0.25">
      <c r="A133" s="356"/>
      <c r="C133" s="357"/>
      <c r="D133" s="357"/>
      <c r="E133" s="357"/>
      <c r="F133" s="357"/>
      <c r="G133" s="357"/>
      <c r="H133" s="357"/>
      <c r="I133" s="357"/>
      <c r="J133" s="357"/>
      <c r="K133" s="357"/>
      <c r="L133" s="357"/>
      <c r="M133" s="357"/>
      <c r="N133" s="357"/>
      <c r="O133" s="357"/>
    </row>
    <row r="134" spans="1:15" s="338" customFormat="1" x14ac:dyDescent="0.25">
      <c r="A134" s="356"/>
      <c r="C134" s="357"/>
      <c r="D134" s="357"/>
      <c r="E134" s="357"/>
      <c r="F134" s="357"/>
      <c r="G134" s="357"/>
      <c r="H134" s="357"/>
      <c r="I134" s="357"/>
      <c r="J134" s="357"/>
      <c r="K134" s="357"/>
      <c r="L134" s="357"/>
      <c r="M134" s="357"/>
      <c r="N134" s="357"/>
      <c r="O134" s="357"/>
    </row>
    <row r="135" spans="1:15" s="338" customFormat="1" x14ac:dyDescent="0.25">
      <c r="A135" s="356"/>
      <c r="C135" s="357"/>
      <c r="D135" s="357"/>
      <c r="E135" s="357"/>
      <c r="F135" s="357"/>
      <c r="G135" s="357"/>
      <c r="H135" s="357"/>
      <c r="I135" s="357"/>
      <c r="J135" s="357"/>
      <c r="K135" s="357"/>
      <c r="L135" s="357"/>
      <c r="M135" s="357"/>
      <c r="N135" s="357"/>
      <c r="O135" s="357"/>
    </row>
    <row r="136" spans="1:15" s="338" customFormat="1" x14ac:dyDescent="0.25">
      <c r="A136" s="356"/>
      <c r="C136" s="357"/>
      <c r="D136" s="357"/>
      <c r="E136" s="357"/>
      <c r="F136" s="357"/>
      <c r="G136" s="357"/>
      <c r="H136" s="357"/>
      <c r="I136" s="357"/>
      <c r="J136" s="357"/>
      <c r="K136" s="357"/>
      <c r="L136" s="357"/>
      <c r="M136" s="357"/>
      <c r="N136" s="357"/>
      <c r="O136" s="357"/>
    </row>
    <row r="137" spans="1:15" s="338" customFormat="1" x14ac:dyDescent="0.25">
      <c r="A137" s="356"/>
      <c r="C137" s="357"/>
      <c r="D137" s="357"/>
      <c r="E137" s="357"/>
      <c r="F137" s="357"/>
      <c r="G137" s="357"/>
      <c r="H137" s="357"/>
      <c r="I137" s="357"/>
      <c r="J137" s="357"/>
      <c r="K137" s="357"/>
      <c r="L137" s="357"/>
      <c r="M137" s="357"/>
      <c r="N137" s="357"/>
      <c r="O137" s="357"/>
    </row>
    <row r="138" spans="1:15" s="338" customFormat="1" x14ac:dyDescent="0.25">
      <c r="A138" s="356"/>
      <c r="C138" s="357"/>
      <c r="D138" s="357"/>
      <c r="E138" s="357"/>
      <c r="F138" s="357"/>
      <c r="G138" s="357"/>
      <c r="H138" s="357"/>
      <c r="I138" s="357"/>
      <c r="J138" s="357"/>
      <c r="K138" s="357"/>
      <c r="L138" s="357"/>
      <c r="M138" s="357"/>
      <c r="N138" s="357"/>
      <c r="O138" s="357"/>
    </row>
    <row r="139" spans="1:15" s="338" customFormat="1" x14ac:dyDescent="0.25">
      <c r="A139" s="356"/>
      <c r="C139" s="357"/>
      <c r="D139" s="357"/>
      <c r="E139" s="357"/>
      <c r="F139" s="357"/>
      <c r="G139" s="357"/>
      <c r="H139" s="357"/>
      <c r="I139" s="357"/>
      <c r="J139" s="357"/>
      <c r="K139" s="357"/>
      <c r="L139" s="357"/>
      <c r="M139" s="357"/>
      <c r="N139" s="357"/>
      <c r="O139" s="357"/>
    </row>
    <row r="140" spans="1:15" s="338" customFormat="1" x14ac:dyDescent="0.25">
      <c r="A140" s="356"/>
      <c r="C140" s="357"/>
      <c r="D140" s="357"/>
      <c r="E140" s="357"/>
      <c r="F140" s="357"/>
      <c r="G140" s="357"/>
      <c r="H140" s="357"/>
      <c r="I140" s="357"/>
      <c r="J140" s="357"/>
      <c r="K140" s="357"/>
      <c r="L140" s="357"/>
      <c r="M140" s="357"/>
      <c r="N140" s="357"/>
      <c r="O140" s="357"/>
    </row>
    <row r="141" spans="1:15" s="338" customFormat="1" x14ac:dyDescent="0.25">
      <c r="A141" s="356"/>
      <c r="C141" s="357"/>
      <c r="D141" s="357"/>
      <c r="E141" s="357"/>
      <c r="F141" s="357"/>
      <c r="G141" s="357"/>
      <c r="H141" s="357"/>
      <c r="I141" s="357"/>
      <c r="J141" s="357"/>
      <c r="K141" s="357"/>
      <c r="L141" s="357"/>
      <c r="M141" s="357"/>
      <c r="N141" s="357"/>
      <c r="O141" s="357"/>
    </row>
    <row r="142" spans="1:15" s="338" customFormat="1" x14ac:dyDescent="0.25">
      <c r="A142" s="356"/>
      <c r="C142" s="357"/>
      <c r="D142" s="357"/>
      <c r="E142" s="357"/>
      <c r="F142" s="357"/>
      <c r="G142" s="357"/>
      <c r="H142" s="357"/>
      <c r="I142" s="357"/>
      <c r="J142" s="357"/>
      <c r="K142" s="357"/>
      <c r="L142" s="357"/>
      <c r="M142" s="357"/>
      <c r="N142" s="357"/>
      <c r="O142" s="357"/>
    </row>
  </sheetData>
  <mergeCells count="3">
    <mergeCell ref="A1:I1"/>
    <mergeCell ref="B4:O4"/>
    <mergeCell ref="B7:O7"/>
  </mergeCells>
  <pageMargins left="0.7" right="0.7" top="0.75" bottom="0.75" header="0.3" footer="0.3"/>
  <pageSetup paperSize="9" scale="4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view="pageBreakPreview" zoomScale="87" zoomScaleNormal="100" zoomScaleSheetLayoutView="87" workbookViewId="0">
      <selection sqref="A1:D1"/>
    </sheetView>
  </sheetViews>
  <sheetFormatPr defaultRowHeight="15.75" x14ac:dyDescent="0.25"/>
  <cols>
    <col min="1" max="1" width="74.5703125" style="2" customWidth="1"/>
    <col min="2" max="2" width="16.28515625" style="2" customWidth="1"/>
    <col min="3" max="3" width="19" style="41" customWidth="1"/>
    <col min="4" max="4" width="19.28515625" style="41" customWidth="1"/>
    <col min="5" max="5" width="19.28515625" style="2" customWidth="1"/>
    <col min="6" max="6" width="16.140625" style="2" hidden="1" customWidth="1"/>
    <col min="7" max="7" width="9.140625" style="2"/>
    <col min="8" max="8" width="14.85546875" style="2" bestFit="1" customWidth="1"/>
    <col min="9" max="16384" width="9.140625" style="2"/>
  </cols>
  <sheetData>
    <row r="1" spans="1:6" ht="20.100000000000001" customHeight="1" x14ac:dyDescent="0.25">
      <c r="A1" s="621" t="s">
        <v>448</v>
      </c>
      <c r="B1" s="622"/>
      <c r="C1" s="622"/>
      <c r="D1" s="622"/>
      <c r="E1" s="1"/>
    </row>
    <row r="2" spans="1:6" ht="20.100000000000001" customHeight="1" x14ac:dyDescent="0.25">
      <c r="A2" s="3"/>
      <c r="B2" s="4"/>
      <c r="C2" s="5"/>
      <c r="D2" s="5"/>
      <c r="E2" s="5"/>
    </row>
    <row r="3" spans="1:6" s="66" customFormat="1" ht="48" customHeight="1" x14ac:dyDescent="0.25">
      <c r="A3" s="623" t="s">
        <v>418</v>
      </c>
      <c r="B3" s="623"/>
      <c r="C3" s="623"/>
      <c r="D3" s="623"/>
      <c r="E3" s="623"/>
    </row>
    <row r="4" spans="1:6" ht="20.100000000000001" customHeight="1" thickBot="1" x14ac:dyDescent="0.3">
      <c r="A4" s="6"/>
      <c r="B4" s="7"/>
      <c r="C4" s="7"/>
      <c r="E4" s="248" t="s">
        <v>0</v>
      </c>
    </row>
    <row r="5" spans="1:6" ht="31.5" customHeight="1" thickBot="1" x14ac:dyDescent="0.3">
      <c r="A5" s="624" t="s">
        <v>1</v>
      </c>
      <c r="B5" s="624"/>
      <c r="C5" s="624"/>
      <c r="D5" s="618" t="s">
        <v>2</v>
      </c>
      <c r="E5" s="619" t="s">
        <v>423</v>
      </c>
    </row>
    <row r="6" spans="1:6" ht="31.5" customHeight="1" thickBot="1" x14ac:dyDescent="0.3">
      <c r="A6" s="624"/>
      <c r="B6" s="624"/>
      <c r="C6" s="624"/>
      <c r="D6" s="618"/>
      <c r="E6" s="620"/>
    </row>
    <row r="7" spans="1:6" ht="20.100000000000001" customHeight="1" x14ac:dyDescent="0.25">
      <c r="A7" s="149" t="s">
        <v>3</v>
      </c>
      <c r="B7" s="8"/>
      <c r="C7" s="9"/>
      <c r="D7" s="9"/>
      <c r="E7" s="9"/>
    </row>
    <row r="8" spans="1:6" ht="20.100000000000001" customHeight="1" x14ac:dyDescent="0.25">
      <c r="A8" s="10" t="s">
        <v>4</v>
      </c>
      <c r="B8" s="11"/>
      <c r="C8" s="12"/>
      <c r="D8" s="13"/>
      <c r="E8" s="13"/>
    </row>
    <row r="9" spans="1:6" ht="20.100000000000001" customHeight="1" x14ac:dyDescent="0.25">
      <c r="A9" s="10" t="s">
        <v>5</v>
      </c>
      <c r="B9" s="11"/>
      <c r="C9" s="12"/>
      <c r="D9" s="13"/>
      <c r="E9" s="13"/>
    </row>
    <row r="10" spans="1:6" ht="20.100000000000001" customHeight="1" x14ac:dyDescent="0.25">
      <c r="A10" s="616" t="s">
        <v>6</v>
      </c>
      <c r="B10" s="617"/>
      <c r="C10" s="14">
        <v>193825600</v>
      </c>
      <c r="D10" s="14">
        <f>SUM(C11)</f>
        <v>193825600</v>
      </c>
      <c r="E10" s="14">
        <f>SUM(D10)</f>
        <v>193825600</v>
      </c>
      <c r="F10" s="41">
        <f>SUM(E10-D10)</f>
        <v>0</v>
      </c>
    </row>
    <row r="11" spans="1:6" ht="20.100000000000001" customHeight="1" x14ac:dyDescent="0.25">
      <c r="A11" s="616" t="s">
        <v>8</v>
      </c>
      <c r="B11" s="617"/>
      <c r="C11" s="14">
        <v>193825600</v>
      </c>
      <c r="D11" s="14"/>
      <c r="E11" s="14"/>
      <c r="F11" s="41">
        <f t="shared" ref="F11:F78" si="0">SUM(E11-D11)</f>
        <v>0</v>
      </c>
    </row>
    <row r="12" spans="1:6" ht="20.100000000000001" customHeight="1" x14ac:dyDescent="0.25">
      <c r="A12" s="616" t="s">
        <v>7</v>
      </c>
      <c r="B12" s="617"/>
      <c r="C12" s="14">
        <v>29491750</v>
      </c>
      <c r="D12" s="14">
        <f>SUM(C13)</f>
        <v>0</v>
      </c>
      <c r="E12" s="14">
        <f>SUM(D12)</f>
        <v>0</v>
      </c>
      <c r="F12" s="41">
        <f t="shared" si="0"/>
        <v>0</v>
      </c>
    </row>
    <row r="13" spans="1:6" ht="20.100000000000001" customHeight="1" x14ac:dyDescent="0.25">
      <c r="A13" s="616" t="s">
        <v>8</v>
      </c>
      <c r="B13" s="617"/>
      <c r="C13" s="14">
        <v>0</v>
      </c>
      <c r="D13" s="14"/>
      <c r="E13" s="14"/>
      <c r="F13" s="41">
        <f t="shared" si="0"/>
        <v>0</v>
      </c>
    </row>
    <row r="14" spans="1:6" ht="20.100000000000001" customHeight="1" x14ac:dyDescent="0.25">
      <c r="A14" s="569" t="s">
        <v>9</v>
      </c>
      <c r="B14" s="570"/>
      <c r="C14" s="14">
        <v>55160000</v>
      </c>
      <c r="D14" s="14">
        <f>SUM(C15)</f>
        <v>33711638</v>
      </c>
      <c r="E14" s="14">
        <f>SUM(D14)</f>
        <v>33711638</v>
      </c>
      <c r="F14" s="41">
        <f t="shared" si="0"/>
        <v>0</v>
      </c>
    </row>
    <row r="15" spans="1:6" ht="20.100000000000001" customHeight="1" x14ac:dyDescent="0.25">
      <c r="A15" s="616" t="s">
        <v>8</v>
      </c>
      <c r="B15" s="617"/>
      <c r="C15" s="14">
        <v>33711638</v>
      </c>
      <c r="D15" s="14"/>
      <c r="E15" s="14"/>
      <c r="F15" s="41">
        <f t="shared" si="0"/>
        <v>0</v>
      </c>
    </row>
    <row r="16" spans="1:6" ht="20.100000000000001" customHeight="1" x14ac:dyDescent="0.25">
      <c r="A16" s="569" t="s">
        <v>10</v>
      </c>
      <c r="B16" s="570"/>
      <c r="C16" s="14">
        <v>0</v>
      </c>
      <c r="D16" s="14">
        <f>SUM(C16)</f>
        <v>0</v>
      </c>
      <c r="E16" s="14">
        <f>SUM(D16)</f>
        <v>0</v>
      </c>
      <c r="F16" s="41">
        <f t="shared" si="0"/>
        <v>0</v>
      </c>
    </row>
    <row r="17" spans="1:6" ht="20.100000000000001" customHeight="1" x14ac:dyDescent="0.25">
      <c r="A17" s="569" t="s">
        <v>11</v>
      </c>
      <c r="B17" s="570"/>
      <c r="C17" s="14">
        <v>32733200</v>
      </c>
      <c r="D17" s="14">
        <f>SUM(C18)</f>
        <v>32733200</v>
      </c>
      <c r="E17" s="14">
        <f>SUM(D17)</f>
        <v>32733200</v>
      </c>
      <c r="F17" s="41">
        <f t="shared" si="0"/>
        <v>0</v>
      </c>
    </row>
    <row r="18" spans="1:6" ht="20.100000000000001" customHeight="1" x14ac:dyDescent="0.25">
      <c r="A18" s="616" t="s">
        <v>8</v>
      </c>
      <c r="B18" s="617"/>
      <c r="C18" s="14">
        <v>32733200</v>
      </c>
      <c r="D18" s="14"/>
      <c r="E18" s="14"/>
      <c r="F18" s="41">
        <f t="shared" si="0"/>
        <v>0</v>
      </c>
    </row>
    <row r="19" spans="1:6" ht="20.100000000000001" customHeight="1" x14ac:dyDescent="0.25">
      <c r="A19" s="569" t="s">
        <v>12</v>
      </c>
      <c r="B19" s="570"/>
      <c r="C19" s="14">
        <v>54723600</v>
      </c>
      <c r="D19" s="14">
        <f>SUM(C20)</f>
        <v>0</v>
      </c>
      <c r="E19" s="14">
        <f>SUM(D19)</f>
        <v>0</v>
      </c>
      <c r="F19" s="41">
        <f t="shared" si="0"/>
        <v>0</v>
      </c>
    </row>
    <row r="20" spans="1:6" ht="20.100000000000001" customHeight="1" x14ac:dyDescent="0.25">
      <c r="A20" s="616" t="s">
        <v>8</v>
      </c>
      <c r="B20" s="617"/>
      <c r="C20" s="14">
        <v>0</v>
      </c>
      <c r="D20" s="14"/>
      <c r="E20" s="14"/>
      <c r="F20" s="41">
        <f t="shared" si="0"/>
        <v>0</v>
      </c>
    </row>
    <row r="21" spans="1:6" ht="20.100000000000001" customHeight="1" x14ac:dyDescent="0.25">
      <c r="A21" s="569" t="s">
        <v>13</v>
      </c>
      <c r="B21" s="570"/>
      <c r="C21" s="14">
        <v>1389750</v>
      </c>
      <c r="D21" s="14">
        <f>SUM(C22)</f>
        <v>0</v>
      </c>
      <c r="E21" s="14">
        <f>SUM(D21)</f>
        <v>0</v>
      </c>
      <c r="F21" s="41">
        <f t="shared" si="0"/>
        <v>0</v>
      </c>
    </row>
    <row r="22" spans="1:6" ht="20.100000000000001" customHeight="1" x14ac:dyDescent="0.25">
      <c r="A22" s="616" t="s">
        <v>8</v>
      </c>
      <c r="B22" s="617"/>
      <c r="C22" s="14">
        <v>0</v>
      </c>
      <c r="D22" s="14"/>
      <c r="E22" s="14"/>
      <c r="F22" s="41">
        <f t="shared" si="0"/>
        <v>0</v>
      </c>
    </row>
    <row r="23" spans="1:6" ht="20.100000000000001" customHeight="1" x14ac:dyDescent="0.25">
      <c r="A23" s="569" t="s">
        <v>14</v>
      </c>
      <c r="B23" s="570"/>
      <c r="C23" s="14">
        <v>5233360</v>
      </c>
      <c r="D23" s="14">
        <f>SUM(C24)</f>
        <v>5233360</v>
      </c>
      <c r="E23" s="14">
        <f>SUM(D23)</f>
        <v>5233360</v>
      </c>
      <c r="F23" s="41">
        <f t="shared" si="0"/>
        <v>0</v>
      </c>
    </row>
    <row r="24" spans="1:6" ht="20.100000000000001" customHeight="1" x14ac:dyDescent="0.25">
      <c r="A24" s="616" t="s">
        <v>8</v>
      </c>
      <c r="B24" s="617"/>
      <c r="C24" s="14">
        <v>5233360</v>
      </c>
      <c r="D24" s="14"/>
      <c r="E24" s="14"/>
      <c r="F24" s="41">
        <f t="shared" si="0"/>
        <v>0</v>
      </c>
    </row>
    <row r="25" spans="1:6" ht="20.100000000000001" customHeight="1" x14ac:dyDescent="0.25">
      <c r="A25" s="569" t="s">
        <v>15</v>
      </c>
      <c r="B25" s="15">
        <f>SUM(C12-C13+C14-C15+C16+C17-C18+C19-C20+C21-C22+C23-C24)</f>
        <v>107053462</v>
      </c>
      <c r="C25" s="14"/>
      <c r="D25" s="14"/>
      <c r="E25" s="14"/>
      <c r="F25" s="41">
        <f t="shared" si="0"/>
        <v>0</v>
      </c>
    </row>
    <row r="26" spans="1:6" ht="20.100000000000001" customHeight="1" thickBot="1" x14ac:dyDescent="0.3">
      <c r="A26" s="16" t="s">
        <v>577</v>
      </c>
      <c r="B26" s="17"/>
      <c r="C26" s="18">
        <f>386944+1598747+638732</f>
        <v>2624423</v>
      </c>
      <c r="D26" s="18"/>
      <c r="E26" s="18">
        <f>SUM(C26)</f>
        <v>2624423</v>
      </c>
      <c r="F26" s="41">
        <f t="shared" ref="F26" si="1">SUM(E26-D26)</f>
        <v>2624423</v>
      </c>
    </row>
    <row r="27" spans="1:6" ht="19.5" customHeight="1" thickBot="1" x14ac:dyDescent="0.3">
      <c r="A27" s="633" t="s">
        <v>16</v>
      </c>
      <c r="B27" s="634"/>
      <c r="C27" s="19">
        <f>C10+C13+C15+C16+C17+C20+C22+C24+C26</f>
        <v>268128221</v>
      </c>
      <c r="D27" s="19">
        <f>SUM(D10:D26)</f>
        <v>265503798</v>
      </c>
      <c r="E27" s="19">
        <f>SUM(E10:E26)</f>
        <v>268128221</v>
      </c>
      <c r="F27" s="41">
        <f t="shared" si="0"/>
        <v>2624423</v>
      </c>
    </row>
    <row r="28" spans="1:6" ht="20.100000000000001" customHeight="1" x14ac:dyDescent="0.25">
      <c r="A28" s="569" t="s">
        <v>17</v>
      </c>
      <c r="B28" s="570"/>
      <c r="C28" s="14">
        <v>1961400</v>
      </c>
      <c r="D28" s="14">
        <f>SUM(C28)</f>
        <v>1961400</v>
      </c>
      <c r="E28" s="14">
        <f>SUM(D28)</f>
        <v>1961400</v>
      </c>
      <c r="F28" s="41">
        <f t="shared" si="0"/>
        <v>0</v>
      </c>
    </row>
    <row r="29" spans="1:6" ht="21" customHeight="1" thickBot="1" x14ac:dyDescent="0.3">
      <c r="A29" s="535" t="s">
        <v>578</v>
      </c>
      <c r="B29" s="536"/>
      <c r="C29" s="537"/>
      <c r="D29" s="537"/>
      <c r="E29" s="537">
        <v>5502000</v>
      </c>
      <c r="F29" s="41"/>
    </row>
    <row r="30" spans="1:6" ht="19.5" customHeight="1" thickBot="1" x14ac:dyDescent="0.3">
      <c r="A30" s="633" t="s">
        <v>18</v>
      </c>
      <c r="B30" s="634"/>
      <c r="C30" s="19">
        <f>SUM(C27:C29)</f>
        <v>270089621</v>
      </c>
      <c r="D30" s="19">
        <f t="shared" ref="D30:E30" si="2">SUM(D27:D29)</f>
        <v>267465198</v>
      </c>
      <c r="E30" s="19">
        <f t="shared" si="2"/>
        <v>275591621</v>
      </c>
      <c r="F30" s="41">
        <f t="shared" si="0"/>
        <v>8126423</v>
      </c>
    </row>
    <row r="31" spans="1:6" ht="19.5" customHeight="1" x14ac:dyDescent="0.25">
      <c r="A31" s="635" t="s">
        <v>19</v>
      </c>
      <c r="B31" s="636"/>
      <c r="C31" s="13"/>
      <c r="D31" s="13"/>
      <c r="E31" s="13"/>
      <c r="F31" s="41">
        <f t="shared" si="0"/>
        <v>0</v>
      </c>
    </row>
    <row r="32" spans="1:6" s="20" customFormat="1" ht="20.100000000000001" customHeight="1" x14ac:dyDescent="0.25">
      <c r="A32" s="569" t="s">
        <v>20</v>
      </c>
      <c r="B32" s="570"/>
      <c r="C32" s="14">
        <f>201380433+61740000+2914333+98504467+30870000+1457167</f>
        <v>396866400</v>
      </c>
      <c r="D32" s="14">
        <f>SUM(C32)</f>
        <v>396866400</v>
      </c>
      <c r="E32" s="14">
        <f>SUM(D32)</f>
        <v>396866400</v>
      </c>
      <c r="F32" s="41">
        <f t="shared" si="0"/>
        <v>0</v>
      </c>
    </row>
    <row r="33" spans="1:6" s="20" customFormat="1" ht="20.100000000000001" customHeight="1" x14ac:dyDescent="0.25">
      <c r="A33" s="569" t="s">
        <v>21</v>
      </c>
      <c r="B33" s="570"/>
      <c r="C33" s="14"/>
      <c r="D33" s="14"/>
      <c r="E33" s="14"/>
      <c r="F33" s="41">
        <f t="shared" si="0"/>
        <v>0</v>
      </c>
    </row>
    <row r="34" spans="1:6" s="20" customFormat="1" ht="20.100000000000001" customHeight="1" x14ac:dyDescent="0.25">
      <c r="A34" s="569" t="s">
        <v>22</v>
      </c>
      <c r="B34" s="570"/>
      <c r="C34" s="14">
        <f>49933733+24609733</f>
        <v>74543466</v>
      </c>
      <c r="D34" s="14">
        <f>SUM(C34)</f>
        <v>74543466</v>
      </c>
      <c r="E34" s="14">
        <f t="shared" ref="E34:E35" si="3">SUM(D34)</f>
        <v>74543466</v>
      </c>
      <c r="F34" s="41">
        <f t="shared" si="0"/>
        <v>0</v>
      </c>
    </row>
    <row r="35" spans="1:6" s="20" customFormat="1" ht="20.100000000000001" customHeight="1" x14ac:dyDescent="0.25">
      <c r="A35" s="569" t="s">
        <v>23</v>
      </c>
      <c r="B35" s="570"/>
      <c r="C35" s="14">
        <f>7934000+7236500</f>
        <v>15170500</v>
      </c>
      <c r="D35" s="14">
        <f>SUM(C35)</f>
        <v>15170500</v>
      </c>
      <c r="E35" s="14">
        <f t="shared" si="3"/>
        <v>15170500</v>
      </c>
      <c r="F35" s="41">
        <f t="shared" si="0"/>
        <v>0</v>
      </c>
    </row>
    <row r="36" spans="1:6" s="20" customFormat="1" ht="20.100000000000001" customHeight="1" x14ac:dyDescent="0.25">
      <c r="A36" s="16" t="s">
        <v>24</v>
      </c>
      <c r="B36" s="21"/>
      <c r="C36" s="18"/>
      <c r="D36" s="18"/>
      <c r="E36" s="18"/>
      <c r="F36" s="41">
        <f t="shared" si="0"/>
        <v>0</v>
      </c>
    </row>
    <row r="37" spans="1:6" s="20" customFormat="1" ht="20.100000000000001" customHeight="1" thickBot="1" x14ac:dyDescent="0.3">
      <c r="A37" s="538" t="s">
        <v>579</v>
      </c>
      <c r="B37" s="539"/>
      <c r="C37" s="537">
        <v>8190000</v>
      </c>
      <c r="D37" s="537"/>
      <c r="E37" s="537">
        <v>8190000</v>
      </c>
      <c r="F37" s="41"/>
    </row>
    <row r="38" spans="1:6" s="20" customFormat="1" ht="20.100000000000001" customHeight="1" thickBot="1" x14ac:dyDescent="0.3">
      <c r="A38" s="633" t="s">
        <v>19</v>
      </c>
      <c r="B38" s="634"/>
      <c r="C38" s="19">
        <f>SUM(C32:C37)</f>
        <v>494770366</v>
      </c>
      <c r="D38" s="19">
        <f t="shared" ref="D38:E38" si="4">SUM(D32:D37)</f>
        <v>486580366</v>
      </c>
      <c r="E38" s="19">
        <f t="shared" si="4"/>
        <v>494770366</v>
      </c>
      <c r="F38" s="41">
        <f t="shared" si="0"/>
        <v>8190000</v>
      </c>
    </row>
    <row r="39" spans="1:6" s="20" customFormat="1" ht="20.100000000000001" customHeight="1" x14ac:dyDescent="0.25">
      <c r="A39" s="786" t="s">
        <v>25</v>
      </c>
      <c r="B39" s="787"/>
      <c r="C39" s="13"/>
      <c r="D39" s="13"/>
      <c r="E39" s="13"/>
      <c r="F39" s="41">
        <f t="shared" si="0"/>
        <v>0</v>
      </c>
    </row>
    <row r="40" spans="1:6" s="20" customFormat="1" ht="20.100000000000001" customHeight="1" x14ac:dyDescent="0.25">
      <c r="A40" s="22" t="s">
        <v>26</v>
      </c>
      <c r="B40" s="568"/>
      <c r="C40" s="23"/>
      <c r="D40" s="23"/>
      <c r="E40" s="23"/>
      <c r="F40" s="41">
        <f t="shared" si="0"/>
        <v>0</v>
      </c>
    </row>
    <row r="41" spans="1:6" s="20" customFormat="1" ht="20.100000000000001" customHeight="1" x14ac:dyDescent="0.25">
      <c r="A41" s="627" t="s">
        <v>27</v>
      </c>
      <c r="B41" s="628"/>
      <c r="C41" s="14">
        <v>123923392</v>
      </c>
      <c r="D41" s="14">
        <f>SUM(C41)</f>
        <v>123923392</v>
      </c>
      <c r="E41" s="14">
        <f t="shared" ref="E41" si="5">SUM(D41)</f>
        <v>123923392</v>
      </c>
      <c r="F41" s="41">
        <f t="shared" si="0"/>
        <v>0</v>
      </c>
    </row>
    <row r="42" spans="1:6" s="20" customFormat="1" ht="20.100000000000001" customHeight="1" x14ac:dyDescent="0.25">
      <c r="A42" s="569" t="s">
        <v>28</v>
      </c>
      <c r="B42" s="570"/>
      <c r="C42" s="14">
        <f>SUM(B43:B53)</f>
        <v>177258034</v>
      </c>
      <c r="D42" s="14">
        <v>172643142</v>
      </c>
      <c r="E42" s="14">
        <f>SUM(C42)</f>
        <v>177258034</v>
      </c>
      <c r="F42" s="41">
        <f t="shared" si="0"/>
        <v>4614892</v>
      </c>
    </row>
    <row r="43" spans="1:6" s="20" customFormat="1" ht="20.100000000000001" customHeight="1" x14ac:dyDescent="0.25">
      <c r="A43" s="569" t="s">
        <v>29</v>
      </c>
      <c r="B43" s="24">
        <v>16660000</v>
      </c>
      <c r="C43" s="14"/>
      <c r="D43" s="14"/>
      <c r="E43" s="14"/>
      <c r="F43" s="41">
        <f t="shared" si="0"/>
        <v>0</v>
      </c>
    </row>
    <row r="44" spans="1:6" s="20" customFormat="1" ht="20.100000000000001" customHeight="1" x14ac:dyDescent="0.25">
      <c r="A44" s="569" t="s">
        <v>30</v>
      </c>
      <c r="B44" s="24">
        <v>28050000</v>
      </c>
      <c r="C44" s="14"/>
      <c r="D44" s="14"/>
      <c r="E44" s="14"/>
      <c r="F44" s="41">
        <f t="shared" si="0"/>
        <v>0</v>
      </c>
    </row>
    <row r="45" spans="1:6" s="20" customFormat="1" ht="20.100000000000001" customHeight="1" x14ac:dyDescent="0.25">
      <c r="A45" s="569" t="s">
        <v>31</v>
      </c>
      <c r="B45" s="24">
        <v>30143520</v>
      </c>
      <c r="C45" s="14"/>
      <c r="D45" s="14"/>
      <c r="E45" s="14"/>
      <c r="F45" s="41">
        <f t="shared" si="0"/>
        <v>0</v>
      </c>
    </row>
    <row r="46" spans="1:6" s="20" customFormat="1" ht="20.100000000000001" customHeight="1" x14ac:dyDescent="0.25">
      <c r="A46" s="569" t="s">
        <v>32</v>
      </c>
      <c r="B46" s="24">
        <v>25000</v>
      </c>
      <c r="C46" s="14"/>
      <c r="D46" s="14"/>
      <c r="E46" s="14"/>
      <c r="F46" s="41">
        <f t="shared" si="0"/>
        <v>0</v>
      </c>
    </row>
    <row r="47" spans="1:6" s="20" customFormat="1" ht="20.100000000000001" customHeight="1" x14ac:dyDescent="0.25">
      <c r="A47" s="569" t="s">
        <v>33</v>
      </c>
      <c r="B47" s="24">
        <v>50622000</v>
      </c>
      <c r="C47" s="14"/>
      <c r="D47" s="14"/>
      <c r="E47" s="14"/>
      <c r="F47" s="41">
        <f t="shared" si="0"/>
        <v>0</v>
      </c>
    </row>
    <row r="48" spans="1:6" s="20" customFormat="1" ht="20.100000000000001" customHeight="1" x14ac:dyDescent="0.25">
      <c r="A48" s="569" t="s">
        <v>34</v>
      </c>
      <c r="B48" s="24">
        <v>3100000</v>
      </c>
      <c r="C48" s="14"/>
      <c r="D48" s="14"/>
      <c r="E48" s="14"/>
      <c r="F48" s="41">
        <f t="shared" si="0"/>
        <v>0</v>
      </c>
    </row>
    <row r="49" spans="1:6" s="20" customFormat="1" ht="20.100000000000001" customHeight="1" x14ac:dyDescent="0.25">
      <c r="A49" s="569" t="s">
        <v>35</v>
      </c>
      <c r="B49" s="24">
        <v>7194000</v>
      </c>
      <c r="C49" s="14"/>
      <c r="D49" s="14"/>
      <c r="E49" s="14"/>
      <c r="F49" s="41">
        <f t="shared" si="0"/>
        <v>0</v>
      </c>
    </row>
    <row r="50" spans="1:6" s="20" customFormat="1" ht="20.100000000000001" customHeight="1" x14ac:dyDescent="0.25">
      <c r="A50" s="569" t="s">
        <v>36</v>
      </c>
      <c r="B50" s="24">
        <v>5500000</v>
      </c>
      <c r="C50" s="14"/>
      <c r="D50" s="14"/>
      <c r="E50" s="14"/>
      <c r="F50" s="41">
        <f t="shared" si="0"/>
        <v>0</v>
      </c>
    </row>
    <row r="51" spans="1:6" s="20" customFormat="1" ht="20.100000000000001" customHeight="1" x14ac:dyDescent="0.25">
      <c r="A51" s="569" t="s">
        <v>37</v>
      </c>
      <c r="B51" s="24">
        <v>5580000</v>
      </c>
      <c r="C51" s="14"/>
      <c r="D51" s="14"/>
      <c r="E51" s="14"/>
      <c r="F51" s="41">
        <f t="shared" si="0"/>
        <v>0</v>
      </c>
    </row>
    <row r="52" spans="1:6" s="20" customFormat="1" ht="20.100000000000001" customHeight="1" x14ac:dyDescent="0.25">
      <c r="A52" s="569" t="s">
        <v>38</v>
      </c>
      <c r="B52" s="24">
        <v>3720000</v>
      </c>
      <c r="C52" s="14"/>
      <c r="D52" s="14"/>
      <c r="E52" s="14"/>
      <c r="F52" s="41">
        <f t="shared" si="0"/>
        <v>0</v>
      </c>
    </row>
    <row r="53" spans="1:6" s="20" customFormat="1" ht="20.100000000000001" customHeight="1" x14ac:dyDescent="0.25">
      <c r="A53" s="569" t="s">
        <v>91</v>
      </c>
      <c r="B53" s="24">
        <v>26663514</v>
      </c>
      <c r="C53" s="14"/>
      <c r="D53" s="14"/>
      <c r="E53" s="14"/>
      <c r="F53" s="41">
        <f t="shared" si="0"/>
        <v>0</v>
      </c>
    </row>
    <row r="54" spans="1:6" s="20" customFormat="1" ht="20.100000000000001" customHeight="1" x14ac:dyDescent="0.25">
      <c r="A54" s="569" t="s">
        <v>39</v>
      </c>
      <c r="B54" s="570"/>
      <c r="C54" s="14">
        <f>SUM(B56:B57)</f>
        <v>348377000</v>
      </c>
      <c r="D54" s="14">
        <v>341522000</v>
      </c>
      <c r="E54" s="14">
        <f>SUM(C54)</f>
        <v>348377000</v>
      </c>
      <c r="F54" s="41">
        <f t="shared" si="0"/>
        <v>6855000</v>
      </c>
    </row>
    <row r="55" spans="1:6" s="20" customFormat="1" ht="20.100000000000001" customHeight="1" x14ac:dyDescent="0.25">
      <c r="A55" s="627" t="s">
        <v>40</v>
      </c>
      <c r="B55" s="628"/>
      <c r="C55" s="14"/>
      <c r="D55" s="14"/>
      <c r="E55" s="14"/>
      <c r="F55" s="41">
        <f t="shared" si="0"/>
        <v>0</v>
      </c>
    </row>
    <row r="56" spans="1:6" s="20" customFormat="1" ht="20.100000000000001" customHeight="1" x14ac:dyDescent="0.25">
      <c r="A56" s="569" t="s">
        <v>41</v>
      </c>
      <c r="B56" s="25">
        <v>219296000</v>
      </c>
      <c r="C56" s="14"/>
      <c r="D56" s="14"/>
      <c r="E56" s="14"/>
      <c r="F56" s="41">
        <f t="shared" si="0"/>
        <v>0</v>
      </c>
    </row>
    <row r="57" spans="1:6" s="20" customFormat="1" ht="20.100000000000001" customHeight="1" x14ac:dyDescent="0.25">
      <c r="A57" s="569" t="s">
        <v>42</v>
      </c>
      <c r="B57" s="25">
        <v>129081000</v>
      </c>
      <c r="C57" s="14"/>
      <c r="D57" s="14"/>
      <c r="E57" s="14"/>
      <c r="F57" s="41">
        <f t="shared" si="0"/>
        <v>0</v>
      </c>
    </row>
    <row r="58" spans="1:6" s="20" customFormat="1" ht="20.100000000000001" customHeight="1" x14ac:dyDescent="0.25">
      <c r="A58" s="569" t="s">
        <v>43</v>
      </c>
      <c r="B58" s="25"/>
      <c r="C58" s="14">
        <f>SUM(B59:B60)</f>
        <v>176800462</v>
      </c>
      <c r="D58" s="14">
        <v>173414656</v>
      </c>
      <c r="E58" s="14">
        <f>SUM(C58)</f>
        <v>176800462</v>
      </c>
      <c r="F58" s="41">
        <f t="shared" si="0"/>
        <v>3385806</v>
      </c>
    </row>
    <row r="59" spans="1:6" s="20" customFormat="1" ht="20.100000000000001" customHeight="1" x14ac:dyDescent="0.25">
      <c r="A59" s="569" t="s">
        <v>44</v>
      </c>
      <c r="B59" s="25">
        <v>50882000</v>
      </c>
      <c r="C59" s="14"/>
      <c r="D59" s="14"/>
      <c r="E59" s="14"/>
      <c r="F59" s="41">
        <f t="shared" si="0"/>
        <v>0</v>
      </c>
    </row>
    <row r="60" spans="1:6" s="20" customFormat="1" ht="20.100000000000001" customHeight="1" x14ac:dyDescent="0.25">
      <c r="A60" s="569" t="s">
        <v>45</v>
      </c>
      <c r="B60" s="25">
        <v>125918462</v>
      </c>
      <c r="C60" s="14"/>
      <c r="D60" s="14"/>
      <c r="E60" s="14"/>
      <c r="F60" s="41">
        <f t="shared" si="0"/>
        <v>0</v>
      </c>
    </row>
    <row r="61" spans="1:6" s="20" customFormat="1" ht="20.100000000000001" customHeight="1" x14ac:dyDescent="0.25">
      <c r="A61" s="569" t="s">
        <v>46</v>
      </c>
      <c r="B61" s="25">
        <v>9599256</v>
      </c>
      <c r="C61" s="14">
        <f>SUM(B61)</f>
        <v>9599256</v>
      </c>
      <c r="D61" s="14">
        <v>12369456</v>
      </c>
      <c r="E61" s="14">
        <v>9599256</v>
      </c>
      <c r="F61" s="41">
        <f t="shared" si="0"/>
        <v>-2770200</v>
      </c>
    </row>
    <row r="62" spans="1:6" s="20" customFormat="1" ht="20.100000000000001" customHeight="1" x14ac:dyDescent="0.25">
      <c r="A62" s="569" t="s">
        <v>47</v>
      </c>
      <c r="B62" s="25"/>
      <c r="C62" s="14">
        <f>SUM(B63:B67)</f>
        <v>93469400</v>
      </c>
      <c r="D62" s="14">
        <v>98200800</v>
      </c>
      <c r="E62" s="14">
        <f>SUM(C62)</f>
        <v>93469400</v>
      </c>
      <c r="F62" s="41">
        <f t="shared" si="0"/>
        <v>-4731400</v>
      </c>
    </row>
    <row r="63" spans="1:6" s="20" customFormat="1" ht="20.100000000000001" customHeight="1" x14ac:dyDescent="0.25">
      <c r="A63" s="569" t="s">
        <v>48</v>
      </c>
      <c r="B63" s="25">
        <v>17676000</v>
      </c>
      <c r="C63" s="14"/>
      <c r="D63" s="14"/>
      <c r="E63" s="14"/>
      <c r="F63" s="41">
        <f t="shared" si="0"/>
        <v>0</v>
      </c>
    </row>
    <row r="64" spans="1:6" s="20" customFormat="1" ht="20.100000000000001" customHeight="1" x14ac:dyDescent="0.25">
      <c r="A64" s="569" t="s">
        <v>49</v>
      </c>
      <c r="B64" s="25"/>
      <c r="C64" s="14"/>
      <c r="D64" s="14"/>
      <c r="E64" s="14"/>
      <c r="F64" s="41">
        <f t="shared" si="0"/>
        <v>0</v>
      </c>
    </row>
    <row r="65" spans="1:6" s="20" customFormat="1" ht="20.100000000000001" customHeight="1" x14ac:dyDescent="0.25">
      <c r="A65" s="569" t="s">
        <v>50</v>
      </c>
      <c r="B65" s="25">
        <v>44296400</v>
      </c>
      <c r="C65" s="14"/>
      <c r="D65" s="14"/>
      <c r="E65" s="14"/>
      <c r="F65" s="41">
        <f t="shared" si="0"/>
        <v>0</v>
      </c>
    </row>
    <row r="66" spans="1:6" s="20" customFormat="1" ht="20.100000000000001" customHeight="1" x14ac:dyDescent="0.25">
      <c r="A66" s="569" t="s">
        <v>51</v>
      </c>
      <c r="B66" s="26"/>
      <c r="C66" s="18"/>
      <c r="D66" s="14"/>
      <c r="E66" s="14"/>
      <c r="F66" s="41">
        <f t="shared" si="0"/>
        <v>0</v>
      </c>
    </row>
    <row r="67" spans="1:6" s="20" customFormat="1" ht="20.100000000000001" customHeight="1" x14ac:dyDescent="0.25">
      <c r="A67" s="569" t="s">
        <v>52</v>
      </c>
      <c r="B67" s="27">
        <v>31497000</v>
      </c>
      <c r="C67" s="28"/>
      <c r="D67" s="29"/>
      <c r="E67" s="29"/>
      <c r="F67" s="41">
        <f t="shared" si="0"/>
        <v>0</v>
      </c>
    </row>
    <row r="68" spans="1:6" s="270" customFormat="1" ht="20.100000000000001" customHeight="1" x14ac:dyDescent="0.25">
      <c r="A68" s="564" t="s">
        <v>310</v>
      </c>
      <c r="B68" s="38"/>
      <c r="C68" s="540">
        <v>79133475</v>
      </c>
      <c r="D68" s="241"/>
      <c r="E68" s="241">
        <f>SUM(C68)</f>
        <v>79133475</v>
      </c>
      <c r="F68" s="41">
        <f t="shared" ref="F68" si="6">SUM(E68-D68)</f>
        <v>79133475</v>
      </c>
    </row>
    <row r="69" spans="1:6" s="270" customFormat="1" ht="20.100000000000001" customHeight="1" x14ac:dyDescent="0.25">
      <c r="A69" s="564" t="s">
        <v>580</v>
      </c>
      <c r="B69" s="38"/>
      <c r="C69" s="540">
        <v>1150000</v>
      </c>
      <c r="D69" s="241"/>
      <c r="E69" s="241">
        <v>1150000</v>
      </c>
      <c r="F69" s="41"/>
    </row>
    <row r="70" spans="1:6" s="270" customFormat="1" ht="20.100000000000001" customHeight="1" thickBot="1" x14ac:dyDescent="0.3">
      <c r="A70" s="245" t="s">
        <v>581</v>
      </c>
      <c r="B70" s="268"/>
      <c r="C70" s="269">
        <v>99033918</v>
      </c>
      <c r="D70" s="247"/>
      <c r="E70" s="247">
        <f t="shared" ref="E70" si="7">SUM(C70)</f>
        <v>99033918</v>
      </c>
      <c r="F70" s="41"/>
    </row>
    <row r="71" spans="1:6" ht="31.5" customHeight="1" x14ac:dyDescent="0.25">
      <c r="A71" s="653" t="s">
        <v>1</v>
      </c>
      <c r="B71" s="654"/>
      <c r="C71" s="655"/>
      <c r="D71" s="619" t="s">
        <v>2</v>
      </c>
      <c r="E71" s="619" t="s">
        <v>423</v>
      </c>
      <c r="F71" s="41"/>
    </row>
    <row r="72" spans="1:6" ht="31.5" customHeight="1" thickBot="1" x14ac:dyDescent="0.3">
      <c r="A72" s="656"/>
      <c r="B72" s="657"/>
      <c r="C72" s="658"/>
      <c r="D72" s="620"/>
      <c r="E72" s="620"/>
      <c r="F72" s="41">
        <f>SUM(E72-D72)</f>
        <v>0</v>
      </c>
    </row>
    <row r="73" spans="1:6" s="20" customFormat="1" ht="21" customHeight="1" x14ac:dyDescent="0.25">
      <c r="A73" s="641" t="s">
        <v>25</v>
      </c>
      <c r="B73" s="642"/>
      <c r="C73" s="30">
        <f>SUM(C41:C70)</f>
        <v>1108744937</v>
      </c>
      <c r="D73" s="30">
        <f>SUM(D39:D70)</f>
        <v>922073446</v>
      </c>
      <c r="E73" s="30">
        <f>SUM(E39:E70)</f>
        <v>1108744937</v>
      </c>
      <c r="F73" s="41">
        <f t="shared" si="0"/>
        <v>186671491</v>
      </c>
    </row>
    <row r="74" spans="1:6" s="20" customFormat="1" ht="20.100000000000001" customHeight="1" thickBot="1" x14ac:dyDescent="0.3">
      <c r="A74" s="31" t="s">
        <v>26</v>
      </c>
      <c r="B74" s="32"/>
      <c r="C74" s="33"/>
      <c r="D74" s="33"/>
      <c r="E74" s="33"/>
      <c r="F74" s="41">
        <f t="shared" si="0"/>
        <v>0</v>
      </c>
    </row>
    <row r="75" spans="1:6" s="20" customFormat="1" ht="20.100000000000001" customHeight="1" x14ac:dyDescent="0.25">
      <c r="A75" s="643" t="s">
        <v>53</v>
      </c>
      <c r="B75" s="644"/>
      <c r="C75" s="34"/>
      <c r="D75" s="67"/>
      <c r="E75" s="34"/>
      <c r="F75" s="41">
        <f t="shared" si="0"/>
        <v>0</v>
      </c>
    </row>
    <row r="76" spans="1:6" ht="20.100000000000001" customHeight="1" x14ac:dyDescent="0.25">
      <c r="A76" s="35" t="s">
        <v>54</v>
      </c>
      <c r="B76" s="36">
        <v>24524280</v>
      </c>
      <c r="C76" s="37"/>
      <c r="D76" s="37">
        <f>SUM(B76)</f>
        <v>24524280</v>
      </c>
      <c r="E76" s="37">
        <f>SUM(D76)</f>
        <v>24524280</v>
      </c>
      <c r="F76" s="41">
        <f t="shared" si="0"/>
        <v>0</v>
      </c>
    </row>
    <row r="77" spans="1:6" ht="19.5" customHeight="1" x14ac:dyDescent="0.25">
      <c r="A77" s="569" t="s">
        <v>55</v>
      </c>
      <c r="B77" s="25"/>
      <c r="C77" s="14"/>
      <c r="D77" s="14"/>
      <c r="E77" s="14"/>
      <c r="F77" s="41">
        <f t="shared" si="0"/>
        <v>0</v>
      </c>
    </row>
    <row r="78" spans="1:6" ht="20.100000000000001" customHeight="1" x14ac:dyDescent="0.25">
      <c r="A78" s="569" t="s">
        <v>56</v>
      </c>
      <c r="B78" s="38">
        <v>18262000</v>
      </c>
      <c r="C78" s="14"/>
      <c r="D78" s="14">
        <f>SUM(B78)</f>
        <v>18262000</v>
      </c>
      <c r="E78" s="37">
        <f>SUM(D78)</f>
        <v>18262000</v>
      </c>
      <c r="F78" s="41">
        <f t="shared" si="0"/>
        <v>0</v>
      </c>
    </row>
    <row r="79" spans="1:6" ht="20.100000000000001" customHeight="1" x14ac:dyDescent="0.25">
      <c r="A79" s="16" t="s">
        <v>57</v>
      </c>
      <c r="B79" s="27"/>
      <c r="C79" s="18"/>
      <c r="D79" s="18"/>
      <c r="E79" s="18"/>
      <c r="F79" s="41">
        <f t="shared" ref="F79:F124" si="8">SUM(E79-D79)</f>
        <v>0</v>
      </c>
    </row>
    <row r="80" spans="1:6" ht="20.100000000000001" customHeight="1" x14ac:dyDescent="0.25">
      <c r="A80" s="16" t="s">
        <v>58</v>
      </c>
      <c r="B80" s="27">
        <v>8288951</v>
      </c>
      <c r="C80" s="18"/>
      <c r="D80" s="18"/>
      <c r="E80" s="18">
        <f>SUM(B80)</f>
        <v>8288951</v>
      </c>
      <c r="F80" s="41">
        <f t="shared" si="8"/>
        <v>8288951</v>
      </c>
    </row>
    <row r="81" spans="1:8" ht="20.100000000000001" customHeight="1" thickBot="1" x14ac:dyDescent="0.3">
      <c r="A81" s="16" t="s">
        <v>582</v>
      </c>
      <c r="B81" s="27">
        <v>3568082</v>
      </c>
      <c r="C81" s="18"/>
      <c r="D81" s="18"/>
      <c r="E81" s="18">
        <f>SUM(B81)</f>
        <v>3568082</v>
      </c>
      <c r="F81" s="41"/>
    </row>
    <row r="82" spans="1:8" ht="20.100000000000001" customHeight="1" thickBot="1" x14ac:dyDescent="0.3">
      <c r="A82" s="629" t="s">
        <v>53</v>
      </c>
      <c r="B82" s="630"/>
      <c r="C82" s="19">
        <f>SUM(B76:B81)</f>
        <v>54643313</v>
      </c>
      <c r="D82" s="19">
        <f>SUM(D76:D81)</f>
        <v>42786280</v>
      </c>
      <c r="E82" s="19">
        <f>SUM(E76:E81)</f>
        <v>54643313</v>
      </c>
      <c r="F82" s="41">
        <f t="shared" si="8"/>
        <v>11857033</v>
      </c>
    </row>
    <row r="83" spans="1:8" ht="19.5" customHeight="1" x14ac:dyDescent="0.25">
      <c r="A83" s="16" t="s">
        <v>95</v>
      </c>
      <c r="B83" s="27"/>
      <c r="C83" s="18">
        <f>696091+457567-1153658</f>
        <v>0</v>
      </c>
      <c r="D83" s="18"/>
      <c r="E83" s="18">
        <f>SUM(C83)</f>
        <v>0</v>
      </c>
      <c r="F83" s="41">
        <f t="shared" si="8"/>
        <v>0</v>
      </c>
    </row>
    <row r="84" spans="1:8" ht="20.100000000000001" customHeight="1" x14ac:dyDescent="0.25">
      <c r="A84" s="16" t="s">
        <v>434</v>
      </c>
      <c r="B84" s="38"/>
      <c r="C84" s="14">
        <v>24122400</v>
      </c>
      <c r="D84" s="14"/>
      <c r="E84" s="18">
        <f>SUM(C84)</f>
        <v>24122400</v>
      </c>
      <c r="F84" s="41">
        <f t="shared" si="8"/>
        <v>24122400</v>
      </c>
    </row>
    <row r="85" spans="1:8" ht="20.100000000000001" customHeight="1" x14ac:dyDescent="0.25">
      <c r="A85" s="16" t="s">
        <v>613</v>
      </c>
      <c r="B85" s="27"/>
      <c r="C85" s="18">
        <v>900000</v>
      </c>
      <c r="D85" s="18"/>
      <c r="E85" s="18">
        <f t="shared" ref="E85:E88" si="9">SUM(C85)</f>
        <v>900000</v>
      </c>
      <c r="F85" s="41">
        <f t="shared" si="8"/>
        <v>900000</v>
      </c>
    </row>
    <row r="86" spans="1:8" ht="20.100000000000001" customHeight="1" x14ac:dyDescent="0.25">
      <c r="A86" s="16" t="s">
        <v>614</v>
      </c>
      <c r="B86" s="27"/>
      <c r="C86" s="18">
        <v>17158000</v>
      </c>
      <c r="D86" s="18"/>
      <c r="E86" s="18">
        <f t="shared" si="9"/>
        <v>17158000</v>
      </c>
      <c r="F86" s="41">
        <f t="shared" si="8"/>
        <v>17158000</v>
      </c>
    </row>
    <row r="87" spans="1:8" ht="20.100000000000001" customHeight="1" x14ac:dyDescent="0.25">
      <c r="A87" s="16" t="s">
        <v>615</v>
      </c>
      <c r="B87" s="27"/>
      <c r="C87" s="18">
        <v>33906061</v>
      </c>
      <c r="D87" s="18"/>
      <c r="E87" s="18">
        <f t="shared" si="9"/>
        <v>33906061</v>
      </c>
      <c r="F87" s="41">
        <f t="shared" si="8"/>
        <v>33906061</v>
      </c>
    </row>
    <row r="88" spans="1:8" ht="20.100000000000001" customHeight="1" thickBot="1" x14ac:dyDescent="0.3">
      <c r="A88" s="16" t="s">
        <v>616</v>
      </c>
      <c r="B88" s="27"/>
      <c r="C88" s="18">
        <v>488000</v>
      </c>
      <c r="D88" s="18"/>
      <c r="E88" s="18">
        <f t="shared" si="9"/>
        <v>488000</v>
      </c>
      <c r="F88" s="41">
        <f t="shared" si="8"/>
        <v>488000</v>
      </c>
    </row>
    <row r="89" spans="1:8" ht="20.100000000000001" hidden="1" customHeight="1" thickBot="1" x14ac:dyDescent="0.3">
      <c r="A89" s="16"/>
      <c r="B89" s="27"/>
      <c r="C89" s="18"/>
      <c r="D89" s="18"/>
      <c r="E89" s="18"/>
      <c r="F89" s="41">
        <f t="shared" si="8"/>
        <v>0</v>
      </c>
    </row>
    <row r="90" spans="1:8" ht="20.100000000000001" customHeight="1" thickBot="1" x14ac:dyDescent="0.3">
      <c r="A90" s="629" t="s">
        <v>59</v>
      </c>
      <c r="B90" s="630"/>
      <c r="C90" s="19">
        <f>SUM(C84:C89)</f>
        <v>76574461</v>
      </c>
      <c r="D90" s="19"/>
      <c r="E90" s="19">
        <f>SUM(E84:E89)</f>
        <v>76574461</v>
      </c>
      <c r="F90" s="41">
        <f t="shared" si="8"/>
        <v>76574461</v>
      </c>
    </row>
    <row r="91" spans="1:8" ht="20.100000000000001" customHeight="1" thickBot="1" x14ac:dyDescent="0.3">
      <c r="A91" s="629" t="s">
        <v>60</v>
      </c>
      <c r="B91" s="630"/>
      <c r="C91" s="19"/>
      <c r="D91" s="19"/>
      <c r="E91" s="19">
        <f>11842445-6604500</f>
        <v>5237945</v>
      </c>
      <c r="F91" s="41">
        <f t="shared" si="8"/>
        <v>5237945</v>
      </c>
    </row>
    <row r="92" spans="1:8" ht="20.100000000000001" customHeight="1" x14ac:dyDescent="0.25">
      <c r="A92" s="788" t="s">
        <v>61</v>
      </c>
      <c r="B92" s="789"/>
      <c r="C92" s="39"/>
      <c r="D92" s="40">
        <f>D30+D38+D73+D82+D90+D91</f>
        <v>1718905290</v>
      </c>
      <c r="E92" s="40">
        <f>E30+E38+E73+E82+E90+E91</f>
        <v>2015562643</v>
      </c>
      <c r="F92" s="41">
        <f t="shared" si="8"/>
        <v>296657353</v>
      </c>
      <c r="G92" s="41"/>
    </row>
    <row r="93" spans="1:8" ht="20.100000000000001" customHeight="1" x14ac:dyDescent="0.25">
      <c r="A93" s="649" t="s">
        <v>62</v>
      </c>
      <c r="B93" s="650"/>
      <c r="C93" s="42"/>
      <c r="D93" s="43">
        <v>10560000</v>
      </c>
      <c r="E93" s="43">
        <f>SUM(D93)+51714618+1200000+50000+100000+18014614</f>
        <v>81639232</v>
      </c>
      <c r="F93" s="41">
        <f t="shared" si="8"/>
        <v>71079232</v>
      </c>
      <c r="G93" s="41"/>
    </row>
    <row r="94" spans="1:8" ht="20.100000000000001" customHeight="1" thickBot="1" x14ac:dyDescent="0.3">
      <c r="A94" s="790" t="s">
        <v>63</v>
      </c>
      <c r="B94" s="791"/>
      <c r="C94" s="44"/>
      <c r="D94" s="45"/>
      <c r="E94" s="45">
        <v>344083</v>
      </c>
      <c r="F94" s="41">
        <f t="shared" si="8"/>
        <v>344083</v>
      </c>
    </row>
    <row r="95" spans="1:8" ht="20.100000000000001" customHeight="1" thickBot="1" x14ac:dyDescent="0.3">
      <c r="A95" s="573" t="s">
        <v>64</v>
      </c>
      <c r="B95" s="46"/>
      <c r="C95" s="47"/>
      <c r="D95" s="48">
        <f>SUM(D92:D94)</f>
        <v>1729465290</v>
      </c>
      <c r="E95" s="48">
        <f t="shared" ref="E95" si="10">SUM(E92:E94)</f>
        <v>2097545958</v>
      </c>
      <c r="F95" s="41">
        <f t="shared" si="8"/>
        <v>368080668</v>
      </c>
      <c r="G95" s="41"/>
      <c r="H95" s="41">
        <f>SUM(G92:G93)</f>
        <v>0</v>
      </c>
    </row>
    <row r="96" spans="1:8" ht="20.100000000000001" customHeight="1" thickBot="1" x14ac:dyDescent="0.3">
      <c r="A96" s="645" t="s">
        <v>65</v>
      </c>
      <c r="B96" s="646"/>
      <c r="C96" s="49"/>
      <c r="D96" s="19">
        <v>25583117</v>
      </c>
      <c r="E96" s="19">
        <f>SUM(D96)+638920000+1180900000</f>
        <v>1845403117</v>
      </c>
      <c r="F96" s="41">
        <f t="shared" si="8"/>
        <v>1819820000</v>
      </c>
      <c r="G96" s="41"/>
    </row>
    <row r="97" spans="1:7" ht="20.100000000000001" customHeight="1" x14ac:dyDescent="0.25">
      <c r="A97" s="647" t="s">
        <v>66</v>
      </c>
      <c r="B97" s="648"/>
      <c r="C97" s="50"/>
      <c r="D97" s="34"/>
      <c r="E97" s="34"/>
      <c r="F97" s="41">
        <f t="shared" si="8"/>
        <v>0</v>
      </c>
    </row>
    <row r="98" spans="1:7" ht="20.100000000000001" customHeight="1" x14ac:dyDescent="0.25">
      <c r="A98" s="651" t="s">
        <v>67</v>
      </c>
      <c r="B98" s="652"/>
      <c r="C98" s="51"/>
      <c r="D98" s="14"/>
      <c r="E98" s="14"/>
      <c r="F98" s="41">
        <f t="shared" si="8"/>
        <v>0</v>
      </c>
    </row>
    <row r="99" spans="1:7" ht="20.100000000000001" customHeight="1" x14ac:dyDescent="0.25">
      <c r="A99" s="616" t="s">
        <v>68</v>
      </c>
      <c r="B99" s="617"/>
      <c r="C99" s="14"/>
      <c r="D99" s="14">
        <v>597500000</v>
      </c>
      <c r="E99" s="14">
        <f>SUM(C100+C103)</f>
        <v>697500000</v>
      </c>
      <c r="F99" s="41">
        <f t="shared" si="8"/>
        <v>100000000</v>
      </c>
    </row>
    <row r="100" spans="1:7" ht="20.100000000000001" customHeight="1" x14ac:dyDescent="0.25">
      <c r="A100" s="604" t="s">
        <v>69</v>
      </c>
      <c r="B100" s="605"/>
      <c r="C100" s="241">
        <f>B101+B102</f>
        <v>692500000</v>
      </c>
      <c r="D100" s="14"/>
      <c r="E100" s="14"/>
      <c r="F100" s="41">
        <f t="shared" si="8"/>
        <v>0</v>
      </c>
    </row>
    <row r="101" spans="1:7" ht="20.100000000000001" customHeight="1" x14ac:dyDescent="0.25">
      <c r="A101" s="564" t="s">
        <v>70</v>
      </c>
      <c r="B101" s="242">
        <f>590000000+100000000</f>
        <v>690000000</v>
      </c>
      <c r="C101" s="241"/>
      <c r="D101" s="14"/>
      <c r="E101" s="14"/>
      <c r="F101" s="41">
        <f t="shared" si="8"/>
        <v>0</v>
      </c>
    </row>
    <row r="102" spans="1:7" ht="20.100000000000001" customHeight="1" x14ac:dyDescent="0.25">
      <c r="A102" s="564" t="s">
        <v>71</v>
      </c>
      <c r="B102" s="242">
        <v>2500000</v>
      </c>
      <c r="C102" s="241"/>
      <c r="D102" s="14"/>
      <c r="E102" s="14"/>
      <c r="F102" s="41">
        <f t="shared" si="8"/>
        <v>0</v>
      </c>
    </row>
    <row r="103" spans="1:7" ht="20.100000000000001" customHeight="1" x14ac:dyDescent="0.25">
      <c r="A103" s="604" t="s">
        <v>72</v>
      </c>
      <c r="B103" s="605"/>
      <c r="C103" s="241">
        <v>5000000</v>
      </c>
      <c r="D103" s="14"/>
      <c r="E103" s="14"/>
      <c r="F103" s="41">
        <f t="shared" si="8"/>
        <v>0</v>
      </c>
    </row>
    <row r="104" spans="1:7" ht="20.100000000000001" customHeight="1" x14ac:dyDescent="0.25">
      <c r="A104" s="564" t="s">
        <v>73</v>
      </c>
      <c r="B104" s="243"/>
      <c r="C104" s="241"/>
      <c r="D104" s="14">
        <f>SUM(C105+C106)</f>
        <v>44300000</v>
      </c>
      <c r="E104" s="14">
        <f>SUM(D104)</f>
        <v>44300000</v>
      </c>
      <c r="F104" s="41">
        <f t="shared" si="8"/>
        <v>0</v>
      </c>
    </row>
    <row r="105" spans="1:7" ht="20.100000000000001" customHeight="1" x14ac:dyDescent="0.25">
      <c r="A105" s="639" t="s">
        <v>74</v>
      </c>
      <c r="B105" s="640"/>
      <c r="C105" s="241">
        <v>44000000</v>
      </c>
      <c r="D105" s="29"/>
      <c r="E105" s="29"/>
      <c r="F105" s="41">
        <f t="shared" si="8"/>
        <v>0</v>
      </c>
    </row>
    <row r="106" spans="1:7" ht="20.100000000000001" customHeight="1" x14ac:dyDescent="0.25">
      <c r="A106" s="639" t="s">
        <v>75</v>
      </c>
      <c r="B106" s="640"/>
      <c r="C106" s="241">
        <v>300000</v>
      </c>
      <c r="D106" s="29"/>
      <c r="E106" s="29"/>
      <c r="F106" s="41">
        <f t="shared" si="8"/>
        <v>0</v>
      </c>
    </row>
    <row r="107" spans="1:7" ht="20.100000000000001" customHeight="1" x14ac:dyDescent="0.25">
      <c r="A107" s="604" t="s">
        <v>76</v>
      </c>
      <c r="B107" s="605"/>
      <c r="C107" s="241"/>
      <c r="D107" s="14">
        <f>SUM(C108+C109)</f>
        <v>3500000</v>
      </c>
      <c r="E107" s="14">
        <f>SUM(D107)</f>
        <v>3500000</v>
      </c>
      <c r="F107" s="41">
        <f t="shared" si="8"/>
        <v>0</v>
      </c>
    </row>
    <row r="108" spans="1:7" ht="20.100000000000001" customHeight="1" x14ac:dyDescent="0.25">
      <c r="A108" s="564" t="s">
        <v>77</v>
      </c>
      <c r="B108" s="565"/>
      <c r="C108" s="241">
        <v>2500000</v>
      </c>
      <c r="D108" s="14"/>
      <c r="E108" s="14"/>
      <c r="F108" s="41">
        <f t="shared" si="8"/>
        <v>0</v>
      </c>
    </row>
    <row r="109" spans="1:7" ht="20.100000000000001" customHeight="1" x14ac:dyDescent="0.25">
      <c r="A109" s="564" t="s">
        <v>78</v>
      </c>
      <c r="B109" s="565"/>
      <c r="C109" s="241">
        <v>1000000</v>
      </c>
      <c r="D109" s="14"/>
      <c r="E109" s="14"/>
      <c r="F109" s="41">
        <f t="shared" si="8"/>
        <v>0</v>
      </c>
    </row>
    <row r="110" spans="1:7" ht="20.100000000000001" customHeight="1" x14ac:dyDescent="0.25">
      <c r="A110" s="244" t="s">
        <v>79</v>
      </c>
      <c r="B110" s="572"/>
      <c r="C110" s="53">
        <v>3500000</v>
      </c>
      <c r="D110" s="34">
        <f>SUM(C110)</f>
        <v>3500000</v>
      </c>
      <c r="E110" s="14">
        <f>SUM(D110)</f>
        <v>3500000</v>
      </c>
      <c r="F110" s="41">
        <f t="shared" si="8"/>
        <v>0</v>
      </c>
    </row>
    <row r="111" spans="1:7" ht="20.100000000000001" customHeight="1" thickBot="1" x14ac:dyDescent="0.3">
      <c r="A111" s="245" t="s">
        <v>80</v>
      </c>
      <c r="B111" s="246"/>
      <c r="C111" s="247">
        <v>10000000</v>
      </c>
      <c r="D111" s="52">
        <f>SUM(C111)</f>
        <v>10000000</v>
      </c>
      <c r="E111" s="14">
        <f>SUM(D111)</f>
        <v>10000000</v>
      </c>
      <c r="F111" s="41">
        <f t="shared" si="8"/>
        <v>0</v>
      </c>
    </row>
    <row r="112" spans="1:7" ht="20.100000000000001" customHeight="1" thickBot="1" x14ac:dyDescent="0.3">
      <c r="A112" s="625" t="s">
        <v>81</v>
      </c>
      <c r="B112" s="626"/>
      <c r="C112" s="19"/>
      <c r="D112" s="19">
        <f>SUM(D98:D111)</f>
        <v>658800000</v>
      </c>
      <c r="E112" s="19">
        <f>SUM(E98:E111)</f>
        <v>758800000</v>
      </c>
      <c r="F112" s="41">
        <f t="shared" si="8"/>
        <v>100000000</v>
      </c>
      <c r="G112" s="41"/>
    </row>
    <row r="113" spans="1:8" ht="20.100000000000001" customHeight="1" thickBot="1" x14ac:dyDescent="0.3">
      <c r="A113" s="566" t="s">
        <v>82</v>
      </c>
      <c r="B113" s="567"/>
      <c r="C113" s="19"/>
      <c r="D113" s="19">
        <v>299310000</v>
      </c>
      <c r="E113" s="19">
        <f>SUM(D113)+43247351+893623+41499+1900000</f>
        <v>345392473</v>
      </c>
      <c r="F113" s="41">
        <f t="shared" si="8"/>
        <v>46082473</v>
      </c>
      <c r="G113" s="41"/>
    </row>
    <row r="114" spans="1:8" ht="20.100000000000001" customHeight="1" x14ac:dyDescent="0.25">
      <c r="A114" s="637" t="s">
        <v>83</v>
      </c>
      <c r="B114" s="638"/>
      <c r="C114" s="54"/>
      <c r="D114" s="55"/>
      <c r="E114" s="55"/>
      <c r="F114" s="41">
        <f t="shared" si="8"/>
        <v>0</v>
      </c>
    </row>
    <row r="115" spans="1:8" ht="20.100000000000001" customHeight="1" thickBot="1" x14ac:dyDescent="0.3">
      <c r="A115" s="608" t="s">
        <v>350</v>
      </c>
      <c r="B115" s="609"/>
      <c r="C115" s="56"/>
      <c r="D115" s="57">
        <v>352500000</v>
      </c>
      <c r="E115" s="57">
        <f>SUM(D115)-54967547</f>
        <v>297532453</v>
      </c>
      <c r="F115" s="41">
        <f t="shared" si="8"/>
        <v>-54967547</v>
      </c>
    </row>
    <row r="116" spans="1:8" ht="20.100000000000001" customHeight="1" thickBot="1" x14ac:dyDescent="0.3">
      <c r="A116" s="610" t="s">
        <v>84</v>
      </c>
      <c r="B116" s="611"/>
      <c r="C116" s="58"/>
      <c r="D116" s="48">
        <f>SUM(D115:D115)</f>
        <v>352500000</v>
      </c>
      <c r="E116" s="48">
        <f t="shared" ref="E116" si="11">SUM(E115:E115)</f>
        <v>297532453</v>
      </c>
      <c r="F116" s="41">
        <f t="shared" si="8"/>
        <v>-54967547</v>
      </c>
    </row>
    <row r="117" spans="1:8" s="60" customFormat="1" ht="20.100000000000001" customHeight="1" x14ac:dyDescent="0.25">
      <c r="A117" s="612" t="s">
        <v>85</v>
      </c>
      <c r="B117" s="613"/>
      <c r="C117" s="59"/>
      <c r="D117" s="30"/>
      <c r="E117" s="30">
        <f>4750000+10000000</f>
        <v>14750000</v>
      </c>
      <c r="F117" s="41">
        <f t="shared" si="8"/>
        <v>14750000</v>
      </c>
      <c r="G117" s="541"/>
    </row>
    <row r="118" spans="1:8" s="60" customFormat="1" ht="20.100000000000001" customHeight="1" thickBot="1" x14ac:dyDescent="0.3">
      <c r="A118" s="614" t="s">
        <v>86</v>
      </c>
      <c r="B118" s="615"/>
      <c r="C118" s="61"/>
      <c r="D118" s="62">
        <v>2000000</v>
      </c>
      <c r="E118" s="62">
        <f>SUM(D118)+21718223</f>
        <v>23718223</v>
      </c>
      <c r="F118" s="41">
        <f t="shared" si="8"/>
        <v>21718223</v>
      </c>
      <c r="G118" s="541"/>
    </row>
    <row r="119" spans="1:8" ht="20.100000000000001" customHeight="1" thickBot="1" x14ac:dyDescent="0.3">
      <c r="A119" s="610" t="s">
        <v>87</v>
      </c>
      <c r="B119" s="611"/>
      <c r="C119" s="58"/>
      <c r="D119" s="48">
        <f>SUM(D95+D96+D112+D113+D116+D117+D118)</f>
        <v>3067658407</v>
      </c>
      <c r="E119" s="48">
        <f>SUM(E95+E96+E112+E113+E116+E117+E118)</f>
        <v>5383142224</v>
      </c>
      <c r="F119" s="41">
        <f t="shared" si="8"/>
        <v>2315483817</v>
      </c>
      <c r="G119" s="41"/>
    </row>
    <row r="120" spans="1:8" ht="20.100000000000001" customHeight="1" x14ac:dyDescent="0.25">
      <c r="A120" s="574" t="s">
        <v>88</v>
      </c>
      <c r="B120" s="575"/>
      <c r="C120" s="63"/>
      <c r="D120" s="63"/>
      <c r="E120" s="63"/>
      <c r="F120" s="41">
        <f t="shared" si="8"/>
        <v>0</v>
      </c>
    </row>
    <row r="121" spans="1:8" ht="20.100000000000001" customHeight="1" x14ac:dyDescent="0.25">
      <c r="A121" s="64" t="s">
        <v>89</v>
      </c>
      <c r="B121" s="65"/>
      <c r="C121" s="34"/>
      <c r="D121" s="53">
        <v>3305513490</v>
      </c>
      <c r="E121" s="53">
        <f>SUM(D121)+294077417</f>
        <v>3599590907</v>
      </c>
      <c r="F121" s="41">
        <f t="shared" si="8"/>
        <v>294077417</v>
      </c>
    </row>
    <row r="122" spans="1:8" ht="20.100000000000001" customHeight="1" thickBot="1" x14ac:dyDescent="0.3">
      <c r="A122" s="64" t="s">
        <v>324</v>
      </c>
      <c r="B122" s="65"/>
      <c r="C122" s="251"/>
      <c r="D122" s="252">
        <v>100000000</v>
      </c>
      <c r="E122" s="53">
        <f>SUM(D122)+104568766+100056323</f>
        <v>304625089</v>
      </c>
      <c r="F122" s="41">
        <f t="shared" si="8"/>
        <v>204625089</v>
      </c>
      <c r="G122" s="41"/>
      <c r="H122" s="41"/>
    </row>
    <row r="123" spans="1:8" ht="20.100000000000001" customHeight="1" thickBot="1" x14ac:dyDescent="0.3">
      <c r="A123" s="576" t="s">
        <v>90</v>
      </c>
      <c r="B123" s="577"/>
      <c r="C123" s="58"/>
      <c r="D123" s="48">
        <f>SUM(D121:D122)</f>
        <v>3405513490</v>
      </c>
      <c r="E123" s="48">
        <f>SUM(E121:E122)</f>
        <v>3904215996</v>
      </c>
      <c r="F123" s="41">
        <f t="shared" si="8"/>
        <v>498702506</v>
      </c>
    </row>
    <row r="124" spans="1:8" ht="27" customHeight="1" thickBot="1" x14ac:dyDescent="0.3">
      <c r="A124" s="606" t="s">
        <v>214</v>
      </c>
      <c r="B124" s="607"/>
      <c r="C124" s="58"/>
      <c r="D124" s="48">
        <f>D119+D123</f>
        <v>6473171897</v>
      </c>
      <c r="E124" s="48">
        <f>E119+E123</f>
        <v>9287358220</v>
      </c>
      <c r="F124" s="41">
        <f t="shared" si="8"/>
        <v>2814186323</v>
      </c>
      <c r="G124" s="41"/>
      <c r="H124" s="41"/>
    </row>
    <row r="125" spans="1:8" s="792" customFormat="1" x14ac:dyDescent="0.25">
      <c r="C125" s="793"/>
      <c r="D125" s="793"/>
    </row>
    <row r="126" spans="1:8" s="792" customFormat="1" x14ac:dyDescent="0.25">
      <c r="C126" s="793"/>
      <c r="D126" s="793"/>
      <c r="H126" s="793"/>
    </row>
    <row r="127" spans="1:8" s="792" customFormat="1" x14ac:dyDescent="0.25">
      <c r="C127" s="793"/>
      <c r="D127" s="793"/>
      <c r="E127" s="793"/>
    </row>
    <row r="128" spans="1:8" s="792" customFormat="1" x14ac:dyDescent="0.25">
      <c r="C128" s="793"/>
      <c r="D128" s="793"/>
    </row>
    <row r="129" spans="3:7" s="792" customFormat="1" x14ac:dyDescent="0.25">
      <c r="C129" s="793"/>
      <c r="D129" s="793"/>
      <c r="E129" s="793"/>
      <c r="G129" s="793"/>
    </row>
    <row r="130" spans="3:7" x14ac:dyDescent="0.25">
      <c r="E130" s="41"/>
    </row>
  </sheetData>
  <mergeCells count="49">
    <mergeCell ref="A94:B94"/>
    <mergeCell ref="A98:B98"/>
    <mergeCell ref="A100:B100"/>
    <mergeCell ref="A96:B96"/>
    <mergeCell ref="A97:B97"/>
    <mergeCell ref="A99:B99"/>
    <mergeCell ref="A55:B55"/>
    <mergeCell ref="A71:C72"/>
    <mergeCell ref="A91:B91"/>
    <mergeCell ref="A92:B92"/>
    <mergeCell ref="A93:B93"/>
    <mergeCell ref="A90:B90"/>
    <mergeCell ref="A31:B31"/>
    <mergeCell ref="A30:B30"/>
    <mergeCell ref="A39:B39"/>
    <mergeCell ref="A38:B38"/>
    <mergeCell ref="A41:B41"/>
    <mergeCell ref="A27:B27"/>
    <mergeCell ref="A1:D1"/>
    <mergeCell ref="A10:B10"/>
    <mergeCell ref="A12:B12"/>
    <mergeCell ref="A13:B13"/>
    <mergeCell ref="A15:B15"/>
    <mergeCell ref="A18:B18"/>
    <mergeCell ref="A20:B20"/>
    <mergeCell ref="A22:B22"/>
    <mergeCell ref="A24:B24"/>
    <mergeCell ref="A5:C6"/>
    <mergeCell ref="D5:D6"/>
    <mergeCell ref="A3:E3"/>
    <mergeCell ref="E5:E6"/>
    <mergeCell ref="A11:B11"/>
    <mergeCell ref="D71:D72"/>
    <mergeCell ref="E71:E72"/>
    <mergeCell ref="A73:B73"/>
    <mergeCell ref="A75:B75"/>
    <mergeCell ref="A82:B82"/>
    <mergeCell ref="A124:B124"/>
    <mergeCell ref="A103:B103"/>
    <mergeCell ref="A105:B105"/>
    <mergeCell ref="A106:B106"/>
    <mergeCell ref="A115:B115"/>
    <mergeCell ref="A116:B116"/>
    <mergeCell ref="A119:B119"/>
    <mergeCell ref="A114:B114"/>
    <mergeCell ref="A107:B107"/>
    <mergeCell ref="A112:B112"/>
    <mergeCell ref="A117:B117"/>
    <mergeCell ref="A118:B118"/>
  </mergeCells>
  <pageMargins left="0.70866141732283472" right="0.70866141732283472" top="0.74803149606299213" bottom="0.74803149606299213" header="0.31496062992125984" footer="0.31496062992125984"/>
  <pageSetup paperSize="9" scale="53" orientation="portrait" horizontalDpi="300" verticalDpi="300" r:id="rId1"/>
  <rowBreaks count="1" manualBreakCount="1">
    <brk id="7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0"/>
  <sheetViews>
    <sheetView view="pageBreakPreview" topLeftCell="A2" zoomScale="60" zoomScaleNormal="57" workbookViewId="0">
      <selection activeCell="A3" sqref="A3"/>
    </sheetView>
  </sheetViews>
  <sheetFormatPr defaultRowHeight="20.25" x14ac:dyDescent="0.3"/>
  <cols>
    <col min="1" max="1" width="69.85546875" style="226" customWidth="1"/>
    <col min="2" max="3" width="22.7109375" style="366" customWidth="1"/>
    <col min="4" max="15" width="22.7109375" style="226" customWidth="1"/>
    <col min="16" max="16" width="69.85546875" style="226" hidden="1" customWidth="1"/>
    <col min="17" max="24" width="22.7109375" style="226" customWidth="1"/>
    <col min="25" max="25" width="10.42578125" style="226" bestFit="1" customWidth="1"/>
    <col min="26" max="16384" width="9.140625" style="226"/>
  </cols>
  <sheetData>
    <row r="2" spans="1:25" x14ac:dyDescent="0.3">
      <c r="O2" s="367"/>
      <c r="X2" s="367"/>
    </row>
    <row r="3" spans="1:25" s="370" customFormat="1" ht="26.25" x14ac:dyDescent="0.4">
      <c r="A3" s="368" t="s">
        <v>449</v>
      </c>
      <c r="B3" s="369"/>
      <c r="C3" s="369"/>
      <c r="P3" s="368"/>
    </row>
    <row r="4" spans="1:25" s="370" customFormat="1" ht="26.25" x14ac:dyDescent="0.4">
      <c r="A4" s="371"/>
      <c r="B4" s="369"/>
      <c r="C4" s="369"/>
      <c r="P4" s="371"/>
    </row>
    <row r="5" spans="1:25" s="370" customFormat="1" ht="26.25" x14ac:dyDescent="0.4">
      <c r="A5" s="670" t="s">
        <v>427</v>
      </c>
      <c r="B5" s="670"/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0"/>
      <c r="N5" s="670"/>
      <c r="O5" s="670"/>
      <c r="P5" s="670"/>
      <c r="Q5" s="670"/>
      <c r="R5" s="670"/>
      <c r="S5" s="670"/>
      <c r="T5" s="670"/>
      <c r="U5" s="670"/>
      <c r="V5" s="670"/>
      <c r="W5" s="670"/>
      <c r="X5" s="670"/>
    </row>
    <row r="6" spans="1:25" s="370" customFormat="1" ht="26.25" x14ac:dyDescent="0.4">
      <c r="A6" s="671" t="s">
        <v>426</v>
      </c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  <c r="O6" s="671"/>
      <c r="P6" s="671"/>
      <c r="Q6" s="671"/>
      <c r="R6" s="671"/>
      <c r="S6" s="671"/>
      <c r="T6" s="671"/>
      <c r="U6" s="671"/>
      <c r="V6" s="671"/>
      <c r="W6" s="671"/>
      <c r="X6" s="671"/>
    </row>
    <row r="7" spans="1:25" x14ac:dyDescent="0.3">
      <c r="A7" s="372"/>
      <c r="B7" s="372"/>
      <c r="C7" s="372"/>
      <c r="P7" s="372"/>
    </row>
    <row r="8" spans="1:25" ht="21" thickBot="1" x14ac:dyDescent="0.35">
      <c r="A8" s="373"/>
      <c r="P8" s="373"/>
      <c r="U8" s="661" t="s">
        <v>0</v>
      </c>
      <c r="V8" s="661"/>
      <c r="W8" s="661"/>
      <c r="X8" s="578"/>
    </row>
    <row r="9" spans="1:25" s="219" customFormat="1" ht="21" thickBot="1" x14ac:dyDescent="0.35">
      <c r="A9" s="672" t="s">
        <v>282</v>
      </c>
      <c r="B9" s="659" t="s">
        <v>224</v>
      </c>
      <c r="C9" s="660"/>
      <c r="D9" s="659" t="s">
        <v>225</v>
      </c>
      <c r="E9" s="660"/>
      <c r="F9" s="659" t="s">
        <v>226</v>
      </c>
      <c r="G9" s="660"/>
      <c r="H9" s="659" t="s">
        <v>227</v>
      </c>
      <c r="I9" s="660"/>
      <c r="J9" s="659" t="s">
        <v>228</v>
      </c>
      <c r="K9" s="660"/>
      <c r="L9" s="659" t="s">
        <v>229</v>
      </c>
      <c r="M9" s="660"/>
      <c r="N9" s="659" t="s">
        <v>230</v>
      </c>
      <c r="O9" s="660"/>
      <c r="P9" s="672" t="s">
        <v>282</v>
      </c>
      <c r="Q9" s="675" t="s">
        <v>283</v>
      </c>
      <c r="R9" s="675"/>
      <c r="S9" s="662" t="s">
        <v>284</v>
      </c>
      <c r="T9" s="662"/>
      <c r="U9" s="662"/>
      <c r="V9" s="662"/>
      <c r="W9" s="662"/>
      <c r="X9" s="662"/>
    </row>
    <row r="10" spans="1:25" s="219" customFormat="1" ht="63.75" customHeight="1" thickBot="1" x14ac:dyDescent="0.35">
      <c r="A10" s="673"/>
      <c r="B10" s="663" t="s">
        <v>364</v>
      </c>
      <c r="C10" s="664"/>
      <c r="D10" s="663" t="s">
        <v>382</v>
      </c>
      <c r="E10" s="664"/>
      <c r="F10" s="663" t="s">
        <v>233</v>
      </c>
      <c r="G10" s="664"/>
      <c r="H10" s="663" t="s">
        <v>234</v>
      </c>
      <c r="I10" s="664"/>
      <c r="J10" s="663" t="s">
        <v>235</v>
      </c>
      <c r="K10" s="664"/>
      <c r="L10" s="663" t="s">
        <v>236</v>
      </c>
      <c r="M10" s="664"/>
      <c r="N10" s="663" t="s">
        <v>237</v>
      </c>
      <c r="O10" s="664"/>
      <c r="P10" s="673"/>
      <c r="Q10" s="663" t="s">
        <v>238</v>
      </c>
      <c r="R10" s="664"/>
      <c r="S10" s="667" t="s">
        <v>239</v>
      </c>
      <c r="T10" s="667"/>
      <c r="U10" s="667"/>
      <c r="V10" s="667"/>
      <c r="W10" s="667"/>
      <c r="X10" s="667"/>
    </row>
    <row r="11" spans="1:25" s="219" customFormat="1" ht="63.75" customHeight="1" thickBot="1" x14ac:dyDescent="0.35">
      <c r="A11" s="673"/>
      <c r="B11" s="665"/>
      <c r="C11" s="666"/>
      <c r="D11" s="665"/>
      <c r="E11" s="666"/>
      <c r="F11" s="665"/>
      <c r="G11" s="666"/>
      <c r="H11" s="665"/>
      <c r="I11" s="666"/>
      <c r="J11" s="665"/>
      <c r="K11" s="666"/>
      <c r="L11" s="665"/>
      <c r="M11" s="666"/>
      <c r="N11" s="665"/>
      <c r="O11" s="666"/>
      <c r="P11" s="673"/>
      <c r="Q11" s="665"/>
      <c r="R11" s="666"/>
      <c r="S11" s="668" t="s">
        <v>242</v>
      </c>
      <c r="T11" s="669"/>
      <c r="U11" s="668" t="s">
        <v>243</v>
      </c>
      <c r="V11" s="669"/>
      <c r="W11" s="668" t="s">
        <v>239</v>
      </c>
      <c r="X11" s="669"/>
    </row>
    <row r="12" spans="1:25" s="219" customFormat="1" ht="76.5" customHeight="1" thickBot="1" x14ac:dyDescent="0.35">
      <c r="A12" s="674"/>
      <c r="B12" s="579" t="s">
        <v>123</v>
      </c>
      <c r="C12" s="579" t="s">
        <v>353</v>
      </c>
      <c r="D12" s="579" t="s">
        <v>123</v>
      </c>
      <c r="E12" s="579" t="s">
        <v>353</v>
      </c>
      <c r="F12" s="579" t="s">
        <v>123</v>
      </c>
      <c r="G12" s="579" t="s">
        <v>353</v>
      </c>
      <c r="H12" s="579" t="s">
        <v>123</v>
      </c>
      <c r="I12" s="579" t="s">
        <v>123</v>
      </c>
      <c r="J12" s="579" t="s">
        <v>123</v>
      </c>
      <c r="K12" s="579" t="s">
        <v>353</v>
      </c>
      <c r="L12" s="579" t="s">
        <v>123</v>
      </c>
      <c r="M12" s="579" t="s">
        <v>353</v>
      </c>
      <c r="N12" s="579" t="s">
        <v>123</v>
      </c>
      <c r="O12" s="579" t="s">
        <v>353</v>
      </c>
      <c r="P12" s="674"/>
      <c r="Q12" s="579" t="s">
        <v>123</v>
      </c>
      <c r="R12" s="579" t="s">
        <v>353</v>
      </c>
      <c r="S12" s="579" t="s">
        <v>123</v>
      </c>
      <c r="T12" s="579" t="s">
        <v>353</v>
      </c>
      <c r="U12" s="579" t="s">
        <v>123</v>
      </c>
      <c r="V12" s="579" t="s">
        <v>353</v>
      </c>
      <c r="W12" s="579" t="s">
        <v>123</v>
      </c>
      <c r="X12" s="579" t="s">
        <v>353</v>
      </c>
    </row>
    <row r="13" spans="1:25" ht="30" customHeight="1" x14ac:dyDescent="0.3">
      <c r="A13" s="220" t="s">
        <v>216</v>
      </c>
      <c r="B13" s="360"/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59"/>
      <c r="Q13" s="360"/>
      <c r="R13" s="360"/>
      <c r="S13" s="360"/>
      <c r="T13" s="360"/>
      <c r="U13" s="360"/>
      <c r="V13" s="360"/>
      <c r="W13" s="360"/>
      <c r="X13" s="360"/>
    </row>
    <row r="14" spans="1:25" ht="37.5" customHeight="1" x14ac:dyDescent="0.3">
      <c r="A14" s="221" t="s">
        <v>285</v>
      </c>
      <c r="B14" s="223">
        <v>1718905290</v>
      </c>
      <c r="C14" s="223">
        <v>2015562643</v>
      </c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1"/>
      <c r="Q14" s="224"/>
      <c r="R14" s="224"/>
      <c r="S14" s="223">
        <f>SUM(B14+F14+H14+L14+Q14)</f>
        <v>1718905290</v>
      </c>
      <c r="T14" s="223">
        <f>SUM(C14+G14+I14+M14+R14)</f>
        <v>2015562643</v>
      </c>
      <c r="U14" s="223">
        <f>SUM(D14+J14+N14)</f>
        <v>0</v>
      </c>
      <c r="V14" s="223">
        <f>SUM(E14+K14+O14)</f>
        <v>0</v>
      </c>
      <c r="W14" s="224">
        <f>SUM(B14+D14+F14+H14+J14+L14+N14+Q14)</f>
        <v>1718905290</v>
      </c>
      <c r="X14" s="224">
        <f>SUM(C14+E14+G14+I14+K14+M14+O14+R14)</f>
        <v>2015562643</v>
      </c>
      <c r="Y14" s="225"/>
    </row>
    <row r="15" spans="1:25" ht="30" customHeight="1" x14ac:dyDescent="0.3">
      <c r="A15" s="222" t="s">
        <v>286</v>
      </c>
      <c r="B15" s="223">
        <v>7560000</v>
      </c>
      <c r="C15" s="223">
        <v>7560000</v>
      </c>
      <c r="D15" s="224"/>
      <c r="E15" s="224"/>
      <c r="F15" s="223"/>
      <c r="G15" s="223"/>
      <c r="H15" s="223"/>
      <c r="I15" s="223"/>
      <c r="J15" s="223"/>
      <c r="K15" s="224"/>
      <c r="L15" s="224"/>
      <c r="M15" s="224"/>
      <c r="N15" s="224"/>
      <c r="O15" s="224"/>
      <c r="P15" s="222"/>
      <c r="Q15" s="224"/>
      <c r="R15" s="224"/>
      <c r="S15" s="223">
        <f t="shared" ref="S15:T46" si="0">SUM(B15+F15+H15+L15+Q15)</f>
        <v>7560000</v>
      </c>
      <c r="T15" s="223">
        <f t="shared" si="0"/>
        <v>7560000</v>
      </c>
      <c r="U15" s="223">
        <f t="shared" ref="U15:V46" si="1">SUM(D15+J15+N15)</f>
        <v>0</v>
      </c>
      <c r="V15" s="223">
        <f t="shared" si="1"/>
        <v>0</v>
      </c>
      <c r="W15" s="224">
        <f t="shared" ref="W15:X46" si="2">SUM(B15+D15+F15+H15+J15+L15+N15+Q15)</f>
        <v>7560000</v>
      </c>
      <c r="X15" s="224">
        <f t="shared" si="2"/>
        <v>7560000</v>
      </c>
      <c r="Y15" s="225"/>
    </row>
    <row r="16" spans="1:25" ht="30" customHeight="1" x14ac:dyDescent="0.3">
      <c r="A16" s="222" t="s">
        <v>287</v>
      </c>
      <c r="B16" s="227">
        <v>3000000</v>
      </c>
      <c r="C16" s="223">
        <v>3000000</v>
      </c>
      <c r="D16" s="224"/>
      <c r="E16" s="224"/>
      <c r="F16" s="223"/>
      <c r="G16" s="223"/>
      <c r="H16" s="223"/>
      <c r="I16" s="223"/>
      <c r="J16" s="223"/>
      <c r="K16" s="224"/>
      <c r="L16" s="224"/>
      <c r="M16" s="224"/>
      <c r="N16" s="224"/>
      <c r="O16" s="224"/>
      <c r="P16" s="222"/>
      <c r="Q16" s="224"/>
      <c r="R16" s="224"/>
      <c r="S16" s="223">
        <f t="shared" si="0"/>
        <v>3000000</v>
      </c>
      <c r="T16" s="223">
        <f t="shared" si="0"/>
        <v>3000000</v>
      </c>
      <c r="U16" s="223">
        <f t="shared" si="1"/>
        <v>0</v>
      </c>
      <c r="V16" s="223">
        <f t="shared" si="1"/>
        <v>0</v>
      </c>
      <c r="W16" s="224">
        <f t="shared" si="2"/>
        <v>3000000</v>
      </c>
      <c r="X16" s="224">
        <f t="shared" si="2"/>
        <v>3000000</v>
      </c>
      <c r="Y16" s="225"/>
    </row>
    <row r="17" spans="1:25" ht="30" customHeight="1" x14ac:dyDescent="0.3">
      <c r="A17" s="222" t="s">
        <v>367</v>
      </c>
      <c r="B17" s="227"/>
      <c r="C17" s="223">
        <v>344083</v>
      </c>
      <c r="D17" s="224"/>
      <c r="E17" s="224"/>
      <c r="F17" s="223"/>
      <c r="G17" s="223"/>
      <c r="H17" s="223"/>
      <c r="I17" s="223"/>
      <c r="J17" s="223"/>
      <c r="K17" s="224"/>
      <c r="L17" s="224"/>
      <c r="M17" s="224"/>
      <c r="N17" s="224"/>
      <c r="O17" s="224"/>
      <c r="P17" s="222"/>
      <c r="Q17" s="224"/>
      <c r="R17" s="224"/>
      <c r="S17" s="223">
        <f t="shared" si="0"/>
        <v>0</v>
      </c>
      <c r="T17" s="223">
        <f t="shared" si="0"/>
        <v>344083</v>
      </c>
      <c r="U17" s="223">
        <f t="shared" si="1"/>
        <v>0</v>
      </c>
      <c r="V17" s="223">
        <f t="shared" si="1"/>
        <v>0</v>
      </c>
      <c r="W17" s="224">
        <f t="shared" si="2"/>
        <v>0</v>
      </c>
      <c r="X17" s="224">
        <f t="shared" si="2"/>
        <v>344083</v>
      </c>
      <c r="Y17" s="225"/>
    </row>
    <row r="18" spans="1:25" ht="30" customHeight="1" x14ac:dyDescent="0.3">
      <c r="A18" s="222" t="s">
        <v>288</v>
      </c>
      <c r="B18" s="227"/>
      <c r="C18" s="223"/>
      <c r="D18" s="224"/>
      <c r="E18" s="224"/>
      <c r="F18" s="223">
        <v>10000000</v>
      </c>
      <c r="G18" s="223">
        <v>10000000</v>
      </c>
      <c r="H18" s="223"/>
      <c r="I18" s="223"/>
      <c r="J18" s="223"/>
      <c r="K18" s="224"/>
      <c r="L18" s="224"/>
      <c r="M18" s="224"/>
      <c r="N18" s="224"/>
      <c r="O18" s="224"/>
      <c r="P18" s="222"/>
      <c r="Q18" s="224"/>
      <c r="R18" s="224"/>
      <c r="S18" s="223">
        <f t="shared" si="0"/>
        <v>10000000</v>
      </c>
      <c r="T18" s="223">
        <f t="shared" si="0"/>
        <v>10000000</v>
      </c>
      <c r="U18" s="223">
        <f t="shared" si="1"/>
        <v>0</v>
      </c>
      <c r="V18" s="223">
        <f t="shared" si="1"/>
        <v>0</v>
      </c>
      <c r="W18" s="224">
        <f t="shared" si="2"/>
        <v>10000000</v>
      </c>
      <c r="X18" s="224">
        <f t="shared" si="2"/>
        <v>10000000</v>
      </c>
      <c r="Y18" s="225"/>
    </row>
    <row r="19" spans="1:25" ht="33" customHeight="1" x14ac:dyDescent="0.3">
      <c r="A19" s="222" t="s">
        <v>290</v>
      </c>
      <c r="B19" s="227"/>
      <c r="C19" s="227"/>
      <c r="D19" s="224"/>
      <c r="E19" s="224"/>
      <c r="F19" s="223">
        <v>592500000</v>
      </c>
      <c r="G19" s="223">
        <v>692500000</v>
      </c>
      <c r="H19" s="223"/>
      <c r="I19" s="223"/>
      <c r="J19" s="223"/>
      <c r="K19" s="224"/>
      <c r="L19" s="224"/>
      <c r="M19" s="224"/>
      <c r="N19" s="224"/>
      <c r="O19" s="224"/>
      <c r="P19" s="222"/>
      <c r="Q19" s="224"/>
      <c r="R19" s="224"/>
      <c r="S19" s="223">
        <f t="shared" si="0"/>
        <v>592500000</v>
      </c>
      <c r="T19" s="223">
        <f t="shared" si="0"/>
        <v>692500000</v>
      </c>
      <c r="U19" s="223">
        <f t="shared" si="1"/>
        <v>0</v>
      </c>
      <c r="V19" s="223">
        <f t="shared" si="1"/>
        <v>0</v>
      </c>
      <c r="W19" s="224">
        <f t="shared" si="2"/>
        <v>592500000</v>
      </c>
      <c r="X19" s="224">
        <f t="shared" si="2"/>
        <v>692500000</v>
      </c>
      <c r="Y19" s="225"/>
    </row>
    <row r="20" spans="1:25" ht="33" customHeight="1" x14ac:dyDescent="0.3">
      <c r="A20" s="222" t="s">
        <v>291</v>
      </c>
      <c r="B20" s="227"/>
      <c r="C20" s="227"/>
      <c r="D20" s="224"/>
      <c r="E20" s="224"/>
      <c r="F20" s="223">
        <v>5000000</v>
      </c>
      <c r="G20" s="223">
        <v>5000000</v>
      </c>
      <c r="H20" s="223"/>
      <c r="I20" s="223"/>
      <c r="J20" s="223"/>
      <c r="K20" s="224"/>
      <c r="L20" s="224"/>
      <c r="M20" s="224"/>
      <c r="N20" s="224"/>
      <c r="O20" s="224"/>
      <c r="P20" s="222"/>
      <c r="Q20" s="224"/>
      <c r="R20" s="224"/>
      <c r="S20" s="223">
        <f t="shared" si="0"/>
        <v>5000000</v>
      </c>
      <c r="T20" s="223">
        <f t="shared" si="0"/>
        <v>5000000</v>
      </c>
      <c r="U20" s="223">
        <f t="shared" si="1"/>
        <v>0</v>
      </c>
      <c r="V20" s="223">
        <f t="shared" si="1"/>
        <v>0</v>
      </c>
      <c r="W20" s="224">
        <f t="shared" si="2"/>
        <v>5000000</v>
      </c>
      <c r="X20" s="224">
        <f t="shared" si="2"/>
        <v>5000000</v>
      </c>
      <c r="Y20" s="225"/>
    </row>
    <row r="21" spans="1:25" ht="33" customHeight="1" x14ac:dyDescent="0.3">
      <c r="A21" s="222" t="s">
        <v>292</v>
      </c>
      <c r="B21" s="227"/>
      <c r="C21" s="227"/>
      <c r="D21" s="224"/>
      <c r="E21" s="224"/>
      <c r="F21" s="223">
        <v>44000000</v>
      </c>
      <c r="G21" s="223">
        <v>44000000</v>
      </c>
      <c r="H21" s="223"/>
      <c r="I21" s="223"/>
      <c r="J21" s="223"/>
      <c r="K21" s="224"/>
      <c r="L21" s="224"/>
      <c r="M21" s="224"/>
      <c r="N21" s="224"/>
      <c r="O21" s="224"/>
      <c r="P21" s="222"/>
      <c r="Q21" s="224"/>
      <c r="R21" s="224"/>
      <c r="S21" s="223">
        <f t="shared" si="0"/>
        <v>44000000</v>
      </c>
      <c r="T21" s="223">
        <f t="shared" si="0"/>
        <v>44000000</v>
      </c>
      <c r="U21" s="223">
        <f t="shared" si="1"/>
        <v>0</v>
      </c>
      <c r="V21" s="223">
        <f t="shared" si="1"/>
        <v>0</v>
      </c>
      <c r="W21" s="224">
        <f t="shared" si="2"/>
        <v>44000000</v>
      </c>
      <c r="X21" s="224">
        <f t="shared" si="2"/>
        <v>44000000</v>
      </c>
      <c r="Y21" s="225"/>
    </row>
    <row r="22" spans="1:25" ht="33" customHeight="1" x14ac:dyDescent="0.3">
      <c r="A22" s="222" t="s">
        <v>293</v>
      </c>
      <c r="B22" s="227"/>
      <c r="C22" s="227"/>
      <c r="D22" s="224"/>
      <c r="E22" s="224"/>
      <c r="F22" s="223">
        <v>300000</v>
      </c>
      <c r="G22" s="223">
        <v>300000</v>
      </c>
      <c r="H22" s="223"/>
      <c r="I22" s="223"/>
      <c r="J22" s="223"/>
      <c r="K22" s="224"/>
      <c r="L22" s="224"/>
      <c r="M22" s="224"/>
      <c r="N22" s="224"/>
      <c r="O22" s="224"/>
      <c r="P22" s="222"/>
      <c r="Q22" s="224"/>
      <c r="R22" s="224"/>
      <c r="S22" s="223">
        <f t="shared" si="0"/>
        <v>300000</v>
      </c>
      <c r="T22" s="223">
        <f t="shared" si="0"/>
        <v>300000</v>
      </c>
      <c r="U22" s="223">
        <f t="shared" si="1"/>
        <v>0</v>
      </c>
      <c r="V22" s="223">
        <f t="shared" si="1"/>
        <v>0</v>
      </c>
      <c r="W22" s="224">
        <f t="shared" si="2"/>
        <v>300000</v>
      </c>
      <c r="X22" s="224">
        <f t="shared" si="2"/>
        <v>300000</v>
      </c>
      <c r="Y22" s="225"/>
    </row>
    <row r="23" spans="1:25" ht="33" customHeight="1" x14ac:dyDescent="0.3">
      <c r="A23" s="222" t="s">
        <v>294</v>
      </c>
      <c r="B23" s="227"/>
      <c r="C23" s="227"/>
      <c r="D23" s="224"/>
      <c r="E23" s="224"/>
      <c r="F23" s="223">
        <v>3500000</v>
      </c>
      <c r="G23" s="223">
        <v>3500000</v>
      </c>
      <c r="H23" s="223"/>
      <c r="I23" s="223"/>
      <c r="J23" s="223"/>
      <c r="K23" s="224"/>
      <c r="L23" s="224"/>
      <c r="M23" s="224"/>
      <c r="N23" s="224"/>
      <c r="O23" s="224"/>
      <c r="P23" s="222"/>
      <c r="Q23" s="224"/>
      <c r="R23" s="224"/>
      <c r="S23" s="223">
        <f t="shared" si="0"/>
        <v>3500000</v>
      </c>
      <c r="T23" s="223">
        <f t="shared" si="0"/>
        <v>3500000</v>
      </c>
      <c r="U23" s="223">
        <f t="shared" si="1"/>
        <v>0</v>
      </c>
      <c r="V23" s="223">
        <f t="shared" si="1"/>
        <v>0</v>
      </c>
      <c r="W23" s="224">
        <f t="shared" si="2"/>
        <v>3500000</v>
      </c>
      <c r="X23" s="224">
        <f t="shared" si="2"/>
        <v>3500000</v>
      </c>
      <c r="Y23" s="225"/>
    </row>
    <row r="24" spans="1:25" ht="33" customHeight="1" x14ac:dyDescent="0.3">
      <c r="A24" s="229" t="s">
        <v>295</v>
      </c>
      <c r="B24" s="227"/>
      <c r="C24" s="227"/>
      <c r="D24" s="224"/>
      <c r="E24" s="224"/>
      <c r="F24" s="223">
        <v>3500000</v>
      </c>
      <c r="G24" s="223">
        <v>3500000</v>
      </c>
      <c r="H24" s="223"/>
      <c r="I24" s="223"/>
      <c r="J24" s="223"/>
      <c r="K24" s="224"/>
      <c r="L24" s="224"/>
      <c r="M24" s="224"/>
      <c r="N24" s="224"/>
      <c r="O24" s="224"/>
      <c r="P24" s="222"/>
      <c r="Q24" s="224"/>
      <c r="R24" s="224"/>
      <c r="S24" s="223">
        <f t="shared" si="0"/>
        <v>3500000</v>
      </c>
      <c r="T24" s="223">
        <f t="shared" si="0"/>
        <v>3500000</v>
      </c>
      <c r="U24" s="223">
        <f t="shared" si="1"/>
        <v>0</v>
      </c>
      <c r="V24" s="223">
        <f t="shared" si="1"/>
        <v>0</v>
      </c>
      <c r="W24" s="224">
        <f t="shared" si="2"/>
        <v>3500000</v>
      </c>
      <c r="X24" s="224">
        <f t="shared" si="2"/>
        <v>3500000</v>
      </c>
      <c r="Y24" s="225"/>
    </row>
    <row r="25" spans="1:25" ht="33" customHeight="1" x14ac:dyDescent="0.3">
      <c r="A25" s="222" t="s">
        <v>289</v>
      </c>
      <c r="B25" s="227"/>
      <c r="C25" s="227"/>
      <c r="D25" s="224"/>
      <c r="E25" s="224"/>
      <c r="F25" s="223"/>
      <c r="G25" s="223"/>
      <c r="H25" s="223">
        <v>900000</v>
      </c>
      <c r="I25" s="223">
        <v>900000</v>
      </c>
      <c r="J25" s="223"/>
      <c r="K25" s="224"/>
      <c r="L25" s="224"/>
      <c r="M25" s="224"/>
      <c r="N25" s="224"/>
      <c r="O25" s="224"/>
      <c r="P25" s="222"/>
      <c r="Q25" s="224"/>
      <c r="R25" s="224"/>
      <c r="S25" s="223">
        <f t="shared" si="0"/>
        <v>900000</v>
      </c>
      <c r="T25" s="223">
        <f t="shared" si="0"/>
        <v>900000</v>
      </c>
      <c r="U25" s="223">
        <f t="shared" si="1"/>
        <v>0</v>
      </c>
      <c r="V25" s="223">
        <f t="shared" si="1"/>
        <v>0</v>
      </c>
      <c r="W25" s="224">
        <f t="shared" si="2"/>
        <v>900000</v>
      </c>
      <c r="X25" s="224">
        <f t="shared" si="2"/>
        <v>900000</v>
      </c>
      <c r="Y25" s="225"/>
    </row>
    <row r="26" spans="1:25" ht="33" customHeight="1" x14ac:dyDescent="0.3">
      <c r="A26" s="222" t="s">
        <v>296</v>
      </c>
      <c r="B26" s="227"/>
      <c r="C26" s="227"/>
      <c r="D26" s="224"/>
      <c r="E26" s="224"/>
      <c r="F26" s="223"/>
      <c r="G26" s="223"/>
      <c r="H26" s="223">
        <v>2000000</v>
      </c>
      <c r="I26" s="223">
        <v>2000000</v>
      </c>
      <c r="J26" s="223"/>
      <c r="K26" s="224"/>
      <c r="L26" s="224"/>
      <c r="M26" s="224"/>
      <c r="N26" s="224"/>
      <c r="O26" s="224"/>
      <c r="P26" s="222"/>
      <c r="Q26" s="224"/>
      <c r="R26" s="224"/>
      <c r="S26" s="223">
        <f t="shared" si="0"/>
        <v>2000000</v>
      </c>
      <c r="T26" s="223">
        <f t="shared" si="0"/>
        <v>2000000</v>
      </c>
      <c r="U26" s="223">
        <f t="shared" si="1"/>
        <v>0</v>
      </c>
      <c r="V26" s="223">
        <f t="shared" si="1"/>
        <v>0</v>
      </c>
      <c r="W26" s="224">
        <f t="shared" si="2"/>
        <v>2000000</v>
      </c>
      <c r="X26" s="224">
        <f t="shared" si="2"/>
        <v>2000000</v>
      </c>
      <c r="Y26" s="225"/>
    </row>
    <row r="27" spans="1:25" ht="33" customHeight="1" x14ac:dyDescent="0.3">
      <c r="A27" s="222" t="s">
        <v>299</v>
      </c>
      <c r="B27" s="227"/>
      <c r="C27" s="227"/>
      <c r="D27" s="224"/>
      <c r="E27" s="224"/>
      <c r="F27" s="223"/>
      <c r="G27" s="223"/>
      <c r="H27" s="223">
        <v>85000000</v>
      </c>
      <c r="I27" s="223">
        <v>85000000</v>
      </c>
      <c r="J27" s="223"/>
      <c r="K27" s="224"/>
      <c r="L27" s="224"/>
      <c r="M27" s="224"/>
      <c r="N27" s="224"/>
      <c r="O27" s="224"/>
      <c r="P27" s="222"/>
      <c r="Q27" s="224"/>
      <c r="R27" s="224"/>
      <c r="S27" s="223">
        <f t="shared" si="0"/>
        <v>85000000</v>
      </c>
      <c r="T27" s="223">
        <f t="shared" si="0"/>
        <v>85000000</v>
      </c>
      <c r="U27" s="223">
        <f t="shared" si="1"/>
        <v>0</v>
      </c>
      <c r="V27" s="223">
        <f t="shared" si="1"/>
        <v>0</v>
      </c>
      <c r="W27" s="224">
        <f t="shared" si="2"/>
        <v>85000000</v>
      </c>
      <c r="X27" s="224">
        <f t="shared" si="2"/>
        <v>85000000</v>
      </c>
      <c r="Y27" s="225"/>
    </row>
    <row r="28" spans="1:25" ht="33" customHeight="1" x14ac:dyDescent="0.3">
      <c r="A28" s="222" t="s">
        <v>300</v>
      </c>
      <c r="B28" s="227"/>
      <c r="C28" s="227"/>
      <c r="D28" s="224"/>
      <c r="E28" s="224"/>
      <c r="F28" s="223"/>
      <c r="G28" s="223"/>
      <c r="H28" s="223">
        <v>2600000</v>
      </c>
      <c r="I28" s="223">
        <v>2600000</v>
      </c>
      <c r="J28" s="223"/>
      <c r="K28" s="224"/>
      <c r="L28" s="224"/>
      <c r="M28" s="224"/>
      <c r="N28" s="224"/>
      <c r="O28" s="224"/>
      <c r="P28" s="222"/>
      <c r="Q28" s="224"/>
      <c r="R28" s="224"/>
      <c r="S28" s="223">
        <f t="shared" si="0"/>
        <v>2600000</v>
      </c>
      <c r="T28" s="223">
        <f t="shared" si="0"/>
        <v>2600000</v>
      </c>
      <c r="U28" s="223">
        <f t="shared" si="1"/>
        <v>0</v>
      </c>
      <c r="V28" s="223">
        <f t="shared" si="1"/>
        <v>0</v>
      </c>
      <c r="W28" s="224">
        <f t="shared" si="2"/>
        <v>2600000</v>
      </c>
      <c r="X28" s="224">
        <f t="shared" si="2"/>
        <v>2600000</v>
      </c>
      <c r="Y28" s="225"/>
    </row>
    <row r="29" spans="1:25" ht="33" customHeight="1" x14ac:dyDescent="0.3">
      <c r="A29" s="222" t="s">
        <v>301</v>
      </c>
      <c r="B29" s="227"/>
      <c r="C29" s="227"/>
      <c r="D29" s="224"/>
      <c r="E29" s="224"/>
      <c r="F29" s="223"/>
      <c r="G29" s="223"/>
      <c r="H29" s="223">
        <v>140970000</v>
      </c>
      <c r="I29" s="223">
        <v>140970000</v>
      </c>
      <c r="J29" s="223"/>
      <c r="K29" s="224"/>
      <c r="L29" s="224"/>
      <c r="M29" s="224"/>
      <c r="N29" s="224"/>
      <c r="O29" s="224"/>
      <c r="P29" s="222"/>
      <c r="Q29" s="224"/>
      <c r="R29" s="224"/>
      <c r="S29" s="223">
        <f t="shared" si="0"/>
        <v>140970000</v>
      </c>
      <c r="T29" s="223">
        <f t="shared" si="0"/>
        <v>140970000</v>
      </c>
      <c r="U29" s="223">
        <f t="shared" si="1"/>
        <v>0</v>
      </c>
      <c r="V29" s="223">
        <f t="shared" si="1"/>
        <v>0</v>
      </c>
      <c r="W29" s="224">
        <f t="shared" si="2"/>
        <v>140970000</v>
      </c>
      <c r="X29" s="224">
        <f t="shared" si="2"/>
        <v>140970000</v>
      </c>
      <c r="Y29" s="225"/>
    </row>
    <row r="30" spans="1:25" ht="33" customHeight="1" x14ac:dyDescent="0.3">
      <c r="A30" s="222" t="s">
        <v>302</v>
      </c>
      <c r="B30" s="227"/>
      <c r="C30" s="227"/>
      <c r="D30" s="224"/>
      <c r="E30" s="224"/>
      <c r="F30" s="223"/>
      <c r="G30" s="223"/>
      <c r="H30" s="223">
        <v>31240000</v>
      </c>
      <c r="I30" s="223">
        <v>31240000</v>
      </c>
      <c r="J30" s="223"/>
      <c r="K30" s="224"/>
      <c r="L30" s="224"/>
      <c r="M30" s="224"/>
      <c r="N30" s="224"/>
      <c r="O30" s="224"/>
      <c r="P30" s="222"/>
      <c r="Q30" s="224"/>
      <c r="R30" s="224"/>
      <c r="S30" s="223">
        <f t="shared" si="0"/>
        <v>31240000</v>
      </c>
      <c r="T30" s="223">
        <f t="shared" si="0"/>
        <v>31240000</v>
      </c>
      <c r="U30" s="223">
        <f t="shared" si="1"/>
        <v>0</v>
      </c>
      <c r="V30" s="223">
        <f t="shared" si="1"/>
        <v>0</v>
      </c>
      <c r="W30" s="224">
        <f t="shared" si="2"/>
        <v>31240000</v>
      </c>
      <c r="X30" s="224">
        <f t="shared" si="2"/>
        <v>31240000</v>
      </c>
      <c r="Y30" s="225"/>
    </row>
    <row r="31" spans="1:25" ht="30" customHeight="1" x14ac:dyDescent="0.3">
      <c r="A31" s="222" t="s">
        <v>303</v>
      </c>
      <c r="B31" s="227"/>
      <c r="C31" s="227"/>
      <c r="D31" s="224"/>
      <c r="E31" s="223"/>
      <c r="F31" s="223"/>
      <c r="G31" s="223"/>
      <c r="H31" s="223">
        <v>3600000</v>
      </c>
      <c r="I31" s="223">
        <v>3600000</v>
      </c>
      <c r="J31" s="223"/>
      <c r="K31" s="224"/>
      <c r="L31" s="224"/>
      <c r="M31" s="224"/>
      <c r="N31" s="224"/>
      <c r="O31" s="224"/>
      <c r="P31" s="222"/>
      <c r="Q31" s="224"/>
      <c r="R31" s="224"/>
      <c r="S31" s="223">
        <f t="shared" si="0"/>
        <v>3600000</v>
      </c>
      <c r="T31" s="223">
        <f t="shared" si="0"/>
        <v>3600000</v>
      </c>
      <c r="U31" s="223">
        <f t="shared" si="1"/>
        <v>0</v>
      </c>
      <c r="V31" s="223">
        <f t="shared" si="1"/>
        <v>0</v>
      </c>
      <c r="W31" s="224">
        <f t="shared" si="2"/>
        <v>3600000</v>
      </c>
      <c r="X31" s="224">
        <f t="shared" si="2"/>
        <v>3600000</v>
      </c>
      <c r="Y31" s="225"/>
    </row>
    <row r="32" spans="1:25" ht="48" customHeight="1" x14ac:dyDescent="0.3">
      <c r="A32" s="222" t="s">
        <v>304</v>
      </c>
      <c r="B32" s="227"/>
      <c r="C32" s="227"/>
      <c r="D32" s="224"/>
      <c r="E32" s="223"/>
      <c r="F32" s="223"/>
      <c r="G32" s="223"/>
      <c r="H32" s="223">
        <v>8000000</v>
      </c>
      <c r="I32" s="223">
        <f>8000000+1900000</f>
        <v>9900000</v>
      </c>
      <c r="J32" s="223"/>
      <c r="K32" s="224"/>
      <c r="L32" s="224"/>
      <c r="M32" s="224"/>
      <c r="N32" s="224"/>
      <c r="O32" s="224"/>
      <c r="P32" s="222"/>
      <c r="Q32" s="224"/>
      <c r="R32" s="224"/>
      <c r="S32" s="223">
        <f t="shared" si="0"/>
        <v>8000000</v>
      </c>
      <c r="T32" s="223">
        <f t="shared" si="0"/>
        <v>9900000</v>
      </c>
      <c r="U32" s="223">
        <f t="shared" si="1"/>
        <v>0</v>
      </c>
      <c r="V32" s="223">
        <f t="shared" si="1"/>
        <v>0</v>
      </c>
      <c r="W32" s="224">
        <f t="shared" si="2"/>
        <v>8000000</v>
      </c>
      <c r="X32" s="224">
        <f t="shared" si="2"/>
        <v>9900000</v>
      </c>
      <c r="Y32" s="225"/>
    </row>
    <row r="33" spans="1:25" ht="30" customHeight="1" x14ac:dyDescent="0.3">
      <c r="A33" s="229" t="s">
        <v>306</v>
      </c>
      <c r="B33" s="227"/>
      <c r="C33" s="227"/>
      <c r="D33" s="224"/>
      <c r="E33" s="223"/>
      <c r="F33" s="223"/>
      <c r="G33" s="223"/>
      <c r="H33" s="223">
        <v>5000000</v>
      </c>
      <c r="I33" s="223">
        <v>5000000</v>
      </c>
      <c r="J33" s="224"/>
      <c r="K33" s="224"/>
      <c r="L33" s="224"/>
      <c r="M33" s="224"/>
      <c r="N33" s="224"/>
      <c r="O33" s="224"/>
      <c r="P33" s="222"/>
      <c r="Q33" s="224"/>
      <c r="R33" s="224"/>
      <c r="S33" s="223">
        <f t="shared" si="0"/>
        <v>5000000</v>
      </c>
      <c r="T33" s="223">
        <f t="shared" si="0"/>
        <v>5000000</v>
      </c>
      <c r="U33" s="223">
        <f t="shared" si="1"/>
        <v>0</v>
      </c>
      <c r="V33" s="223">
        <f t="shared" si="1"/>
        <v>0</v>
      </c>
      <c r="W33" s="224">
        <f t="shared" si="2"/>
        <v>5000000</v>
      </c>
      <c r="X33" s="224">
        <f t="shared" si="2"/>
        <v>5000000</v>
      </c>
      <c r="Y33" s="225"/>
    </row>
    <row r="34" spans="1:25" ht="46.5" customHeight="1" x14ac:dyDescent="0.3">
      <c r="A34" s="222" t="s">
        <v>305</v>
      </c>
      <c r="B34" s="227"/>
      <c r="C34" s="227"/>
      <c r="D34" s="224"/>
      <c r="E34" s="223"/>
      <c r="F34" s="223"/>
      <c r="G34" s="223"/>
      <c r="H34" s="223"/>
      <c r="I34" s="223"/>
      <c r="J34" s="224"/>
      <c r="K34" s="224"/>
      <c r="L34" s="224"/>
      <c r="M34" s="224"/>
      <c r="N34" s="223">
        <v>2000000</v>
      </c>
      <c r="O34" s="223">
        <v>2000000</v>
      </c>
      <c r="P34" s="222"/>
      <c r="Q34" s="224"/>
      <c r="R34" s="224"/>
      <c r="S34" s="223">
        <f t="shared" si="0"/>
        <v>0</v>
      </c>
      <c r="T34" s="223">
        <f t="shared" si="0"/>
        <v>0</v>
      </c>
      <c r="U34" s="223">
        <f t="shared" si="1"/>
        <v>2000000</v>
      </c>
      <c r="V34" s="223">
        <f t="shared" si="1"/>
        <v>2000000</v>
      </c>
      <c r="W34" s="224">
        <f t="shared" si="2"/>
        <v>2000000</v>
      </c>
      <c r="X34" s="224">
        <f t="shared" si="2"/>
        <v>2000000</v>
      </c>
      <c r="Y34" s="225"/>
    </row>
    <row r="35" spans="1:25" ht="30" customHeight="1" x14ac:dyDescent="0.3">
      <c r="A35" s="237" t="s">
        <v>307</v>
      </c>
      <c r="B35" s="227"/>
      <c r="C35" s="227"/>
      <c r="D35" s="228"/>
      <c r="E35" s="228"/>
      <c r="F35" s="227"/>
      <c r="G35" s="227"/>
      <c r="H35" s="223"/>
      <c r="I35" s="223"/>
      <c r="J35" s="227">
        <v>2500000</v>
      </c>
      <c r="K35" s="227">
        <v>2500000</v>
      </c>
      <c r="L35" s="227"/>
      <c r="M35" s="227"/>
      <c r="N35" s="227"/>
      <c r="O35" s="227"/>
      <c r="P35" s="222"/>
      <c r="Q35" s="227"/>
      <c r="R35" s="227"/>
      <c r="S35" s="223">
        <f t="shared" si="0"/>
        <v>0</v>
      </c>
      <c r="T35" s="223">
        <f t="shared" si="0"/>
        <v>0</v>
      </c>
      <c r="U35" s="223">
        <f t="shared" si="1"/>
        <v>2500000</v>
      </c>
      <c r="V35" s="223">
        <f t="shared" si="1"/>
        <v>2500000</v>
      </c>
      <c r="W35" s="224">
        <f t="shared" si="2"/>
        <v>2500000</v>
      </c>
      <c r="X35" s="224">
        <f t="shared" si="2"/>
        <v>2500000</v>
      </c>
      <c r="Y35" s="225"/>
    </row>
    <row r="36" spans="1:25" ht="41.25" customHeight="1" x14ac:dyDescent="0.3">
      <c r="A36" s="237" t="s">
        <v>416</v>
      </c>
      <c r="B36" s="227"/>
      <c r="C36" s="227"/>
      <c r="D36" s="228"/>
      <c r="E36" s="228"/>
      <c r="F36" s="227"/>
      <c r="G36" s="227"/>
      <c r="H36" s="223"/>
      <c r="I36" s="223"/>
      <c r="J36" s="227">
        <v>200000000</v>
      </c>
      <c r="K36" s="227">
        <f>200000000-54967547</f>
        <v>145032453</v>
      </c>
      <c r="L36" s="227"/>
      <c r="M36" s="227"/>
      <c r="N36" s="227"/>
      <c r="O36" s="227"/>
      <c r="P36" s="222"/>
      <c r="Q36" s="227"/>
      <c r="R36" s="227"/>
      <c r="S36" s="223">
        <f t="shared" si="0"/>
        <v>0</v>
      </c>
      <c r="T36" s="223">
        <f t="shared" si="0"/>
        <v>0</v>
      </c>
      <c r="U36" s="223">
        <f t="shared" si="1"/>
        <v>200000000</v>
      </c>
      <c r="V36" s="223">
        <f t="shared" si="1"/>
        <v>145032453</v>
      </c>
      <c r="W36" s="224">
        <f t="shared" si="2"/>
        <v>200000000</v>
      </c>
      <c r="X36" s="224">
        <f t="shared" si="2"/>
        <v>145032453</v>
      </c>
      <c r="Y36" s="225"/>
    </row>
    <row r="37" spans="1:25" ht="30" customHeight="1" x14ac:dyDescent="0.3">
      <c r="A37" s="238" t="s">
        <v>349</v>
      </c>
      <c r="B37" s="227"/>
      <c r="C37" s="227"/>
      <c r="D37" s="228"/>
      <c r="E37" s="228"/>
      <c r="F37" s="227"/>
      <c r="G37" s="227"/>
      <c r="H37" s="223"/>
      <c r="I37" s="223"/>
      <c r="J37" s="227">
        <v>150000000</v>
      </c>
      <c r="K37" s="227">
        <v>150000000</v>
      </c>
      <c r="L37" s="227"/>
      <c r="M37" s="227"/>
      <c r="N37" s="227"/>
      <c r="O37" s="227"/>
      <c r="P37" s="229"/>
      <c r="Q37" s="227"/>
      <c r="R37" s="227"/>
      <c r="S37" s="223">
        <f t="shared" si="0"/>
        <v>0</v>
      </c>
      <c r="T37" s="223">
        <f t="shared" si="0"/>
        <v>0</v>
      </c>
      <c r="U37" s="223">
        <f t="shared" si="1"/>
        <v>150000000</v>
      </c>
      <c r="V37" s="223">
        <f t="shared" si="1"/>
        <v>150000000</v>
      </c>
      <c r="W37" s="224">
        <f t="shared" si="2"/>
        <v>150000000</v>
      </c>
      <c r="X37" s="224">
        <f t="shared" si="2"/>
        <v>150000000</v>
      </c>
      <c r="Y37" s="225"/>
    </row>
    <row r="38" spans="1:25" ht="30" customHeight="1" x14ac:dyDescent="0.3">
      <c r="A38" s="238" t="s">
        <v>435</v>
      </c>
      <c r="B38" s="227"/>
      <c r="C38" s="227"/>
      <c r="D38" s="228"/>
      <c r="E38" s="228"/>
      <c r="F38" s="227"/>
      <c r="G38" s="227"/>
      <c r="H38" s="223"/>
      <c r="I38" s="223">
        <f>41499+893623</f>
        <v>935122</v>
      </c>
      <c r="J38" s="227"/>
      <c r="K38" s="227"/>
      <c r="L38" s="227"/>
      <c r="M38" s="227"/>
      <c r="N38" s="227"/>
      <c r="O38" s="227"/>
      <c r="P38" s="229"/>
      <c r="Q38" s="227"/>
      <c r="R38" s="227"/>
      <c r="S38" s="223">
        <f t="shared" si="0"/>
        <v>0</v>
      </c>
      <c r="T38" s="223">
        <f t="shared" si="0"/>
        <v>935122</v>
      </c>
      <c r="U38" s="223">
        <f t="shared" si="1"/>
        <v>0</v>
      </c>
      <c r="V38" s="223">
        <f t="shared" si="1"/>
        <v>0</v>
      </c>
      <c r="W38" s="224">
        <f t="shared" si="2"/>
        <v>0</v>
      </c>
      <c r="X38" s="224">
        <f t="shared" si="2"/>
        <v>935122</v>
      </c>
      <c r="Y38" s="225"/>
    </row>
    <row r="39" spans="1:25" ht="43.5" customHeight="1" x14ac:dyDescent="0.3">
      <c r="A39" s="238" t="s">
        <v>436</v>
      </c>
      <c r="B39" s="227"/>
      <c r="C39" s="227"/>
      <c r="D39" s="228"/>
      <c r="E39" s="228"/>
      <c r="F39" s="227"/>
      <c r="G39" s="227"/>
      <c r="H39" s="223"/>
      <c r="I39" s="223">
        <v>43247351</v>
      </c>
      <c r="J39" s="227"/>
      <c r="K39" s="227"/>
      <c r="L39" s="227"/>
      <c r="M39" s="227"/>
      <c r="N39" s="227"/>
      <c r="O39" s="227"/>
      <c r="P39" s="229"/>
      <c r="Q39" s="227"/>
      <c r="R39" s="227"/>
      <c r="S39" s="223">
        <f t="shared" si="0"/>
        <v>0</v>
      </c>
      <c r="T39" s="223">
        <f t="shared" si="0"/>
        <v>43247351</v>
      </c>
      <c r="U39" s="223">
        <f t="shared" si="1"/>
        <v>0</v>
      </c>
      <c r="V39" s="223">
        <f t="shared" si="1"/>
        <v>0</v>
      </c>
      <c r="W39" s="224">
        <f t="shared" si="2"/>
        <v>0</v>
      </c>
      <c r="X39" s="224">
        <f t="shared" si="2"/>
        <v>43247351</v>
      </c>
      <c r="Y39" s="225"/>
    </row>
    <row r="40" spans="1:25" ht="51.75" customHeight="1" x14ac:dyDescent="0.3">
      <c r="A40" s="238" t="s">
        <v>348</v>
      </c>
      <c r="B40" s="227"/>
      <c r="C40" s="227"/>
      <c r="D40" s="228"/>
      <c r="E40" s="228"/>
      <c r="F40" s="227"/>
      <c r="G40" s="227"/>
      <c r="H40" s="223">
        <v>20000000</v>
      </c>
      <c r="I40" s="223">
        <v>20000000</v>
      </c>
      <c r="J40" s="227"/>
      <c r="K40" s="227"/>
      <c r="L40" s="227"/>
      <c r="M40" s="227"/>
      <c r="N40" s="227"/>
      <c r="O40" s="227"/>
      <c r="P40" s="229"/>
      <c r="Q40" s="227"/>
      <c r="R40" s="227"/>
      <c r="S40" s="223">
        <f t="shared" si="0"/>
        <v>20000000</v>
      </c>
      <c r="T40" s="223">
        <f t="shared" si="0"/>
        <v>20000000</v>
      </c>
      <c r="U40" s="223">
        <f t="shared" si="1"/>
        <v>0</v>
      </c>
      <c r="V40" s="223">
        <f t="shared" si="1"/>
        <v>0</v>
      </c>
      <c r="W40" s="224">
        <f t="shared" si="2"/>
        <v>20000000</v>
      </c>
      <c r="X40" s="224">
        <f t="shared" si="2"/>
        <v>20000000</v>
      </c>
      <c r="Y40" s="225"/>
    </row>
    <row r="41" spans="1:25" ht="31.5" customHeight="1" x14ac:dyDescent="0.3">
      <c r="A41" s="238" t="s">
        <v>325</v>
      </c>
      <c r="B41" s="227"/>
      <c r="C41" s="227"/>
      <c r="D41" s="228"/>
      <c r="E41" s="227"/>
      <c r="F41" s="227"/>
      <c r="G41" s="227"/>
      <c r="H41" s="223"/>
      <c r="I41" s="223"/>
      <c r="J41" s="227"/>
      <c r="K41" s="227"/>
      <c r="L41" s="227"/>
      <c r="M41" s="227"/>
      <c r="N41" s="227"/>
      <c r="O41" s="227"/>
      <c r="P41" s="222"/>
      <c r="Q41" s="227">
        <v>100000000</v>
      </c>
      <c r="R41" s="227">
        <f>100000000+104568766+100056323</f>
        <v>304625089</v>
      </c>
      <c r="S41" s="223">
        <f t="shared" si="0"/>
        <v>100000000</v>
      </c>
      <c r="T41" s="223">
        <f t="shared" si="0"/>
        <v>304625089</v>
      </c>
      <c r="U41" s="223">
        <f t="shared" si="1"/>
        <v>0</v>
      </c>
      <c r="V41" s="223">
        <f t="shared" si="1"/>
        <v>0</v>
      </c>
      <c r="W41" s="224">
        <f t="shared" si="2"/>
        <v>100000000</v>
      </c>
      <c r="X41" s="224">
        <f t="shared" si="2"/>
        <v>304625089</v>
      </c>
      <c r="Y41" s="225"/>
    </row>
    <row r="42" spans="1:25" ht="99.75" customHeight="1" x14ac:dyDescent="0.3">
      <c r="A42" s="238" t="s">
        <v>583</v>
      </c>
      <c r="B42" s="230"/>
      <c r="C42" s="230"/>
      <c r="D42" s="231"/>
      <c r="E42" s="230">
        <v>538920000</v>
      </c>
      <c r="F42" s="230"/>
      <c r="G42" s="230"/>
      <c r="H42" s="232"/>
      <c r="I42" s="232"/>
      <c r="J42" s="230"/>
      <c r="K42" s="230"/>
      <c r="L42" s="230"/>
      <c r="M42" s="230"/>
      <c r="N42" s="230"/>
      <c r="O42" s="230"/>
      <c r="P42" s="229"/>
      <c r="Q42" s="230"/>
      <c r="R42" s="230"/>
      <c r="S42" s="223">
        <f t="shared" si="0"/>
        <v>0</v>
      </c>
      <c r="T42" s="223">
        <f t="shared" si="0"/>
        <v>0</v>
      </c>
      <c r="U42" s="223">
        <f t="shared" si="1"/>
        <v>0</v>
      </c>
      <c r="V42" s="223">
        <f t="shared" si="1"/>
        <v>538920000</v>
      </c>
      <c r="W42" s="224">
        <f t="shared" si="2"/>
        <v>0</v>
      </c>
      <c r="X42" s="224">
        <f t="shared" si="2"/>
        <v>538920000</v>
      </c>
      <c r="Y42" s="225"/>
    </row>
    <row r="43" spans="1:25" ht="38.25" customHeight="1" x14ac:dyDescent="0.3">
      <c r="A43" s="238" t="s">
        <v>584</v>
      </c>
      <c r="B43" s="230"/>
      <c r="C43" s="230"/>
      <c r="D43" s="231"/>
      <c r="E43" s="230"/>
      <c r="F43" s="230"/>
      <c r="G43" s="230"/>
      <c r="H43" s="232"/>
      <c r="I43" s="232"/>
      <c r="J43" s="230"/>
      <c r="K43" s="230"/>
      <c r="L43" s="230"/>
      <c r="M43" s="230">
        <v>1500000</v>
      </c>
      <c r="N43" s="230"/>
      <c r="O43" s="230"/>
      <c r="P43" s="229"/>
      <c r="Q43" s="230"/>
      <c r="R43" s="230"/>
      <c r="S43" s="223">
        <f t="shared" si="0"/>
        <v>0</v>
      </c>
      <c r="T43" s="223">
        <f t="shared" si="0"/>
        <v>1500000</v>
      </c>
      <c r="U43" s="223">
        <f t="shared" si="1"/>
        <v>0</v>
      </c>
      <c r="V43" s="223">
        <f t="shared" si="1"/>
        <v>0</v>
      </c>
      <c r="W43" s="224">
        <f t="shared" si="2"/>
        <v>0</v>
      </c>
      <c r="X43" s="224">
        <f t="shared" si="2"/>
        <v>1500000</v>
      </c>
      <c r="Y43" s="225"/>
    </row>
    <row r="44" spans="1:25" ht="45" customHeight="1" thickBot="1" x14ac:dyDescent="0.35">
      <c r="A44" s="240" t="s">
        <v>308</v>
      </c>
      <c r="B44" s="230"/>
      <c r="C44" s="230"/>
      <c r="D44" s="231"/>
      <c r="E44" s="230"/>
      <c r="F44" s="230"/>
      <c r="G44" s="230"/>
      <c r="H44" s="232"/>
      <c r="I44" s="232"/>
      <c r="J44" s="230"/>
      <c r="K44" s="230"/>
      <c r="L44" s="230"/>
      <c r="M44" s="230"/>
      <c r="N44" s="230"/>
      <c r="O44" s="230"/>
      <c r="P44" s="229"/>
      <c r="Q44" s="230">
        <v>185655677</v>
      </c>
      <c r="R44" s="230">
        <v>185655677</v>
      </c>
      <c r="S44" s="223">
        <f t="shared" si="0"/>
        <v>185655677</v>
      </c>
      <c r="T44" s="223">
        <f t="shared" si="0"/>
        <v>185655677</v>
      </c>
      <c r="U44" s="223">
        <f t="shared" si="1"/>
        <v>0</v>
      </c>
      <c r="V44" s="223">
        <f t="shared" si="1"/>
        <v>0</v>
      </c>
      <c r="W44" s="224">
        <f t="shared" si="2"/>
        <v>185655677</v>
      </c>
      <c r="X44" s="224">
        <f t="shared" si="2"/>
        <v>185655677</v>
      </c>
      <c r="Y44" s="225"/>
    </row>
    <row r="45" spans="1:25" ht="35.25" hidden="1" customHeight="1" thickBot="1" x14ac:dyDescent="0.35">
      <c r="A45" s="229"/>
      <c r="B45" s="230"/>
      <c r="C45" s="230"/>
      <c r="D45" s="231"/>
      <c r="E45" s="230"/>
      <c r="F45" s="230"/>
      <c r="G45" s="230"/>
      <c r="H45" s="232"/>
      <c r="I45" s="232"/>
      <c r="J45" s="230"/>
      <c r="K45" s="230"/>
      <c r="L45" s="230"/>
      <c r="M45" s="230"/>
      <c r="N45" s="230"/>
      <c r="O45" s="230"/>
      <c r="P45" s="229"/>
      <c r="Q45" s="230"/>
      <c r="R45" s="230"/>
      <c r="S45" s="223">
        <f t="shared" si="0"/>
        <v>0</v>
      </c>
      <c r="T45" s="223">
        <f t="shared" si="0"/>
        <v>0</v>
      </c>
      <c r="U45" s="223">
        <f t="shared" si="1"/>
        <v>0</v>
      </c>
      <c r="V45" s="223">
        <f t="shared" si="1"/>
        <v>0</v>
      </c>
      <c r="W45" s="224">
        <f t="shared" si="2"/>
        <v>0</v>
      </c>
      <c r="X45" s="224">
        <f t="shared" si="2"/>
        <v>0</v>
      </c>
      <c r="Y45" s="225"/>
    </row>
    <row r="46" spans="1:25" ht="30" hidden="1" customHeight="1" x14ac:dyDescent="0.35">
      <c r="A46" s="229"/>
      <c r="B46" s="232"/>
      <c r="C46" s="232"/>
      <c r="D46" s="231"/>
      <c r="E46" s="230"/>
      <c r="F46" s="231"/>
      <c r="G46" s="231"/>
      <c r="H46" s="230"/>
      <c r="I46" s="230"/>
      <c r="J46" s="230"/>
      <c r="K46" s="230"/>
      <c r="L46" s="230"/>
      <c r="M46" s="230"/>
      <c r="N46" s="230"/>
      <c r="O46" s="230"/>
      <c r="P46" s="229"/>
      <c r="Q46" s="230"/>
      <c r="R46" s="230"/>
      <c r="S46" s="223">
        <f t="shared" si="0"/>
        <v>0</v>
      </c>
      <c r="T46" s="223">
        <f t="shared" si="0"/>
        <v>0</v>
      </c>
      <c r="U46" s="223">
        <f t="shared" si="1"/>
        <v>0</v>
      </c>
      <c r="V46" s="223">
        <f t="shared" si="1"/>
        <v>0</v>
      </c>
      <c r="W46" s="224">
        <f t="shared" si="2"/>
        <v>0</v>
      </c>
      <c r="X46" s="224">
        <f t="shared" si="2"/>
        <v>0</v>
      </c>
      <c r="Y46" s="225"/>
    </row>
    <row r="47" spans="1:25" s="236" customFormat="1" ht="39" customHeight="1" thickBot="1" x14ac:dyDescent="0.35">
      <c r="A47" s="233" t="s">
        <v>297</v>
      </c>
      <c r="B47" s="234">
        <f t="shared" ref="B47:O47" si="3">SUM(B14:B46)</f>
        <v>1729465290</v>
      </c>
      <c r="C47" s="234">
        <f t="shared" si="3"/>
        <v>2026466726</v>
      </c>
      <c r="D47" s="234">
        <f t="shared" si="3"/>
        <v>0</v>
      </c>
      <c r="E47" s="234">
        <f t="shared" si="3"/>
        <v>538920000</v>
      </c>
      <c r="F47" s="234">
        <f t="shared" si="3"/>
        <v>658800000</v>
      </c>
      <c r="G47" s="234">
        <f t="shared" si="3"/>
        <v>758800000</v>
      </c>
      <c r="H47" s="234">
        <f t="shared" si="3"/>
        <v>299310000</v>
      </c>
      <c r="I47" s="234">
        <f t="shared" si="3"/>
        <v>345392473</v>
      </c>
      <c r="J47" s="234">
        <f t="shared" si="3"/>
        <v>352500000</v>
      </c>
      <c r="K47" s="234">
        <f t="shared" si="3"/>
        <v>297532453</v>
      </c>
      <c r="L47" s="234">
        <f t="shared" si="3"/>
        <v>0</v>
      </c>
      <c r="M47" s="234">
        <f t="shared" si="3"/>
        <v>1500000</v>
      </c>
      <c r="N47" s="234">
        <f t="shared" si="3"/>
        <v>2000000</v>
      </c>
      <c r="O47" s="234">
        <f t="shared" si="3"/>
        <v>2000000</v>
      </c>
      <c r="P47" s="233" t="s">
        <v>297</v>
      </c>
      <c r="Q47" s="234">
        <f t="shared" ref="Q47:X47" si="4">SUM(Q14:Q46)</f>
        <v>285655677</v>
      </c>
      <c r="R47" s="234">
        <f t="shared" si="4"/>
        <v>490280766</v>
      </c>
      <c r="S47" s="234">
        <f t="shared" si="4"/>
        <v>2973230967</v>
      </c>
      <c r="T47" s="234">
        <f t="shared" si="4"/>
        <v>3622439965</v>
      </c>
      <c r="U47" s="234">
        <f t="shared" si="4"/>
        <v>354500000</v>
      </c>
      <c r="V47" s="234">
        <f t="shared" si="4"/>
        <v>838452453</v>
      </c>
      <c r="W47" s="234">
        <f t="shared" si="4"/>
        <v>3327730967</v>
      </c>
      <c r="X47" s="234">
        <f t="shared" si="4"/>
        <v>4460892418</v>
      </c>
      <c r="Y47" s="235"/>
    </row>
    <row r="48" spans="1:25" ht="21.75" customHeight="1" x14ac:dyDescent="0.3">
      <c r="A48" s="361" t="s">
        <v>298</v>
      </c>
      <c r="B48" s="362"/>
      <c r="C48" s="362"/>
      <c r="D48" s="363"/>
      <c r="E48" s="363"/>
      <c r="F48" s="363"/>
      <c r="G48" s="363"/>
      <c r="H48" s="364"/>
      <c r="I48" s="364"/>
      <c r="J48" s="364"/>
      <c r="K48" s="364"/>
      <c r="L48" s="364"/>
      <c r="M48" s="364"/>
      <c r="N48" s="364"/>
      <c r="O48" s="364"/>
      <c r="P48" s="361" t="s">
        <v>298</v>
      </c>
      <c r="Q48" s="364"/>
      <c r="R48" s="364"/>
      <c r="S48" s="223">
        <f t="shared" ref="S48:T63" si="5">SUM(B48+F48+H48+L48+Q48)</f>
        <v>0</v>
      </c>
      <c r="T48" s="223">
        <f t="shared" si="5"/>
        <v>0</v>
      </c>
      <c r="U48" s="223">
        <f t="shared" ref="U48:V63" si="6">SUM(D48+J48+N48)</f>
        <v>0</v>
      </c>
      <c r="V48" s="223">
        <f t="shared" si="6"/>
        <v>0</v>
      </c>
      <c r="W48" s="224">
        <f t="shared" ref="W48:X63" si="7">SUM(B48+D48+F48+H48+J48+L48+N48+Q48)</f>
        <v>0</v>
      </c>
      <c r="X48" s="224">
        <f t="shared" si="7"/>
        <v>0</v>
      </c>
      <c r="Y48" s="225"/>
    </row>
    <row r="49" spans="1:25" ht="45.75" customHeight="1" x14ac:dyDescent="0.3">
      <c r="A49" s="221" t="s">
        <v>200</v>
      </c>
      <c r="B49" s="227"/>
      <c r="C49" s="227"/>
      <c r="D49" s="228">
        <v>6418647</v>
      </c>
      <c r="E49" s="228">
        <v>6418647</v>
      </c>
      <c r="F49" s="227"/>
      <c r="G49" s="227"/>
      <c r="H49" s="223"/>
      <c r="I49" s="223"/>
      <c r="J49" s="227"/>
      <c r="K49" s="227"/>
      <c r="L49" s="227"/>
      <c r="M49" s="227"/>
      <c r="N49" s="227"/>
      <c r="O49" s="227"/>
      <c r="P49" s="222"/>
      <c r="Q49" s="227"/>
      <c r="R49" s="227"/>
      <c r="S49" s="223">
        <f t="shared" si="5"/>
        <v>0</v>
      </c>
      <c r="T49" s="223">
        <f t="shared" si="5"/>
        <v>0</v>
      </c>
      <c r="U49" s="223">
        <f t="shared" si="6"/>
        <v>6418647</v>
      </c>
      <c r="V49" s="223">
        <f t="shared" si="6"/>
        <v>6418647</v>
      </c>
      <c r="W49" s="224">
        <f t="shared" si="7"/>
        <v>6418647</v>
      </c>
      <c r="X49" s="224">
        <f t="shared" si="7"/>
        <v>6418647</v>
      </c>
      <c r="Y49" s="225"/>
    </row>
    <row r="50" spans="1:25" ht="45.75" customHeight="1" x14ac:dyDescent="0.3">
      <c r="A50" s="261" t="s">
        <v>132</v>
      </c>
      <c r="B50" s="227"/>
      <c r="C50" s="227"/>
      <c r="D50" s="228">
        <v>19164470</v>
      </c>
      <c r="E50" s="228">
        <v>19164470</v>
      </c>
      <c r="F50" s="227"/>
      <c r="G50" s="227"/>
      <c r="H50" s="223"/>
      <c r="I50" s="223"/>
      <c r="J50" s="227"/>
      <c r="K50" s="227"/>
      <c r="L50" s="227"/>
      <c r="M50" s="227"/>
      <c r="N50" s="227"/>
      <c r="O50" s="227"/>
      <c r="P50" s="222"/>
      <c r="Q50" s="227"/>
      <c r="R50" s="227"/>
      <c r="S50" s="223">
        <f t="shared" si="5"/>
        <v>0</v>
      </c>
      <c r="T50" s="223">
        <f t="shared" si="5"/>
        <v>0</v>
      </c>
      <c r="U50" s="223">
        <f t="shared" si="6"/>
        <v>19164470</v>
      </c>
      <c r="V50" s="223">
        <f t="shared" si="6"/>
        <v>19164470</v>
      </c>
      <c r="W50" s="224">
        <f t="shared" si="7"/>
        <v>19164470</v>
      </c>
      <c r="X50" s="224">
        <f t="shared" si="7"/>
        <v>19164470</v>
      </c>
      <c r="Y50" s="225"/>
    </row>
    <row r="51" spans="1:25" ht="87.75" customHeight="1" x14ac:dyDescent="0.3">
      <c r="A51" s="222" t="s">
        <v>585</v>
      </c>
      <c r="B51" s="227"/>
      <c r="C51" s="223"/>
      <c r="D51" s="224"/>
      <c r="E51" s="224"/>
      <c r="F51" s="223"/>
      <c r="G51" s="223"/>
      <c r="H51" s="223"/>
      <c r="I51" s="223"/>
      <c r="J51" s="223"/>
      <c r="K51" s="224"/>
      <c r="L51" s="224"/>
      <c r="M51" s="224"/>
      <c r="N51" s="224"/>
      <c r="O51" s="224"/>
      <c r="P51" s="222"/>
      <c r="Q51" s="224"/>
      <c r="R51" s="224"/>
      <c r="S51" s="223">
        <f t="shared" si="5"/>
        <v>0</v>
      </c>
      <c r="T51" s="223">
        <f t="shared" si="5"/>
        <v>0</v>
      </c>
      <c r="U51" s="223">
        <f t="shared" si="6"/>
        <v>0</v>
      </c>
      <c r="V51" s="223">
        <f t="shared" si="6"/>
        <v>0</v>
      </c>
      <c r="W51" s="224">
        <f t="shared" si="7"/>
        <v>0</v>
      </c>
      <c r="X51" s="224">
        <f t="shared" si="7"/>
        <v>0</v>
      </c>
      <c r="Y51" s="225"/>
    </row>
    <row r="52" spans="1:25" ht="30" customHeight="1" x14ac:dyDescent="0.3">
      <c r="A52" s="222" t="s">
        <v>617</v>
      </c>
      <c r="B52" s="227"/>
      <c r="C52" s="223">
        <v>51714618</v>
      </c>
      <c r="D52" s="224"/>
      <c r="E52" s="224"/>
      <c r="F52" s="223"/>
      <c r="G52" s="223"/>
      <c r="H52" s="223"/>
      <c r="I52" s="223"/>
      <c r="J52" s="223"/>
      <c r="K52" s="224"/>
      <c r="L52" s="224"/>
      <c r="M52" s="224"/>
      <c r="N52" s="224"/>
      <c r="O52" s="224"/>
      <c r="P52" s="222"/>
      <c r="Q52" s="224"/>
      <c r="R52" s="224"/>
      <c r="S52" s="223">
        <f t="shared" si="5"/>
        <v>0</v>
      </c>
      <c r="T52" s="223">
        <f t="shared" si="5"/>
        <v>51714618</v>
      </c>
      <c r="U52" s="223">
        <f t="shared" si="6"/>
        <v>0</v>
      </c>
      <c r="V52" s="223">
        <f t="shared" si="6"/>
        <v>0</v>
      </c>
      <c r="W52" s="224">
        <f t="shared" si="7"/>
        <v>0</v>
      </c>
      <c r="X52" s="224">
        <f t="shared" si="7"/>
        <v>51714618</v>
      </c>
      <c r="Y52" s="225"/>
    </row>
    <row r="53" spans="1:25" ht="30" customHeight="1" x14ac:dyDescent="0.3">
      <c r="A53" s="222" t="s">
        <v>586</v>
      </c>
      <c r="B53" s="227"/>
      <c r="C53" s="223">
        <v>1200000</v>
      </c>
      <c r="D53" s="224"/>
      <c r="E53" s="224"/>
      <c r="F53" s="223"/>
      <c r="G53" s="223"/>
      <c r="H53" s="223"/>
      <c r="I53" s="223"/>
      <c r="J53" s="223"/>
      <c r="K53" s="224"/>
      <c r="L53" s="224"/>
      <c r="M53" s="224"/>
      <c r="N53" s="224"/>
      <c r="O53" s="224"/>
      <c r="P53" s="222"/>
      <c r="Q53" s="224"/>
      <c r="R53" s="224"/>
      <c r="S53" s="223">
        <f t="shared" si="5"/>
        <v>0</v>
      </c>
      <c r="T53" s="223">
        <f t="shared" si="5"/>
        <v>1200000</v>
      </c>
      <c r="U53" s="223">
        <f t="shared" si="6"/>
        <v>0</v>
      </c>
      <c r="V53" s="223">
        <f t="shared" si="6"/>
        <v>0</v>
      </c>
      <c r="W53" s="224">
        <f t="shared" si="7"/>
        <v>0</v>
      </c>
      <c r="X53" s="224">
        <f t="shared" si="7"/>
        <v>1200000</v>
      </c>
      <c r="Y53" s="225"/>
    </row>
    <row r="54" spans="1:25" ht="48.75" customHeight="1" x14ac:dyDescent="0.3">
      <c r="A54" s="222" t="s">
        <v>587</v>
      </c>
      <c r="B54" s="227"/>
      <c r="C54" s="223">
        <v>50000</v>
      </c>
      <c r="D54" s="224"/>
      <c r="E54" s="224"/>
      <c r="F54" s="223"/>
      <c r="G54" s="223"/>
      <c r="H54" s="223"/>
      <c r="I54" s="223"/>
      <c r="J54" s="223"/>
      <c r="K54" s="224"/>
      <c r="L54" s="224"/>
      <c r="M54" s="224"/>
      <c r="N54" s="224"/>
      <c r="O54" s="224"/>
      <c r="P54" s="222"/>
      <c r="Q54" s="224"/>
      <c r="R54" s="224"/>
      <c r="S54" s="223">
        <f t="shared" si="5"/>
        <v>0</v>
      </c>
      <c r="T54" s="223">
        <f t="shared" si="5"/>
        <v>50000</v>
      </c>
      <c r="U54" s="223">
        <f t="shared" si="6"/>
        <v>0</v>
      </c>
      <c r="V54" s="223">
        <f t="shared" si="6"/>
        <v>0</v>
      </c>
      <c r="W54" s="224">
        <f t="shared" si="7"/>
        <v>0</v>
      </c>
      <c r="X54" s="224">
        <f t="shared" si="7"/>
        <v>50000</v>
      </c>
      <c r="Y54" s="225"/>
    </row>
    <row r="55" spans="1:25" ht="48.75" customHeight="1" x14ac:dyDescent="0.3">
      <c r="A55" s="229" t="s">
        <v>588</v>
      </c>
      <c r="B55" s="227"/>
      <c r="C55" s="223"/>
      <c r="D55" s="224"/>
      <c r="E55" s="223">
        <v>100000000</v>
      </c>
      <c r="F55" s="223"/>
      <c r="G55" s="223"/>
      <c r="H55" s="223"/>
      <c r="I55" s="223"/>
      <c r="J55" s="223"/>
      <c r="K55" s="224"/>
      <c r="L55" s="224"/>
      <c r="M55" s="223"/>
      <c r="N55" s="223"/>
      <c r="O55" s="223"/>
      <c r="P55" s="222"/>
      <c r="Q55" s="224"/>
      <c r="R55" s="224"/>
      <c r="S55" s="223">
        <f t="shared" si="5"/>
        <v>0</v>
      </c>
      <c r="T55" s="223">
        <f t="shared" si="5"/>
        <v>0</v>
      </c>
      <c r="U55" s="223">
        <f t="shared" si="6"/>
        <v>0</v>
      </c>
      <c r="V55" s="223">
        <f t="shared" si="6"/>
        <v>100000000</v>
      </c>
      <c r="W55" s="224">
        <f t="shared" si="7"/>
        <v>0</v>
      </c>
      <c r="X55" s="224">
        <f t="shared" si="7"/>
        <v>100000000</v>
      </c>
      <c r="Y55" s="225"/>
    </row>
    <row r="56" spans="1:25" ht="48.75" customHeight="1" x14ac:dyDescent="0.3">
      <c r="A56" s="229" t="s">
        <v>589</v>
      </c>
      <c r="B56" s="227"/>
      <c r="C56" s="223"/>
      <c r="D56" s="224"/>
      <c r="E56" s="223"/>
      <c r="F56" s="223"/>
      <c r="G56" s="223"/>
      <c r="H56" s="223"/>
      <c r="I56" s="223"/>
      <c r="J56" s="223"/>
      <c r="K56" s="224"/>
      <c r="L56" s="224"/>
      <c r="M56" s="223">
        <v>3250000</v>
      </c>
      <c r="N56" s="223"/>
      <c r="O56" s="223"/>
      <c r="P56" s="222"/>
      <c r="Q56" s="224"/>
      <c r="R56" s="224"/>
      <c r="S56" s="223">
        <f t="shared" si="5"/>
        <v>0</v>
      </c>
      <c r="T56" s="223">
        <f t="shared" si="5"/>
        <v>3250000</v>
      </c>
      <c r="U56" s="223">
        <f t="shared" si="6"/>
        <v>0</v>
      </c>
      <c r="V56" s="223">
        <f t="shared" si="6"/>
        <v>0</v>
      </c>
      <c r="W56" s="224">
        <f t="shared" si="7"/>
        <v>0</v>
      </c>
      <c r="X56" s="224">
        <f t="shared" si="7"/>
        <v>3250000</v>
      </c>
      <c r="Y56" s="225"/>
    </row>
    <row r="57" spans="1:25" ht="48.75" customHeight="1" x14ac:dyDescent="0.3">
      <c r="A57" s="222" t="s">
        <v>590</v>
      </c>
      <c r="B57" s="227"/>
      <c r="C57" s="223">
        <v>18014614</v>
      </c>
      <c r="D57" s="224"/>
      <c r="E57" s="223"/>
      <c r="F57" s="223"/>
      <c r="G57" s="223"/>
      <c r="H57" s="223"/>
      <c r="I57" s="223"/>
      <c r="J57" s="223"/>
      <c r="K57" s="224"/>
      <c r="L57" s="224"/>
      <c r="M57" s="223"/>
      <c r="N57" s="223"/>
      <c r="O57" s="223">
        <v>21718223</v>
      </c>
      <c r="P57" s="222"/>
      <c r="Q57" s="224"/>
      <c r="R57" s="224"/>
      <c r="S57" s="223">
        <f t="shared" si="5"/>
        <v>0</v>
      </c>
      <c r="T57" s="223">
        <f t="shared" si="5"/>
        <v>18014614</v>
      </c>
      <c r="U57" s="223">
        <f t="shared" si="6"/>
        <v>0</v>
      </c>
      <c r="V57" s="223">
        <f t="shared" si="6"/>
        <v>21718223</v>
      </c>
      <c r="W57" s="224">
        <f t="shared" si="7"/>
        <v>0</v>
      </c>
      <c r="X57" s="224">
        <f t="shared" si="7"/>
        <v>39732837</v>
      </c>
      <c r="Y57" s="225"/>
    </row>
    <row r="58" spans="1:25" ht="106.5" customHeight="1" x14ac:dyDescent="0.3">
      <c r="A58" s="794" t="s">
        <v>618</v>
      </c>
      <c r="B58" s="227"/>
      <c r="C58" s="223"/>
      <c r="D58" s="224"/>
      <c r="E58" s="223">
        <v>1108100000</v>
      </c>
      <c r="F58" s="223"/>
      <c r="G58" s="223"/>
      <c r="H58" s="223"/>
      <c r="I58" s="223"/>
      <c r="J58" s="223"/>
      <c r="K58" s="224"/>
      <c r="L58" s="224"/>
      <c r="M58" s="223"/>
      <c r="N58" s="223"/>
      <c r="O58" s="223"/>
      <c r="P58" s="222"/>
      <c r="Q58" s="224"/>
      <c r="R58" s="224"/>
      <c r="S58" s="223">
        <f t="shared" si="5"/>
        <v>0</v>
      </c>
      <c r="T58" s="223">
        <f t="shared" si="5"/>
        <v>0</v>
      </c>
      <c r="U58" s="223">
        <f t="shared" si="6"/>
        <v>0</v>
      </c>
      <c r="V58" s="223">
        <f t="shared" si="6"/>
        <v>1108100000</v>
      </c>
      <c r="W58" s="224">
        <f t="shared" si="7"/>
        <v>0</v>
      </c>
      <c r="X58" s="224">
        <f t="shared" si="7"/>
        <v>1108100000</v>
      </c>
      <c r="Y58" s="225"/>
    </row>
    <row r="59" spans="1:25" ht="78.75" customHeight="1" x14ac:dyDescent="0.3">
      <c r="A59" s="794" t="s">
        <v>619</v>
      </c>
      <c r="B59" s="227"/>
      <c r="C59" s="223"/>
      <c r="D59" s="224"/>
      <c r="E59" s="223">
        <v>72800000</v>
      </c>
      <c r="F59" s="223"/>
      <c r="G59" s="223"/>
      <c r="H59" s="223"/>
      <c r="I59" s="223"/>
      <c r="J59" s="223"/>
      <c r="K59" s="224"/>
      <c r="L59" s="224"/>
      <c r="M59" s="223"/>
      <c r="N59" s="223"/>
      <c r="O59" s="223"/>
      <c r="P59" s="222"/>
      <c r="Q59" s="224"/>
      <c r="R59" s="224"/>
      <c r="S59" s="223">
        <f t="shared" si="5"/>
        <v>0</v>
      </c>
      <c r="T59" s="223">
        <f t="shared" si="5"/>
        <v>0</v>
      </c>
      <c r="U59" s="223">
        <f t="shared" si="6"/>
        <v>0</v>
      </c>
      <c r="V59" s="223">
        <f t="shared" si="6"/>
        <v>72800000</v>
      </c>
      <c r="W59" s="224">
        <f t="shared" si="7"/>
        <v>0</v>
      </c>
      <c r="X59" s="224">
        <f t="shared" si="7"/>
        <v>72800000</v>
      </c>
      <c r="Y59" s="225"/>
    </row>
    <row r="60" spans="1:25" ht="78.75" customHeight="1" x14ac:dyDescent="0.3">
      <c r="A60" s="795" t="s">
        <v>620</v>
      </c>
      <c r="B60" s="227"/>
      <c r="C60" s="223"/>
      <c r="D60" s="224"/>
      <c r="E60" s="223"/>
      <c r="F60" s="223"/>
      <c r="G60" s="223"/>
      <c r="H60" s="223"/>
      <c r="I60" s="223"/>
      <c r="J60" s="223"/>
      <c r="K60" s="224"/>
      <c r="L60" s="224"/>
      <c r="M60" s="223">
        <v>10000000</v>
      </c>
      <c r="N60" s="223"/>
      <c r="O60" s="223"/>
      <c r="P60" s="222"/>
      <c r="Q60" s="224"/>
      <c r="R60" s="224"/>
      <c r="S60" s="223">
        <f t="shared" si="5"/>
        <v>0</v>
      </c>
      <c r="T60" s="223">
        <f t="shared" si="5"/>
        <v>10000000</v>
      </c>
      <c r="U60" s="223">
        <f t="shared" si="6"/>
        <v>0</v>
      </c>
      <c r="V60" s="223">
        <f t="shared" si="6"/>
        <v>0</v>
      </c>
      <c r="W60" s="224">
        <f t="shared" si="7"/>
        <v>0</v>
      </c>
      <c r="X60" s="224">
        <f t="shared" si="7"/>
        <v>10000000</v>
      </c>
      <c r="Y60" s="225"/>
    </row>
    <row r="61" spans="1:25" ht="45.75" customHeight="1" thickBot="1" x14ac:dyDescent="0.35">
      <c r="A61" s="796" t="s">
        <v>309</v>
      </c>
      <c r="B61" s="227"/>
      <c r="C61" s="227">
        <v>100000</v>
      </c>
      <c r="D61" s="228"/>
      <c r="E61" s="228"/>
      <c r="F61" s="227"/>
      <c r="G61" s="227"/>
      <c r="H61" s="223"/>
      <c r="I61" s="223"/>
      <c r="J61" s="227"/>
      <c r="K61" s="227"/>
      <c r="L61" s="227"/>
      <c r="M61" s="227"/>
      <c r="N61" s="227"/>
      <c r="O61" s="227"/>
      <c r="P61" s="222"/>
      <c r="Q61" s="227">
        <v>3119857813</v>
      </c>
      <c r="R61" s="227">
        <f>3119857813+294077417</f>
        <v>3413935230</v>
      </c>
      <c r="S61" s="223">
        <f t="shared" si="5"/>
        <v>3119857813</v>
      </c>
      <c r="T61" s="223">
        <f t="shared" si="5"/>
        <v>3414035230</v>
      </c>
      <c r="U61" s="223">
        <f t="shared" si="6"/>
        <v>0</v>
      </c>
      <c r="V61" s="223">
        <f t="shared" si="6"/>
        <v>0</v>
      </c>
      <c r="W61" s="224">
        <f t="shared" si="7"/>
        <v>3119857813</v>
      </c>
      <c r="X61" s="224">
        <f t="shared" si="7"/>
        <v>3414035230</v>
      </c>
      <c r="Y61" s="225"/>
    </row>
    <row r="62" spans="1:25" ht="48.75" hidden="1" customHeight="1" thickBot="1" x14ac:dyDescent="0.35">
      <c r="A62" s="229"/>
      <c r="B62" s="227"/>
      <c r="C62" s="227"/>
      <c r="D62" s="228"/>
      <c r="E62" s="227"/>
      <c r="F62" s="227"/>
      <c r="G62" s="227"/>
      <c r="H62" s="223"/>
      <c r="I62" s="223"/>
      <c r="J62" s="227"/>
      <c r="K62" s="227"/>
      <c r="L62" s="227"/>
      <c r="M62" s="227"/>
      <c r="N62" s="227"/>
      <c r="O62" s="227"/>
      <c r="P62" s="222"/>
      <c r="Q62" s="227"/>
      <c r="R62" s="227"/>
      <c r="S62" s="223">
        <f t="shared" si="5"/>
        <v>0</v>
      </c>
      <c r="T62" s="223">
        <f t="shared" si="5"/>
        <v>0</v>
      </c>
      <c r="U62" s="223">
        <f t="shared" si="6"/>
        <v>0</v>
      </c>
      <c r="V62" s="223">
        <f t="shared" si="6"/>
        <v>0</v>
      </c>
      <c r="W62" s="224">
        <f t="shared" si="7"/>
        <v>0</v>
      </c>
      <c r="X62" s="224">
        <f t="shared" si="7"/>
        <v>0</v>
      </c>
      <c r="Y62" s="225"/>
    </row>
    <row r="63" spans="1:25" ht="48.75" hidden="1" customHeight="1" thickBot="1" x14ac:dyDescent="0.35">
      <c r="A63" s="222"/>
      <c r="B63" s="227"/>
      <c r="C63" s="227"/>
      <c r="D63" s="228"/>
      <c r="E63" s="227"/>
      <c r="F63" s="227"/>
      <c r="G63" s="227"/>
      <c r="H63" s="223"/>
      <c r="I63" s="223"/>
      <c r="J63" s="227"/>
      <c r="K63" s="227"/>
      <c r="L63" s="227"/>
      <c r="M63" s="227"/>
      <c r="N63" s="227"/>
      <c r="O63" s="227"/>
      <c r="P63" s="222"/>
      <c r="Q63" s="227"/>
      <c r="R63" s="227"/>
      <c r="S63" s="223">
        <f t="shared" si="5"/>
        <v>0</v>
      </c>
      <c r="T63" s="223">
        <f t="shared" si="5"/>
        <v>0</v>
      </c>
      <c r="U63" s="223">
        <f t="shared" si="6"/>
        <v>0</v>
      </c>
      <c r="V63" s="223">
        <f t="shared" si="6"/>
        <v>0</v>
      </c>
      <c r="W63" s="224">
        <f t="shared" si="7"/>
        <v>0</v>
      </c>
      <c r="X63" s="224">
        <f t="shared" si="7"/>
        <v>0</v>
      </c>
      <c r="Y63" s="225"/>
    </row>
    <row r="64" spans="1:25" ht="48.75" hidden="1" customHeight="1" thickBot="1" x14ac:dyDescent="0.35">
      <c r="A64" s="222"/>
      <c r="B64" s="227"/>
      <c r="C64" s="227"/>
      <c r="D64" s="228"/>
      <c r="E64" s="227"/>
      <c r="F64" s="227"/>
      <c r="G64" s="227"/>
      <c r="H64" s="223"/>
      <c r="I64" s="223"/>
      <c r="J64" s="227"/>
      <c r="K64" s="227"/>
      <c r="L64" s="227"/>
      <c r="M64" s="227"/>
      <c r="N64" s="227"/>
      <c r="O64" s="227"/>
      <c r="P64" s="222"/>
      <c r="Q64" s="227"/>
      <c r="R64" s="227"/>
      <c r="S64" s="223">
        <f t="shared" ref="S64:T66" si="8">SUM(B64+F64+H64+L64+Q64)</f>
        <v>0</v>
      </c>
      <c r="T64" s="223">
        <f t="shared" si="8"/>
        <v>0</v>
      </c>
      <c r="U64" s="223">
        <f t="shared" ref="U64:V66" si="9">SUM(D64+J64+N64)</f>
        <v>0</v>
      </c>
      <c r="V64" s="223">
        <f t="shared" si="9"/>
        <v>0</v>
      </c>
      <c r="W64" s="224">
        <f t="shared" ref="W64:X66" si="10">SUM(B64+D64+F64+H64+J64+L64+N64+Q64)</f>
        <v>0</v>
      </c>
      <c r="X64" s="224">
        <f t="shared" si="10"/>
        <v>0</v>
      </c>
      <c r="Y64" s="225"/>
    </row>
    <row r="65" spans="1:25" ht="48.75" hidden="1" customHeight="1" x14ac:dyDescent="0.35">
      <c r="A65" s="222"/>
      <c r="B65" s="227"/>
      <c r="C65" s="227"/>
      <c r="D65" s="228"/>
      <c r="E65" s="227"/>
      <c r="F65" s="227"/>
      <c r="G65" s="227"/>
      <c r="H65" s="223"/>
      <c r="I65" s="223"/>
      <c r="J65" s="227"/>
      <c r="K65" s="227"/>
      <c r="L65" s="227"/>
      <c r="M65" s="227"/>
      <c r="N65" s="227"/>
      <c r="O65" s="227"/>
      <c r="P65" s="222"/>
      <c r="Q65" s="227"/>
      <c r="R65" s="227"/>
      <c r="S65" s="223" t="e">
        <f>SUM(B65+F65+H65+L65+#REF!+Q65)</f>
        <v>#REF!</v>
      </c>
      <c r="T65" s="223" t="e">
        <f>SUM(C65+G65+I65+M65+#REF!+R65)</f>
        <v>#REF!</v>
      </c>
      <c r="U65" s="223" t="e">
        <f>SUM(D65+J65+N65+#REF!)</f>
        <v>#REF!</v>
      </c>
      <c r="V65" s="223" t="e">
        <f>SUM(E65+K65+O65+#REF!)</f>
        <v>#REF!</v>
      </c>
      <c r="W65" s="224" t="e">
        <f>SUM(B65+D65+F65+H65+J65+L65+N65+#REF!+#REF!+Q65)</f>
        <v>#REF!</v>
      </c>
      <c r="X65" s="224" t="e">
        <f>SUM(C65+E65+G65+I65+K65+M65+O65+#REF!+#REF!+R65)</f>
        <v>#REF!</v>
      </c>
      <c r="Y65" s="225"/>
    </row>
    <row r="66" spans="1:25" ht="48.75" hidden="1" customHeight="1" x14ac:dyDescent="0.35">
      <c r="A66" s="222"/>
      <c r="B66" s="227"/>
      <c r="C66" s="227"/>
      <c r="D66" s="228"/>
      <c r="E66" s="227"/>
      <c r="F66" s="227"/>
      <c r="G66" s="227"/>
      <c r="H66" s="223"/>
      <c r="I66" s="223"/>
      <c r="J66" s="227"/>
      <c r="K66" s="227"/>
      <c r="L66" s="227"/>
      <c r="M66" s="227"/>
      <c r="N66" s="227"/>
      <c r="O66" s="227"/>
      <c r="P66" s="222"/>
      <c r="Q66" s="227"/>
      <c r="R66" s="227"/>
      <c r="S66" s="223" t="e">
        <f>SUM(B66+F66+H66+L66+#REF!+Q66)</f>
        <v>#REF!</v>
      </c>
      <c r="T66" s="223" t="e">
        <f>SUM(C66+G66+I66+M66+#REF!+R66)</f>
        <v>#REF!</v>
      </c>
      <c r="U66" s="223" t="e">
        <f>SUM(D66+J66+N66+#REF!)</f>
        <v>#REF!</v>
      </c>
      <c r="V66" s="223" t="e">
        <f>SUM(E66+K66+O66+#REF!)</f>
        <v>#REF!</v>
      </c>
      <c r="W66" s="224" t="e">
        <f>SUM(B66+D66+F66+H66+J66+L66+N66+#REF!+#REF!+Q66)</f>
        <v>#REF!</v>
      </c>
      <c r="X66" s="224" t="e">
        <f>SUM(C66+E66+G66+I66+K66+M66+O66+#REF!+#REF!+R66)</f>
        <v>#REF!</v>
      </c>
      <c r="Y66" s="225"/>
    </row>
    <row r="67" spans="1:25" ht="48.75" hidden="1" customHeight="1" x14ac:dyDescent="0.35">
      <c r="A67" s="222"/>
      <c r="B67" s="227"/>
      <c r="C67" s="227"/>
      <c r="D67" s="228"/>
      <c r="E67" s="227"/>
      <c r="F67" s="227"/>
      <c r="G67" s="227"/>
      <c r="H67" s="223"/>
      <c r="I67" s="223"/>
      <c r="J67" s="227"/>
      <c r="K67" s="227"/>
      <c r="L67" s="227"/>
      <c r="M67" s="227"/>
      <c r="N67" s="227"/>
      <c r="O67" s="227"/>
      <c r="P67" s="222"/>
      <c r="Q67" s="227"/>
      <c r="R67" s="227"/>
      <c r="S67" s="223" t="e">
        <f>SUM(B67+F67+H67+L67+#REF!+Q67)</f>
        <v>#REF!</v>
      </c>
      <c r="T67" s="223" t="e">
        <f>SUM(C67+G67+I67+M67+#REF!+R67)</f>
        <v>#REF!</v>
      </c>
      <c r="U67" s="223" t="e">
        <f>SUM(D67+J67+N67+#REF!)</f>
        <v>#REF!</v>
      </c>
      <c r="V67" s="223" t="e">
        <f>SUM(E67+K67+O67+#REF!)</f>
        <v>#REF!</v>
      </c>
      <c r="W67" s="224" t="e">
        <f>SUM(B67+D67+F67+H67+J67+L67+N67+#REF!+#REF!+Q67)</f>
        <v>#REF!</v>
      </c>
      <c r="X67" s="224" t="e">
        <f>SUM(C67+E67+G67+I67+K67+M67+O67+#REF!+#REF!+R67)</f>
        <v>#REF!</v>
      </c>
      <c r="Y67" s="225"/>
    </row>
    <row r="68" spans="1:25" ht="48.75" hidden="1" customHeight="1" x14ac:dyDescent="0.35">
      <c r="A68" s="222"/>
      <c r="B68" s="227"/>
      <c r="C68" s="227"/>
      <c r="D68" s="228"/>
      <c r="E68" s="227"/>
      <c r="F68" s="227"/>
      <c r="G68" s="227"/>
      <c r="H68" s="223"/>
      <c r="I68" s="223"/>
      <c r="J68" s="227"/>
      <c r="K68" s="227"/>
      <c r="L68" s="227"/>
      <c r="M68" s="227"/>
      <c r="N68" s="227"/>
      <c r="O68" s="227"/>
      <c r="P68" s="222"/>
      <c r="Q68" s="227"/>
      <c r="R68" s="227"/>
      <c r="S68" s="223" t="e">
        <f>SUM(B68+F68+H68+L68+#REF!+Q68)</f>
        <v>#REF!</v>
      </c>
      <c r="T68" s="223" t="e">
        <f>SUM(C68+G68+I68+M68+#REF!+R68)</f>
        <v>#REF!</v>
      </c>
      <c r="U68" s="223" t="e">
        <f>SUM(D68+J68+N68+#REF!)</f>
        <v>#REF!</v>
      </c>
      <c r="V68" s="223" t="e">
        <f>SUM(E68+K68+O68+#REF!)</f>
        <v>#REF!</v>
      </c>
      <c r="W68" s="224" t="e">
        <f>SUM(B68+D68+F68+H68+J68+L68+N68+#REF!+#REF!+Q68)</f>
        <v>#REF!</v>
      </c>
      <c r="X68" s="224" t="e">
        <f>SUM(C68+E68+G68+I68+K68+M68+O68+#REF!+#REF!+R68)</f>
        <v>#REF!</v>
      </c>
      <c r="Y68" s="225"/>
    </row>
    <row r="69" spans="1:25" ht="48.75" hidden="1" customHeight="1" x14ac:dyDescent="0.35">
      <c r="A69" s="222"/>
      <c r="B69" s="227"/>
      <c r="C69" s="227"/>
      <c r="D69" s="228"/>
      <c r="E69" s="227"/>
      <c r="F69" s="227"/>
      <c r="G69" s="227"/>
      <c r="H69" s="223"/>
      <c r="I69" s="223"/>
      <c r="J69" s="227"/>
      <c r="K69" s="227"/>
      <c r="L69" s="227"/>
      <c r="M69" s="227"/>
      <c r="N69" s="227"/>
      <c r="O69" s="227"/>
      <c r="P69" s="222"/>
      <c r="Q69" s="227"/>
      <c r="R69" s="227"/>
      <c r="S69" s="223" t="e">
        <f>SUM(B69+F69+H69+L69+#REF!+Q69)</f>
        <v>#REF!</v>
      </c>
      <c r="T69" s="223" t="e">
        <f>SUM(C69+G69+I69+M69+#REF!+R69)</f>
        <v>#REF!</v>
      </c>
      <c r="U69" s="223" t="e">
        <f>SUM(D69+J69+N69+#REF!)</f>
        <v>#REF!</v>
      </c>
      <c r="V69" s="223" t="e">
        <f>SUM(E69+K69+O69+#REF!)</f>
        <v>#REF!</v>
      </c>
      <c r="W69" s="224" t="e">
        <f>SUM(B69+D69+F69+H69+J69+L69+N69+#REF!+#REF!+Q69)</f>
        <v>#REF!</v>
      </c>
      <c r="X69" s="224" t="e">
        <f>SUM(C69+E69+G69+I69+K69+M69+O69+#REF!+#REF!+R69)</f>
        <v>#REF!</v>
      </c>
      <c r="Y69" s="225"/>
    </row>
    <row r="70" spans="1:25" ht="48.75" hidden="1" customHeight="1" x14ac:dyDescent="0.35">
      <c r="A70" s="222"/>
      <c r="B70" s="227"/>
      <c r="C70" s="227"/>
      <c r="D70" s="228"/>
      <c r="E70" s="227"/>
      <c r="F70" s="227"/>
      <c r="G70" s="227"/>
      <c r="H70" s="223"/>
      <c r="I70" s="223"/>
      <c r="J70" s="227"/>
      <c r="K70" s="227"/>
      <c r="L70" s="227"/>
      <c r="M70" s="227"/>
      <c r="N70" s="227"/>
      <c r="O70" s="227"/>
      <c r="P70" s="222"/>
      <c r="Q70" s="227"/>
      <c r="R70" s="227"/>
      <c r="S70" s="223" t="e">
        <f>SUM(B70+F70+H70+L70+#REF!+Q70)</f>
        <v>#REF!</v>
      </c>
      <c r="T70" s="223" t="e">
        <f>SUM(C70+G70+I70+M70+#REF!+R70)</f>
        <v>#REF!</v>
      </c>
      <c r="U70" s="223" t="e">
        <f>SUM(D70+J70+N70+#REF!)</f>
        <v>#REF!</v>
      </c>
      <c r="V70" s="223" t="e">
        <f>SUM(E70+K70+O70+#REF!)</f>
        <v>#REF!</v>
      </c>
      <c r="W70" s="224" t="e">
        <f>SUM(B70+D70+F70+H70+J70+L70+N70+#REF!+#REF!+Q70)</f>
        <v>#REF!</v>
      </c>
      <c r="X70" s="224" t="e">
        <f>SUM(C70+E70+G70+I70+K70+M70+O70+#REF!+#REF!+R70)</f>
        <v>#REF!</v>
      </c>
      <c r="Y70" s="225"/>
    </row>
    <row r="71" spans="1:25" ht="48.75" hidden="1" customHeight="1" x14ac:dyDescent="0.35">
      <c r="A71" s="222"/>
      <c r="B71" s="227"/>
      <c r="C71" s="227"/>
      <c r="D71" s="228"/>
      <c r="E71" s="227"/>
      <c r="F71" s="227"/>
      <c r="G71" s="227"/>
      <c r="H71" s="223"/>
      <c r="I71" s="223"/>
      <c r="J71" s="227"/>
      <c r="K71" s="227"/>
      <c r="L71" s="227"/>
      <c r="M71" s="227"/>
      <c r="N71" s="227"/>
      <c r="O71" s="227"/>
      <c r="P71" s="222"/>
      <c r="Q71" s="227"/>
      <c r="R71" s="227"/>
      <c r="S71" s="223" t="e">
        <f>SUM(B71+F71+H71+L71+#REF!+Q71)</f>
        <v>#REF!</v>
      </c>
      <c r="T71" s="223" t="e">
        <f>SUM(C71+G71+I71+M71+#REF!+R71)</f>
        <v>#REF!</v>
      </c>
      <c r="U71" s="223" t="e">
        <f>SUM(D71+J71+N71+#REF!)</f>
        <v>#REF!</v>
      </c>
      <c r="V71" s="223" t="e">
        <f>SUM(E71+K71+O71+#REF!)</f>
        <v>#REF!</v>
      </c>
      <c r="W71" s="224" t="e">
        <f>SUM(B71+D71+F71+H71+J71+L71+N71+#REF!+#REF!+Q71)</f>
        <v>#REF!</v>
      </c>
      <c r="X71" s="224" t="e">
        <f>SUM(C71+E71+G71+I71+K71+M71+O71+#REF!+#REF!+R71)</f>
        <v>#REF!</v>
      </c>
      <c r="Y71" s="225"/>
    </row>
    <row r="72" spans="1:25" ht="48.75" hidden="1" customHeight="1" thickBot="1" x14ac:dyDescent="0.35">
      <c r="A72" s="229"/>
      <c r="B72" s="230"/>
      <c r="C72" s="230"/>
      <c r="D72" s="231"/>
      <c r="E72" s="230"/>
      <c r="F72" s="230"/>
      <c r="G72" s="230"/>
      <c r="H72" s="232"/>
      <c r="I72" s="232"/>
      <c r="J72" s="230"/>
      <c r="K72" s="230"/>
      <c r="L72" s="230"/>
      <c r="M72" s="230"/>
      <c r="N72" s="230"/>
      <c r="O72" s="230"/>
      <c r="P72" s="229"/>
      <c r="Q72" s="230"/>
      <c r="R72" s="230"/>
      <c r="S72" s="223" t="e">
        <f>SUM(B72+F72+H72+L72+#REF!+Q72)</f>
        <v>#REF!</v>
      </c>
      <c r="T72" s="223" t="e">
        <f>SUM(C72+G72+I72+M72+#REF!+R72)</f>
        <v>#REF!</v>
      </c>
      <c r="U72" s="223" t="e">
        <f>SUM(D72+J72+N72+#REF!)</f>
        <v>#REF!</v>
      </c>
      <c r="V72" s="223" t="e">
        <f>SUM(E72+K72+O72+#REF!)</f>
        <v>#REF!</v>
      </c>
      <c r="W72" s="224"/>
      <c r="X72" s="224" t="e">
        <f>SUM(C72+E72+G72+I72+K72+M72+O72+#REF!+#REF!+R72)</f>
        <v>#REF!</v>
      </c>
      <c r="Y72" s="225"/>
    </row>
    <row r="73" spans="1:25" ht="48.75" hidden="1" customHeight="1" thickBot="1" x14ac:dyDescent="0.35">
      <c r="A73" s="229"/>
      <c r="B73" s="230"/>
      <c r="C73" s="230"/>
      <c r="D73" s="231"/>
      <c r="E73" s="230"/>
      <c r="F73" s="230"/>
      <c r="G73" s="230"/>
      <c r="H73" s="232"/>
      <c r="I73" s="232"/>
      <c r="J73" s="230"/>
      <c r="K73" s="230"/>
      <c r="L73" s="230"/>
      <c r="M73" s="230"/>
      <c r="N73" s="230"/>
      <c r="O73" s="230"/>
      <c r="P73" s="229"/>
      <c r="Q73" s="230"/>
      <c r="R73" s="230"/>
      <c r="S73" s="223" t="e">
        <f>SUM(B73+F73+H73+L73+#REF!+Q73)</f>
        <v>#REF!</v>
      </c>
      <c r="T73" s="223" t="e">
        <f>SUM(C73+G73+I73+M73+#REF!+R73)</f>
        <v>#REF!</v>
      </c>
      <c r="U73" s="223" t="e">
        <f>SUM(D73+J73+N73+#REF!)</f>
        <v>#REF!</v>
      </c>
      <c r="V73" s="223" t="e">
        <f>SUM(E73+K73+O73+#REF!)</f>
        <v>#REF!</v>
      </c>
      <c r="W73" s="224" t="e">
        <f>SUM(B73+D73+F73+H73+J73+L73+N73+#REF!+#REF!+Q73)</f>
        <v>#REF!</v>
      </c>
      <c r="X73" s="224" t="e">
        <f>SUM(C73+E73+G73+I73+K73+M73+O73+#REF!+#REF!+R73)</f>
        <v>#REF!</v>
      </c>
      <c r="Y73" s="225"/>
    </row>
    <row r="74" spans="1:25" ht="30" hidden="1" customHeight="1" x14ac:dyDescent="0.35">
      <c r="A74" s="229"/>
      <c r="B74" s="227"/>
      <c r="C74" s="227"/>
      <c r="D74" s="228"/>
      <c r="E74" s="228"/>
      <c r="F74" s="227"/>
      <c r="G74" s="227"/>
      <c r="H74" s="223"/>
      <c r="I74" s="223"/>
      <c r="J74" s="227"/>
      <c r="K74" s="227"/>
      <c r="L74" s="227"/>
      <c r="M74" s="227"/>
      <c r="N74" s="227"/>
      <c r="O74" s="227"/>
      <c r="P74" s="229"/>
      <c r="Q74" s="227"/>
      <c r="R74" s="227"/>
      <c r="S74" s="223" t="e">
        <f>SUM(B74+F74+H74+L74+#REF!+Q74)</f>
        <v>#REF!</v>
      </c>
      <c r="T74" s="223" t="e">
        <f>SUM(C74+G74+I74+M74+#REF!+R74)</f>
        <v>#REF!</v>
      </c>
      <c r="U74" s="223" t="e">
        <f>SUM(D74+J74+N74+#REF!)</f>
        <v>#REF!</v>
      </c>
      <c r="V74" s="223" t="e">
        <f>SUM(E74+K74+O74+#REF!)</f>
        <v>#REF!</v>
      </c>
      <c r="W74" s="223" t="e">
        <f>SUM(B74+D74+F74+H74+J74+L74+N74+#REF!+#REF!+Q74)</f>
        <v>#REF!</v>
      </c>
      <c r="X74" s="224" t="e">
        <f>SUM(C74+E74+G74+I74+K74+M74+O74+#REF!+#REF!+R74)</f>
        <v>#REF!</v>
      </c>
      <c r="Y74" s="225"/>
    </row>
    <row r="75" spans="1:25" s="236" customFormat="1" ht="42.75" customHeight="1" thickBot="1" x14ac:dyDescent="0.35">
      <c r="A75" s="365" t="s">
        <v>424</v>
      </c>
      <c r="B75" s="234">
        <f t="shared" ref="B75:O75" si="11">SUM(B49:B74)</f>
        <v>0</v>
      </c>
      <c r="C75" s="234">
        <f t="shared" si="11"/>
        <v>71079232</v>
      </c>
      <c r="D75" s="234">
        <f t="shared" si="11"/>
        <v>25583117</v>
      </c>
      <c r="E75" s="234">
        <f t="shared" si="11"/>
        <v>1306483117</v>
      </c>
      <c r="F75" s="234">
        <f t="shared" si="11"/>
        <v>0</v>
      </c>
      <c r="G75" s="234">
        <f t="shared" si="11"/>
        <v>0</v>
      </c>
      <c r="H75" s="234">
        <f t="shared" si="11"/>
        <v>0</v>
      </c>
      <c r="I75" s="234">
        <f t="shared" si="11"/>
        <v>0</v>
      </c>
      <c r="J75" s="234">
        <f t="shared" si="11"/>
        <v>0</v>
      </c>
      <c r="K75" s="234">
        <f t="shared" si="11"/>
        <v>0</v>
      </c>
      <c r="L75" s="234">
        <f t="shared" si="11"/>
        <v>0</v>
      </c>
      <c r="M75" s="234">
        <f t="shared" si="11"/>
        <v>13250000</v>
      </c>
      <c r="N75" s="234">
        <f t="shared" si="11"/>
        <v>0</v>
      </c>
      <c r="O75" s="234">
        <f t="shared" si="11"/>
        <v>21718223</v>
      </c>
      <c r="P75" s="365" t="s">
        <v>424</v>
      </c>
      <c r="Q75" s="234">
        <f>SUM(Q49:Q74)</f>
        <v>3119857813</v>
      </c>
      <c r="R75" s="234">
        <f>SUM(R49:R74)</f>
        <v>3413935230</v>
      </c>
      <c r="S75" s="234">
        <f t="shared" ref="S75:X75" si="12">SUM(S49:S64)</f>
        <v>3119857813</v>
      </c>
      <c r="T75" s="234">
        <f t="shared" si="12"/>
        <v>3498264462</v>
      </c>
      <c r="U75" s="234">
        <f t="shared" si="12"/>
        <v>25583117</v>
      </c>
      <c r="V75" s="234">
        <f t="shared" si="12"/>
        <v>1328201340</v>
      </c>
      <c r="W75" s="234">
        <f t="shared" si="12"/>
        <v>3145440930</v>
      </c>
      <c r="X75" s="234">
        <f t="shared" si="12"/>
        <v>4826465802</v>
      </c>
    </row>
    <row r="76" spans="1:25" s="236" customFormat="1" ht="42.75" customHeight="1" thickBot="1" x14ac:dyDescent="0.35">
      <c r="A76" s="239" t="s">
        <v>425</v>
      </c>
      <c r="B76" s="234">
        <f t="shared" ref="B76:O76" si="13">SUM(B47+B75)</f>
        <v>1729465290</v>
      </c>
      <c r="C76" s="234">
        <f t="shared" si="13"/>
        <v>2097545958</v>
      </c>
      <c r="D76" s="234">
        <f t="shared" si="13"/>
        <v>25583117</v>
      </c>
      <c r="E76" s="234">
        <f t="shared" si="13"/>
        <v>1845403117</v>
      </c>
      <c r="F76" s="234">
        <f t="shared" si="13"/>
        <v>658800000</v>
      </c>
      <c r="G76" s="234">
        <f t="shared" si="13"/>
        <v>758800000</v>
      </c>
      <c r="H76" s="234">
        <f t="shared" si="13"/>
        <v>299310000</v>
      </c>
      <c r="I76" s="234">
        <f t="shared" si="13"/>
        <v>345392473</v>
      </c>
      <c r="J76" s="234">
        <f t="shared" si="13"/>
        <v>352500000</v>
      </c>
      <c r="K76" s="234">
        <f t="shared" si="13"/>
        <v>297532453</v>
      </c>
      <c r="L76" s="234">
        <f t="shared" si="13"/>
        <v>0</v>
      </c>
      <c r="M76" s="234">
        <f t="shared" si="13"/>
        <v>14750000</v>
      </c>
      <c r="N76" s="234">
        <f t="shared" si="13"/>
        <v>2000000</v>
      </c>
      <c r="O76" s="234">
        <f t="shared" si="13"/>
        <v>23718223</v>
      </c>
      <c r="P76" s="239" t="s">
        <v>425</v>
      </c>
      <c r="Q76" s="234">
        <f t="shared" ref="Q76:X76" si="14">SUM(Q47+Q75)</f>
        <v>3405513490</v>
      </c>
      <c r="R76" s="234">
        <f t="shared" si="14"/>
        <v>3904215996</v>
      </c>
      <c r="S76" s="234">
        <f t="shared" si="14"/>
        <v>6093088780</v>
      </c>
      <c r="T76" s="234">
        <f t="shared" si="14"/>
        <v>7120704427</v>
      </c>
      <c r="U76" s="234">
        <f t="shared" si="14"/>
        <v>380083117</v>
      </c>
      <c r="V76" s="234">
        <f t="shared" si="14"/>
        <v>2166653793</v>
      </c>
      <c r="W76" s="234">
        <f t="shared" si="14"/>
        <v>6473171897</v>
      </c>
      <c r="X76" s="234">
        <f t="shared" si="14"/>
        <v>9287358220</v>
      </c>
    </row>
    <row r="78" spans="1:25" x14ac:dyDescent="0.3">
      <c r="T78" s="225"/>
      <c r="V78" s="225"/>
      <c r="X78" s="225"/>
    </row>
    <row r="79" spans="1:25" x14ac:dyDescent="0.3">
      <c r="X79" s="225"/>
    </row>
    <row r="80" spans="1:25" x14ac:dyDescent="0.3">
      <c r="J80" s="225"/>
      <c r="K80" s="225"/>
    </row>
  </sheetData>
  <mergeCells count="26">
    <mergeCell ref="A5:X5"/>
    <mergeCell ref="A6:X6"/>
    <mergeCell ref="L9:M9"/>
    <mergeCell ref="N9:O9"/>
    <mergeCell ref="P9:P12"/>
    <mergeCell ref="Q9:R9"/>
    <mergeCell ref="B10:C11"/>
    <mergeCell ref="D10:E11"/>
    <mergeCell ref="F10:G11"/>
    <mergeCell ref="H10:I11"/>
    <mergeCell ref="J10:K11"/>
    <mergeCell ref="L10:M11"/>
    <mergeCell ref="A9:A12"/>
    <mergeCell ref="B9:C9"/>
    <mergeCell ref="D9:E9"/>
    <mergeCell ref="F9:G9"/>
    <mergeCell ref="H9:I9"/>
    <mergeCell ref="U8:W8"/>
    <mergeCell ref="S9:X9"/>
    <mergeCell ref="J9:K9"/>
    <mergeCell ref="N10:O11"/>
    <mergeCell ref="Q10:R11"/>
    <mergeCell ref="S10:X10"/>
    <mergeCell ref="S11:T11"/>
    <mergeCell ref="U11:V11"/>
    <mergeCell ref="W11:X11"/>
  </mergeCells>
  <pageMargins left="0.7" right="0.7" top="0.75" bottom="0.75" header="0.3" footer="0.3"/>
  <pageSetup paperSize="9" scale="2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0"/>
  <sheetViews>
    <sheetView view="pageBreakPreview" zoomScale="91" zoomScaleNormal="84" zoomScaleSheetLayoutView="91" workbookViewId="0">
      <selection activeCell="D9" sqref="D9:E10"/>
    </sheetView>
  </sheetViews>
  <sheetFormatPr defaultRowHeight="15" x14ac:dyDescent="0.25"/>
  <cols>
    <col min="1" max="1" width="55.7109375" customWidth="1"/>
    <col min="2" max="15" width="14.5703125" style="209" customWidth="1"/>
    <col min="16" max="16" width="55.7109375" customWidth="1"/>
    <col min="17" max="18" width="14.5703125" style="209" customWidth="1"/>
    <col min="19" max="19" width="16.140625" style="209" customWidth="1"/>
    <col min="20" max="20" width="18.7109375" style="209" customWidth="1"/>
    <col min="21" max="21" width="16.42578125" style="209" customWidth="1"/>
    <col min="22" max="22" width="18.85546875" style="209" customWidth="1"/>
    <col min="23" max="24" width="14.5703125" style="209" customWidth="1"/>
    <col min="25" max="25" width="17.28515625" style="210" customWidth="1"/>
    <col min="26" max="26" width="19.85546875" style="210" customWidth="1"/>
    <col min="27" max="27" width="13.28515625" style="209" customWidth="1"/>
    <col min="28" max="28" width="14.140625" style="209" customWidth="1"/>
    <col min="29" max="29" width="13.5703125" customWidth="1"/>
    <col min="30" max="30" width="11.5703125" customWidth="1"/>
    <col min="31" max="32" width="13" customWidth="1"/>
    <col min="33" max="33" width="15.140625" customWidth="1"/>
  </cols>
  <sheetData>
    <row r="1" spans="1:54" s="20" customFormat="1" ht="15.75" x14ac:dyDescent="0.25">
      <c r="A1" s="621" t="s">
        <v>450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621"/>
      <c r="S1" s="621"/>
      <c r="T1" s="621"/>
      <c r="U1" s="621"/>
      <c r="V1" s="621"/>
      <c r="W1" s="621"/>
      <c r="X1" s="621"/>
      <c r="Y1" s="621"/>
      <c r="Z1" s="621"/>
      <c r="AA1" s="621"/>
      <c r="AB1" s="621"/>
      <c r="AC1" s="178"/>
      <c r="AD1" s="178"/>
      <c r="AE1" s="178"/>
      <c r="AF1" s="178"/>
      <c r="AG1" s="178"/>
    </row>
    <row r="2" spans="1:54" x14ac:dyDescent="0.25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374" t="s">
        <v>428</v>
      </c>
      <c r="P2" s="179"/>
      <c r="Q2" s="179"/>
      <c r="R2" s="179"/>
      <c r="S2" s="179"/>
      <c r="T2" s="179"/>
      <c r="U2" s="179"/>
      <c r="V2" s="179"/>
      <c r="W2" s="179"/>
      <c r="X2" s="179"/>
      <c r="Y2" s="375"/>
      <c r="Z2" s="374" t="s">
        <v>429</v>
      </c>
      <c r="AA2" s="179"/>
      <c r="AB2" s="179"/>
      <c r="AC2" s="180"/>
      <c r="AD2" s="180"/>
      <c r="AE2" s="180"/>
      <c r="AF2" s="180"/>
      <c r="AG2" s="180"/>
    </row>
    <row r="3" spans="1:54" x14ac:dyDescent="0.25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375"/>
      <c r="Z3" s="375"/>
      <c r="AA3" s="179"/>
      <c r="AB3" s="179"/>
      <c r="AC3" s="180"/>
      <c r="AD3" s="180"/>
      <c r="AE3" s="180"/>
      <c r="AF3" s="180"/>
      <c r="AG3" s="180"/>
    </row>
    <row r="4" spans="1:54" x14ac:dyDescent="0.25">
      <c r="A4" s="179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79"/>
      <c r="Q4" s="181"/>
      <c r="R4" s="181"/>
      <c r="S4" s="181"/>
      <c r="T4" s="181"/>
      <c r="U4" s="181"/>
      <c r="V4" s="181"/>
      <c r="W4" s="181"/>
      <c r="X4" s="181"/>
      <c r="Y4" s="182"/>
      <c r="Z4" s="182"/>
      <c r="AA4" s="181"/>
      <c r="AB4" s="181"/>
      <c r="AC4" s="180"/>
      <c r="AD4" s="180"/>
      <c r="AE4" s="180"/>
      <c r="AF4" s="180"/>
      <c r="AG4" s="180"/>
    </row>
    <row r="5" spans="1:54" s="184" customFormat="1" ht="39.75" customHeight="1" x14ac:dyDescent="0.25">
      <c r="A5" s="676" t="s">
        <v>430</v>
      </c>
      <c r="B5" s="676"/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676"/>
      <c r="P5" s="676" t="s">
        <v>431</v>
      </c>
      <c r="Q5" s="676"/>
      <c r="R5" s="676"/>
      <c r="S5" s="676"/>
      <c r="T5" s="676"/>
      <c r="U5" s="676"/>
      <c r="V5" s="676"/>
      <c r="W5" s="676"/>
      <c r="X5" s="676"/>
      <c r="Y5" s="676"/>
      <c r="Z5" s="676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</row>
    <row r="6" spans="1:54" ht="15.75" x14ac:dyDescent="0.25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</row>
    <row r="7" spans="1:54" ht="16.5" thickBot="1" x14ac:dyDescent="0.3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677" t="s">
        <v>0</v>
      </c>
      <c r="X7" s="677"/>
      <c r="Y7" s="677"/>
      <c r="Z7" s="581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</row>
    <row r="8" spans="1:54" s="377" customFormat="1" ht="13.5" customHeight="1" thickBot="1" x14ac:dyDescent="0.25">
      <c r="A8" s="678" t="s">
        <v>223</v>
      </c>
      <c r="B8" s="582" t="s">
        <v>224</v>
      </c>
      <c r="C8" s="582" t="s">
        <v>224</v>
      </c>
      <c r="D8" s="582" t="s">
        <v>225</v>
      </c>
      <c r="E8" s="582" t="s">
        <v>225</v>
      </c>
      <c r="F8" s="582" t="s">
        <v>226</v>
      </c>
      <c r="G8" s="582" t="s">
        <v>226</v>
      </c>
      <c r="H8" s="582" t="s">
        <v>227</v>
      </c>
      <c r="I8" s="582" t="s">
        <v>227</v>
      </c>
      <c r="J8" s="582" t="s">
        <v>228</v>
      </c>
      <c r="K8" s="582" t="s">
        <v>228</v>
      </c>
      <c r="L8" s="582" t="s">
        <v>229</v>
      </c>
      <c r="M8" s="582" t="s">
        <v>229</v>
      </c>
      <c r="N8" s="582" t="s">
        <v>230</v>
      </c>
      <c r="O8" s="582" t="s">
        <v>230</v>
      </c>
      <c r="P8" s="678" t="s">
        <v>223</v>
      </c>
      <c r="Q8" s="681" t="s">
        <v>231</v>
      </c>
      <c r="R8" s="682"/>
      <c r="S8" s="682"/>
      <c r="T8" s="683"/>
      <c r="U8" s="684" t="s">
        <v>232</v>
      </c>
      <c r="V8" s="684"/>
      <c r="W8" s="684"/>
      <c r="X8" s="684"/>
      <c r="Y8" s="684"/>
      <c r="Z8" s="684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376"/>
      <c r="AL8" s="376"/>
      <c r="AM8" s="376"/>
      <c r="AN8" s="376"/>
      <c r="AO8" s="376"/>
      <c r="AP8" s="376"/>
      <c r="AQ8" s="376"/>
      <c r="AR8" s="376"/>
      <c r="AS8" s="376"/>
      <c r="AT8" s="376"/>
      <c r="AU8" s="376"/>
      <c r="AV8" s="376"/>
      <c r="AW8" s="376"/>
      <c r="AX8" s="376"/>
      <c r="AY8" s="376"/>
      <c r="AZ8" s="376"/>
      <c r="BA8" s="376"/>
      <c r="BB8" s="376"/>
    </row>
    <row r="9" spans="1:54" s="379" customFormat="1" ht="15.75" customHeight="1" thickBot="1" x14ac:dyDescent="0.3">
      <c r="A9" s="679"/>
      <c r="B9" s="685" t="s">
        <v>364</v>
      </c>
      <c r="C9" s="686"/>
      <c r="D9" s="685" t="s">
        <v>382</v>
      </c>
      <c r="E9" s="686"/>
      <c r="F9" s="685" t="s">
        <v>233</v>
      </c>
      <c r="G9" s="686"/>
      <c r="H9" s="685" t="s">
        <v>234</v>
      </c>
      <c r="I9" s="686"/>
      <c r="J9" s="685" t="s">
        <v>235</v>
      </c>
      <c r="K9" s="686"/>
      <c r="L9" s="685" t="s">
        <v>236</v>
      </c>
      <c r="M9" s="686"/>
      <c r="N9" s="685" t="s">
        <v>237</v>
      </c>
      <c r="O9" s="686"/>
      <c r="P9" s="679"/>
      <c r="Q9" s="689" t="s">
        <v>238</v>
      </c>
      <c r="R9" s="690"/>
      <c r="S9" s="690"/>
      <c r="T9" s="691"/>
      <c r="U9" s="692" t="s">
        <v>239</v>
      </c>
      <c r="V9" s="692"/>
      <c r="W9" s="692"/>
      <c r="X9" s="692"/>
      <c r="Y9" s="692"/>
      <c r="Z9" s="692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</row>
    <row r="10" spans="1:54" s="379" customFormat="1" ht="51" customHeight="1" thickBot="1" x14ac:dyDescent="0.3">
      <c r="A10" s="679"/>
      <c r="B10" s="687"/>
      <c r="C10" s="688"/>
      <c r="D10" s="687"/>
      <c r="E10" s="688"/>
      <c r="F10" s="687"/>
      <c r="G10" s="688"/>
      <c r="H10" s="687"/>
      <c r="I10" s="688"/>
      <c r="J10" s="687"/>
      <c r="K10" s="688"/>
      <c r="L10" s="687"/>
      <c r="M10" s="688"/>
      <c r="N10" s="687"/>
      <c r="O10" s="688"/>
      <c r="P10" s="679"/>
      <c r="Q10" s="689" t="s">
        <v>240</v>
      </c>
      <c r="R10" s="691"/>
      <c r="S10" s="689" t="s">
        <v>241</v>
      </c>
      <c r="T10" s="691"/>
      <c r="U10" s="692" t="s">
        <v>242</v>
      </c>
      <c r="V10" s="692"/>
      <c r="W10" s="692" t="s">
        <v>243</v>
      </c>
      <c r="X10" s="692"/>
      <c r="Y10" s="692" t="s">
        <v>239</v>
      </c>
      <c r="Z10" s="692"/>
      <c r="AA10" s="378"/>
      <c r="AB10" s="378"/>
      <c r="AC10" s="378"/>
      <c r="AD10" s="378"/>
      <c r="AE10" s="378"/>
      <c r="AF10" s="378"/>
      <c r="AG10" s="378"/>
      <c r="AH10" s="378"/>
      <c r="AI10" s="378"/>
      <c r="AJ10" s="378"/>
      <c r="AK10" s="378"/>
      <c r="AL10" s="378"/>
      <c r="AM10" s="378"/>
      <c r="AN10" s="378"/>
      <c r="AO10" s="378"/>
      <c r="AP10" s="378"/>
      <c r="AQ10" s="378"/>
      <c r="AR10" s="378"/>
      <c r="AS10" s="378"/>
      <c r="AT10" s="378"/>
      <c r="AU10" s="378"/>
      <c r="AV10" s="378"/>
      <c r="AW10" s="378"/>
      <c r="AX10" s="378"/>
      <c r="AY10" s="378"/>
      <c r="AZ10" s="378"/>
      <c r="BA10" s="378"/>
      <c r="BB10" s="378"/>
    </row>
    <row r="11" spans="1:54" s="378" customFormat="1" ht="51" customHeight="1" thickBot="1" x14ac:dyDescent="0.3">
      <c r="A11" s="680"/>
      <c r="B11" s="380" t="s">
        <v>123</v>
      </c>
      <c r="C11" s="380" t="s">
        <v>353</v>
      </c>
      <c r="D11" s="380" t="s">
        <v>123</v>
      </c>
      <c r="E11" s="380" t="s">
        <v>353</v>
      </c>
      <c r="F11" s="380" t="s">
        <v>123</v>
      </c>
      <c r="G11" s="380" t="s">
        <v>353</v>
      </c>
      <c r="H11" s="380" t="s">
        <v>123</v>
      </c>
      <c r="I11" s="380" t="s">
        <v>353</v>
      </c>
      <c r="J11" s="380" t="s">
        <v>123</v>
      </c>
      <c r="K11" s="380" t="s">
        <v>353</v>
      </c>
      <c r="L11" s="380" t="s">
        <v>123</v>
      </c>
      <c r="M11" s="380" t="s">
        <v>353</v>
      </c>
      <c r="N11" s="380" t="s">
        <v>123</v>
      </c>
      <c r="O11" s="380" t="s">
        <v>353</v>
      </c>
      <c r="P11" s="680"/>
      <c r="Q11" s="380" t="s">
        <v>123</v>
      </c>
      <c r="R11" s="380" t="s">
        <v>353</v>
      </c>
      <c r="S11" s="380" t="s">
        <v>123</v>
      </c>
      <c r="T11" s="380" t="s">
        <v>353</v>
      </c>
      <c r="U11" s="380" t="s">
        <v>123</v>
      </c>
      <c r="V11" s="380" t="s">
        <v>353</v>
      </c>
      <c r="W11" s="380" t="s">
        <v>123</v>
      </c>
      <c r="X11" s="380" t="s">
        <v>353</v>
      </c>
      <c r="Y11" s="380" t="s">
        <v>123</v>
      </c>
      <c r="Z11" s="380" t="s">
        <v>353</v>
      </c>
    </row>
    <row r="12" spans="1:54" s="190" customFormat="1" ht="21" customHeight="1" x14ac:dyDescent="0.25">
      <c r="A12" s="186" t="s">
        <v>244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6" t="s">
        <v>244</v>
      </c>
      <c r="Q12" s="187"/>
      <c r="R12" s="187"/>
      <c r="S12" s="187"/>
      <c r="T12" s="187"/>
      <c r="U12" s="187"/>
      <c r="V12" s="187"/>
      <c r="W12" s="187"/>
      <c r="X12" s="187"/>
      <c r="Y12" s="188"/>
      <c r="Z12" s="188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</row>
    <row r="13" spans="1:54" s="190" customFormat="1" ht="21" customHeight="1" x14ac:dyDescent="0.25">
      <c r="A13" s="191" t="s">
        <v>93</v>
      </c>
      <c r="B13" s="192"/>
      <c r="C13" s="192">
        <f>5766799+2773977+3819885</f>
        <v>12360661</v>
      </c>
      <c r="D13" s="192"/>
      <c r="E13" s="192"/>
      <c r="F13" s="192"/>
      <c r="G13" s="192"/>
      <c r="H13" s="192">
        <v>4762000</v>
      </c>
      <c r="I13" s="192">
        <v>4762000</v>
      </c>
      <c r="J13" s="192"/>
      <c r="K13" s="192"/>
      <c r="L13" s="192"/>
      <c r="M13" s="192"/>
      <c r="N13" s="192"/>
      <c r="O13" s="192"/>
      <c r="P13" s="191" t="s">
        <v>93</v>
      </c>
      <c r="Q13" s="192"/>
      <c r="R13" s="192">
        <v>1647144</v>
      </c>
      <c r="S13" s="192">
        <v>653346000</v>
      </c>
      <c r="T13" s="192">
        <f>653346000+1500000+1564597</f>
        <v>656410597</v>
      </c>
      <c r="U13" s="192">
        <f>SUM(B13+F13+H13+L13+S13)</f>
        <v>658108000</v>
      </c>
      <c r="V13" s="192">
        <f>SUM(C13+G13+I13+M13+T13+R13)</f>
        <v>675180402</v>
      </c>
      <c r="W13" s="192">
        <f>SUM(D13+J13+N13)</f>
        <v>0</v>
      </c>
      <c r="X13" s="192">
        <f>SUM(E13+K13+O13)</f>
        <v>0</v>
      </c>
      <c r="Y13" s="193">
        <f>SUM(U13+W13)</f>
        <v>658108000</v>
      </c>
      <c r="Z13" s="193">
        <f>SUM(V13+X13)</f>
        <v>675180402</v>
      </c>
      <c r="AA13" s="381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</row>
    <row r="14" spans="1:54" s="190" customFormat="1" ht="21" customHeight="1" thickBot="1" x14ac:dyDescent="0.3">
      <c r="A14" s="593" t="s">
        <v>245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593" t="s">
        <v>245</v>
      </c>
      <c r="Q14" s="194"/>
      <c r="R14" s="194"/>
      <c r="S14" s="194"/>
      <c r="T14" s="194"/>
      <c r="U14" s="195">
        <f>SUM(B14+F14+H14+L14+S14)</f>
        <v>0</v>
      </c>
      <c r="V14" s="195">
        <f>SUM(C14+G14+I14+M14+T14)</f>
        <v>0</v>
      </c>
      <c r="W14" s="195">
        <f>SUM(D14+J14+N14)</f>
        <v>0</v>
      </c>
      <c r="X14" s="195">
        <f>SUM(E14+K14+O14)</f>
        <v>0</v>
      </c>
      <c r="Y14" s="193">
        <f>SUM(U14+W14)</f>
        <v>0</v>
      </c>
      <c r="Z14" s="193">
        <f>SUM(V14+X14)</f>
        <v>0</v>
      </c>
      <c r="AA14" s="381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</row>
    <row r="15" spans="1:54" s="386" customFormat="1" ht="26.25" customHeight="1" thickBot="1" x14ac:dyDescent="0.3">
      <c r="A15" s="382" t="s">
        <v>246</v>
      </c>
      <c r="B15" s="383">
        <f>B13+B14</f>
        <v>0</v>
      </c>
      <c r="C15" s="383">
        <f>C13+C14</f>
        <v>12360661</v>
      </c>
      <c r="D15" s="383">
        <f t="shared" ref="D15:Z15" si="0">D13+D14</f>
        <v>0</v>
      </c>
      <c r="E15" s="383">
        <f t="shared" si="0"/>
        <v>0</v>
      </c>
      <c r="F15" s="383">
        <f t="shared" si="0"/>
        <v>0</v>
      </c>
      <c r="G15" s="383">
        <f t="shared" si="0"/>
        <v>0</v>
      </c>
      <c r="H15" s="383">
        <f t="shared" si="0"/>
        <v>4762000</v>
      </c>
      <c r="I15" s="383">
        <f t="shared" si="0"/>
        <v>4762000</v>
      </c>
      <c r="J15" s="383">
        <f t="shared" si="0"/>
        <v>0</v>
      </c>
      <c r="K15" s="383">
        <f t="shared" si="0"/>
        <v>0</v>
      </c>
      <c r="L15" s="383">
        <f t="shared" si="0"/>
        <v>0</v>
      </c>
      <c r="M15" s="383">
        <f t="shared" si="0"/>
        <v>0</v>
      </c>
      <c r="N15" s="383">
        <f t="shared" si="0"/>
        <v>0</v>
      </c>
      <c r="O15" s="383">
        <f t="shared" si="0"/>
        <v>0</v>
      </c>
      <c r="P15" s="382" t="s">
        <v>246</v>
      </c>
      <c r="Q15" s="383">
        <f>Q13+Q14</f>
        <v>0</v>
      </c>
      <c r="R15" s="383">
        <f>R13+R14</f>
        <v>1647144</v>
      </c>
      <c r="S15" s="383">
        <f t="shared" si="0"/>
        <v>653346000</v>
      </c>
      <c r="T15" s="383">
        <f t="shared" si="0"/>
        <v>656410597</v>
      </c>
      <c r="U15" s="383">
        <f t="shared" si="0"/>
        <v>658108000</v>
      </c>
      <c r="V15" s="383">
        <f t="shared" si="0"/>
        <v>675180402</v>
      </c>
      <c r="W15" s="383">
        <f t="shared" si="0"/>
        <v>0</v>
      </c>
      <c r="X15" s="383">
        <f t="shared" si="0"/>
        <v>0</v>
      </c>
      <c r="Y15" s="383">
        <f t="shared" si="0"/>
        <v>658108000</v>
      </c>
      <c r="Z15" s="383">
        <f t="shared" si="0"/>
        <v>675180402</v>
      </c>
      <c r="AA15" s="384"/>
      <c r="AB15" s="384"/>
      <c r="AC15" s="385"/>
      <c r="AD15" s="385"/>
      <c r="AE15" s="385"/>
      <c r="AF15" s="385"/>
      <c r="AG15" s="385"/>
      <c r="AH15" s="385"/>
      <c r="AI15" s="385"/>
      <c r="AJ15" s="385"/>
      <c r="AK15" s="385"/>
      <c r="AL15" s="385"/>
      <c r="AM15" s="385"/>
      <c r="AN15" s="385"/>
      <c r="AO15" s="385"/>
      <c r="AP15" s="385"/>
      <c r="AQ15" s="385"/>
      <c r="AR15" s="385"/>
      <c r="AS15" s="385"/>
      <c r="AT15" s="385"/>
      <c r="AU15" s="385"/>
      <c r="AV15" s="385"/>
      <c r="AW15" s="385"/>
      <c r="AX15" s="385"/>
      <c r="AY15" s="385"/>
      <c r="AZ15" s="385"/>
      <c r="BA15" s="385"/>
      <c r="BB15" s="385"/>
    </row>
    <row r="16" spans="1:54" s="190" customFormat="1" ht="36.75" customHeight="1" x14ac:dyDescent="0.25">
      <c r="A16" s="186" t="s">
        <v>247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86" t="s">
        <v>247</v>
      </c>
      <c r="Q16" s="195"/>
      <c r="R16" s="195"/>
      <c r="S16" s="195"/>
      <c r="T16" s="195"/>
      <c r="U16" s="195"/>
      <c r="V16" s="195"/>
      <c r="W16" s="195"/>
      <c r="X16" s="195"/>
      <c r="Y16" s="196"/>
      <c r="Z16" s="196"/>
      <c r="AA16" s="381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</row>
    <row r="17" spans="1:54" s="190" customFormat="1" ht="24.75" customHeight="1" x14ac:dyDescent="0.25">
      <c r="A17" s="191" t="s">
        <v>93</v>
      </c>
      <c r="B17" s="192">
        <v>9589000</v>
      </c>
      <c r="C17" s="192">
        <v>9589000</v>
      </c>
      <c r="D17" s="192"/>
      <c r="E17" s="192"/>
      <c r="F17" s="192"/>
      <c r="G17" s="192"/>
      <c r="H17" s="192">
        <v>50968443</v>
      </c>
      <c r="I17" s="192">
        <f>50968443+10000000</f>
        <v>60968443</v>
      </c>
      <c r="J17" s="192"/>
      <c r="K17" s="192"/>
      <c r="L17" s="192"/>
      <c r="M17" s="192"/>
      <c r="N17" s="192"/>
      <c r="O17" s="192"/>
      <c r="P17" s="191" t="s">
        <v>93</v>
      </c>
      <c r="Q17" s="192">
        <v>1925000</v>
      </c>
      <c r="R17" s="192">
        <v>1925000</v>
      </c>
      <c r="S17" s="192">
        <v>115013032</v>
      </c>
      <c r="T17" s="192">
        <f>S17+2468475+1280862+1273640+35803168</f>
        <v>155839177</v>
      </c>
      <c r="U17" s="192">
        <f>SUM(B17+F17+H17+L17+S17)</f>
        <v>175570475</v>
      </c>
      <c r="V17" s="192">
        <f>SUM(C17+G17+I17+M17+T17+R17)</f>
        <v>228321620</v>
      </c>
      <c r="W17" s="192">
        <f t="shared" ref="W17:W18" si="1">SUM(D17+J17+N17+Q17)</f>
        <v>1925000</v>
      </c>
      <c r="X17" s="192">
        <f>SUM(E17+K17+O17)</f>
        <v>0</v>
      </c>
      <c r="Y17" s="193">
        <f t="shared" ref="Y17:Y19" si="2">SUM(U17+W17)</f>
        <v>177495475</v>
      </c>
      <c r="Z17" s="193">
        <f>SUM(V17+X17)</f>
        <v>228321620</v>
      </c>
      <c r="AA17" s="381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</row>
    <row r="18" spans="1:54" s="190" customFormat="1" ht="24.75" customHeight="1" x14ac:dyDescent="0.25">
      <c r="A18" s="593" t="s">
        <v>281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593" t="s">
        <v>281</v>
      </c>
      <c r="Q18" s="195">
        <v>20997344</v>
      </c>
      <c r="R18" s="195">
        <f>20997344-118449</f>
        <v>20878895</v>
      </c>
      <c r="S18" s="195"/>
      <c r="T18" s="195"/>
      <c r="U18" s="192">
        <f>SUM(B18+F18+H18+L18+S18)</f>
        <v>0</v>
      </c>
      <c r="V18" s="192">
        <f>SUM(C18+G18+I18+M18+T18+R18)</f>
        <v>20878895</v>
      </c>
      <c r="W18" s="194">
        <f t="shared" si="1"/>
        <v>20997344</v>
      </c>
      <c r="X18" s="192">
        <f>SUM(E18+K18+O18)</f>
        <v>0</v>
      </c>
      <c r="Y18" s="193">
        <f t="shared" si="2"/>
        <v>20997344</v>
      </c>
      <c r="Z18" s="193">
        <f>SUM(V18+X18)</f>
        <v>20878895</v>
      </c>
      <c r="AA18" s="381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</row>
    <row r="19" spans="1:54" s="190" customFormat="1" ht="24.75" customHeight="1" thickBot="1" x14ac:dyDescent="0.3">
      <c r="A19" s="593" t="s">
        <v>245</v>
      </c>
      <c r="B19" s="194">
        <v>24145000</v>
      </c>
      <c r="C19" s="194">
        <v>24145000</v>
      </c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593" t="s">
        <v>245</v>
      </c>
      <c r="Q19" s="194"/>
      <c r="R19" s="194">
        <f>798584+77862</f>
        <v>876446</v>
      </c>
      <c r="S19" s="194"/>
      <c r="T19" s="194"/>
      <c r="U19" s="192">
        <f>SUM(B19+F19+H19+L19+S19)</f>
        <v>24145000</v>
      </c>
      <c r="V19" s="192">
        <f>SUM(C19+G19+I19+M19+T19+R19)</f>
        <v>25021446</v>
      </c>
      <c r="W19" s="216">
        <f>SUM(D19+J19+N19)</f>
        <v>0</v>
      </c>
      <c r="X19" s="216">
        <f>SUM(E19+K19+O19)</f>
        <v>0</v>
      </c>
      <c r="Y19" s="217">
        <f t="shared" si="2"/>
        <v>24145000</v>
      </c>
      <c r="Z19" s="217">
        <f>SUM(V19+X19)</f>
        <v>25021446</v>
      </c>
      <c r="AA19" s="381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</row>
    <row r="20" spans="1:54" s="190" customFormat="1" ht="32.25" thickBot="1" x14ac:dyDescent="0.3">
      <c r="A20" s="382" t="s">
        <v>248</v>
      </c>
      <c r="B20" s="383">
        <f>SUM(B17:B19)</f>
        <v>33734000</v>
      </c>
      <c r="C20" s="383">
        <f>SUM(C17:C19)</f>
        <v>33734000</v>
      </c>
      <c r="D20" s="383">
        <f t="shared" ref="D20:O20" si="3">SUM(D17:D19)</f>
        <v>0</v>
      </c>
      <c r="E20" s="383">
        <f t="shared" si="3"/>
        <v>0</v>
      </c>
      <c r="F20" s="383">
        <f t="shared" si="3"/>
        <v>0</v>
      </c>
      <c r="G20" s="383">
        <f t="shared" si="3"/>
        <v>0</v>
      </c>
      <c r="H20" s="383">
        <f t="shared" si="3"/>
        <v>50968443</v>
      </c>
      <c r="I20" s="383">
        <f t="shared" si="3"/>
        <v>60968443</v>
      </c>
      <c r="J20" s="383">
        <f t="shared" si="3"/>
        <v>0</v>
      </c>
      <c r="K20" s="383">
        <f t="shared" si="3"/>
        <v>0</v>
      </c>
      <c r="L20" s="383">
        <f t="shared" si="3"/>
        <v>0</v>
      </c>
      <c r="M20" s="383">
        <f t="shared" si="3"/>
        <v>0</v>
      </c>
      <c r="N20" s="383">
        <f t="shared" si="3"/>
        <v>0</v>
      </c>
      <c r="O20" s="383">
        <f t="shared" si="3"/>
        <v>0</v>
      </c>
      <c r="P20" s="382" t="s">
        <v>248</v>
      </c>
      <c r="Q20" s="383">
        <f t="shared" ref="Q20:Z20" si="4">SUM(Q17:Q19)</f>
        <v>22922344</v>
      </c>
      <c r="R20" s="383">
        <f t="shared" si="4"/>
        <v>23680341</v>
      </c>
      <c r="S20" s="383">
        <f t="shared" si="4"/>
        <v>115013032</v>
      </c>
      <c r="T20" s="383">
        <f t="shared" si="4"/>
        <v>155839177</v>
      </c>
      <c r="U20" s="383">
        <f t="shared" si="4"/>
        <v>199715475</v>
      </c>
      <c r="V20" s="383">
        <f t="shared" si="4"/>
        <v>274221961</v>
      </c>
      <c r="W20" s="383">
        <f t="shared" si="4"/>
        <v>22922344</v>
      </c>
      <c r="X20" s="383">
        <f t="shared" si="4"/>
        <v>0</v>
      </c>
      <c r="Y20" s="383">
        <f t="shared" si="4"/>
        <v>222637819</v>
      </c>
      <c r="Z20" s="383">
        <f t="shared" si="4"/>
        <v>274221961</v>
      </c>
      <c r="AA20" s="381"/>
      <c r="AB20" s="384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</row>
    <row r="21" spans="1:54" s="190" customFormat="1" ht="23.25" customHeight="1" x14ac:dyDescent="0.25">
      <c r="A21" s="186" t="s">
        <v>249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86" t="s">
        <v>249</v>
      </c>
      <c r="Q21" s="195"/>
      <c r="R21" s="195"/>
      <c r="S21" s="195"/>
      <c r="T21" s="195"/>
      <c r="U21" s="195"/>
      <c r="V21" s="195"/>
      <c r="W21" s="195"/>
      <c r="X21" s="195"/>
      <c r="Y21" s="196"/>
      <c r="Z21" s="196"/>
      <c r="AA21" s="381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</row>
    <row r="22" spans="1:54" s="190" customFormat="1" ht="23.25" customHeight="1" x14ac:dyDescent="0.25">
      <c r="A22" s="191" t="s">
        <v>93</v>
      </c>
      <c r="B22" s="192"/>
      <c r="C22" s="192"/>
      <c r="D22" s="192"/>
      <c r="E22" s="192"/>
      <c r="F22" s="192"/>
      <c r="G22" s="192"/>
      <c r="H22" s="192">
        <v>57079802</v>
      </c>
      <c r="I22" s="192">
        <f>57079802+7205980</f>
        <v>64285782</v>
      </c>
      <c r="J22" s="192"/>
      <c r="K22" s="192"/>
      <c r="L22" s="192"/>
      <c r="M22" s="192"/>
      <c r="N22" s="192"/>
      <c r="O22" s="192"/>
      <c r="P22" s="191" t="s">
        <v>93</v>
      </c>
      <c r="Q22" s="192"/>
      <c r="R22" s="192">
        <v>344083</v>
      </c>
      <c r="S22" s="192">
        <v>234172496</v>
      </c>
      <c r="T22" s="192">
        <f>S22+12429+65729718</f>
        <v>299914643</v>
      </c>
      <c r="U22" s="192">
        <f>SUM(B22+F22+H22+L22+S22+Q22)</f>
        <v>291252298</v>
      </c>
      <c r="V22" s="192">
        <f>SUM(C22+G22+I22+M22+T22+R22)</f>
        <v>364544508</v>
      </c>
      <c r="W22" s="195">
        <f>SUM(D22+J22+N22)</f>
        <v>0</v>
      </c>
      <c r="X22" s="192">
        <f>E22+K22+O22</f>
        <v>0</v>
      </c>
      <c r="Y22" s="193">
        <f>SUM(U22+W22)</f>
        <v>291252298</v>
      </c>
      <c r="Z22" s="193">
        <f>SUM(V22+X22)</f>
        <v>364544508</v>
      </c>
      <c r="AA22" s="381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</row>
    <row r="23" spans="1:54" s="190" customFormat="1" ht="23.25" customHeight="1" x14ac:dyDescent="0.25">
      <c r="A23" s="593" t="s">
        <v>250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593" t="s">
        <v>250</v>
      </c>
      <c r="Q23" s="195">
        <v>105196330</v>
      </c>
      <c r="R23" s="195">
        <v>105196330</v>
      </c>
      <c r="S23" s="195"/>
      <c r="T23" s="195"/>
      <c r="U23" s="195">
        <f>SUM(B23+F23+H23+L23+S23)</f>
        <v>0</v>
      </c>
      <c r="V23" s="195">
        <v>0</v>
      </c>
      <c r="W23" s="194">
        <f>SUM(D23+J23+N23+Q23)</f>
        <v>105196330</v>
      </c>
      <c r="X23" s="195">
        <f>SUM(R23)</f>
        <v>105196330</v>
      </c>
      <c r="Y23" s="196">
        <f t="shared" ref="Y23:Y25" si="5">SUM(U23+W23)</f>
        <v>105196330</v>
      </c>
      <c r="Z23" s="196">
        <f>SUM(V23+X23)</f>
        <v>105196330</v>
      </c>
      <c r="AA23" s="381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</row>
    <row r="24" spans="1:54" s="190" customFormat="1" ht="23.25" customHeight="1" x14ac:dyDescent="0.25">
      <c r="A24" s="593" t="s">
        <v>591</v>
      </c>
      <c r="B24" s="194"/>
      <c r="C24" s="194">
        <v>2615746</v>
      </c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593" t="s">
        <v>591</v>
      </c>
      <c r="Q24" s="194"/>
      <c r="R24" s="194"/>
      <c r="S24" s="194"/>
      <c r="T24" s="194"/>
      <c r="U24" s="197">
        <f>SUM(B24+F24+H24+L24+S24+Q24)</f>
        <v>0</v>
      </c>
      <c r="V24" s="197">
        <f>SUM(C24+G24+I24+M24+T24+R24)</f>
        <v>2615746</v>
      </c>
      <c r="W24" s="197">
        <f t="shared" ref="W24:W25" si="6">SUM(D24+J24+N24)</f>
        <v>0</v>
      </c>
      <c r="X24" s="197">
        <f>SUM(R24)</f>
        <v>0</v>
      </c>
      <c r="Y24" s="387">
        <f t="shared" si="5"/>
        <v>0</v>
      </c>
      <c r="Z24" s="387">
        <f>SUM(V24+X24)</f>
        <v>2615746</v>
      </c>
      <c r="AA24" s="381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</row>
    <row r="25" spans="1:54" s="190" customFormat="1" ht="23.25" customHeight="1" thickBot="1" x14ac:dyDescent="0.3">
      <c r="A25" s="593" t="s">
        <v>251</v>
      </c>
      <c r="B25" s="194">
        <v>337792257</v>
      </c>
      <c r="C25" s="194">
        <f>337792257+23949500</f>
        <v>361741757</v>
      </c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593" t="s">
        <v>251</v>
      </c>
      <c r="Q25" s="194"/>
      <c r="R25" s="194">
        <v>10269973</v>
      </c>
      <c r="S25" s="194">
        <v>12262549</v>
      </c>
      <c r="T25" s="194">
        <v>12262549</v>
      </c>
      <c r="U25" s="216">
        <f>SUM(B25+F25+H25+L25+S25)</f>
        <v>350054806</v>
      </c>
      <c r="V25" s="216">
        <f>SUM(C25+G25+I25+M25+T25+R25)</f>
        <v>384274279</v>
      </c>
      <c r="W25" s="216">
        <f t="shared" si="6"/>
        <v>0</v>
      </c>
      <c r="X25" s="216">
        <f t="shared" ref="X25" si="7">E25+K25+O25</f>
        <v>0</v>
      </c>
      <c r="Y25" s="217">
        <f t="shared" si="5"/>
        <v>350054806</v>
      </c>
      <c r="Z25" s="217">
        <f>SUM(V25+X25)</f>
        <v>384274279</v>
      </c>
      <c r="AA25" s="381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</row>
    <row r="26" spans="1:54" s="390" customFormat="1" ht="16.5" thickBot="1" x14ac:dyDescent="0.3">
      <c r="A26" s="382" t="s">
        <v>252</v>
      </c>
      <c r="B26" s="383">
        <f>SUM(B22:B25)</f>
        <v>337792257</v>
      </c>
      <c r="C26" s="383">
        <f>SUM(C22:C25)</f>
        <v>364357503</v>
      </c>
      <c r="D26" s="383">
        <f t="shared" ref="D26:O26" si="8">SUM(D22:D25)</f>
        <v>0</v>
      </c>
      <c r="E26" s="383">
        <f t="shared" si="8"/>
        <v>0</v>
      </c>
      <c r="F26" s="383">
        <f t="shared" si="8"/>
        <v>0</v>
      </c>
      <c r="G26" s="383">
        <f t="shared" si="8"/>
        <v>0</v>
      </c>
      <c r="H26" s="383">
        <f t="shared" si="8"/>
        <v>57079802</v>
      </c>
      <c r="I26" s="383">
        <f t="shared" si="8"/>
        <v>64285782</v>
      </c>
      <c r="J26" s="383">
        <f t="shared" si="8"/>
        <v>0</v>
      </c>
      <c r="K26" s="383">
        <f t="shared" si="8"/>
        <v>0</v>
      </c>
      <c r="L26" s="383">
        <f t="shared" si="8"/>
        <v>0</v>
      </c>
      <c r="M26" s="383">
        <f t="shared" si="8"/>
        <v>0</v>
      </c>
      <c r="N26" s="383">
        <f t="shared" si="8"/>
        <v>0</v>
      </c>
      <c r="O26" s="383">
        <f t="shared" si="8"/>
        <v>0</v>
      </c>
      <c r="P26" s="382" t="s">
        <v>252</v>
      </c>
      <c r="Q26" s="383">
        <f>SUM(Q22:Q25)</f>
        <v>105196330</v>
      </c>
      <c r="R26" s="383">
        <f>SUM(R22:R25)</f>
        <v>115810386</v>
      </c>
      <c r="S26" s="383">
        <f t="shared" ref="S26:Y26" si="9">SUM(S22:S25)</f>
        <v>246435045</v>
      </c>
      <c r="T26" s="383">
        <f t="shared" si="9"/>
        <v>312177192</v>
      </c>
      <c r="U26" s="383">
        <f t="shared" si="9"/>
        <v>641307104</v>
      </c>
      <c r="V26" s="383">
        <f>SUM(V22:V25)</f>
        <v>751434533</v>
      </c>
      <c r="W26" s="383">
        <f t="shared" si="9"/>
        <v>105196330</v>
      </c>
      <c r="X26" s="383">
        <f t="shared" si="9"/>
        <v>105196330</v>
      </c>
      <c r="Y26" s="383">
        <f t="shared" si="9"/>
        <v>746503434</v>
      </c>
      <c r="Z26" s="383">
        <f>SUM(Z22:Z25)</f>
        <v>856630863</v>
      </c>
      <c r="AA26" s="388"/>
      <c r="AB26" s="384"/>
      <c r="AC26" s="389"/>
      <c r="AD26" s="389"/>
      <c r="AE26" s="389"/>
      <c r="AF26" s="389"/>
      <c r="AG26" s="389"/>
      <c r="AH26" s="389"/>
      <c r="AI26" s="389"/>
      <c r="AJ26" s="389"/>
      <c r="AK26" s="389"/>
      <c r="AL26" s="389"/>
      <c r="AM26" s="389"/>
      <c r="AN26" s="389"/>
      <c r="AO26" s="389"/>
      <c r="AP26" s="389"/>
      <c r="AQ26" s="389"/>
      <c r="AR26" s="389"/>
      <c r="AS26" s="389"/>
      <c r="AT26" s="389"/>
      <c r="AU26" s="389"/>
      <c r="AV26" s="389"/>
      <c r="AW26" s="389"/>
      <c r="AX26" s="389"/>
      <c r="AY26" s="389"/>
      <c r="AZ26" s="389"/>
      <c r="BA26" s="389"/>
      <c r="BB26" s="389"/>
    </row>
    <row r="27" spans="1:54" s="190" customFormat="1" ht="23.25" customHeight="1" x14ac:dyDescent="0.25">
      <c r="A27" s="186" t="s">
        <v>253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86" t="s">
        <v>253</v>
      </c>
      <c r="Q27" s="195"/>
      <c r="R27" s="195"/>
      <c r="S27" s="195"/>
      <c r="T27" s="195"/>
      <c r="U27" s="195"/>
      <c r="V27" s="195"/>
      <c r="W27" s="195"/>
      <c r="X27" s="195"/>
      <c r="Y27" s="196"/>
      <c r="Z27" s="196"/>
      <c r="AA27" s="381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</row>
    <row r="28" spans="1:54" s="190" customFormat="1" ht="23.25" customHeight="1" x14ac:dyDescent="0.25">
      <c r="A28" s="431" t="s">
        <v>93</v>
      </c>
      <c r="B28" s="195"/>
      <c r="C28" s="195">
        <f>670163+454290+95798+97229</f>
        <v>1317480</v>
      </c>
      <c r="D28" s="195"/>
      <c r="E28" s="195"/>
      <c r="F28" s="195"/>
      <c r="G28" s="195"/>
      <c r="H28" s="195">
        <v>848350</v>
      </c>
      <c r="I28" s="195">
        <v>848350</v>
      </c>
      <c r="J28" s="195"/>
      <c r="K28" s="195"/>
      <c r="L28" s="195"/>
      <c r="M28" s="195"/>
      <c r="N28" s="195"/>
      <c r="O28" s="195"/>
      <c r="P28" s="431" t="s">
        <v>93</v>
      </c>
      <c r="Q28" s="195"/>
      <c r="R28" s="195">
        <v>676028</v>
      </c>
      <c r="S28" s="195">
        <v>32890561</v>
      </c>
      <c r="T28" s="195">
        <f>SUM(S28+667889)+327310+324571+482749</f>
        <v>34693080</v>
      </c>
      <c r="U28" s="192">
        <f>SUM(B28+F28+H28+L28+S28)</f>
        <v>33738911</v>
      </c>
      <c r="V28" s="192">
        <f>SUM(C28+G28+I28+M28+T28+R28)</f>
        <v>37534938</v>
      </c>
      <c r="W28" s="192">
        <f>SUM(D28+J28+N28)</f>
        <v>0</v>
      </c>
      <c r="X28" s="192">
        <f>SUM(E28+K28+O28)</f>
        <v>0</v>
      </c>
      <c r="Y28" s="193">
        <f>SUM(U28+W28)</f>
        <v>33738911</v>
      </c>
      <c r="Z28" s="193">
        <f>SUM(V28+X28)</f>
        <v>37534938</v>
      </c>
      <c r="AA28" s="381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</row>
    <row r="29" spans="1:54" s="190" customFormat="1" ht="23.25" customHeight="1" thickBot="1" x14ac:dyDescent="0.3">
      <c r="A29" s="593" t="s">
        <v>245</v>
      </c>
      <c r="B29" s="194"/>
      <c r="C29" s="194"/>
      <c r="D29" s="194"/>
      <c r="E29" s="194"/>
      <c r="F29" s="194"/>
      <c r="G29" s="194"/>
      <c r="H29" s="194">
        <v>1768870</v>
      </c>
      <c r="I29" s="194">
        <v>1768870</v>
      </c>
      <c r="J29" s="194"/>
      <c r="K29" s="194"/>
      <c r="L29" s="194"/>
      <c r="M29" s="194"/>
      <c r="N29" s="194"/>
      <c r="O29" s="194"/>
      <c r="P29" s="593" t="s">
        <v>245</v>
      </c>
      <c r="Q29" s="194"/>
      <c r="R29" s="194"/>
      <c r="S29" s="194">
        <v>20722544</v>
      </c>
      <c r="T29" s="194">
        <v>20722544</v>
      </c>
      <c r="U29" s="195">
        <f>SUM(B29+F29+H29+L29+S29)</f>
        <v>22491414</v>
      </c>
      <c r="V29" s="192">
        <f>SUM(C29+G29+I29+M29+T29+R29)</f>
        <v>22491414</v>
      </c>
      <c r="W29" s="195">
        <f>SUM(D29+J29+N29)</f>
        <v>0</v>
      </c>
      <c r="X29" s="195">
        <f>SUM(E29+K29+O29)</f>
        <v>0</v>
      </c>
      <c r="Y29" s="193">
        <f>SUM(U29+W29)</f>
        <v>22491414</v>
      </c>
      <c r="Z29" s="193">
        <f>SUM(V29+X29)</f>
        <v>22491414</v>
      </c>
      <c r="AA29" s="381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</row>
    <row r="30" spans="1:54" s="190" customFormat="1" ht="37.5" customHeight="1" thickBot="1" x14ac:dyDescent="0.3">
      <c r="A30" s="382" t="s">
        <v>254</v>
      </c>
      <c r="B30" s="383">
        <f>B28+B29</f>
        <v>0</v>
      </c>
      <c r="C30" s="383">
        <f>C28+C29</f>
        <v>1317480</v>
      </c>
      <c r="D30" s="383">
        <f t="shared" ref="D30:U30" si="10">D28+D29</f>
        <v>0</v>
      </c>
      <c r="E30" s="383">
        <f t="shared" si="10"/>
        <v>0</v>
      </c>
      <c r="F30" s="383">
        <f t="shared" si="10"/>
        <v>0</v>
      </c>
      <c r="G30" s="383">
        <f t="shared" si="10"/>
        <v>0</v>
      </c>
      <c r="H30" s="383">
        <f t="shared" si="10"/>
        <v>2617220</v>
      </c>
      <c r="I30" s="383">
        <f t="shared" si="10"/>
        <v>2617220</v>
      </c>
      <c r="J30" s="383">
        <f t="shared" si="10"/>
        <v>0</v>
      </c>
      <c r="K30" s="383">
        <f t="shared" si="10"/>
        <v>0</v>
      </c>
      <c r="L30" s="383">
        <f t="shared" si="10"/>
        <v>0</v>
      </c>
      <c r="M30" s="383">
        <f t="shared" si="10"/>
        <v>0</v>
      </c>
      <c r="N30" s="383">
        <f t="shared" si="10"/>
        <v>0</v>
      </c>
      <c r="O30" s="383">
        <f t="shared" si="10"/>
        <v>0</v>
      </c>
      <c r="P30" s="382" t="s">
        <v>254</v>
      </c>
      <c r="Q30" s="383">
        <f>Q28+Q29</f>
        <v>0</v>
      </c>
      <c r="R30" s="383">
        <f>R28+R29</f>
        <v>676028</v>
      </c>
      <c r="S30" s="383">
        <f t="shared" si="10"/>
        <v>53613105</v>
      </c>
      <c r="T30" s="383">
        <f t="shared" si="10"/>
        <v>55415624</v>
      </c>
      <c r="U30" s="383">
        <f t="shared" si="10"/>
        <v>56230325</v>
      </c>
      <c r="V30" s="383">
        <f>V28+V29</f>
        <v>60026352</v>
      </c>
      <c r="W30" s="383">
        <f>W28+W29</f>
        <v>0</v>
      </c>
      <c r="X30" s="383">
        <f>X28+X29</f>
        <v>0</v>
      </c>
      <c r="Y30" s="383">
        <f>Y28+Y29</f>
        <v>56230325</v>
      </c>
      <c r="Z30" s="383">
        <f>Z28+Z29</f>
        <v>60026352</v>
      </c>
      <c r="AA30" s="381"/>
      <c r="AB30" s="384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</row>
    <row r="31" spans="1:54" s="190" customFormat="1" ht="24.75" customHeight="1" x14ac:dyDescent="0.25">
      <c r="A31" s="186" t="s">
        <v>255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86" t="s">
        <v>255</v>
      </c>
      <c r="Q31" s="195"/>
      <c r="R31" s="195"/>
      <c r="S31" s="195"/>
      <c r="T31" s="195"/>
      <c r="U31" s="195"/>
      <c r="V31" s="195"/>
      <c r="W31" s="195"/>
      <c r="X31" s="195"/>
      <c r="Y31" s="196"/>
      <c r="Z31" s="196"/>
      <c r="AA31" s="381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</row>
    <row r="32" spans="1:54" s="190" customFormat="1" ht="24.75" customHeight="1" x14ac:dyDescent="0.25">
      <c r="A32" s="431" t="s">
        <v>93</v>
      </c>
      <c r="B32" s="195"/>
      <c r="C32" s="195"/>
      <c r="D32" s="195"/>
      <c r="E32" s="195"/>
      <c r="F32" s="195"/>
      <c r="G32" s="195"/>
      <c r="H32" s="195">
        <v>7150000</v>
      </c>
      <c r="I32" s="195">
        <v>7150000</v>
      </c>
      <c r="J32" s="195"/>
      <c r="K32" s="195"/>
      <c r="L32" s="195"/>
      <c r="M32" s="195"/>
      <c r="N32" s="195"/>
      <c r="O32" s="195"/>
      <c r="P32" s="431" t="s">
        <v>93</v>
      </c>
      <c r="Q32" s="195"/>
      <c r="R32" s="195">
        <v>908365</v>
      </c>
      <c r="S32" s="195">
        <v>360310662</v>
      </c>
      <c r="T32" s="195">
        <f>SUM(S32+137905)+69071+68494+1001873</f>
        <v>361588005</v>
      </c>
      <c r="U32" s="192">
        <f t="shared" ref="U32:V34" si="11">SUM(B32+F32+H32+L32+S32)</f>
        <v>367460662</v>
      </c>
      <c r="V32" s="192">
        <f>SUM(C32+G32+I32+M32+T32+R32)</f>
        <v>369646370</v>
      </c>
      <c r="W32" s="192">
        <f t="shared" ref="W32:X34" si="12">SUM(D32+J32+N32)</f>
        <v>0</v>
      </c>
      <c r="X32" s="192">
        <f t="shared" si="12"/>
        <v>0</v>
      </c>
      <c r="Y32" s="193">
        <f t="shared" ref="Y32:Y34" si="13">SUM(U32+W32)</f>
        <v>367460662</v>
      </c>
      <c r="Z32" s="193">
        <f>SUM(V32:X32)</f>
        <v>369646370</v>
      </c>
      <c r="AA32" s="381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</row>
    <row r="33" spans="1:54" s="190" customFormat="1" ht="24.75" customHeight="1" x14ac:dyDescent="0.25">
      <c r="A33" s="593" t="s">
        <v>245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593" t="s">
        <v>245</v>
      </c>
      <c r="Q33" s="194">
        <v>79043979</v>
      </c>
      <c r="R33" s="194">
        <f>79043979+3000</f>
        <v>79046979</v>
      </c>
      <c r="S33" s="194"/>
      <c r="T33" s="194"/>
      <c r="U33" s="192">
        <f>SUM(B33+F33+H33+L33+S33+Q33)</f>
        <v>79043979</v>
      </c>
      <c r="V33" s="192">
        <f>SUM(C33+G33+I33+M33+T33+R33)</f>
        <v>79046979</v>
      </c>
      <c r="W33" s="192">
        <f t="shared" si="12"/>
        <v>0</v>
      </c>
      <c r="X33" s="192">
        <f t="shared" si="12"/>
        <v>0</v>
      </c>
      <c r="Y33" s="193">
        <f t="shared" si="13"/>
        <v>79043979</v>
      </c>
      <c r="Z33" s="193">
        <f t="shared" ref="Z33:Z34" si="14">SUM(V33:X33)</f>
        <v>79046979</v>
      </c>
      <c r="AA33" s="381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</row>
    <row r="34" spans="1:54" s="203" customFormat="1" ht="24.75" customHeight="1" thickBot="1" x14ac:dyDescent="0.3">
      <c r="A34" s="198" t="s">
        <v>94</v>
      </c>
      <c r="B34" s="199"/>
      <c r="C34" s="199">
        <f>4712277+5260402</f>
        <v>9972679</v>
      </c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8" t="s">
        <v>94</v>
      </c>
      <c r="Q34" s="199"/>
      <c r="R34" s="199"/>
      <c r="S34" s="199"/>
      <c r="T34" s="199"/>
      <c r="U34" s="200">
        <f t="shared" si="11"/>
        <v>0</v>
      </c>
      <c r="V34" s="200">
        <f t="shared" si="11"/>
        <v>9972679</v>
      </c>
      <c r="W34" s="200">
        <f t="shared" si="12"/>
        <v>0</v>
      </c>
      <c r="X34" s="200">
        <f t="shared" si="12"/>
        <v>0</v>
      </c>
      <c r="Y34" s="193">
        <f t="shared" si="13"/>
        <v>0</v>
      </c>
      <c r="Z34" s="201">
        <f t="shared" si="14"/>
        <v>9972679</v>
      </c>
      <c r="AA34" s="391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</row>
    <row r="35" spans="1:54" s="190" customFormat="1" ht="27.75" customHeight="1" thickBot="1" x14ac:dyDescent="0.3">
      <c r="A35" s="382" t="s">
        <v>256</v>
      </c>
      <c r="B35" s="383">
        <f>SUM(B32:B34)</f>
        <v>0</v>
      </c>
      <c r="C35" s="383">
        <f>SUM(C32:C34)</f>
        <v>9972679</v>
      </c>
      <c r="D35" s="383">
        <f t="shared" ref="D35:X35" si="15">SUM(D32:D34)</f>
        <v>0</v>
      </c>
      <c r="E35" s="383">
        <f t="shared" si="15"/>
        <v>0</v>
      </c>
      <c r="F35" s="383">
        <f t="shared" si="15"/>
        <v>0</v>
      </c>
      <c r="G35" s="383">
        <f t="shared" si="15"/>
        <v>0</v>
      </c>
      <c r="H35" s="383">
        <f t="shared" si="15"/>
        <v>7150000</v>
      </c>
      <c r="I35" s="383">
        <f t="shared" si="15"/>
        <v>7150000</v>
      </c>
      <c r="J35" s="383">
        <f t="shared" si="15"/>
        <v>0</v>
      </c>
      <c r="K35" s="383">
        <f t="shared" si="15"/>
        <v>0</v>
      </c>
      <c r="L35" s="383">
        <f t="shared" si="15"/>
        <v>0</v>
      </c>
      <c r="M35" s="383">
        <f t="shared" si="15"/>
        <v>0</v>
      </c>
      <c r="N35" s="383">
        <f t="shared" si="15"/>
        <v>0</v>
      </c>
      <c r="O35" s="383">
        <f t="shared" si="15"/>
        <v>0</v>
      </c>
      <c r="P35" s="382" t="s">
        <v>256</v>
      </c>
      <c r="Q35" s="383">
        <f t="shared" si="15"/>
        <v>79043979</v>
      </c>
      <c r="R35" s="383">
        <f t="shared" si="15"/>
        <v>79955344</v>
      </c>
      <c r="S35" s="383">
        <f t="shared" si="15"/>
        <v>360310662</v>
      </c>
      <c r="T35" s="383">
        <f t="shared" si="15"/>
        <v>361588005</v>
      </c>
      <c r="U35" s="383">
        <f t="shared" si="15"/>
        <v>446504641</v>
      </c>
      <c r="V35" s="383">
        <f t="shared" si="15"/>
        <v>458666028</v>
      </c>
      <c r="W35" s="383">
        <f t="shared" si="15"/>
        <v>0</v>
      </c>
      <c r="X35" s="383">
        <f t="shared" si="15"/>
        <v>0</v>
      </c>
      <c r="Y35" s="383">
        <f>SUM(Y32:Y34)</f>
        <v>446504641</v>
      </c>
      <c r="Z35" s="383">
        <f>SUM(Z32:Z34)</f>
        <v>458666028</v>
      </c>
      <c r="AA35" s="381"/>
      <c r="AB35" s="384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</row>
    <row r="36" spans="1:54" s="190" customFormat="1" ht="16.5" thickBot="1" x14ac:dyDescent="0.3">
      <c r="A36" s="204" t="s">
        <v>257</v>
      </c>
      <c r="B36" s="205">
        <f>SUM(B13+B17+B22+B28+B32)</f>
        <v>9589000</v>
      </c>
      <c r="C36" s="205">
        <f>SUM(C13+C17+C22+C28+C32)</f>
        <v>23267141</v>
      </c>
      <c r="D36" s="205">
        <f t="shared" ref="D36:O36" si="16">SUM(D13+D17+D22+D28+D32)</f>
        <v>0</v>
      </c>
      <c r="E36" s="205">
        <f t="shared" si="16"/>
        <v>0</v>
      </c>
      <c r="F36" s="205">
        <f t="shared" si="16"/>
        <v>0</v>
      </c>
      <c r="G36" s="205">
        <f t="shared" si="16"/>
        <v>0</v>
      </c>
      <c r="H36" s="205">
        <f t="shared" si="16"/>
        <v>120808595</v>
      </c>
      <c r="I36" s="205">
        <f t="shared" si="16"/>
        <v>138014575</v>
      </c>
      <c r="J36" s="205">
        <f t="shared" si="16"/>
        <v>0</v>
      </c>
      <c r="K36" s="205">
        <f t="shared" si="16"/>
        <v>0</v>
      </c>
      <c r="L36" s="205">
        <f t="shared" si="16"/>
        <v>0</v>
      </c>
      <c r="M36" s="205">
        <f t="shared" si="16"/>
        <v>0</v>
      </c>
      <c r="N36" s="205">
        <f t="shared" si="16"/>
        <v>0</v>
      </c>
      <c r="O36" s="205">
        <f t="shared" si="16"/>
        <v>0</v>
      </c>
      <c r="P36" s="204" t="s">
        <v>257</v>
      </c>
      <c r="Q36" s="205">
        <f t="shared" ref="Q36:Z36" si="17">SUM(Q13+Q17+Q22+Q28+Q32)</f>
        <v>1925000</v>
      </c>
      <c r="R36" s="205">
        <f t="shared" si="17"/>
        <v>5500620</v>
      </c>
      <c r="S36" s="205">
        <f t="shared" si="17"/>
        <v>1395732751</v>
      </c>
      <c r="T36" s="205">
        <f t="shared" si="17"/>
        <v>1508445502</v>
      </c>
      <c r="U36" s="205">
        <f t="shared" si="17"/>
        <v>1526130346</v>
      </c>
      <c r="V36" s="205">
        <f t="shared" si="17"/>
        <v>1675227838</v>
      </c>
      <c r="W36" s="205">
        <f t="shared" si="17"/>
        <v>1925000</v>
      </c>
      <c r="X36" s="205">
        <f t="shared" si="17"/>
        <v>0</v>
      </c>
      <c r="Y36" s="205">
        <f t="shared" si="17"/>
        <v>1528055346</v>
      </c>
      <c r="Z36" s="205">
        <f t="shared" si="17"/>
        <v>1675227838</v>
      </c>
      <c r="AA36" s="381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</row>
    <row r="37" spans="1:54" ht="32.25" thickBot="1" x14ac:dyDescent="0.3">
      <c r="A37" s="206" t="s">
        <v>258</v>
      </c>
      <c r="B37" s="196">
        <f>SUM(B14+B18+B19+B23+B25+B29+B33)</f>
        <v>361937257</v>
      </c>
      <c r="C37" s="196">
        <f>SUM(C14+C18+C19+C23+C25+C29+C33+C24)</f>
        <v>388502503</v>
      </c>
      <c r="D37" s="196">
        <f t="shared" ref="D37:O37" si="18">SUM(D14+D18+D19+D23+D25+D29+D33)</f>
        <v>0</v>
      </c>
      <c r="E37" s="196">
        <f t="shared" si="18"/>
        <v>0</v>
      </c>
      <c r="F37" s="196">
        <f t="shared" si="18"/>
        <v>0</v>
      </c>
      <c r="G37" s="196">
        <f t="shared" si="18"/>
        <v>0</v>
      </c>
      <c r="H37" s="196">
        <f t="shared" si="18"/>
        <v>1768870</v>
      </c>
      <c r="I37" s="196">
        <f t="shared" si="18"/>
        <v>1768870</v>
      </c>
      <c r="J37" s="196">
        <f t="shared" si="18"/>
        <v>0</v>
      </c>
      <c r="K37" s="196">
        <f t="shared" si="18"/>
        <v>0</v>
      </c>
      <c r="L37" s="196">
        <f t="shared" si="18"/>
        <v>0</v>
      </c>
      <c r="M37" s="196">
        <f t="shared" si="18"/>
        <v>0</v>
      </c>
      <c r="N37" s="196">
        <f t="shared" si="18"/>
        <v>0</v>
      </c>
      <c r="O37" s="196">
        <f t="shared" si="18"/>
        <v>0</v>
      </c>
      <c r="P37" s="206" t="s">
        <v>258</v>
      </c>
      <c r="Q37" s="196">
        <f t="shared" ref="Q37:Y37" si="19">SUM(Q14+Q18+Q19+Q23+Q25+Q29+Q33)</f>
        <v>205237653</v>
      </c>
      <c r="R37" s="196">
        <f t="shared" si="19"/>
        <v>216268623</v>
      </c>
      <c r="S37" s="196">
        <f t="shared" si="19"/>
        <v>32985093</v>
      </c>
      <c r="T37" s="196">
        <f t="shared" si="19"/>
        <v>32985093</v>
      </c>
      <c r="U37" s="196">
        <f t="shared" si="19"/>
        <v>475735199</v>
      </c>
      <c r="V37" s="196">
        <f>SUM(V14+V18+V19+V23+V25+V29+V33+V24)</f>
        <v>534328759</v>
      </c>
      <c r="W37" s="196">
        <f t="shared" si="19"/>
        <v>126193674</v>
      </c>
      <c r="X37" s="196">
        <f t="shared" si="19"/>
        <v>105196330</v>
      </c>
      <c r="Y37" s="196">
        <f t="shared" si="19"/>
        <v>601928873</v>
      </c>
      <c r="Z37" s="196">
        <f>SUM(Z14+Z18+Z19+Z23+Z25+Z29+Z33+Z24)</f>
        <v>639525089</v>
      </c>
      <c r="AA37" s="381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</row>
    <row r="38" spans="1:54" ht="32.25" thickBot="1" x14ac:dyDescent="0.3">
      <c r="A38" s="208" t="s">
        <v>259</v>
      </c>
      <c r="B38" s="207">
        <f>SUM(B34)</f>
        <v>0</v>
      </c>
      <c r="C38" s="207">
        <f>SUM(C34)</f>
        <v>9972679</v>
      </c>
      <c r="D38" s="207">
        <f t="shared" ref="D38:O38" si="20">SUM(D34)</f>
        <v>0</v>
      </c>
      <c r="E38" s="207">
        <f t="shared" si="20"/>
        <v>0</v>
      </c>
      <c r="F38" s="207">
        <f t="shared" si="20"/>
        <v>0</v>
      </c>
      <c r="G38" s="207">
        <f t="shared" si="20"/>
        <v>0</v>
      </c>
      <c r="H38" s="207">
        <f t="shared" si="20"/>
        <v>0</v>
      </c>
      <c r="I38" s="207">
        <f t="shared" si="20"/>
        <v>0</v>
      </c>
      <c r="J38" s="207">
        <f t="shared" si="20"/>
        <v>0</v>
      </c>
      <c r="K38" s="207">
        <f t="shared" si="20"/>
        <v>0</v>
      </c>
      <c r="L38" s="207">
        <f t="shared" si="20"/>
        <v>0</v>
      </c>
      <c r="M38" s="207">
        <f t="shared" si="20"/>
        <v>0</v>
      </c>
      <c r="N38" s="207">
        <f t="shared" si="20"/>
        <v>0</v>
      </c>
      <c r="O38" s="207">
        <f t="shared" si="20"/>
        <v>0</v>
      </c>
      <c r="P38" s="208" t="s">
        <v>259</v>
      </c>
      <c r="Q38" s="207">
        <f t="shared" ref="Q38:Z38" si="21">SUM(Q34)</f>
        <v>0</v>
      </c>
      <c r="R38" s="207">
        <f t="shared" si="21"/>
        <v>0</v>
      </c>
      <c r="S38" s="207">
        <f t="shared" si="21"/>
        <v>0</v>
      </c>
      <c r="T38" s="207">
        <f t="shared" si="21"/>
        <v>0</v>
      </c>
      <c r="U38" s="207">
        <f t="shared" si="21"/>
        <v>0</v>
      </c>
      <c r="V38" s="207">
        <f t="shared" si="21"/>
        <v>9972679</v>
      </c>
      <c r="W38" s="207">
        <f t="shared" si="21"/>
        <v>0</v>
      </c>
      <c r="X38" s="207">
        <f t="shared" si="21"/>
        <v>0</v>
      </c>
      <c r="Y38" s="207">
        <f t="shared" si="21"/>
        <v>0</v>
      </c>
      <c r="Z38" s="207">
        <f t="shared" si="21"/>
        <v>9972679</v>
      </c>
      <c r="AA38" s="381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</row>
    <row r="39" spans="1:54" s="275" customFormat="1" ht="26.25" customHeight="1" thickBot="1" x14ac:dyDescent="0.3">
      <c r="A39" s="392" t="s">
        <v>260</v>
      </c>
      <c r="B39" s="393">
        <f>B36+B37+B38</f>
        <v>371526257</v>
      </c>
      <c r="C39" s="393">
        <f>C36+C37+C38</f>
        <v>421742323</v>
      </c>
      <c r="D39" s="393">
        <f t="shared" ref="D39:X39" si="22">D36+D37+D38</f>
        <v>0</v>
      </c>
      <c r="E39" s="393">
        <f t="shared" si="22"/>
        <v>0</v>
      </c>
      <c r="F39" s="393">
        <f t="shared" si="22"/>
        <v>0</v>
      </c>
      <c r="G39" s="393">
        <f t="shared" si="22"/>
        <v>0</v>
      </c>
      <c r="H39" s="393">
        <f>H36+H37+H38</f>
        <v>122577465</v>
      </c>
      <c r="I39" s="393">
        <f>I36+I37+I38</f>
        <v>139783445</v>
      </c>
      <c r="J39" s="393">
        <f t="shared" si="22"/>
        <v>0</v>
      </c>
      <c r="K39" s="393">
        <f t="shared" si="22"/>
        <v>0</v>
      </c>
      <c r="L39" s="393">
        <f t="shared" si="22"/>
        <v>0</v>
      </c>
      <c r="M39" s="393">
        <f t="shared" si="22"/>
        <v>0</v>
      </c>
      <c r="N39" s="393">
        <f t="shared" si="22"/>
        <v>0</v>
      </c>
      <c r="O39" s="393">
        <f t="shared" si="22"/>
        <v>0</v>
      </c>
      <c r="P39" s="392" t="s">
        <v>260</v>
      </c>
      <c r="Q39" s="393">
        <f t="shared" si="22"/>
        <v>207162653</v>
      </c>
      <c r="R39" s="393">
        <f t="shared" si="22"/>
        <v>221769243</v>
      </c>
      <c r="S39" s="393">
        <f t="shared" si="22"/>
        <v>1428717844</v>
      </c>
      <c r="T39" s="393">
        <f t="shared" si="22"/>
        <v>1541430595</v>
      </c>
      <c r="U39" s="393">
        <f>U36+U37+U38</f>
        <v>2001865545</v>
      </c>
      <c r="V39" s="393">
        <f>V36+V37+V38</f>
        <v>2219529276</v>
      </c>
      <c r="W39" s="393">
        <f t="shared" si="22"/>
        <v>128118674</v>
      </c>
      <c r="X39" s="393">
        <f t="shared" si="22"/>
        <v>105196330</v>
      </c>
      <c r="Y39" s="393">
        <f>Y36+Y37+Y38</f>
        <v>2129984219</v>
      </c>
      <c r="Z39" s="393">
        <f>Z36+Z37+Z38</f>
        <v>2324725606</v>
      </c>
      <c r="AA39" s="384"/>
      <c r="AB39" s="394"/>
      <c r="AC39" s="378"/>
      <c r="AD39" s="378"/>
      <c r="AE39" s="378"/>
      <c r="AF39" s="378"/>
      <c r="AG39" s="378"/>
      <c r="AH39" s="378"/>
      <c r="AI39" s="378"/>
      <c r="AJ39" s="378"/>
      <c r="AK39" s="378"/>
      <c r="AL39" s="378"/>
      <c r="AM39" s="378"/>
      <c r="AN39" s="378"/>
      <c r="AO39" s="378"/>
      <c r="AP39" s="378"/>
      <c r="AQ39" s="378"/>
      <c r="AR39" s="378"/>
      <c r="AS39" s="378"/>
      <c r="AT39" s="378"/>
      <c r="AU39" s="378"/>
      <c r="AV39" s="378"/>
      <c r="AW39" s="378"/>
      <c r="AX39" s="378"/>
      <c r="AY39" s="378"/>
      <c r="AZ39" s="378"/>
      <c r="BA39" s="378"/>
      <c r="BB39" s="378"/>
    </row>
    <row r="40" spans="1:54" ht="15.75" thickTop="1" x14ac:dyDescent="0.25"/>
  </sheetData>
  <mergeCells count="22">
    <mergeCell ref="U9:Z9"/>
    <mergeCell ref="Q10:R10"/>
    <mergeCell ref="S10:T10"/>
    <mergeCell ref="U10:V10"/>
    <mergeCell ref="W10:X10"/>
    <mergeCell ref="Y10:Z10"/>
    <mergeCell ref="A1:AB1"/>
    <mergeCell ref="A5:O5"/>
    <mergeCell ref="P5:Z5"/>
    <mergeCell ref="W7:Y7"/>
    <mergeCell ref="A8:A11"/>
    <mergeCell ref="P8:P11"/>
    <mergeCell ref="Q8:T8"/>
    <mergeCell ref="U8:Z8"/>
    <mergeCell ref="B9:C10"/>
    <mergeCell ref="D9:E10"/>
    <mergeCell ref="F9:G10"/>
    <mergeCell ref="H9:I10"/>
    <mergeCell ref="J9:K10"/>
    <mergeCell ref="L9:M10"/>
    <mergeCell ref="N9:O10"/>
    <mergeCell ref="Q9:T9"/>
  </mergeCells>
  <pageMargins left="0.7" right="0.7" top="0.75" bottom="0.75" header="0.3" footer="0.3"/>
  <pageSetup paperSize="9" scale="42" orientation="landscape" horizontalDpi="300" verticalDpi="300" r:id="rId1"/>
  <colBreaks count="1" manualBreakCount="1">
    <brk id="15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3"/>
  <sheetViews>
    <sheetView view="pageBreakPreview" zoomScale="96" zoomScaleNormal="100" zoomScaleSheetLayoutView="96" workbookViewId="0">
      <selection activeCell="A2" sqref="A2"/>
    </sheetView>
  </sheetViews>
  <sheetFormatPr defaultRowHeight="15" x14ac:dyDescent="0.25"/>
  <cols>
    <col min="1" max="1" width="26.140625" style="264" customWidth="1"/>
    <col min="2" max="3" width="15.5703125" style="262" customWidth="1"/>
    <col min="4" max="7" width="15.5703125" style="264" customWidth="1"/>
    <col min="8" max="9" width="13.42578125" style="264" customWidth="1"/>
    <col min="10" max="11" width="15.140625" style="264" customWidth="1"/>
    <col min="12" max="12" width="15.28515625" style="264" customWidth="1"/>
    <col min="13" max="13" width="14.85546875" style="264" customWidth="1"/>
    <col min="14" max="14" width="15.85546875" style="264" customWidth="1"/>
    <col min="15" max="15" width="15.42578125" style="264" customWidth="1"/>
    <col min="16" max="16" width="12" style="264" customWidth="1"/>
    <col min="17" max="17" width="13" style="264" customWidth="1"/>
    <col min="18" max="19" width="15.5703125" style="264" customWidth="1"/>
    <col min="20" max="25" width="17.28515625" style="264" customWidth="1"/>
    <col min="26" max="26" width="13.5703125" style="264" hidden="1" customWidth="1"/>
    <col min="27" max="27" width="13.28515625" style="264" hidden="1" customWidth="1"/>
    <col min="28" max="30" width="13.5703125" style="264" customWidth="1"/>
    <col min="31" max="31" width="14.28515625" style="264" customWidth="1"/>
    <col min="32" max="34" width="13.5703125" style="264" customWidth="1"/>
    <col min="35" max="16384" width="9.140625" style="264"/>
  </cols>
  <sheetData>
    <row r="1" spans="1:66" s="270" customFormat="1" ht="15.75" x14ac:dyDescent="0.25">
      <c r="A1" s="599" t="s">
        <v>451</v>
      </c>
      <c r="B1" s="395"/>
      <c r="C1" s="395"/>
    </row>
    <row r="2" spans="1:66" ht="15.75" x14ac:dyDescent="0.25">
      <c r="A2" s="263"/>
    </row>
    <row r="3" spans="1:66" ht="15.75" x14ac:dyDescent="0.25">
      <c r="A3" s="263"/>
    </row>
    <row r="4" spans="1:66" ht="15.75" x14ac:dyDescent="0.25">
      <c r="A4" s="263"/>
    </row>
    <row r="5" spans="1:66" ht="19.5" x14ac:dyDescent="0.35">
      <c r="A5" s="696" t="s">
        <v>419</v>
      </c>
      <c r="B5" s="696"/>
      <c r="C5" s="696"/>
      <c r="D5" s="696"/>
      <c r="E5" s="696"/>
      <c r="F5" s="696"/>
      <c r="G5" s="696"/>
      <c r="H5" s="696"/>
      <c r="I5" s="696"/>
      <c r="J5" s="696"/>
      <c r="K5" s="696"/>
      <c r="L5" s="696"/>
      <c r="M5" s="696"/>
      <c r="N5" s="696"/>
      <c r="O5" s="696"/>
      <c r="P5" s="696"/>
      <c r="Q5" s="696"/>
      <c r="R5" s="696"/>
      <c r="S5" s="696"/>
      <c r="T5" s="696"/>
      <c r="U5" s="696"/>
      <c r="V5" s="696"/>
      <c r="W5" s="696"/>
      <c r="X5" s="696"/>
      <c r="Y5" s="583"/>
      <c r="Z5" s="265"/>
      <c r="AA5" s="265"/>
      <c r="AB5" s="265"/>
      <c r="AC5" s="265"/>
      <c r="AD5" s="265"/>
      <c r="AE5" s="265"/>
      <c r="AF5" s="265"/>
      <c r="AG5" s="265"/>
      <c r="AH5" s="265"/>
      <c r="AI5" s="265"/>
    </row>
    <row r="6" spans="1:66" x14ac:dyDescent="0.25">
      <c r="A6" s="266"/>
    </row>
    <row r="7" spans="1:66" x14ac:dyDescent="0.25">
      <c r="A7" s="266"/>
    </row>
    <row r="8" spans="1:66" ht="15.75" x14ac:dyDescent="0.25">
      <c r="A8" s="267" t="s">
        <v>339</v>
      </c>
      <c r="AA8" s="693"/>
      <c r="AB8" s="693"/>
      <c r="AC8" s="693"/>
      <c r="AD8" s="693"/>
      <c r="AE8" s="693"/>
      <c r="AF8" s="693"/>
      <c r="AG8" s="693"/>
      <c r="AH8" s="693"/>
    </row>
    <row r="9" spans="1:66" customFormat="1" ht="15.75" x14ac:dyDescent="0.25">
      <c r="A9" s="185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</row>
    <row r="10" spans="1:66" customFormat="1" ht="16.5" thickBot="1" x14ac:dyDescent="0.3">
      <c r="A10" s="185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694" t="s">
        <v>0</v>
      </c>
      <c r="W10" s="694"/>
      <c r="X10" s="694"/>
      <c r="Y10" s="584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</row>
    <row r="11" spans="1:66" s="377" customFormat="1" ht="13.5" customHeight="1" thickBot="1" x14ac:dyDescent="0.25">
      <c r="A11" s="695" t="s">
        <v>223</v>
      </c>
      <c r="B11" s="582" t="s">
        <v>268</v>
      </c>
      <c r="C11" s="582" t="s">
        <v>268</v>
      </c>
      <c r="D11" s="582" t="s">
        <v>269</v>
      </c>
      <c r="E11" s="582" t="s">
        <v>269</v>
      </c>
      <c r="F11" s="582" t="s">
        <v>270</v>
      </c>
      <c r="G11" s="582" t="s">
        <v>270</v>
      </c>
      <c r="H11" s="582" t="s">
        <v>271</v>
      </c>
      <c r="I11" s="582" t="s">
        <v>271</v>
      </c>
      <c r="J11" s="582" t="s">
        <v>272</v>
      </c>
      <c r="K11" s="582" t="s">
        <v>272</v>
      </c>
      <c r="L11" s="582" t="s">
        <v>273</v>
      </c>
      <c r="M11" s="582" t="s">
        <v>273</v>
      </c>
      <c r="N11" s="582" t="s">
        <v>274</v>
      </c>
      <c r="O11" s="582" t="s">
        <v>274</v>
      </c>
      <c r="P11" s="582" t="s">
        <v>275</v>
      </c>
      <c r="Q11" s="582" t="s">
        <v>275</v>
      </c>
      <c r="R11" s="582" t="s">
        <v>340</v>
      </c>
      <c r="S11" s="582" t="s">
        <v>340</v>
      </c>
      <c r="T11" s="684" t="s">
        <v>432</v>
      </c>
      <c r="U11" s="684"/>
      <c r="V11" s="684"/>
      <c r="W11" s="684"/>
      <c r="X11" s="684"/>
      <c r="Y11" s="684"/>
      <c r="Z11" s="396"/>
      <c r="AA11" s="376"/>
      <c r="AB11" s="376"/>
      <c r="AC11" s="376"/>
      <c r="AD11" s="376"/>
      <c r="AE11" s="376"/>
      <c r="AF11" s="376"/>
      <c r="AG11" s="376"/>
      <c r="AH11" s="376"/>
      <c r="AI11" s="376"/>
      <c r="AJ11" s="376"/>
      <c r="AK11" s="376"/>
      <c r="AL11" s="376"/>
      <c r="AM11" s="376"/>
      <c r="AN11" s="376"/>
      <c r="AO11" s="376"/>
      <c r="AP11" s="376"/>
      <c r="AQ11" s="376"/>
      <c r="AR11" s="376"/>
      <c r="AS11" s="376"/>
      <c r="AT11" s="376"/>
      <c r="AU11" s="376"/>
      <c r="AV11" s="376"/>
      <c r="AW11" s="376"/>
      <c r="AX11" s="376"/>
      <c r="AY11" s="376"/>
      <c r="AZ11" s="376"/>
      <c r="BA11" s="376"/>
      <c r="BB11" s="376"/>
      <c r="BC11" s="376"/>
      <c r="BD11" s="376"/>
      <c r="BE11" s="376"/>
      <c r="BF11" s="376"/>
      <c r="BG11" s="376"/>
      <c r="BH11" s="376"/>
      <c r="BI11" s="376"/>
      <c r="BJ11" s="376"/>
      <c r="BK11" s="376"/>
      <c r="BL11" s="376"/>
      <c r="BM11" s="376"/>
      <c r="BN11" s="376"/>
    </row>
    <row r="12" spans="1:66" s="379" customFormat="1" ht="30" customHeight="1" thickBot="1" x14ac:dyDescent="0.3">
      <c r="A12" s="695"/>
      <c r="B12" s="692" t="s">
        <v>261</v>
      </c>
      <c r="C12" s="692"/>
      <c r="D12" s="692" t="s">
        <v>277</v>
      </c>
      <c r="E12" s="692"/>
      <c r="F12" s="692" t="s">
        <v>262</v>
      </c>
      <c r="G12" s="692"/>
      <c r="H12" s="692" t="s">
        <v>263</v>
      </c>
      <c r="I12" s="692"/>
      <c r="J12" s="692" t="s">
        <v>264</v>
      </c>
      <c r="K12" s="692"/>
      <c r="L12" s="692" t="s">
        <v>266</v>
      </c>
      <c r="M12" s="692"/>
      <c r="N12" s="692" t="s">
        <v>267</v>
      </c>
      <c r="O12" s="692"/>
      <c r="P12" s="692" t="s">
        <v>278</v>
      </c>
      <c r="Q12" s="692"/>
      <c r="R12" s="692" t="s">
        <v>265</v>
      </c>
      <c r="S12" s="692"/>
      <c r="T12" s="692" t="s">
        <v>279</v>
      </c>
      <c r="U12" s="692"/>
      <c r="V12" s="692"/>
      <c r="W12" s="692"/>
      <c r="X12" s="692"/>
      <c r="Y12" s="692"/>
      <c r="Z12" s="397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78"/>
      <c r="AT12" s="378"/>
      <c r="AU12" s="378"/>
      <c r="AV12" s="378"/>
      <c r="AW12" s="378"/>
      <c r="AX12" s="378"/>
      <c r="AY12" s="378"/>
      <c r="AZ12" s="378"/>
      <c r="BA12" s="378"/>
      <c r="BB12" s="378"/>
      <c r="BC12" s="378"/>
      <c r="BD12" s="378"/>
      <c r="BE12" s="378"/>
      <c r="BF12" s="378"/>
      <c r="BG12" s="378"/>
      <c r="BH12" s="378"/>
      <c r="BI12" s="378"/>
      <c r="BJ12" s="378"/>
      <c r="BK12" s="378"/>
      <c r="BL12" s="378"/>
      <c r="BM12" s="378"/>
      <c r="BN12" s="378"/>
    </row>
    <row r="13" spans="1:66" s="379" customFormat="1" ht="12.75" customHeight="1" thickBot="1" x14ac:dyDescent="0.3">
      <c r="A13" s="695"/>
      <c r="B13" s="692"/>
      <c r="C13" s="692"/>
      <c r="D13" s="692"/>
      <c r="E13" s="692"/>
      <c r="F13" s="692"/>
      <c r="G13" s="692"/>
      <c r="H13" s="692"/>
      <c r="I13" s="692"/>
      <c r="J13" s="692"/>
      <c r="K13" s="692"/>
      <c r="L13" s="692"/>
      <c r="M13" s="692"/>
      <c r="N13" s="692"/>
      <c r="O13" s="692"/>
      <c r="P13" s="692"/>
      <c r="Q13" s="692"/>
      <c r="R13" s="692"/>
      <c r="S13" s="692"/>
      <c r="T13" s="692" t="s">
        <v>242</v>
      </c>
      <c r="U13" s="692"/>
      <c r="V13" s="692" t="s">
        <v>243</v>
      </c>
      <c r="W13" s="692"/>
      <c r="X13" s="692" t="s">
        <v>279</v>
      </c>
      <c r="Y13" s="692"/>
      <c r="Z13" s="397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378"/>
      <c r="AQ13" s="378"/>
      <c r="AR13" s="378"/>
      <c r="AS13" s="378"/>
      <c r="AT13" s="378"/>
      <c r="AU13" s="378"/>
      <c r="AV13" s="378"/>
      <c r="AW13" s="378"/>
      <c r="AX13" s="378"/>
      <c r="AY13" s="378"/>
      <c r="AZ13" s="378"/>
      <c r="BA13" s="378"/>
      <c r="BB13" s="378"/>
      <c r="BC13" s="378"/>
      <c r="BD13" s="378"/>
      <c r="BE13" s="378"/>
      <c r="BF13" s="378"/>
      <c r="BG13" s="378"/>
      <c r="BH13" s="378"/>
      <c r="BI13" s="378"/>
      <c r="BJ13" s="378"/>
      <c r="BK13" s="378"/>
      <c r="BL13" s="378"/>
      <c r="BM13" s="378"/>
      <c r="BN13" s="378"/>
    </row>
    <row r="14" spans="1:66" s="379" customFormat="1" ht="38.25" customHeight="1" thickBot="1" x14ac:dyDescent="0.3">
      <c r="A14" s="695"/>
      <c r="B14" s="580" t="s">
        <v>123</v>
      </c>
      <c r="C14" s="580" t="s">
        <v>353</v>
      </c>
      <c r="D14" s="580" t="s">
        <v>123</v>
      </c>
      <c r="E14" s="580" t="s">
        <v>353</v>
      </c>
      <c r="F14" s="580" t="s">
        <v>123</v>
      </c>
      <c r="G14" s="580" t="s">
        <v>353</v>
      </c>
      <c r="H14" s="580" t="s">
        <v>123</v>
      </c>
      <c r="I14" s="580" t="s">
        <v>353</v>
      </c>
      <c r="J14" s="580" t="s">
        <v>123</v>
      </c>
      <c r="K14" s="580" t="s">
        <v>353</v>
      </c>
      <c r="L14" s="580" t="s">
        <v>123</v>
      </c>
      <c r="M14" s="580" t="s">
        <v>353</v>
      </c>
      <c r="N14" s="580" t="s">
        <v>123</v>
      </c>
      <c r="O14" s="580" t="s">
        <v>353</v>
      </c>
      <c r="P14" s="580" t="s">
        <v>123</v>
      </c>
      <c r="Q14" s="580" t="s">
        <v>353</v>
      </c>
      <c r="R14" s="580" t="s">
        <v>123</v>
      </c>
      <c r="S14" s="580" t="s">
        <v>353</v>
      </c>
      <c r="T14" s="580" t="s">
        <v>123</v>
      </c>
      <c r="U14" s="580" t="s">
        <v>353</v>
      </c>
      <c r="V14" s="580" t="s">
        <v>123</v>
      </c>
      <c r="W14" s="580" t="s">
        <v>353</v>
      </c>
      <c r="X14" s="580" t="s">
        <v>123</v>
      </c>
      <c r="Y14" s="580" t="s">
        <v>353</v>
      </c>
      <c r="Z14" s="397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78"/>
      <c r="AL14" s="378"/>
      <c r="AM14" s="378"/>
      <c r="AN14" s="378"/>
      <c r="AO14" s="378"/>
      <c r="AP14" s="378"/>
      <c r="AQ14" s="378"/>
      <c r="AR14" s="378"/>
      <c r="AS14" s="378"/>
      <c r="AT14" s="378"/>
      <c r="AU14" s="378"/>
      <c r="AV14" s="378"/>
      <c r="AW14" s="378"/>
      <c r="AX14" s="378"/>
      <c r="AY14" s="378"/>
      <c r="AZ14" s="378"/>
      <c r="BA14" s="378"/>
      <c r="BB14" s="378"/>
      <c r="BC14" s="378"/>
      <c r="BD14" s="378"/>
      <c r="BE14" s="378"/>
      <c r="BF14" s="378"/>
      <c r="BG14" s="378"/>
      <c r="BH14" s="378"/>
      <c r="BI14" s="378"/>
      <c r="BJ14" s="378"/>
      <c r="BK14" s="378"/>
      <c r="BL14" s="378"/>
      <c r="BM14" s="378"/>
      <c r="BN14" s="378"/>
    </row>
    <row r="15" spans="1:66" s="190" customFormat="1" ht="39.950000000000003" customHeight="1" x14ac:dyDescent="0.25">
      <c r="A15" s="186" t="s">
        <v>341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</row>
    <row r="16" spans="1:66" s="190" customFormat="1" ht="57" customHeight="1" x14ac:dyDescent="0.25">
      <c r="A16" s="191" t="s">
        <v>342</v>
      </c>
      <c r="B16" s="192">
        <f>SUM('[2]8. sz. melléklet'!B40)</f>
        <v>1186501015</v>
      </c>
      <c r="C16" s="192">
        <f>SUM('[2]8. sz. melléklet'!C40)</f>
        <v>1283715419</v>
      </c>
      <c r="D16" s="192">
        <f>SUM('[2]8. sz. melléklet'!D40)</f>
        <v>215627873</v>
      </c>
      <c r="E16" s="192">
        <f>SUM('[2]8. sz. melléklet'!E40)</f>
        <v>232630708</v>
      </c>
      <c r="F16" s="192">
        <f>SUM('[2]8. sz. melléklet'!F40)</f>
        <v>604733817</v>
      </c>
      <c r="G16" s="192">
        <f>SUM('[2]8. sz. melléklet'!G40)</f>
        <v>688856270</v>
      </c>
      <c r="H16" s="192">
        <f>SUM('[2]8. sz. melléklet'!H40)</f>
        <v>0</v>
      </c>
      <c r="I16" s="192">
        <f>SUM('[2]8. sz. melléklet'!I40)</f>
        <v>0</v>
      </c>
      <c r="J16" s="192">
        <f>SUM('[2]8. sz. melléklet'!J40)</f>
        <v>0</v>
      </c>
      <c r="K16" s="192">
        <f>SUM('[2]8. sz. melléklet'!K40)</f>
        <v>6441260</v>
      </c>
      <c r="L16" s="192">
        <f>SUM('[2]8. sz. melléklet'!L40)</f>
        <v>17925184</v>
      </c>
      <c r="M16" s="192">
        <f>SUM('[2]8. sz. melléklet'!M40)</f>
        <v>24038171</v>
      </c>
      <c r="N16" s="192">
        <f>SUM('[2]8. sz. melléklet'!N40)</f>
        <v>105196330</v>
      </c>
      <c r="O16" s="192">
        <f>SUM('[2]8. sz. melléklet'!O40)</f>
        <v>89043778</v>
      </c>
      <c r="P16" s="192">
        <f>SUM('[2]8. sz. melléklet'!P40)</f>
        <v>0</v>
      </c>
      <c r="Q16" s="192">
        <f>SUM('[2]8. sz. melléklet'!Q40)</f>
        <v>0</v>
      </c>
      <c r="R16" s="192">
        <v>0</v>
      </c>
      <c r="S16" s="192">
        <v>0</v>
      </c>
      <c r="T16" s="192">
        <f>SUM(B16+D16+F16+H16+J16)</f>
        <v>2006862705</v>
      </c>
      <c r="U16" s="192">
        <f>SUM(C16+E16+G16+I16+K16)</f>
        <v>2211643657</v>
      </c>
      <c r="V16" s="192">
        <f>SUM(L16+N16+P16+R16)</f>
        <v>123121514</v>
      </c>
      <c r="W16" s="192">
        <f>SUM(M16+O16+Q16+S16)</f>
        <v>113081949</v>
      </c>
      <c r="X16" s="192">
        <f>SUM(T16+V16)</f>
        <v>2129984219</v>
      </c>
      <c r="Y16" s="192">
        <f>SUM(U16+W16)</f>
        <v>2324725606</v>
      </c>
      <c r="Z16" s="212">
        <f>SUM(Y16-X16)</f>
        <v>194741387</v>
      </c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</row>
    <row r="17" spans="1:66" s="190" customFormat="1" ht="66" customHeight="1" x14ac:dyDescent="0.25">
      <c r="A17" s="186" t="s">
        <v>343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195"/>
      <c r="Y17" s="195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</row>
    <row r="18" spans="1:66" s="203" customFormat="1" ht="70.5" customHeight="1" thickBot="1" x14ac:dyDescent="0.3">
      <c r="A18" s="213" t="s">
        <v>344</v>
      </c>
      <c r="B18" s="192">
        <f>SUM('[2]7. sz. melléklet'!C24)</f>
        <v>56313099</v>
      </c>
      <c r="C18" s="192">
        <f>SUM('[2]7. sz. melléklet'!D24)</f>
        <v>71602154</v>
      </c>
      <c r="D18" s="192">
        <f>SUM('[2]7. sz. melléklet'!C42)</f>
        <v>11195901</v>
      </c>
      <c r="E18" s="192">
        <f>SUM('[2]7. sz. melléklet'!D42)</f>
        <v>14942534</v>
      </c>
      <c r="F18" s="192">
        <f>SUM('[2]7. sz. melléklet'!C131)</f>
        <v>309525702</v>
      </c>
      <c r="G18" s="192">
        <f>SUM('[2]7. sz. melléklet'!D131)</f>
        <v>417328726</v>
      </c>
      <c r="H18" s="192">
        <f>SUM('[2]7. sz. melléklet'!C144)</f>
        <v>67704000</v>
      </c>
      <c r="I18" s="192">
        <f>SUM('[2]7. sz. melléklet'!D144)</f>
        <v>55740000</v>
      </c>
      <c r="J18" s="192">
        <f>SUM('[2]7. sz. melléklet'!C198)</f>
        <v>2143860861</v>
      </c>
      <c r="K18" s="192">
        <f>SUM('[2]7. sz. melléklet'!D198)</f>
        <v>4812261609</v>
      </c>
      <c r="L18" s="192">
        <f>SUM('[2]7. sz. melléklet'!C223)</f>
        <v>1619258557</v>
      </c>
      <c r="M18" s="192">
        <f>SUM('[2]7. sz. melléklet'!D223)</f>
        <v>1088868156</v>
      </c>
      <c r="N18" s="192">
        <f>SUM('[2]7. sz. melléklet'!C242)</f>
        <v>675394676</v>
      </c>
      <c r="O18" s="192">
        <f>SUM('[2]7. sz. melléklet'!D242)</f>
        <v>919358100</v>
      </c>
      <c r="P18" s="211">
        <f>SUM('[2]7. sz. melléklet'!C248)</f>
        <v>0</v>
      </c>
      <c r="Q18" s="211">
        <f>SUM('[2]7. sz. melléklet'!D248)</f>
        <v>0</v>
      </c>
      <c r="R18" s="211">
        <f>SUM('[2]7. sz. melléklet'!C256)-'[2]7. sz. melléklet'!C253</f>
        <v>161201257</v>
      </c>
      <c r="S18" s="211">
        <f>SUM('[2]7. sz. melléklet'!D256)-'[2]7. sz. melléklet'!D253</f>
        <v>365826346</v>
      </c>
      <c r="T18" s="192">
        <f>SUM(B18+D18+F18+H18+J18)</f>
        <v>2588599563</v>
      </c>
      <c r="U18" s="192">
        <f>SUM(C18+E18+G18+I18+K18)</f>
        <v>5371875023</v>
      </c>
      <c r="V18" s="192">
        <f>SUM(L18+N18+P18+R18)</f>
        <v>2455854490</v>
      </c>
      <c r="W18" s="192">
        <f>SUM(M18+O18+Q18+S18)</f>
        <v>2374052602</v>
      </c>
      <c r="X18" s="192">
        <f>SUM(T18+V18)</f>
        <v>5044454053</v>
      </c>
      <c r="Y18" s="192">
        <f>SUM(U18+W18)</f>
        <v>7745927625</v>
      </c>
      <c r="Z18" s="398">
        <f>SUM(Y18-X18)</f>
        <v>2701473572</v>
      </c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</row>
    <row r="19" spans="1:66" s="275" customFormat="1" ht="39.950000000000003" customHeight="1" thickTop="1" thickBot="1" x14ac:dyDescent="0.3">
      <c r="A19" s="399" t="s">
        <v>345</v>
      </c>
      <c r="B19" s="400">
        <f>SUM(B16+B18)</f>
        <v>1242814114</v>
      </c>
      <c r="C19" s="400">
        <f>SUM(C16+C18)</f>
        <v>1355317573</v>
      </c>
      <c r="D19" s="400">
        <f t="shared" ref="D19:X19" si="0">SUM(D16+D18)</f>
        <v>226823774</v>
      </c>
      <c r="E19" s="400">
        <f t="shared" si="0"/>
        <v>247573242</v>
      </c>
      <c r="F19" s="400">
        <f t="shared" si="0"/>
        <v>914259519</v>
      </c>
      <c r="G19" s="400">
        <f t="shared" si="0"/>
        <v>1106184996</v>
      </c>
      <c r="H19" s="400">
        <f t="shared" si="0"/>
        <v>67704000</v>
      </c>
      <c r="I19" s="400">
        <f t="shared" si="0"/>
        <v>55740000</v>
      </c>
      <c r="J19" s="400">
        <f t="shared" si="0"/>
        <v>2143860861</v>
      </c>
      <c r="K19" s="400">
        <f t="shared" si="0"/>
        <v>4818702869</v>
      </c>
      <c r="L19" s="400">
        <f>SUM(L16+L18)</f>
        <v>1637183741</v>
      </c>
      <c r="M19" s="400">
        <f t="shared" si="0"/>
        <v>1112906327</v>
      </c>
      <c r="N19" s="400">
        <f t="shared" si="0"/>
        <v>780591006</v>
      </c>
      <c r="O19" s="400">
        <f>SUM(O16+O18)</f>
        <v>1008401878</v>
      </c>
      <c r="P19" s="400">
        <f t="shared" si="0"/>
        <v>0</v>
      </c>
      <c r="Q19" s="400">
        <f t="shared" si="0"/>
        <v>0</v>
      </c>
      <c r="R19" s="400">
        <f t="shared" si="0"/>
        <v>161201257</v>
      </c>
      <c r="S19" s="400">
        <f t="shared" si="0"/>
        <v>365826346</v>
      </c>
      <c r="T19" s="400">
        <f t="shared" si="0"/>
        <v>4595462268</v>
      </c>
      <c r="U19" s="400">
        <f t="shared" si="0"/>
        <v>7583518680</v>
      </c>
      <c r="V19" s="400">
        <f t="shared" si="0"/>
        <v>2578976004</v>
      </c>
      <c r="W19" s="400">
        <f t="shared" si="0"/>
        <v>2487134551</v>
      </c>
      <c r="X19" s="400">
        <f t="shared" si="0"/>
        <v>7174438272</v>
      </c>
      <c r="Y19" s="400">
        <f>SUM(Y16+Y18)</f>
        <v>10070653231</v>
      </c>
      <c r="Z19" s="398">
        <f>SUM(X19-R19)</f>
        <v>7013237015</v>
      </c>
      <c r="AA19" s="398">
        <f>SUM(Y19-S19)</f>
        <v>9704826885</v>
      </c>
      <c r="AB19" s="378"/>
      <c r="AC19" s="378"/>
      <c r="AD19" s="378"/>
      <c r="AE19" s="378"/>
      <c r="AF19" s="378"/>
      <c r="AG19" s="378"/>
      <c r="AH19" s="378"/>
      <c r="AI19" s="378"/>
      <c r="AJ19" s="378"/>
      <c r="AK19" s="378"/>
      <c r="AL19" s="378"/>
      <c r="AM19" s="378"/>
      <c r="AN19" s="378"/>
      <c r="AO19" s="378"/>
      <c r="AP19" s="378"/>
      <c r="AQ19" s="378"/>
      <c r="AR19" s="378"/>
      <c r="AS19" s="378"/>
      <c r="AT19" s="378"/>
      <c r="AU19" s="378"/>
      <c r="AV19" s="378"/>
      <c r="AW19" s="378"/>
      <c r="AX19" s="378"/>
      <c r="AY19" s="378"/>
      <c r="AZ19" s="378"/>
      <c r="BA19" s="378"/>
      <c r="BB19" s="378"/>
      <c r="BC19" s="378"/>
      <c r="BD19" s="378"/>
      <c r="BE19" s="378"/>
      <c r="BF19" s="378"/>
      <c r="BG19" s="378"/>
      <c r="BH19" s="378"/>
      <c r="BI19" s="378"/>
      <c r="BJ19" s="378"/>
      <c r="BK19" s="378"/>
      <c r="BL19" s="378"/>
      <c r="BM19" s="378"/>
      <c r="BN19" s="378"/>
    </row>
    <row r="20" spans="1:66" ht="71.25" customHeight="1" thickTop="1" x14ac:dyDescent="0.25">
      <c r="X20" s="262"/>
      <c r="Y20" s="262"/>
      <c r="AA20" s="262">
        <f>SUM(AA19-'[2]1. sz. melléklet'!E119)</f>
        <v>3760158893</v>
      </c>
    </row>
    <row r="21" spans="1:66" ht="39.75" customHeight="1" x14ac:dyDescent="0.25">
      <c r="X21" s="262"/>
      <c r="Y21" s="262"/>
      <c r="Z21" s="262"/>
    </row>
    <row r="22" spans="1:66" x14ac:dyDescent="0.25">
      <c r="Y22" s="262">
        <f>SUM(Y19-'[2]1. sz. melléklet'!E126)</f>
        <v>0</v>
      </c>
    </row>
    <row r="23" spans="1:66" x14ac:dyDescent="0.25">
      <c r="Y23" s="262">
        <f>SUM(Y19-S19)</f>
        <v>9704826885</v>
      </c>
      <c r="Z23" s="262"/>
    </row>
  </sheetData>
  <mergeCells count="18">
    <mergeCell ref="A11:A14"/>
    <mergeCell ref="X13:Y13"/>
    <mergeCell ref="A5:X5"/>
    <mergeCell ref="AA8:AH8"/>
    <mergeCell ref="V10:X10"/>
    <mergeCell ref="T11:Y11"/>
    <mergeCell ref="B12:C13"/>
    <mergeCell ref="D12:E13"/>
    <mergeCell ref="F12:G13"/>
    <mergeCell ref="H12:I13"/>
    <mergeCell ref="J12:K13"/>
    <mergeCell ref="L12:M13"/>
    <mergeCell ref="N12:O13"/>
    <mergeCell ref="P12:Q13"/>
    <mergeCell ref="R12:S13"/>
    <mergeCell ref="T12:Y12"/>
    <mergeCell ref="T13:U13"/>
    <mergeCell ref="V13:W13"/>
  </mergeCells>
  <pageMargins left="0.70866141732283472" right="0.70866141732283472" top="0.74803149606299213" bottom="0.74803149606299213" header="0.31496062992125984" footer="0.31496062992125984"/>
  <pageSetup paperSize="9" scale="32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792"/>
  <sheetViews>
    <sheetView view="pageBreakPreview" zoomScale="75" zoomScaleNormal="100" zoomScaleSheetLayoutView="75" workbookViewId="0"/>
  </sheetViews>
  <sheetFormatPr defaultRowHeight="15.75" thickBottom="1" x14ac:dyDescent="0.3"/>
  <cols>
    <col min="1" max="1" width="100" style="167" customWidth="1"/>
    <col min="2" max="2" width="27.85546875" style="167" customWidth="1"/>
    <col min="3" max="4" width="27.42578125" style="168" customWidth="1"/>
    <col min="5" max="5" width="18.140625" style="155" customWidth="1"/>
    <col min="6" max="6" width="15.7109375" style="155" bestFit="1" customWidth="1"/>
    <col min="7" max="71" width="9.140625" style="155"/>
    <col min="72" max="16384" width="9.140625" style="166"/>
  </cols>
  <sheetData>
    <row r="1" spans="1:123" s="153" customFormat="1" ht="15.75" customHeight="1" x14ac:dyDescent="0.25">
      <c r="A1" s="7" t="s">
        <v>452</v>
      </c>
      <c r="B1" s="7"/>
      <c r="C1" s="7"/>
      <c r="D1" s="7"/>
    </row>
    <row r="2" spans="1:123" s="155" customFormat="1" ht="15" customHeight="1" x14ac:dyDescent="0.25">
      <c r="A2" s="154"/>
      <c r="B2" s="151"/>
      <c r="C2" s="148"/>
      <c r="D2" s="148"/>
    </row>
    <row r="3" spans="1:123" s="160" customFormat="1" ht="42" customHeight="1" x14ac:dyDescent="0.25">
      <c r="A3" s="699" t="s">
        <v>420</v>
      </c>
      <c r="B3" s="699"/>
      <c r="C3" s="699"/>
      <c r="D3" s="699"/>
    </row>
    <row r="4" spans="1:123" s="155" customFormat="1" ht="15" customHeight="1" x14ac:dyDescent="0.25">
      <c r="C4" s="148"/>
      <c r="D4" s="148"/>
    </row>
    <row r="5" spans="1:123" s="156" customFormat="1" ht="15.75" customHeight="1" thickBot="1" x14ac:dyDescent="0.3">
      <c r="C5" s="249"/>
      <c r="D5" s="249" t="s">
        <v>0</v>
      </c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</row>
    <row r="6" spans="1:123" s="72" customFormat="1" ht="66.75" customHeight="1" thickBot="1" x14ac:dyDescent="0.35">
      <c r="A6" s="100" t="s">
        <v>122</v>
      </c>
      <c r="B6" s="250"/>
      <c r="C6" s="102" t="s">
        <v>123</v>
      </c>
      <c r="D6" s="102" t="s">
        <v>353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</row>
    <row r="7" spans="1:123" s="77" customFormat="1" ht="33" customHeight="1" thickBot="1" x14ac:dyDescent="0.3">
      <c r="A7" s="169" t="s">
        <v>216</v>
      </c>
      <c r="B7" s="170"/>
      <c r="C7" s="171"/>
      <c r="D7" s="171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</row>
    <row r="8" spans="1:123" s="77" customFormat="1" ht="21" customHeight="1" thickBot="1" x14ac:dyDescent="0.3">
      <c r="A8" s="585" t="s">
        <v>109</v>
      </c>
      <c r="B8" s="73"/>
      <c r="C8" s="74">
        <v>59000000</v>
      </c>
      <c r="D8" s="74">
        <f>SUM(C8)</f>
        <v>59000000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</row>
    <row r="9" spans="1:123" s="82" customFormat="1" ht="28.5" customHeight="1" thickBot="1" x14ac:dyDescent="0.3">
      <c r="A9" s="585" t="s">
        <v>110</v>
      </c>
      <c r="B9" s="85"/>
      <c r="C9" s="74">
        <v>2000000</v>
      </c>
      <c r="D9" s="74">
        <f>SUM(C9)+893623</f>
        <v>2893623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</row>
    <row r="10" spans="1:123" s="77" customFormat="1" ht="29.25" customHeight="1" thickBot="1" x14ac:dyDescent="0.3">
      <c r="A10" s="585" t="s">
        <v>111</v>
      </c>
      <c r="B10" s="73"/>
      <c r="C10" s="74">
        <v>12700000</v>
      </c>
      <c r="D10" s="74">
        <f>SUM(B11:B14)</f>
        <v>13030200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</row>
    <row r="11" spans="1:123" s="77" customFormat="1" ht="39.75" customHeight="1" thickBot="1" x14ac:dyDescent="0.3">
      <c r="A11" s="78" t="s">
        <v>312</v>
      </c>
      <c r="B11" s="97">
        <v>4000000</v>
      </c>
      <c r="C11" s="74"/>
      <c r="D11" s="74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</row>
    <row r="12" spans="1:123" s="77" customFormat="1" ht="27.75" customHeight="1" thickBot="1" x14ac:dyDescent="0.3">
      <c r="A12" s="78" t="s">
        <v>194</v>
      </c>
      <c r="B12" s="97">
        <v>5000000</v>
      </c>
      <c r="C12" s="74"/>
      <c r="D12" s="74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</row>
    <row r="13" spans="1:123" s="99" customFormat="1" ht="21" customHeight="1" thickBot="1" x14ac:dyDescent="0.35">
      <c r="A13" s="78" t="s">
        <v>112</v>
      </c>
      <c r="B13" s="97">
        <f>50000*4</f>
        <v>200000</v>
      </c>
      <c r="C13" s="75"/>
      <c r="D13" s="75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</row>
    <row r="14" spans="1:123" s="99" customFormat="1" ht="21" customHeight="1" thickBot="1" x14ac:dyDescent="0.35">
      <c r="A14" s="78" t="s">
        <v>439</v>
      </c>
      <c r="B14" s="97">
        <f>3500000+330200</f>
        <v>3830200</v>
      </c>
      <c r="C14" s="75"/>
      <c r="D14" s="75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</row>
    <row r="15" spans="1:123" s="77" customFormat="1" ht="22.5" customHeight="1" thickBot="1" x14ac:dyDescent="0.3">
      <c r="A15" s="585" t="s">
        <v>113</v>
      </c>
      <c r="B15" s="73"/>
      <c r="C15" s="74">
        <v>150000</v>
      </c>
      <c r="D15" s="74">
        <f t="shared" ref="D15" si="0">SUM(C15)</f>
        <v>150000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</row>
    <row r="16" spans="1:123" s="77" customFormat="1" ht="22.5" customHeight="1" thickBot="1" x14ac:dyDescent="0.3">
      <c r="A16" s="585" t="s">
        <v>114</v>
      </c>
      <c r="B16" s="73"/>
      <c r="C16" s="74">
        <f>SUM(B17:B19)</f>
        <v>17960746</v>
      </c>
      <c r="D16" s="74">
        <f>SUM(B17:B20)</f>
        <v>20960746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</row>
    <row r="17" spans="1:71" s="77" customFormat="1" ht="22.5" customHeight="1" thickBot="1" x14ac:dyDescent="0.3">
      <c r="A17" s="78" t="s">
        <v>115</v>
      </c>
      <c r="B17" s="73">
        <f>963600*1.27</f>
        <v>1223772</v>
      </c>
      <c r="C17" s="74"/>
      <c r="D17" s="74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</row>
    <row r="18" spans="1:71" s="77" customFormat="1" ht="22.5" customHeight="1" thickBot="1" x14ac:dyDescent="0.3">
      <c r="A18" s="78" t="s">
        <v>346</v>
      </c>
      <c r="B18" s="73">
        <v>6736974</v>
      </c>
      <c r="C18" s="96"/>
      <c r="D18" s="9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</row>
    <row r="19" spans="1:71" s="77" customFormat="1" ht="22.5" customHeight="1" thickBot="1" x14ac:dyDescent="0.3">
      <c r="A19" s="78" t="s">
        <v>347</v>
      </c>
      <c r="B19" s="73">
        <v>10000000</v>
      </c>
      <c r="C19" s="96"/>
      <c r="D19" s="9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</row>
    <row r="20" spans="1:71" s="77" customFormat="1" ht="22.5" customHeight="1" thickBot="1" x14ac:dyDescent="0.3">
      <c r="A20" s="78" t="s">
        <v>441</v>
      </c>
      <c r="B20" s="73">
        <v>3000000</v>
      </c>
      <c r="C20" s="96"/>
      <c r="D20" s="9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</row>
    <row r="21" spans="1:71" s="77" customFormat="1" ht="22.5" customHeight="1" thickBot="1" x14ac:dyDescent="0.3">
      <c r="A21" s="585" t="s">
        <v>116</v>
      </c>
      <c r="B21" s="73"/>
      <c r="C21" s="74">
        <f>SUM(B23:B26)</f>
        <v>16050000</v>
      </c>
      <c r="D21" s="74">
        <f t="shared" ref="D21" si="1">SUM(C21)</f>
        <v>16050000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</row>
    <row r="22" spans="1:71" s="77" customFormat="1" ht="22.5" customHeight="1" thickBot="1" x14ac:dyDescent="0.3">
      <c r="A22" s="78" t="s">
        <v>92</v>
      </c>
      <c r="B22" s="73"/>
      <c r="C22" s="74"/>
      <c r="D22" s="74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</row>
    <row r="23" spans="1:71" s="77" customFormat="1" ht="22.5" customHeight="1" thickBot="1" x14ac:dyDescent="0.3">
      <c r="A23" s="78" t="s">
        <v>117</v>
      </c>
      <c r="B23" s="73">
        <v>50000</v>
      </c>
      <c r="C23" s="74"/>
      <c r="D23" s="74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</row>
    <row r="24" spans="1:71" s="77" customFormat="1" ht="22.5" customHeight="1" thickBot="1" x14ac:dyDescent="0.3">
      <c r="A24" s="78" t="s">
        <v>118</v>
      </c>
      <c r="B24" s="73">
        <v>1000000</v>
      </c>
      <c r="C24" s="74"/>
      <c r="D24" s="74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</row>
    <row r="25" spans="1:71" s="77" customFormat="1" ht="22.5" customHeight="1" thickBot="1" x14ac:dyDescent="0.3">
      <c r="A25" s="78" t="s">
        <v>119</v>
      </c>
      <c r="B25" s="73">
        <v>12000000</v>
      </c>
      <c r="C25" s="74"/>
      <c r="D25" s="74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</row>
    <row r="26" spans="1:71" s="77" customFormat="1" ht="22.5" customHeight="1" thickBot="1" x14ac:dyDescent="0.3">
      <c r="A26" s="78" t="s">
        <v>313</v>
      </c>
      <c r="B26" s="73">
        <v>3000000</v>
      </c>
      <c r="C26" s="74"/>
      <c r="D26" s="74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</row>
    <row r="27" spans="1:71" s="82" customFormat="1" ht="22.5" customHeight="1" thickBot="1" x14ac:dyDescent="0.3">
      <c r="A27" s="585" t="s">
        <v>120</v>
      </c>
      <c r="B27" s="85"/>
      <c r="C27" s="74">
        <v>487500</v>
      </c>
      <c r="D27" s="74">
        <f t="shared" ref="D27:D28" si="2">SUM(C27)</f>
        <v>487500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</row>
    <row r="28" spans="1:71" s="77" customFormat="1" ht="22.5" customHeight="1" thickBot="1" x14ac:dyDescent="0.3">
      <c r="A28" s="585" t="s">
        <v>97</v>
      </c>
      <c r="B28" s="73"/>
      <c r="C28" s="74">
        <f>SUM(B30:B31)</f>
        <v>3750188</v>
      </c>
      <c r="D28" s="74">
        <f t="shared" si="2"/>
        <v>3750188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</row>
    <row r="29" spans="1:71" s="77" customFormat="1" ht="22.5" customHeight="1" thickBot="1" x14ac:dyDescent="0.3">
      <c r="A29" s="78" t="s">
        <v>92</v>
      </c>
      <c r="B29" s="73"/>
      <c r="C29" s="74"/>
      <c r="D29" s="74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</row>
    <row r="30" spans="1:71" s="77" customFormat="1" ht="28.5" customHeight="1" thickBot="1" x14ac:dyDescent="0.3">
      <c r="A30" s="78" t="s">
        <v>121</v>
      </c>
      <c r="B30" s="73">
        <f>284099*12</f>
        <v>3409188</v>
      </c>
      <c r="C30" s="74"/>
      <c r="D30" s="74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</row>
    <row r="31" spans="1:71" s="77" customFormat="1" ht="30.75" customHeight="1" thickBot="1" x14ac:dyDescent="0.3">
      <c r="A31" s="78" t="s">
        <v>98</v>
      </c>
      <c r="B31" s="73">
        <f>300000+41000</f>
        <v>341000</v>
      </c>
      <c r="C31" s="74"/>
      <c r="D31" s="74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</row>
    <row r="32" spans="1:71" s="77" customFormat="1" ht="75" customHeight="1" thickBot="1" x14ac:dyDescent="0.3">
      <c r="A32" s="697" t="s">
        <v>317</v>
      </c>
      <c r="B32" s="698"/>
      <c r="C32" s="74">
        <v>1662138</v>
      </c>
      <c r="D32" s="74">
        <f t="shared" ref="D32:D36" si="3">SUM(C32)</f>
        <v>1662138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</row>
    <row r="33" spans="1:72" s="77" customFormat="1" ht="38.25" thickBot="1" x14ac:dyDescent="0.3">
      <c r="A33" s="585" t="s">
        <v>178</v>
      </c>
      <c r="B33" s="73"/>
      <c r="C33" s="74">
        <v>625574048</v>
      </c>
      <c r="D33" s="74">
        <f>SUM(C33)+29624548+14560276+15630976+129693393</f>
        <v>815083241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</row>
    <row r="34" spans="1:72" s="77" customFormat="1" ht="38.25" thickBot="1" x14ac:dyDescent="0.3">
      <c r="A34" s="585" t="s">
        <v>179</v>
      </c>
      <c r="B34" s="73"/>
      <c r="C34" s="74">
        <f>155892365</f>
        <v>155892365</v>
      </c>
      <c r="D34" s="74">
        <f>SUM(C34)-25597129</f>
        <v>130295236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</row>
    <row r="35" spans="1:72" s="77" customFormat="1" ht="19.5" thickBot="1" x14ac:dyDescent="0.3">
      <c r="A35" s="585" t="s">
        <v>437</v>
      </c>
      <c r="B35" s="73"/>
      <c r="C35" s="74"/>
      <c r="D35" s="74">
        <v>41499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</row>
    <row r="36" spans="1:72" s="77" customFormat="1" ht="27.75" customHeight="1" thickBot="1" x14ac:dyDescent="0.3">
      <c r="A36" s="585" t="s">
        <v>318</v>
      </c>
      <c r="B36" s="73"/>
      <c r="C36" s="74">
        <v>1020650</v>
      </c>
      <c r="D36" s="74">
        <f t="shared" si="3"/>
        <v>1020650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</row>
    <row r="37" spans="1:72" s="77" customFormat="1" ht="42" customHeight="1" thickBot="1" x14ac:dyDescent="0.3">
      <c r="A37" s="697" t="s">
        <v>166</v>
      </c>
      <c r="B37" s="698"/>
      <c r="C37" s="74">
        <v>53740000</v>
      </c>
      <c r="D37" s="74">
        <f>SUM(B38:B42)</f>
        <v>54740000</v>
      </c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</row>
    <row r="38" spans="1:72" s="77" customFormat="1" ht="21" customHeight="1" thickBot="1" x14ac:dyDescent="0.3">
      <c r="A38" s="78" t="s">
        <v>167</v>
      </c>
      <c r="B38" s="73">
        <v>26400000</v>
      </c>
      <c r="C38" s="74"/>
      <c r="D38" s="74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</row>
    <row r="39" spans="1:72" s="77" customFormat="1" ht="21" customHeight="1" thickBot="1" x14ac:dyDescent="0.3">
      <c r="A39" s="78" t="s">
        <v>168</v>
      </c>
      <c r="B39" s="73">
        <v>3240000</v>
      </c>
      <c r="C39" s="74"/>
      <c r="D39" s="74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</row>
    <row r="40" spans="1:72" s="77" customFormat="1" ht="21" customHeight="1" thickBot="1" x14ac:dyDescent="0.3">
      <c r="A40" s="78" t="s">
        <v>169</v>
      </c>
      <c r="B40" s="73">
        <f>9800000+1000000</f>
        <v>10800000</v>
      </c>
      <c r="C40" s="74"/>
      <c r="D40" s="74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</row>
    <row r="41" spans="1:72" s="77" customFormat="1" ht="21" customHeight="1" thickBot="1" x14ac:dyDescent="0.3">
      <c r="A41" s="78" t="s">
        <v>170</v>
      </c>
      <c r="B41" s="73">
        <v>11300000</v>
      </c>
      <c r="C41" s="74"/>
      <c r="D41" s="74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</row>
    <row r="42" spans="1:72" s="77" customFormat="1" ht="21" customHeight="1" thickBot="1" x14ac:dyDescent="0.3">
      <c r="A42" s="78" t="s">
        <v>171</v>
      </c>
      <c r="B42" s="73">
        <v>3000000</v>
      </c>
      <c r="C42" s="74"/>
      <c r="D42" s="74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</row>
    <row r="43" spans="1:72" s="82" customFormat="1" ht="21" customHeight="1" thickBot="1" x14ac:dyDescent="0.3">
      <c r="A43" s="585" t="s">
        <v>172</v>
      </c>
      <c r="B43" s="85"/>
      <c r="C43" s="74">
        <v>11964000</v>
      </c>
      <c r="D43" s="74">
        <f t="shared" ref="D43:D45" si="4">SUM(C43)</f>
        <v>11964000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</row>
    <row r="44" spans="1:72" s="82" customFormat="1" ht="21" customHeight="1" thickBot="1" x14ac:dyDescent="0.3">
      <c r="A44" s="585" t="s">
        <v>592</v>
      </c>
      <c r="B44" s="85"/>
      <c r="C44" s="74"/>
      <c r="D44" s="74">
        <f>6604500-6604500</f>
        <v>0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</row>
    <row r="45" spans="1:72" s="77" customFormat="1" ht="31.5" customHeight="1" thickBot="1" x14ac:dyDescent="0.3">
      <c r="A45" s="585" t="s">
        <v>314</v>
      </c>
      <c r="B45" s="73"/>
      <c r="C45" s="74">
        <f>SUM(B47:B48)</f>
        <v>38291360</v>
      </c>
      <c r="D45" s="74">
        <f t="shared" si="4"/>
        <v>38291360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</row>
    <row r="46" spans="1:72" s="77" customFormat="1" ht="24" customHeight="1" thickBot="1" x14ac:dyDescent="0.3">
      <c r="A46" s="78" t="s">
        <v>124</v>
      </c>
      <c r="B46" s="73"/>
      <c r="C46" s="74"/>
      <c r="D46" s="74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</row>
    <row r="47" spans="1:72" s="77" customFormat="1" ht="24" customHeight="1" thickBot="1" x14ac:dyDescent="0.3">
      <c r="A47" s="78" t="s">
        <v>315</v>
      </c>
      <c r="B47" s="73">
        <v>7556000</v>
      </c>
      <c r="C47" s="74"/>
      <c r="D47" s="74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</row>
    <row r="48" spans="1:72" s="77" customFormat="1" ht="24" customHeight="1" thickBot="1" x14ac:dyDescent="0.3">
      <c r="A48" s="78" t="s">
        <v>316</v>
      </c>
      <c r="B48" s="73">
        <v>30735360</v>
      </c>
      <c r="C48" s="74"/>
      <c r="D48" s="74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</row>
    <row r="49" spans="1:71" s="77" customFormat="1" ht="37.5" customHeight="1" thickBot="1" x14ac:dyDescent="0.3">
      <c r="A49" s="585" t="s">
        <v>181</v>
      </c>
      <c r="B49" s="73"/>
      <c r="C49" s="74">
        <f>SUM(B50:B51)</f>
        <v>23922000</v>
      </c>
      <c r="D49" s="74">
        <f>SUM(B50:B52)</f>
        <v>24410000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</row>
    <row r="50" spans="1:71" s="77" customFormat="1" ht="37.5" customHeight="1" thickBot="1" x14ac:dyDescent="0.3">
      <c r="A50" s="78" t="s">
        <v>182</v>
      </c>
      <c r="B50" s="73">
        <v>14260000</v>
      </c>
      <c r="C50" s="74"/>
      <c r="D50" s="74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</row>
    <row r="51" spans="1:71" s="77" customFormat="1" ht="37.5" customHeight="1" thickBot="1" x14ac:dyDescent="0.3">
      <c r="A51" s="78" t="s">
        <v>182</v>
      </c>
      <c r="B51" s="73">
        <v>9662000</v>
      </c>
      <c r="C51" s="74"/>
      <c r="D51" s="74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</row>
    <row r="52" spans="1:71" s="77" customFormat="1" ht="37.5" customHeight="1" thickBot="1" x14ac:dyDescent="0.3">
      <c r="A52" s="78" t="s">
        <v>621</v>
      </c>
      <c r="B52" s="73">
        <v>488000</v>
      </c>
      <c r="C52" s="74"/>
      <c r="D52" s="74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</row>
    <row r="53" spans="1:71" s="82" customFormat="1" ht="87.75" customHeight="1" thickBot="1" x14ac:dyDescent="0.3">
      <c r="A53" s="585" t="s">
        <v>328</v>
      </c>
      <c r="B53" s="85"/>
      <c r="C53" s="74">
        <v>4800000</v>
      </c>
      <c r="D53" s="74">
        <f>SUM(C53)+1357377</f>
        <v>6157377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</row>
    <row r="54" spans="1:71" s="82" customFormat="1" ht="30" customHeight="1" thickBot="1" x14ac:dyDescent="0.3">
      <c r="A54" s="585" t="s">
        <v>195</v>
      </c>
      <c r="B54" s="85"/>
      <c r="C54" s="74">
        <v>3000000</v>
      </c>
      <c r="D54" s="74">
        <f t="shared" ref="D54:D55" si="5">SUM(C54)</f>
        <v>3000000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</row>
    <row r="55" spans="1:71" s="82" customFormat="1" ht="57" thickBot="1" x14ac:dyDescent="0.3">
      <c r="A55" s="585" t="s">
        <v>196</v>
      </c>
      <c r="B55" s="85"/>
      <c r="C55" s="74">
        <v>6345018</v>
      </c>
      <c r="D55" s="74">
        <f t="shared" si="5"/>
        <v>6345018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</row>
    <row r="56" spans="1:71" s="82" customFormat="1" ht="40.5" customHeight="1" thickBot="1" x14ac:dyDescent="0.3">
      <c r="A56" s="585" t="s">
        <v>593</v>
      </c>
      <c r="B56" s="85"/>
      <c r="C56" s="74"/>
      <c r="D56" s="74">
        <v>32960000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</row>
    <row r="57" spans="1:71" s="82" customFormat="1" ht="38.25" thickBot="1" x14ac:dyDescent="0.3">
      <c r="A57" s="585" t="s">
        <v>438</v>
      </c>
      <c r="B57" s="85"/>
      <c r="C57" s="74"/>
      <c r="D57" s="74">
        <f>40320439+6425691</f>
        <v>46746130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</row>
    <row r="58" spans="1:71" s="82" customFormat="1" ht="32.25" customHeight="1" thickBot="1" x14ac:dyDescent="0.3">
      <c r="A58" s="585" t="s">
        <v>101</v>
      </c>
      <c r="B58" s="85"/>
      <c r="C58" s="74">
        <v>48705000</v>
      </c>
      <c r="D58" s="74">
        <f>SUM(B59:B61)</f>
        <v>49335000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</row>
    <row r="59" spans="1:71" s="77" customFormat="1" ht="25.5" customHeight="1" thickBot="1" x14ac:dyDescent="0.3">
      <c r="A59" s="78" t="s">
        <v>99</v>
      </c>
      <c r="B59" s="73">
        <f>21910000+630000</f>
        <v>22540000</v>
      </c>
      <c r="C59" s="74"/>
      <c r="D59" s="74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</row>
    <row r="60" spans="1:71" s="77" customFormat="1" ht="24" customHeight="1" thickBot="1" x14ac:dyDescent="0.3">
      <c r="A60" s="78" t="s">
        <v>102</v>
      </c>
      <c r="B60" s="73">
        <v>5617000</v>
      </c>
      <c r="C60" s="74"/>
      <c r="D60" s="74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</row>
    <row r="61" spans="1:71" s="77" customFormat="1" ht="24" customHeight="1" thickBot="1" x14ac:dyDescent="0.3">
      <c r="A61" s="78" t="s">
        <v>103</v>
      </c>
      <c r="B61" s="73">
        <v>21178000</v>
      </c>
      <c r="C61" s="74"/>
      <c r="D61" s="74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</row>
    <row r="62" spans="1:71" s="82" customFormat="1" ht="24" customHeight="1" thickBot="1" x14ac:dyDescent="0.3">
      <c r="A62" s="585" t="s">
        <v>440</v>
      </c>
      <c r="B62" s="85"/>
      <c r="C62" s="74"/>
      <c r="D62" s="74">
        <f>4290+3584761</f>
        <v>3589051</v>
      </c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</row>
    <row r="63" spans="1:71" s="82" customFormat="1" ht="24" customHeight="1" thickBot="1" x14ac:dyDescent="0.3">
      <c r="A63" s="585" t="s">
        <v>594</v>
      </c>
      <c r="B63" s="85"/>
      <c r="C63" s="74"/>
      <c r="D63" s="74">
        <f>889000+261000</f>
        <v>1150000</v>
      </c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</row>
    <row r="64" spans="1:71" s="173" customFormat="1" ht="66.75" customHeight="1" thickBot="1" x14ac:dyDescent="0.35">
      <c r="A64" s="100" t="s">
        <v>122</v>
      </c>
      <c r="B64" s="101"/>
      <c r="C64" s="102" t="s">
        <v>123</v>
      </c>
      <c r="D64" s="102" t="s">
        <v>123</v>
      </c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J64" s="172"/>
      <c r="BK64" s="172"/>
      <c r="BL64" s="172"/>
      <c r="BM64" s="172"/>
      <c r="BN64" s="172"/>
      <c r="BO64" s="172"/>
      <c r="BP64" s="172"/>
      <c r="BQ64" s="172"/>
      <c r="BR64" s="172"/>
      <c r="BS64" s="172"/>
    </row>
    <row r="65" spans="1:71" s="77" customFormat="1" ht="39.75" customHeight="1" thickBot="1" x14ac:dyDescent="0.3">
      <c r="A65" s="585" t="s">
        <v>125</v>
      </c>
      <c r="B65" s="73"/>
      <c r="C65" s="74">
        <f>SUM(B67:B81)</f>
        <v>37316701</v>
      </c>
      <c r="D65" s="74">
        <f>SUM(C65)+4818000+1900000</f>
        <v>44034701</v>
      </c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</row>
    <row r="66" spans="1:71" s="77" customFormat="1" ht="21.75" customHeight="1" thickBot="1" x14ac:dyDescent="0.3">
      <c r="A66" s="78" t="s">
        <v>92</v>
      </c>
      <c r="B66" s="73"/>
      <c r="C66" s="74"/>
      <c r="D66" s="74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</row>
    <row r="67" spans="1:71" s="77" customFormat="1" ht="19.5" thickBot="1" x14ac:dyDescent="0.3">
      <c r="A67" s="78" t="s">
        <v>126</v>
      </c>
      <c r="B67" s="73">
        <v>10000000</v>
      </c>
      <c r="C67" s="74"/>
      <c r="D67" s="74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</row>
    <row r="68" spans="1:71" s="77" customFormat="1" ht="21.75" customHeight="1" thickBot="1" x14ac:dyDescent="0.3">
      <c r="A68" s="78" t="s">
        <v>127</v>
      </c>
      <c r="B68" s="73">
        <v>3472118</v>
      </c>
      <c r="C68" s="74"/>
      <c r="D68" s="74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</row>
    <row r="69" spans="1:71" s="77" customFormat="1" ht="21.75" customHeight="1" thickBot="1" x14ac:dyDescent="0.3">
      <c r="A69" s="78" t="s">
        <v>128</v>
      </c>
      <c r="B69" s="73">
        <v>2000000</v>
      </c>
      <c r="C69" s="74"/>
      <c r="D69" s="74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</row>
    <row r="70" spans="1:71" s="77" customFormat="1" ht="21.75" customHeight="1" thickBot="1" x14ac:dyDescent="0.3">
      <c r="A70" s="78" t="s">
        <v>129</v>
      </c>
      <c r="B70" s="73">
        <v>1000000</v>
      </c>
      <c r="C70" s="74"/>
      <c r="D70" s="74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</row>
    <row r="71" spans="1:71" s="77" customFormat="1" ht="22.5" customHeight="1" thickBot="1" x14ac:dyDescent="0.3">
      <c r="A71" s="78" t="s">
        <v>153</v>
      </c>
      <c r="B71" s="73">
        <f>106440+42432</f>
        <v>148872</v>
      </c>
      <c r="C71" s="74"/>
      <c r="D71" s="74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</row>
    <row r="72" spans="1:71" s="77" customFormat="1" ht="22.5" customHeight="1" thickBot="1" x14ac:dyDescent="0.3">
      <c r="A72" s="78" t="s">
        <v>154</v>
      </c>
      <c r="B72" s="73">
        <v>132000</v>
      </c>
      <c r="C72" s="74"/>
      <c r="D72" s="74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</row>
    <row r="73" spans="1:71" s="77" customFormat="1" ht="21" customHeight="1" thickBot="1" x14ac:dyDescent="0.3">
      <c r="A73" s="78" t="s">
        <v>155</v>
      </c>
      <c r="B73" s="73">
        <v>2000000</v>
      </c>
      <c r="C73" s="74"/>
      <c r="D73" s="74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</row>
    <row r="74" spans="1:71" s="77" customFormat="1" ht="22.5" customHeight="1" thickBot="1" x14ac:dyDescent="0.3">
      <c r="A74" s="78" t="s">
        <v>156</v>
      </c>
      <c r="B74" s="73">
        <v>457200</v>
      </c>
      <c r="C74" s="74"/>
      <c r="D74" s="74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</row>
    <row r="75" spans="1:71" s="77" customFormat="1" ht="22.5" customHeight="1" thickBot="1" x14ac:dyDescent="0.3">
      <c r="A75" s="78" t="s">
        <v>157</v>
      </c>
      <c r="B75" s="73">
        <v>762000</v>
      </c>
      <c r="C75" s="74"/>
      <c r="D75" s="74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</row>
    <row r="76" spans="1:71" s="77" customFormat="1" ht="22.5" customHeight="1" thickBot="1" x14ac:dyDescent="0.3">
      <c r="A76" s="78" t="s">
        <v>158</v>
      </c>
      <c r="B76" s="73">
        <v>47088</v>
      </c>
      <c r="C76" s="74"/>
      <c r="D76" s="74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</row>
    <row r="77" spans="1:71" s="77" customFormat="1" ht="22.5" customHeight="1" thickBot="1" x14ac:dyDescent="0.3">
      <c r="A77" s="78" t="s">
        <v>159</v>
      </c>
      <c r="B77" s="73">
        <f>185109*12</f>
        <v>2221308</v>
      </c>
      <c r="C77" s="74"/>
      <c r="D77" s="74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</row>
    <row r="78" spans="1:71" s="77" customFormat="1" ht="22.5" customHeight="1" thickBot="1" x14ac:dyDescent="0.3">
      <c r="A78" s="78" t="s">
        <v>160</v>
      </c>
      <c r="B78" s="73">
        <f>24943*12</f>
        <v>299316</v>
      </c>
      <c r="C78" s="74"/>
      <c r="D78" s="74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</row>
    <row r="79" spans="1:71" s="77" customFormat="1" ht="22.5" customHeight="1" thickBot="1" x14ac:dyDescent="0.3">
      <c r="A79" s="78" t="s">
        <v>161</v>
      </c>
      <c r="B79" s="73">
        <v>1778000</v>
      </c>
      <c r="C79" s="88"/>
      <c r="D79" s="88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</row>
    <row r="80" spans="1:71" s="77" customFormat="1" ht="22.5" customHeight="1" thickBot="1" x14ac:dyDescent="0.3">
      <c r="A80" s="78" t="s">
        <v>152</v>
      </c>
      <c r="B80" s="73">
        <v>8000000</v>
      </c>
      <c r="C80" s="96"/>
      <c r="D80" s="9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</row>
    <row r="81" spans="1:71" s="77" customFormat="1" ht="21.75" customHeight="1" thickBot="1" x14ac:dyDescent="0.3">
      <c r="A81" s="78" t="s">
        <v>130</v>
      </c>
      <c r="B81" s="73">
        <f>5000000-1201</f>
        <v>4998799</v>
      </c>
      <c r="C81" s="88"/>
      <c r="D81" s="88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</row>
    <row r="82" spans="1:71" s="256" customFormat="1" ht="41.25" customHeight="1" thickBot="1" x14ac:dyDescent="0.35">
      <c r="A82" s="132" t="s">
        <v>217</v>
      </c>
      <c r="B82" s="253"/>
      <c r="C82" s="254">
        <f>SUM(C8:C81)</f>
        <v>1124331714</v>
      </c>
      <c r="D82" s="254">
        <f>SUM(D8:D81)</f>
        <v>1387147658</v>
      </c>
      <c r="E82" s="255"/>
      <c r="F82" s="542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255"/>
      <c r="AL82" s="255"/>
      <c r="AM82" s="255"/>
      <c r="AN82" s="255"/>
      <c r="AO82" s="255"/>
      <c r="AP82" s="255"/>
      <c r="AQ82" s="255"/>
      <c r="AR82" s="255"/>
      <c r="AS82" s="255"/>
      <c r="AT82" s="255"/>
      <c r="AU82" s="255"/>
      <c r="AV82" s="255"/>
      <c r="AW82" s="255"/>
      <c r="AX82" s="255"/>
      <c r="AY82" s="255"/>
      <c r="AZ82" s="255"/>
      <c r="BA82" s="255"/>
      <c r="BB82" s="255"/>
      <c r="BC82" s="255"/>
      <c r="BD82" s="255"/>
      <c r="BE82" s="255"/>
      <c r="BF82" s="255"/>
      <c r="BG82" s="255"/>
      <c r="BH82" s="255"/>
      <c r="BI82" s="255"/>
      <c r="BJ82" s="255"/>
      <c r="BK82" s="255"/>
      <c r="BL82" s="255"/>
      <c r="BM82" s="255"/>
      <c r="BN82" s="255"/>
      <c r="BO82" s="255"/>
      <c r="BP82" s="255"/>
      <c r="BQ82" s="255"/>
      <c r="BR82" s="255"/>
      <c r="BS82" s="255"/>
    </row>
    <row r="83" spans="1:71" s="256" customFormat="1" ht="26.25" customHeight="1" thickBot="1" x14ac:dyDescent="0.35">
      <c r="A83" s="86"/>
      <c r="B83" s="257"/>
      <c r="C83" s="258"/>
      <c r="D83" s="258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5"/>
      <c r="AL83" s="255"/>
      <c r="AM83" s="255"/>
      <c r="AN83" s="255"/>
      <c r="AO83" s="255"/>
      <c r="AP83" s="255"/>
      <c r="AQ83" s="255"/>
      <c r="AR83" s="255"/>
      <c r="AS83" s="255"/>
      <c r="AT83" s="255"/>
      <c r="AU83" s="255"/>
      <c r="AV83" s="255"/>
      <c r="AW83" s="255"/>
      <c r="AX83" s="255"/>
      <c r="AY83" s="255"/>
      <c r="AZ83" s="255"/>
      <c r="BA83" s="255"/>
      <c r="BB83" s="255"/>
      <c r="BC83" s="255"/>
      <c r="BD83" s="255"/>
      <c r="BE83" s="255"/>
      <c r="BF83" s="255"/>
      <c r="BG83" s="255"/>
      <c r="BH83" s="255"/>
      <c r="BI83" s="255"/>
      <c r="BJ83" s="255"/>
      <c r="BK83" s="255"/>
      <c r="BL83" s="255"/>
      <c r="BM83" s="255"/>
      <c r="BN83" s="255"/>
      <c r="BO83" s="255"/>
      <c r="BP83" s="255"/>
      <c r="BQ83" s="255"/>
      <c r="BR83" s="255"/>
      <c r="BS83" s="255"/>
    </row>
    <row r="84" spans="1:71" s="99" customFormat="1" ht="28.5" customHeight="1" thickBot="1" x14ac:dyDescent="0.35">
      <c r="A84" s="259" t="s">
        <v>218</v>
      </c>
      <c r="B84" s="260"/>
      <c r="C84" s="258"/>
      <c r="D84" s="25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  <c r="BS84" s="98"/>
    </row>
    <row r="85" spans="1:71" s="82" customFormat="1" ht="69.75" customHeight="1" thickBot="1" x14ac:dyDescent="0.3">
      <c r="A85" s="700" t="s">
        <v>329</v>
      </c>
      <c r="B85" s="701"/>
      <c r="C85" s="74">
        <f>30022328+37248465</f>
        <v>67270793</v>
      </c>
      <c r="D85" s="74">
        <f>SUM(C85)+3733800+41800780+5580380</f>
        <v>118385753</v>
      </c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</row>
    <row r="86" spans="1:71" s="82" customFormat="1" ht="69.75" customHeight="1" thickBot="1" x14ac:dyDescent="0.3">
      <c r="A86" s="122" t="s">
        <v>595</v>
      </c>
      <c r="B86" s="272"/>
      <c r="C86" s="74"/>
      <c r="D86" s="74">
        <v>554050000</v>
      </c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</row>
    <row r="87" spans="1:71" s="82" customFormat="1" ht="69.75" customHeight="1" thickBot="1" x14ac:dyDescent="0.3">
      <c r="A87" s="585" t="s">
        <v>352</v>
      </c>
      <c r="B87" s="586"/>
      <c r="C87" s="74">
        <v>399997862</v>
      </c>
      <c r="D87" s="74">
        <f>SUM(C87)+3250000</f>
        <v>403247862</v>
      </c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</row>
    <row r="88" spans="1:71" s="82" customFormat="1" ht="69.75" customHeight="1" thickBot="1" x14ac:dyDescent="0.3">
      <c r="A88" s="697" t="s">
        <v>197</v>
      </c>
      <c r="B88" s="698"/>
      <c r="C88" s="74">
        <v>827556063</v>
      </c>
      <c r="D88" s="74">
        <f t="shared" ref="D88" si="6">SUM(C88)</f>
        <v>827556063</v>
      </c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</row>
    <row r="89" spans="1:71" s="82" customFormat="1" ht="38.25" customHeight="1" thickBot="1" x14ac:dyDescent="0.3">
      <c r="A89" s="697" t="s">
        <v>131</v>
      </c>
      <c r="B89" s="698"/>
      <c r="C89" s="74">
        <f>327460003+14587235</f>
        <v>342047238</v>
      </c>
      <c r="D89" s="74">
        <f>SUM(C89)+8435735</f>
        <v>350482973</v>
      </c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</row>
    <row r="90" spans="1:71" s="82" customFormat="1" ht="52.5" customHeight="1" thickBot="1" x14ac:dyDescent="0.3">
      <c r="A90" s="79" t="s">
        <v>100</v>
      </c>
      <c r="B90" s="80"/>
      <c r="C90" s="74">
        <v>34498631</v>
      </c>
      <c r="D90" s="74">
        <f>SUM(C90)+532500</f>
        <v>35031131</v>
      </c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1"/>
    </row>
    <row r="91" spans="1:71" s="82" customFormat="1" ht="52.5" customHeight="1" thickBot="1" x14ac:dyDescent="0.3">
      <c r="A91" s="79" t="s">
        <v>132</v>
      </c>
      <c r="B91" s="80"/>
      <c r="C91" s="74">
        <v>34328127</v>
      </c>
      <c r="D91" s="74">
        <f>SUM(C91)+5804278+5000</f>
        <v>40137405</v>
      </c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</row>
    <row r="92" spans="1:71" s="82" customFormat="1" ht="52.5" customHeight="1" thickBot="1" x14ac:dyDescent="0.3">
      <c r="A92" s="79" t="s">
        <v>133</v>
      </c>
      <c r="B92" s="80"/>
      <c r="C92" s="74">
        <v>183613867</v>
      </c>
      <c r="D92" s="74">
        <f>SUM(C92)+3410800</f>
        <v>187024667</v>
      </c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</row>
    <row r="93" spans="1:71" s="82" customFormat="1" ht="52.5" customHeight="1" thickBot="1" x14ac:dyDescent="0.3">
      <c r="A93" s="79" t="s">
        <v>200</v>
      </c>
      <c r="B93" s="80"/>
      <c r="C93" s="74">
        <f>SUM(B94:B95)</f>
        <v>17038874</v>
      </c>
      <c r="D93" s="74">
        <f>SUM(C93)+7860914</f>
        <v>24899788</v>
      </c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</row>
    <row r="94" spans="1:71" s="99" customFormat="1" ht="30" customHeight="1" thickBot="1" x14ac:dyDescent="0.35">
      <c r="A94" s="128" t="s">
        <v>201</v>
      </c>
      <c r="B94" s="129">
        <v>16422874</v>
      </c>
      <c r="C94" s="96"/>
      <c r="D94" s="96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</row>
    <row r="95" spans="1:71" s="99" customFormat="1" ht="30" customHeight="1" thickBot="1" x14ac:dyDescent="0.35">
      <c r="A95" s="358" t="s">
        <v>331</v>
      </c>
      <c r="B95" s="129">
        <v>616000</v>
      </c>
      <c r="C95" s="96"/>
      <c r="D95" s="96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</row>
    <row r="96" spans="1:71" s="82" customFormat="1" ht="52.5" customHeight="1" thickBot="1" x14ac:dyDescent="0.3">
      <c r="A96" s="79" t="s">
        <v>135</v>
      </c>
      <c r="B96" s="80"/>
      <c r="C96" s="74">
        <v>94394830</v>
      </c>
      <c r="D96" s="74">
        <f>SUM(C96)+8379765</f>
        <v>102774595</v>
      </c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</row>
    <row r="97" spans="1:71" s="82" customFormat="1" ht="38.25" customHeight="1" thickBot="1" x14ac:dyDescent="0.3">
      <c r="A97" s="79" t="s">
        <v>136</v>
      </c>
      <c r="B97" s="80"/>
      <c r="C97" s="74">
        <v>207984800</v>
      </c>
      <c r="D97" s="74">
        <f t="shared" ref="D97:D100" si="7">SUM(C97)</f>
        <v>207984800</v>
      </c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</row>
    <row r="98" spans="1:71" s="82" customFormat="1" ht="38.25" customHeight="1" thickBot="1" x14ac:dyDescent="0.3">
      <c r="A98" s="79" t="s">
        <v>596</v>
      </c>
      <c r="B98" s="80"/>
      <c r="C98" s="74"/>
      <c r="D98" s="74">
        <v>2500000</v>
      </c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</row>
    <row r="99" spans="1:71" s="82" customFormat="1" ht="38.25" customHeight="1" thickBot="1" x14ac:dyDescent="0.3">
      <c r="A99" s="79" t="s">
        <v>597</v>
      </c>
      <c r="B99" s="80"/>
      <c r="C99" s="74"/>
      <c r="D99" s="74">
        <f>2204720+1972458</f>
        <v>4177178</v>
      </c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</row>
    <row r="100" spans="1:71" s="107" customFormat="1" ht="74.25" customHeight="1" thickBot="1" x14ac:dyDescent="0.35">
      <c r="A100" s="104" t="s">
        <v>203</v>
      </c>
      <c r="B100" s="105"/>
      <c r="C100" s="74">
        <f>SUM(B101:B102)</f>
        <v>26666667</v>
      </c>
      <c r="D100" s="74">
        <f t="shared" si="7"/>
        <v>26666667</v>
      </c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6"/>
      <c r="BQ100" s="106"/>
      <c r="BR100" s="106"/>
      <c r="BS100" s="106"/>
    </row>
    <row r="101" spans="1:71" s="99" customFormat="1" ht="30" customHeight="1" thickBot="1" x14ac:dyDescent="0.35">
      <c r="A101" s="128" t="s">
        <v>201</v>
      </c>
      <c r="B101" s="129">
        <v>20000000</v>
      </c>
      <c r="C101" s="96"/>
      <c r="D101" s="96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  <c r="BS101" s="98"/>
    </row>
    <row r="102" spans="1:71" s="99" customFormat="1" ht="30" customHeight="1" thickBot="1" x14ac:dyDescent="0.35">
      <c r="A102" s="128" t="s">
        <v>332</v>
      </c>
      <c r="B102" s="129">
        <v>6666667</v>
      </c>
      <c r="C102" s="96"/>
      <c r="D102" s="96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  <c r="BS102" s="98"/>
    </row>
    <row r="103" spans="1:71" s="107" customFormat="1" ht="78" customHeight="1" thickBot="1" x14ac:dyDescent="0.35">
      <c r="A103" s="104" t="s">
        <v>137</v>
      </c>
      <c r="B103" s="105"/>
      <c r="C103" s="74">
        <v>91513092</v>
      </c>
      <c r="D103" s="74">
        <f>SUM(C103)+137756781+2934360</f>
        <v>232204233</v>
      </c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  <c r="BH103" s="106"/>
      <c r="BI103" s="106"/>
      <c r="BJ103" s="106"/>
      <c r="BK103" s="106"/>
      <c r="BL103" s="106"/>
      <c r="BM103" s="106"/>
      <c r="BN103" s="106"/>
      <c r="BO103" s="106"/>
      <c r="BP103" s="106"/>
      <c r="BQ103" s="106"/>
      <c r="BR103" s="106"/>
      <c r="BS103" s="106"/>
    </row>
    <row r="104" spans="1:71" s="107" customFormat="1" ht="52.5" customHeight="1" thickBot="1" x14ac:dyDescent="0.35">
      <c r="A104" s="130" t="s">
        <v>204</v>
      </c>
      <c r="B104" s="131"/>
      <c r="C104" s="74">
        <v>10000000</v>
      </c>
      <c r="D104" s="74">
        <f t="shared" ref="D104:D105" si="8">SUM(C104)</f>
        <v>10000000</v>
      </c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  <c r="BH104" s="106"/>
      <c r="BI104" s="106"/>
      <c r="BJ104" s="106"/>
      <c r="BK104" s="106"/>
      <c r="BL104" s="106"/>
      <c r="BM104" s="106"/>
      <c r="BN104" s="106"/>
      <c r="BO104" s="106"/>
      <c r="BP104" s="106"/>
      <c r="BQ104" s="106"/>
      <c r="BR104" s="106"/>
      <c r="BS104" s="106"/>
    </row>
    <row r="105" spans="1:71" s="107" customFormat="1" ht="52.5" customHeight="1" thickBot="1" x14ac:dyDescent="0.35">
      <c r="A105" s="130" t="s">
        <v>205</v>
      </c>
      <c r="B105" s="105"/>
      <c r="C105" s="74">
        <f>SUM(B106:B107)</f>
        <v>39994510</v>
      </c>
      <c r="D105" s="74">
        <f t="shared" si="8"/>
        <v>39994510</v>
      </c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6"/>
      <c r="BR105" s="106"/>
      <c r="BS105" s="106"/>
    </row>
    <row r="106" spans="1:71" s="99" customFormat="1" ht="30" customHeight="1" thickBot="1" x14ac:dyDescent="0.35">
      <c r="A106" s="128" t="s">
        <v>201</v>
      </c>
      <c r="B106" s="129">
        <v>29994510</v>
      </c>
      <c r="C106" s="96"/>
      <c r="D106" s="96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98"/>
      <c r="BH106" s="98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  <c r="BS106" s="98"/>
    </row>
    <row r="107" spans="1:71" s="99" customFormat="1" ht="30" customHeight="1" thickBot="1" x14ac:dyDescent="0.35">
      <c r="A107" s="128" t="s">
        <v>333</v>
      </c>
      <c r="B107" s="129">
        <v>10000000</v>
      </c>
      <c r="C107" s="96"/>
      <c r="D107" s="96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  <c r="BD107" s="98"/>
      <c r="BE107" s="98"/>
      <c r="BF107" s="98"/>
      <c r="BG107" s="98"/>
      <c r="BH107" s="98"/>
      <c r="BI107" s="98"/>
      <c r="BJ107" s="98"/>
      <c r="BK107" s="98"/>
      <c r="BL107" s="98"/>
      <c r="BM107" s="98"/>
      <c r="BN107" s="98"/>
      <c r="BO107" s="98"/>
      <c r="BP107" s="98"/>
      <c r="BQ107" s="98"/>
      <c r="BR107" s="98"/>
      <c r="BS107" s="98"/>
    </row>
    <row r="108" spans="1:71" s="107" customFormat="1" ht="30" customHeight="1" thickBot="1" x14ac:dyDescent="0.35">
      <c r="A108" s="130" t="s">
        <v>445</v>
      </c>
      <c r="B108" s="118"/>
      <c r="C108" s="74"/>
      <c r="D108" s="74">
        <v>353060</v>
      </c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  <c r="BH108" s="106"/>
      <c r="BI108" s="106"/>
      <c r="BJ108" s="106"/>
      <c r="BK108" s="106"/>
      <c r="BL108" s="106"/>
      <c r="BM108" s="106"/>
      <c r="BN108" s="106"/>
      <c r="BO108" s="106"/>
      <c r="BP108" s="106"/>
      <c r="BQ108" s="106"/>
      <c r="BR108" s="106"/>
      <c r="BS108" s="106"/>
    </row>
    <row r="109" spans="1:71" s="107" customFormat="1" ht="30" customHeight="1" thickBot="1" x14ac:dyDescent="0.35">
      <c r="A109" s="130" t="s">
        <v>442</v>
      </c>
      <c r="B109" s="118"/>
      <c r="C109" s="74"/>
      <c r="D109" s="74">
        <f>43247351+18534579</f>
        <v>61781930</v>
      </c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106"/>
      <c r="BF109" s="106"/>
      <c r="BG109" s="106"/>
      <c r="BH109" s="106"/>
      <c r="BI109" s="106"/>
      <c r="BJ109" s="106"/>
      <c r="BK109" s="106"/>
      <c r="BL109" s="106"/>
      <c r="BM109" s="106"/>
      <c r="BN109" s="106"/>
      <c r="BO109" s="106"/>
      <c r="BP109" s="106"/>
      <c r="BQ109" s="106"/>
      <c r="BR109" s="106"/>
      <c r="BS109" s="106"/>
    </row>
    <row r="110" spans="1:71" s="107" customFormat="1" ht="30" customHeight="1" thickBot="1" x14ac:dyDescent="0.35">
      <c r="A110" s="130" t="s">
        <v>598</v>
      </c>
      <c r="B110" s="118"/>
      <c r="C110" s="74"/>
      <c r="D110" s="74">
        <f>12121000+20952</f>
        <v>12141952</v>
      </c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6"/>
      <c r="BO110" s="106"/>
      <c r="BP110" s="106"/>
      <c r="BQ110" s="106"/>
      <c r="BR110" s="106"/>
      <c r="BS110" s="106"/>
    </row>
    <row r="111" spans="1:71" s="107" customFormat="1" ht="30" customHeight="1" thickBot="1" x14ac:dyDescent="0.35">
      <c r="A111" s="104" t="s">
        <v>622</v>
      </c>
      <c r="B111" s="118"/>
      <c r="C111" s="74"/>
      <c r="D111" s="74">
        <v>10000000</v>
      </c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6"/>
      <c r="BC111" s="106"/>
      <c r="BD111" s="106"/>
      <c r="BE111" s="106"/>
      <c r="BF111" s="106"/>
      <c r="BG111" s="106"/>
      <c r="BH111" s="106"/>
      <c r="BI111" s="106"/>
      <c r="BJ111" s="106"/>
      <c r="BK111" s="106"/>
      <c r="BL111" s="106"/>
      <c r="BM111" s="106"/>
      <c r="BN111" s="106"/>
      <c r="BO111" s="106"/>
      <c r="BP111" s="106"/>
      <c r="BQ111" s="106"/>
      <c r="BR111" s="106"/>
      <c r="BS111" s="106"/>
    </row>
    <row r="112" spans="1:71" s="82" customFormat="1" ht="45" customHeight="1" thickBot="1" x14ac:dyDescent="0.3">
      <c r="A112" s="79" t="s">
        <v>623</v>
      </c>
      <c r="B112" s="83"/>
      <c r="C112" s="84"/>
      <c r="D112" s="74">
        <v>1389490</v>
      </c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</row>
    <row r="113" spans="1:71" s="82" customFormat="1" ht="56.25" customHeight="1" thickBot="1" x14ac:dyDescent="0.3">
      <c r="A113" s="585" t="s">
        <v>138</v>
      </c>
      <c r="B113" s="85"/>
      <c r="C113" s="74">
        <f>19050000</f>
        <v>19050000</v>
      </c>
      <c r="D113" s="74">
        <f t="shared" ref="D113" si="9">SUM(C113)</f>
        <v>19050000</v>
      </c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</row>
    <row r="114" spans="1:71" s="173" customFormat="1" ht="66.75" customHeight="1" thickBot="1" x14ac:dyDescent="0.35">
      <c r="A114" s="100" t="s">
        <v>122</v>
      </c>
      <c r="B114" s="101"/>
      <c r="C114" s="102" t="s">
        <v>123</v>
      </c>
      <c r="D114" s="102" t="s">
        <v>123</v>
      </c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172"/>
      <c r="AL114" s="172"/>
      <c r="AM114" s="172"/>
      <c r="AN114" s="172"/>
      <c r="AO114" s="172"/>
      <c r="AP114" s="172"/>
      <c r="AQ114" s="172"/>
      <c r="AR114" s="172"/>
      <c r="AS114" s="172"/>
      <c r="AT114" s="172"/>
      <c r="AU114" s="172"/>
      <c r="AV114" s="172"/>
      <c r="AW114" s="172"/>
      <c r="AX114" s="172"/>
      <c r="AY114" s="172"/>
      <c r="AZ114" s="172"/>
      <c r="BA114" s="172"/>
      <c r="BB114" s="172"/>
      <c r="BC114" s="172"/>
      <c r="BD114" s="172"/>
      <c r="BE114" s="172"/>
      <c r="BF114" s="172"/>
      <c r="BG114" s="172"/>
      <c r="BH114" s="172"/>
      <c r="BI114" s="172"/>
      <c r="BJ114" s="172"/>
      <c r="BK114" s="172"/>
      <c r="BL114" s="172"/>
      <c r="BM114" s="172"/>
      <c r="BN114" s="172"/>
      <c r="BO114" s="172"/>
      <c r="BP114" s="172"/>
      <c r="BQ114" s="172"/>
      <c r="BR114" s="172"/>
      <c r="BS114" s="172"/>
    </row>
    <row r="115" spans="1:71" s="77" customFormat="1" ht="39.75" customHeight="1" thickBot="1" x14ac:dyDescent="0.3">
      <c r="A115" s="585" t="s">
        <v>183</v>
      </c>
      <c r="B115" s="85"/>
      <c r="C115" s="74">
        <v>100000000</v>
      </c>
      <c r="D115" s="74">
        <f>SUM(C115)+20000000+51063432</f>
        <v>171063432</v>
      </c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</row>
    <row r="116" spans="1:71" s="77" customFormat="1" ht="39.75" customHeight="1" thickBot="1" x14ac:dyDescent="0.3">
      <c r="A116" s="78" t="s">
        <v>184</v>
      </c>
      <c r="B116" s="73">
        <f>100000000+20000000+51063432</f>
        <v>171063432</v>
      </c>
      <c r="C116" s="96"/>
      <c r="D116" s="96" t="s">
        <v>599</v>
      </c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</row>
    <row r="117" spans="1:71" s="77" customFormat="1" ht="27" customHeight="1" thickBot="1" x14ac:dyDescent="0.3">
      <c r="A117" s="585" t="s">
        <v>139</v>
      </c>
      <c r="B117" s="73"/>
      <c r="C117" s="74">
        <v>3000000</v>
      </c>
      <c r="D117" s="74">
        <f t="shared" ref="D117" si="10">SUM(C117)</f>
        <v>3000000</v>
      </c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</row>
    <row r="118" spans="1:71" s="77" customFormat="1" ht="27.75" customHeight="1" thickBot="1" x14ac:dyDescent="0.3">
      <c r="A118" s="585" t="s">
        <v>173</v>
      </c>
      <c r="B118" s="85"/>
      <c r="C118" s="74">
        <v>6000000</v>
      </c>
      <c r="D118" s="74">
        <f>SUM(C118)-1000000</f>
        <v>5000000</v>
      </c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</row>
    <row r="119" spans="1:71" s="77" customFormat="1" ht="30" customHeight="1" thickBot="1" x14ac:dyDescent="0.3">
      <c r="A119" s="78" t="s">
        <v>174</v>
      </c>
      <c r="B119" s="73">
        <v>1000000</v>
      </c>
      <c r="C119" s="74"/>
      <c r="D119" s="74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</row>
    <row r="120" spans="1:71" s="77" customFormat="1" ht="39.75" customHeight="1" thickBot="1" x14ac:dyDescent="0.3">
      <c r="A120" s="78" t="s">
        <v>327</v>
      </c>
      <c r="B120" s="73">
        <v>4000000</v>
      </c>
      <c r="C120" s="74"/>
      <c r="D120" s="74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</row>
    <row r="121" spans="1:71" s="77" customFormat="1" ht="49.5" customHeight="1" thickBot="1" x14ac:dyDescent="0.3">
      <c r="A121" s="585" t="s">
        <v>443</v>
      </c>
      <c r="B121" s="73"/>
      <c r="C121" s="74">
        <v>2000000</v>
      </c>
      <c r="D121" s="74">
        <f>SUM(C121)+50000</f>
        <v>2050000</v>
      </c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</row>
    <row r="122" spans="1:71" s="77" customFormat="1" ht="49.5" customHeight="1" thickBot="1" x14ac:dyDescent="0.3">
      <c r="A122" s="585" t="s">
        <v>321</v>
      </c>
      <c r="B122" s="73"/>
      <c r="C122" s="74">
        <v>5000000</v>
      </c>
      <c r="D122" s="74">
        <f t="shared" ref="D122:D133" si="11">SUM(C122)</f>
        <v>5000000</v>
      </c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</row>
    <row r="123" spans="1:71" s="77" customFormat="1" ht="51" customHeight="1" thickBot="1" x14ac:dyDescent="0.3">
      <c r="A123" s="585" t="s">
        <v>319</v>
      </c>
      <c r="B123" s="85"/>
      <c r="C123" s="74">
        <v>2000000</v>
      </c>
      <c r="D123" s="74">
        <f>SUM(C123)+481680+2500000+3086564</f>
        <v>8068244</v>
      </c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</row>
    <row r="124" spans="1:71" s="82" customFormat="1" ht="45" customHeight="1" thickBot="1" x14ac:dyDescent="0.3">
      <c r="A124" s="79" t="s">
        <v>422</v>
      </c>
      <c r="B124" s="83"/>
      <c r="C124" s="84">
        <v>1547000</v>
      </c>
      <c r="D124" s="74">
        <f>SUM(C124)+347903+3</f>
        <v>1894906</v>
      </c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</row>
    <row r="125" spans="1:71" s="82" customFormat="1" ht="45" customHeight="1" thickBot="1" x14ac:dyDescent="0.3">
      <c r="A125" s="79" t="s">
        <v>600</v>
      </c>
      <c r="B125" s="83"/>
      <c r="C125" s="84"/>
      <c r="D125" s="74">
        <f>1200000+74723</f>
        <v>1274723</v>
      </c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</row>
    <row r="126" spans="1:71" s="82" customFormat="1" ht="45" customHeight="1" thickBot="1" x14ac:dyDescent="0.3">
      <c r="A126" s="79" t="s">
        <v>624</v>
      </c>
      <c r="B126" s="83"/>
      <c r="C126" s="84"/>
      <c r="D126" s="74">
        <v>1877420</v>
      </c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</row>
    <row r="127" spans="1:71" s="82" customFormat="1" ht="45" customHeight="1" thickBot="1" x14ac:dyDescent="0.3">
      <c r="A127" s="79" t="s">
        <v>601</v>
      </c>
      <c r="B127" s="83"/>
      <c r="C127" s="84"/>
      <c r="D127" s="74">
        <v>50000</v>
      </c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</row>
    <row r="128" spans="1:71" s="82" customFormat="1" ht="45" customHeight="1" thickBot="1" x14ac:dyDescent="0.3">
      <c r="A128" s="79" t="s">
        <v>587</v>
      </c>
      <c r="B128" s="83"/>
      <c r="C128" s="84"/>
      <c r="D128" s="74">
        <v>100000</v>
      </c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</row>
    <row r="129" spans="1:71" s="77" customFormat="1" ht="32.25" customHeight="1" thickBot="1" x14ac:dyDescent="0.3">
      <c r="A129" s="585" t="s">
        <v>185</v>
      </c>
      <c r="B129" s="85"/>
      <c r="C129" s="74">
        <v>5000000</v>
      </c>
      <c r="D129" s="74">
        <f>SUM(C129)+13450000</f>
        <v>18450000</v>
      </c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</row>
    <row r="130" spans="1:71" s="77" customFormat="1" ht="32.25" customHeight="1" thickBot="1" x14ac:dyDescent="0.3">
      <c r="A130" s="585" t="s">
        <v>322</v>
      </c>
      <c r="B130" s="85"/>
      <c r="C130" s="74">
        <f>4000000+1701800</f>
        <v>5701800</v>
      </c>
      <c r="D130" s="74">
        <f>SUM(C130)+2006600+2006600</f>
        <v>9715000</v>
      </c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</row>
    <row r="131" spans="1:71" s="77" customFormat="1" ht="39.75" customHeight="1" thickBot="1" x14ac:dyDescent="0.3">
      <c r="A131" s="585" t="s">
        <v>142</v>
      </c>
      <c r="B131" s="85"/>
      <c r="C131" s="74">
        <v>3750000</v>
      </c>
      <c r="D131" s="74">
        <f t="shared" si="11"/>
        <v>3750000</v>
      </c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</row>
    <row r="132" spans="1:71" s="77" customFormat="1" ht="32.25" customHeight="1" thickBot="1" x14ac:dyDescent="0.3">
      <c r="A132" s="697" t="s">
        <v>143</v>
      </c>
      <c r="B132" s="698"/>
      <c r="C132" s="74">
        <v>2743200</v>
      </c>
      <c r="D132" s="74">
        <f t="shared" si="11"/>
        <v>2743200</v>
      </c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</row>
    <row r="133" spans="1:71" s="77" customFormat="1" ht="26.25" customHeight="1" thickBot="1" x14ac:dyDescent="0.3">
      <c r="A133" s="585" t="s">
        <v>144</v>
      </c>
      <c r="B133" s="85"/>
      <c r="C133" s="74">
        <f>SUM(B134:B140)</f>
        <v>1434068</v>
      </c>
      <c r="D133" s="74">
        <f t="shared" si="11"/>
        <v>1434068</v>
      </c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</row>
    <row r="134" spans="1:71" s="77" customFormat="1" ht="19.5" thickBot="1" x14ac:dyDescent="0.3">
      <c r="A134" s="78" t="s">
        <v>145</v>
      </c>
      <c r="B134" s="73">
        <v>714455</v>
      </c>
      <c r="C134" s="74"/>
      <c r="D134" s="74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</row>
    <row r="135" spans="1:71" s="77" customFormat="1" ht="24" customHeight="1" thickBot="1" x14ac:dyDescent="0.3">
      <c r="A135" s="78" t="s">
        <v>146</v>
      </c>
      <c r="B135" s="73">
        <v>50000</v>
      </c>
      <c r="C135" s="74"/>
      <c r="D135" s="74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</row>
    <row r="136" spans="1:71" s="77" customFormat="1" ht="62.25" customHeight="1" thickBot="1" x14ac:dyDescent="0.3">
      <c r="A136" s="78" t="s">
        <v>147</v>
      </c>
      <c r="B136" s="73">
        <v>543200</v>
      </c>
      <c r="C136" s="74"/>
      <c r="D136" s="74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</row>
    <row r="137" spans="1:71" s="77" customFormat="1" ht="30.75" customHeight="1" thickBot="1" x14ac:dyDescent="0.3">
      <c r="A137" s="78" t="s">
        <v>148</v>
      </c>
      <c r="B137" s="73">
        <v>20413</v>
      </c>
      <c r="C137" s="74"/>
      <c r="D137" s="74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</row>
    <row r="138" spans="1:71" s="77" customFormat="1" ht="37.5" customHeight="1" thickBot="1" x14ac:dyDescent="0.3">
      <c r="A138" s="78" t="s">
        <v>149</v>
      </c>
      <c r="B138" s="73">
        <v>1000</v>
      </c>
      <c r="C138" s="74"/>
      <c r="D138" s="74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</row>
    <row r="139" spans="1:71" s="77" customFormat="1" ht="24" customHeight="1" thickBot="1" x14ac:dyDescent="0.3">
      <c r="A139" s="78" t="s">
        <v>150</v>
      </c>
      <c r="B139" s="73">
        <v>5000</v>
      </c>
      <c r="C139" s="74"/>
      <c r="D139" s="74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</row>
    <row r="140" spans="1:71" s="111" customFormat="1" ht="27" customHeight="1" thickBot="1" x14ac:dyDescent="0.3">
      <c r="A140" s="108" t="s">
        <v>151</v>
      </c>
      <c r="B140" s="109">
        <v>100000</v>
      </c>
      <c r="C140" s="110"/>
      <c r="D140" s="110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</row>
    <row r="141" spans="1:71" s="82" customFormat="1" ht="35.25" customHeight="1" thickBot="1" x14ac:dyDescent="0.3">
      <c r="A141" s="79" t="s">
        <v>186</v>
      </c>
      <c r="B141" s="83"/>
      <c r="C141" s="74">
        <v>5000000</v>
      </c>
      <c r="D141" s="74">
        <f t="shared" ref="D141:D144" si="12">SUM(C141)</f>
        <v>5000000</v>
      </c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</row>
    <row r="142" spans="1:71" s="82" customFormat="1" ht="35.25" customHeight="1" thickBot="1" x14ac:dyDescent="0.3">
      <c r="A142" s="79" t="s">
        <v>602</v>
      </c>
      <c r="B142" s="83"/>
      <c r="C142" s="74"/>
      <c r="D142" s="74">
        <f>913700+250000+3580960</f>
        <v>4744660</v>
      </c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</row>
    <row r="143" spans="1:71" s="82" customFormat="1" ht="35.25" customHeight="1" thickBot="1" x14ac:dyDescent="0.3">
      <c r="A143" s="122" t="s">
        <v>163</v>
      </c>
      <c r="B143" s="73"/>
      <c r="C143" s="74"/>
      <c r="D143" s="74">
        <v>185899</v>
      </c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</row>
    <row r="144" spans="1:71" s="82" customFormat="1" ht="35.25" customHeight="1" thickBot="1" x14ac:dyDescent="0.3">
      <c r="A144" s="79" t="s">
        <v>104</v>
      </c>
      <c r="B144" s="83"/>
      <c r="C144" s="74">
        <v>5000000</v>
      </c>
      <c r="D144" s="74">
        <f t="shared" si="12"/>
        <v>5000000</v>
      </c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</row>
    <row r="145" spans="1:71" s="107" customFormat="1" ht="33" customHeight="1" thickBot="1" x14ac:dyDescent="0.35">
      <c r="A145" s="132" t="s">
        <v>219</v>
      </c>
      <c r="B145" s="133"/>
      <c r="C145" s="134">
        <f>SUM(C85:C144)</f>
        <v>2544131422</v>
      </c>
      <c r="D145" s="134">
        <f>SUM(D85:D144)</f>
        <v>3522235609</v>
      </c>
      <c r="E145" s="106"/>
      <c r="F145" s="119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  <c r="AU145" s="106"/>
      <c r="AV145" s="106"/>
      <c r="AW145" s="106"/>
      <c r="AX145" s="106"/>
      <c r="AY145" s="106"/>
      <c r="AZ145" s="106"/>
      <c r="BA145" s="106"/>
      <c r="BB145" s="106"/>
      <c r="BC145" s="106"/>
      <c r="BD145" s="106"/>
      <c r="BE145" s="106"/>
      <c r="BF145" s="106"/>
      <c r="BG145" s="106"/>
      <c r="BH145" s="106"/>
      <c r="BI145" s="106"/>
      <c r="BJ145" s="106"/>
      <c r="BK145" s="106"/>
      <c r="BL145" s="106"/>
      <c r="BM145" s="106"/>
      <c r="BN145" s="106"/>
      <c r="BO145" s="106"/>
      <c r="BP145" s="106"/>
      <c r="BQ145" s="106"/>
      <c r="BR145" s="106"/>
      <c r="BS145" s="106"/>
    </row>
    <row r="146" spans="1:71" s="177" customFormat="1" ht="31.5" customHeight="1" thickBot="1" x14ac:dyDescent="0.35">
      <c r="A146" s="174" t="s">
        <v>220</v>
      </c>
      <c r="B146" s="175"/>
      <c r="C146" s="142">
        <f>SUM(C82+C145)</f>
        <v>3668463136</v>
      </c>
      <c r="D146" s="142">
        <f>SUM(D82+D145)</f>
        <v>4909383267</v>
      </c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143"/>
      <c r="AT146" s="143"/>
      <c r="AU146" s="143"/>
      <c r="AV146" s="143"/>
      <c r="AW146" s="143"/>
      <c r="AX146" s="143"/>
      <c r="AY146" s="143"/>
      <c r="AZ146" s="143"/>
      <c r="BA146" s="143"/>
      <c r="BB146" s="143"/>
      <c r="BC146" s="143"/>
      <c r="BD146" s="143"/>
      <c r="BE146" s="143"/>
      <c r="BF146" s="143"/>
      <c r="BG146" s="143"/>
      <c r="BH146" s="143"/>
      <c r="BI146" s="143"/>
      <c r="BJ146" s="143"/>
      <c r="BK146" s="143"/>
      <c r="BL146" s="143"/>
      <c r="BM146" s="143"/>
      <c r="BN146" s="143"/>
      <c r="BO146" s="143"/>
      <c r="BP146" s="143"/>
      <c r="BQ146" s="143"/>
      <c r="BR146" s="143"/>
      <c r="BS146" s="143"/>
    </row>
    <row r="147" spans="1:71" s="120" customFormat="1" ht="38.25" customHeight="1" thickBot="1" x14ac:dyDescent="0.35">
      <c r="A147" s="132" t="s">
        <v>187</v>
      </c>
      <c r="B147" s="133"/>
      <c r="C147" s="134">
        <v>50000000</v>
      </c>
      <c r="D147" s="134">
        <f>SUM(C147)+8129830-20477070+23910661</f>
        <v>61563421</v>
      </c>
      <c r="E147" s="106"/>
      <c r="F147" s="119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6"/>
      <c r="AF147" s="106"/>
      <c r="AG147" s="106"/>
      <c r="AH147" s="106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  <c r="AU147" s="106"/>
      <c r="AV147" s="106"/>
      <c r="AW147" s="106"/>
      <c r="AX147" s="106"/>
      <c r="AY147" s="106"/>
      <c r="AZ147" s="106"/>
      <c r="BA147" s="106"/>
      <c r="BB147" s="106"/>
      <c r="BC147" s="106"/>
      <c r="BD147" s="106"/>
      <c r="BE147" s="106"/>
      <c r="BF147" s="106"/>
      <c r="BG147" s="106"/>
      <c r="BH147" s="106"/>
      <c r="BI147" s="106"/>
      <c r="BJ147" s="106"/>
      <c r="BK147" s="106"/>
      <c r="BL147" s="106"/>
      <c r="BM147" s="106"/>
      <c r="BN147" s="106"/>
      <c r="BO147" s="106"/>
      <c r="BP147" s="106"/>
      <c r="BQ147" s="106"/>
      <c r="BR147" s="106"/>
      <c r="BS147" s="106"/>
    </row>
    <row r="148" spans="1:71" s="120" customFormat="1" ht="38.25" customHeight="1" thickBot="1" x14ac:dyDescent="0.35">
      <c r="A148" s="86" t="s">
        <v>188</v>
      </c>
      <c r="B148" s="121"/>
      <c r="C148" s="117">
        <v>1164789660</v>
      </c>
      <c r="D148" s="84">
        <f>SUM(B149+B151+B152+B153+B154+B156+B157+B164+B165+B173+B168+B169+B170+B171+B172+B166+B167)</f>
        <v>2409154591</v>
      </c>
      <c r="E148" s="119"/>
      <c r="F148" s="119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6"/>
      <c r="BQ148" s="106"/>
      <c r="BR148" s="106"/>
      <c r="BS148" s="106"/>
    </row>
    <row r="149" spans="1:71" s="120" customFormat="1" ht="38.25" customHeight="1" thickBot="1" x14ac:dyDescent="0.35">
      <c r="A149" s="585" t="s">
        <v>189</v>
      </c>
      <c r="B149" s="73">
        <v>3500000</v>
      </c>
      <c r="C149" s="74"/>
      <c r="D149" s="74"/>
      <c r="E149" s="119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BO149" s="106"/>
      <c r="BP149" s="106"/>
      <c r="BQ149" s="106"/>
      <c r="BR149" s="106"/>
      <c r="BS149" s="106"/>
    </row>
    <row r="150" spans="1:71" s="82" customFormat="1" ht="29.25" customHeight="1" thickBot="1" x14ac:dyDescent="0.3">
      <c r="A150" s="585" t="s">
        <v>140</v>
      </c>
      <c r="B150" s="85"/>
      <c r="C150" s="74"/>
      <c r="D150" s="74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</row>
    <row r="151" spans="1:71" s="77" customFormat="1" ht="24.75" customHeight="1" thickBot="1" x14ac:dyDescent="0.3">
      <c r="A151" s="78" t="s">
        <v>141</v>
      </c>
      <c r="B151" s="73">
        <f>1000000-1000000</f>
        <v>0</v>
      </c>
      <c r="C151" s="74"/>
      <c r="D151" s="74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</row>
    <row r="152" spans="1:71" s="77" customFormat="1" ht="24.75" customHeight="1" thickBot="1" x14ac:dyDescent="0.3">
      <c r="A152" s="78" t="s">
        <v>320</v>
      </c>
      <c r="B152" s="73">
        <f>1500000-1500000</f>
        <v>0</v>
      </c>
      <c r="C152" s="74"/>
      <c r="D152" s="74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</row>
    <row r="153" spans="1:71" s="82" customFormat="1" ht="35.25" customHeight="1" thickBot="1" x14ac:dyDescent="0.3">
      <c r="A153" s="122" t="s">
        <v>163</v>
      </c>
      <c r="B153" s="73">
        <f>16000000-330200-185899</f>
        <v>15483901</v>
      </c>
      <c r="C153" s="74"/>
      <c r="D153" s="74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</row>
    <row r="154" spans="1:71" s="82" customFormat="1" ht="33.75" customHeight="1" thickBot="1" x14ac:dyDescent="0.3">
      <c r="A154" s="585" t="s">
        <v>162</v>
      </c>
      <c r="B154" s="73">
        <f>2000000-913700-250000-836300</f>
        <v>0</v>
      </c>
      <c r="C154" s="74"/>
      <c r="D154" s="74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</row>
    <row r="155" spans="1:71" s="82" customFormat="1" ht="38.25" customHeight="1" thickBot="1" x14ac:dyDescent="0.3">
      <c r="A155" s="585" t="s">
        <v>190</v>
      </c>
      <c r="B155" s="85"/>
      <c r="C155" s="74"/>
      <c r="D155" s="74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</row>
    <row r="156" spans="1:71" s="77" customFormat="1" ht="59.25" customHeight="1" thickBot="1" x14ac:dyDescent="0.3">
      <c r="A156" s="78" t="s">
        <v>334</v>
      </c>
      <c r="B156" s="73">
        <v>12136827</v>
      </c>
      <c r="C156" s="74"/>
      <c r="D156" s="74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6"/>
      <c r="BR156" s="76"/>
      <c r="BS156" s="76"/>
    </row>
    <row r="157" spans="1:71" s="77" customFormat="1" ht="38.25" thickBot="1" x14ac:dyDescent="0.3">
      <c r="A157" s="585" t="s">
        <v>191</v>
      </c>
      <c r="B157" s="73">
        <f>SUM(B159:B162)</f>
        <v>286694054</v>
      </c>
      <c r="C157" s="74"/>
      <c r="D157" s="74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</row>
    <row r="158" spans="1:71" s="77" customFormat="1" ht="22.5" customHeight="1" thickBot="1" x14ac:dyDescent="0.3">
      <c r="A158" s="78" t="s">
        <v>92</v>
      </c>
      <c r="B158" s="73"/>
      <c r="C158" s="74"/>
      <c r="D158" s="74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6"/>
      <c r="BR158" s="76"/>
      <c r="BS158" s="76"/>
    </row>
    <row r="159" spans="1:71" s="77" customFormat="1" ht="22.5" customHeight="1" thickBot="1" x14ac:dyDescent="0.3">
      <c r="A159" s="78" t="s">
        <v>335</v>
      </c>
      <c r="B159" s="73">
        <v>111000000</v>
      </c>
      <c r="C159" s="74"/>
      <c r="D159" s="74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76"/>
      <c r="BR159" s="76"/>
      <c r="BS159" s="76"/>
    </row>
    <row r="160" spans="1:71" s="77" customFormat="1" ht="37.5" customHeight="1" thickBot="1" x14ac:dyDescent="0.3">
      <c r="A160" s="78" t="s">
        <v>336</v>
      </c>
      <c r="B160" s="73">
        <f>182002684-40320439-6425691</f>
        <v>135256554</v>
      </c>
      <c r="C160" s="74"/>
      <c r="D160" s="74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6"/>
      <c r="BR160" s="76"/>
      <c r="BS160" s="76"/>
    </row>
    <row r="161" spans="1:71" s="77" customFormat="1" ht="37.5" customHeight="1" thickBot="1" x14ac:dyDescent="0.3">
      <c r="A161" s="108" t="s">
        <v>337</v>
      </c>
      <c r="B161" s="73">
        <v>15000000</v>
      </c>
      <c r="C161" s="74"/>
      <c r="D161" s="74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76"/>
    </row>
    <row r="162" spans="1:71" s="77" customFormat="1" ht="37.5" customHeight="1" thickBot="1" x14ac:dyDescent="0.3">
      <c r="A162" s="108" t="s">
        <v>338</v>
      </c>
      <c r="B162" s="73">
        <v>25437500</v>
      </c>
      <c r="C162" s="74"/>
      <c r="D162" s="74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6"/>
      <c r="BR162" s="76"/>
      <c r="BS162" s="76"/>
    </row>
    <row r="163" spans="1:71" s="173" customFormat="1" ht="66.75" customHeight="1" thickBot="1" x14ac:dyDescent="0.35">
      <c r="A163" s="100" t="s">
        <v>122</v>
      </c>
      <c r="B163" s="101"/>
      <c r="C163" s="102" t="s">
        <v>123</v>
      </c>
      <c r="D163" s="102" t="s">
        <v>123</v>
      </c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  <c r="V163" s="172"/>
      <c r="W163" s="172"/>
      <c r="X163" s="172"/>
      <c r="Y163" s="172"/>
      <c r="Z163" s="172"/>
      <c r="AA163" s="172"/>
      <c r="AB163" s="172"/>
      <c r="AC163" s="172"/>
      <c r="AD163" s="172"/>
      <c r="AE163" s="172"/>
      <c r="AF163" s="172"/>
      <c r="AG163" s="172"/>
      <c r="AH163" s="172"/>
      <c r="AI163" s="172"/>
      <c r="AJ163" s="172"/>
      <c r="AK163" s="172"/>
      <c r="AL163" s="172"/>
      <c r="AM163" s="172"/>
      <c r="AN163" s="172"/>
      <c r="AO163" s="172"/>
      <c r="AP163" s="172"/>
      <c r="AQ163" s="172"/>
      <c r="AR163" s="172"/>
      <c r="AS163" s="172"/>
      <c r="AT163" s="172"/>
      <c r="AU163" s="172"/>
      <c r="AV163" s="172"/>
      <c r="AW163" s="172"/>
      <c r="AX163" s="172"/>
      <c r="AY163" s="172"/>
      <c r="AZ163" s="172"/>
      <c r="BA163" s="172"/>
      <c r="BB163" s="172"/>
      <c r="BC163" s="172"/>
      <c r="BD163" s="172"/>
      <c r="BE163" s="172"/>
      <c r="BF163" s="172"/>
      <c r="BG163" s="172"/>
      <c r="BH163" s="172"/>
      <c r="BI163" s="172"/>
      <c r="BJ163" s="172"/>
      <c r="BK163" s="172"/>
      <c r="BL163" s="172"/>
      <c r="BM163" s="172"/>
      <c r="BN163" s="172"/>
      <c r="BO163" s="172"/>
      <c r="BP163" s="172"/>
      <c r="BQ163" s="172"/>
      <c r="BR163" s="172"/>
      <c r="BS163" s="172"/>
    </row>
    <row r="164" spans="1:71" s="82" customFormat="1" ht="58.5" customHeight="1" thickBot="1" x14ac:dyDescent="0.3">
      <c r="A164" s="79" t="s">
        <v>329</v>
      </c>
      <c r="B164" s="73">
        <f>125392833-3733800-5580380</f>
        <v>116078653</v>
      </c>
      <c r="C164" s="74"/>
      <c r="D164" s="74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</row>
    <row r="165" spans="1:71" s="82" customFormat="1" ht="69.75" customHeight="1" thickBot="1" x14ac:dyDescent="0.3">
      <c r="A165" s="122" t="s">
        <v>330</v>
      </c>
      <c r="B165" s="272">
        <f>554046985-554046985</f>
        <v>0</v>
      </c>
      <c r="C165" s="74"/>
      <c r="D165" s="74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</row>
    <row r="166" spans="1:71" s="82" customFormat="1" ht="69.75" customHeight="1" thickBot="1" x14ac:dyDescent="0.3">
      <c r="A166" s="122" t="s">
        <v>625</v>
      </c>
      <c r="B166" s="272">
        <v>1108100000</v>
      </c>
      <c r="C166" s="74"/>
      <c r="D166" s="88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</row>
    <row r="167" spans="1:71" s="82" customFormat="1" ht="69.75" customHeight="1" thickBot="1" x14ac:dyDescent="0.3">
      <c r="A167" s="122" t="s">
        <v>626</v>
      </c>
      <c r="B167" s="272">
        <v>72800000</v>
      </c>
      <c r="C167" s="74"/>
      <c r="D167" s="88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</row>
    <row r="168" spans="1:71" s="82" customFormat="1" ht="63" customHeight="1" thickBot="1" x14ac:dyDescent="0.3">
      <c r="A168" s="122" t="s">
        <v>593</v>
      </c>
      <c r="B168" s="272">
        <v>505960000</v>
      </c>
      <c r="C168" s="74"/>
      <c r="D168" s="88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</row>
    <row r="169" spans="1:71" s="82" customFormat="1" ht="63" customHeight="1" thickBot="1" x14ac:dyDescent="0.3">
      <c r="A169" s="122" t="s">
        <v>603</v>
      </c>
      <c r="B169" s="272">
        <f>9597223-20952+18014614</f>
        <v>27590885</v>
      </c>
      <c r="C169" s="74"/>
      <c r="D169" s="88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</row>
    <row r="170" spans="1:71" s="82" customFormat="1" ht="63" customHeight="1" thickBot="1" x14ac:dyDescent="0.3">
      <c r="A170" s="122" t="s">
        <v>604</v>
      </c>
      <c r="B170" s="272">
        <v>97500000</v>
      </c>
      <c r="C170" s="74"/>
      <c r="D170" s="88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</row>
    <row r="171" spans="1:71" s="82" customFormat="1" ht="63" customHeight="1" thickBot="1" x14ac:dyDescent="0.3">
      <c r="A171" s="122" t="s">
        <v>605</v>
      </c>
      <c r="B171" s="272">
        <f>49509898-1972458</f>
        <v>47537440</v>
      </c>
      <c r="C171" s="74"/>
      <c r="D171" s="88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</row>
    <row r="172" spans="1:71" s="82" customFormat="1" ht="63" customHeight="1" thickBot="1" x14ac:dyDescent="0.3">
      <c r="A172" s="122" t="s">
        <v>606</v>
      </c>
      <c r="B172" s="272">
        <f>116294000-116294000</f>
        <v>0</v>
      </c>
      <c r="C172" s="74"/>
      <c r="D172" s="88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</row>
    <row r="173" spans="1:71" s="82" customFormat="1" ht="38.25" customHeight="1" thickBot="1" x14ac:dyDescent="0.3">
      <c r="A173" s="122" t="s">
        <v>131</v>
      </c>
      <c r="B173" s="73">
        <v>115772831</v>
      </c>
      <c r="C173" s="74"/>
      <c r="D173" s="88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</row>
    <row r="174" spans="1:71" s="120" customFormat="1" ht="38.25" customHeight="1" thickBot="1" x14ac:dyDescent="0.35">
      <c r="A174" s="132" t="s">
        <v>221</v>
      </c>
      <c r="B174" s="133"/>
      <c r="C174" s="134">
        <v>1589919101</v>
      </c>
      <c r="D174" s="134">
        <f>SUM(B175:B177)</f>
        <v>1907256941</v>
      </c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06"/>
      <c r="AH174" s="106"/>
      <c r="AI174" s="106"/>
      <c r="AJ174" s="106"/>
      <c r="AK174" s="106"/>
      <c r="AL174" s="106"/>
      <c r="AM174" s="106"/>
      <c r="AN174" s="106"/>
      <c r="AO174" s="106"/>
      <c r="AP174" s="106"/>
      <c r="AQ174" s="106"/>
      <c r="AR174" s="106"/>
      <c r="AS174" s="106"/>
      <c r="AT174" s="106"/>
      <c r="AU174" s="106"/>
      <c r="AV174" s="106"/>
      <c r="AW174" s="106"/>
      <c r="AX174" s="106"/>
      <c r="AY174" s="106"/>
      <c r="AZ174" s="106"/>
      <c r="BA174" s="106"/>
      <c r="BB174" s="106"/>
      <c r="BC174" s="106"/>
      <c r="BD174" s="106"/>
      <c r="BE174" s="106"/>
      <c r="BF174" s="106"/>
      <c r="BG174" s="106"/>
      <c r="BH174" s="106"/>
      <c r="BI174" s="106"/>
      <c r="BJ174" s="106"/>
      <c r="BK174" s="106"/>
      <c r="BL174" s="106"/>
      <c r="BM174" s="106"/>
      <c r="BN174" s="106"/>
      <c r="BO174" s="106"/>
      <c r="BP174" s="106"/>
      <c r="BQ174" s="106"/>
      <c r="BR174" s="106"/>
      <c r="BS174" s="106"/>
    </row>
    <row r="175" spans="1:71" s="107" customFormat="1" ht="47.25" customHeight="1" thickBot="1" x14ac:dyDescent="0.35">
      <c r="A175" s="132" t="s">
        <v>210</v>
      </c>
      <c r="B175" s="273">
        <f>1428717844+3286698+1677243+3166705+104582105</f>
        <v>1541430595</v>
      </c>
      <c r="C175" s="134"/>
      <c r="D175" s="134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  <c r="AD175" s="106"/>
      <c r="AE175" s="106"/>
      <c r="AF175" s="106"/>
      <c r="AG175" s="106"/>
      <c r="AH175" s="106"/>
      <c r="AI175" s="106"/>
      <c r="AJ175" s="106"/>
      <c r="AK175" s="106"/>
      <c r="AL175" s="106"/>
      <c r="AM175" s="106"/>
      <c r="AN175" s="106"/>
      <c r="AO175" s="106"/>
      <c r="AP175" s="106"/>
      <c r="AQ175" s="106"/>
      <c r="AR175" s="106"/>
      <c r="AS175" s="106"/>
      <c r="AT175" s="106"/>
      <c r="AU175" s="106"/>
      <c r="AV175" s="106"/>
      <c r="AW175" s="106"/>
      <c r="AX175" s="106"/>
      <c r="AY175" s="106"/>
      <c r="AZ175" s="106"/>
      <c r="BA175" s="106"/>
      <c r="BB175" s="106"/>
      <c r="BC175" s="106"/>
      <c r="BD175" s="106"/>
      <c r="BE175" s="106"/>
      <c r="BF175" s="106"/>
      <c r="BG175" s="106"/>
      <c r="BH175" s="106"/>
      <c r="BI175" s="106"/>
      <c r="BJ175" s="106"/>
      <c r="BK175" s="106"/>
      <c r="BL175" s="106"/>
      <c r="BM175" s="106"/>
      <c r="BN175" s="106"/>
      <c r="BO175" s="106"/>
      <c r="BP175" s="106"/>
      <c r="BQ175" s="106"/>
      <c r="BR175" s="106"/>
      <c r="BS175" s="106"/>
    </row>
    <row r="176" spans="1:71" s="120" customFormat="1" ht="38.25" customHeight="1" thickBot="1" x14ac:dyDescent="0.35">
      <c r="A176" s="132" t="s">
        <v>323</v>
      </c>
      <c r="B176" s="273">
        <v>61201257</v>
      </c>
      <c r="C176" s="134"/>
      <c r="D176" s="134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L176" s="106"/>
      <c r="AM176" s="106"/>
      <c r="AN176" s="106"/>
      <c r="AO176" s="106"/>
      <c r="AP176" s="106"/>
      <c r="AQ176" s="106"/>
      <c r="AR176" s="106"/>
      <c r="AS176" s="106"/>
      <c r="AT176" s="106"/>
      <c r="AU176" s="106"/>
      <c r="AV176" s="106"/>
      <c r="AW176" s="106"/>
      <c r="AX176" s="106"/>
      <c r="AY176" s="106"/>
      <c r="AZ176" s="106"/>
      <c r="BA176" s="106"/>
      <c r="BB176" s="106"/>
      <c r="BC176" s="106"/>
      <c r="BD176" s="106"/>
      <c r="BE176" s="106"/>
      <c r="BF176" s="106"/>
      <c r="BG176" s="106"/>
      <c r="BH176" s="106"/>
      <c r="BI176" s="106"/>
      <c r="BJ176" s="106"/>
      <c r="BK176" s="106"/>
      <c r="BL176" s="106"/>
      <c r="BM176" s="106"/>
      <c r="BN176" s="106"/>
      <c r="BO176" s="106"/>
      <c r="BP176" s="106"/>
      <c r="BQ176" s="106"/>
      <c r="BR176" s="106"/>
      <c r="BS176" s="106"/>
    </row>
    <row r="177" spans="1:71" s="120" customFormat="1" ht="38.25" customHeight="1" thickBot="1" x14ac:dyDescent="0.35">
      <c r="A177" s="132" t="s">
        <v>211</v>
      </c>
      <c r="B177" s="135">
        <f>100000000+104568766+100056323</f>
        <v>304625089</v>
      </c>
      <c r="C177" s="134"/>
      <c r="D177" s="134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/>
      <c r="BA177" s="106"/>
      <c r="BB177" s="106"/>
      <c r="BC177" s="106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6"/>
      <c r="BR177" s="106"/>
      <c r="BS177" s="106"/>
    </row>
    <row r="178" spans="1:71" s="144" customFormat="1" ht="33" customHeight="1" thickBot="1" x14ac:dyDescent="0.35">
      <c r="A178" s="140" t="s">
        <v>222</v>
      </c>
      <c r="B178" s="141"/>
      <c r="C178" s="142">
        <f>SUM(C146+C147+C148+C174)</f>
        <v>6473171897</v>
      </c>
      <c r="D178" s="142">
        <f>SUM(D146+D175+D147+D148+D174)</f>
        <v>9287358220</v>
      </c>
      <c r="E178" s="176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143"/>
      <c r="AP178" s="143"/>
      <c r="AQ178" s="143"/>
      <c r="AR178" s="143"/>
      <c r="AS178" s="143"/>
      <c r="AT178" s="143"/>
      <c r="AU178" s="143"/>
      <c r="AV178" s="143"/>
      <c r="AW178" s="143"/>
      <c r="AX178" s="143"/>
      <c r="AY178" s="143"/>
      <c r="AZ178" s="143"/>
      <c r="BA178" s="143"/>
      <c r="BB178" s="143"/>
      <c r="BC178" s="143"/>
      <c r="BD178" s="143"/>
      <c r="BE178" s="143"/>
      <c r="BF178" s="143"/>
      <c r="BG178" s="143"/>
      <c r="BH178" s="143"/>
      <c r="BI178" s="143"/>
      <c r="BJ178" s="143"/>
      <c r="BK178" s="143"/>
      <c r="BL178" s="143"/>
      <c r="BM178" s="143"/>
      <c r="BN178" s="143"/>
      <c r="BO178" s="143"/>
      <c r="BP178" s="143"/>
      <c r="BQ178" s="143"/>
      <c r="BR178" s="143"/>
      <c r="BS178" s="143"/>
    </row>
    <row r="179" spans="1:71" s="76" customFormat="1" ht="93" customHeight="1" thickBot="1" x14ac:dyDescent="0.3">
      <c r="A179" s="157"/>
      <c r="B179" s="157"/>
      <c r="C179" s="124">
        <f>SUM(C178-'[2]7. sz. melléklet'!C258)</f>
        <v>0</v>
      </c>
      <c r="D179" s="124">
        <f>SUM(D178-'[2]7. sz. melléklet'!D258)</f>
        <v>0</v>
      </c>
      <c r="E179" s="543"/>
    </row>
    <row r="180" spans="1:71" s="161" customFormat="1" ht="15.75" customHeight="1" thickBot="1" x14ac:dyDescent="0.3">
      <c r="A180" s="162"/>
      <c r="B180" s="163"/>
      <c r="C180" s="147"/>
      <c r="D180" s="147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160"/>
      <c r="AD180" s="160"/>
      <c r="AE180" s="160"/>
      <c r="AF180" s="160"/>
      <c r="AG180" s="160"/>
      <c r="AH180" s="160"/>
      <c r="AI180" s="160"/>
      <c r="AJ180" s="160"/>
      <c r="AK180" s="160"/>
      <c r="AL180" s="160"/>
      <c r="AM180" s="160"/>
      <c r="AN180" s="160"/>
      <c r="AO180" s="160"/>
      <c r="AP180" s="160"/>
      <c r="AQ180" s="160"/>
      <c r="AR180" s="160"/>
      <c r="AS180" s="160"/>
      <c r="AT180" s="160"/>
      <c r="AU180" s="160"/>
      <c r="AV180" s="160"/>
      <c r="AW180" s="160"/>
      <c r="AX180" s="160"/>
      <c r="AY180" s="160"/>
      <c r="AZ180" s="160"/>
      <c r="BA180" s="160"/>
      <c r="BB180" s="160"/>
      <c r="BC180" s="160"/>
      <c r="BD180" s="160"/>
      <c r="BE180" s="160"/>
      <c r="BF180" s="160"/>
      <c r="BG180" s="160"/>
      <c r="BH180" s="160"/>
      <c r="BI180" s="160"/>
      <c r="BJ180" s="160"/>
      <c r="BK180" s="160"/>
      <c r="BL180" s="160"/>
      <c r="BM180" s="160"/>
      <c r="BN180" s="160"/>
      <c r="BO180" s="160"/>
      <c r="BP180" s="160"/>
      <c r="BQ180" s="160"/>
      <c r="BR180" s="160"/>
      <c r="BS180" s="160"/>
    </row>
    <row r="181" spans="1:71" s="161" customFormat="1" ht="15.75" customHeight="1" thickBot="1" x14ac:dyDescent="0.3">
      <c r="A181" s="162"/>
      <c r="B181" s="163"/>
      <c r="C181" s="147"/>
      <c r="D181" s="147"/>
      <c r="E181" s="544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0"/>
      <c r="AG181" s="160"/>
      <c r="AH181" s="160"/>
      <c r="AI181" s="160"/>
      <c r="AJ181" s="160"/>
      <c r="AK181" s="160"/>
      <c r="AL181" s="160"/>
      <c r="AM181" s="160"/>
      <c r="AN181" s="160"/>
      <c r="AO181" s="160"/>
      <c r="AP181" s="160"/>
      <c r="AQ181" s="160"/>
      <c r="AR181" s="160"/>
      <c r="AS181" s="160"/>
      <c r="AT181" s="160"/>
      <c r="AU181" s="160"/>
      <c r="AV181" s="160"/>
      <c r="AW181" s="160"/>
      <c r="AX181" s="160"/>
      <c r="AY181" s="160"/>
      <c r="AZ181" s="160"/>
      <c r="BA181" s="160"/>
      <c r="BB181" s="160"/>
      <c r="BC181" s="160"/>
      <c r="BD181" s="160"/>
      <c r="BE181" s="160"/>
      <c r="BF181" s="160"/>
      <c r="BG181" s="160"/>
      <c r="BH181" s="160"/>
      <c r="BI181" s="160"/>
      <c r="BJ181" s="160"/>
      <c r="BK181" s="160"/>
      <c r="BL181" s="160"/>
      <c r="BM181" s="160"/>
      <c r="BN181" s="160"/>
      <c r="BO181" s="160"/>
      <c r="BP181" s="160"/>
      <c r="BQ181" s="160"/>
      <c r="BR181" s="160"/>
      <c r="BS181" s="160"/>
    </row>
    <row r="182" spans="1:71" s="161" customFormat="1" ht="15.75" customHeight="1" thickBot="1" x14ac:dyDescent="0.3">
      <c r="A182" s="162"/>
      <c r="B182" s="163"/>
      <c r="C182" s="147"/>
      <c r="D182" s="147"/>
      <c r="E182" s="160"/>
      <c r="F182" s="544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  <c r="AI182" s="160"/>
      <c r="AJ182" s="160"/>
      <c r="AK182" s="160"/>
      <c r="AL182" s="160"/>
      <c r="AM182" s="160"/>
      <c r="AN182" s="160"/>
      <c r="AO182" s="160"/>
      <c r="AP182" s="160"/>
      <c r="AQ182" s="160"/>
      <c r="AR182" s="160"/>
      <c r="AS182" s="160"/>
      <c r="AT182" s="160"/>
      <c r="AU182" s="160"/>
      <c r="AV182" s="160"/>
      <c r="AW182" s="160"/>
      <c r="AX182" s="160"/>
      <c r="AY182" s="160"/>
      <c r="AZ182" s="160"/>
      <c r="BA182" s="160"/>
      <c r="BB182" s="160"/>
      <c r="BC182" s="160"/>
      <c r="BD182" s="160"/>
      <c r="BE182" s="160"/>
      <c r="BF182" s="160"/>
      <c r="BG182" s="160"/>
      <c r="BH182" s="160"/>
      <c r="BI182" s="160"/>
      <c r="BJ182" s="160"/>
      <c r="BK182" s="160"/>
      <c r="BL182" s="160"/>
      <c r="BM182" s="160"/>
      <c r="BN182" s="160"/>
      <c r="BO182" s="160"/>
      <c r="BP182" s="160"/>
      <c r="BQ182" s="160"/>
      <c r="BR182" s="160"/>
      <c r="BS182" s="160"/>
    </row>
    <row r="183" spans="1:71" s="161" customFormat="1" ht="15.75" customHeight="1" thickBot="1" x14ac:dyDescent="0.3">
      <c r="A183" s="162"/>
      <c r="B183" s="162"/>
      <c r="C183" s="147"/>
      <c r="D183" s="147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0"/>
      <c r="AH183" s="160"/>
      <c r="AI183" s="160"/>
      <c r="AJ183" s="160"/>
      <c r="AK183" s="160"/>
      <c r="AL183" s="160"/>
      <c r="AM183" s="160"/>
      <c r="AN183" s="160"/>
      <c r="AO183" s="160"/>
      <c r="AP183" s="160"/>
      <c r="AQ183" s="160"/>
      <c r="AR183" s="160"/>
      <c r="AS183" s="160"/>
      <c r="AT183" s="160"/>
      <c r="AU183" s="160"/>
      <c r="AV183" s="160"/>
      <c r="AW183" s="160"/>
      <c r="AX183" s="160"/>
      <c r="AY183" s="160"/>
      <c r="AZ183" s="160"/>
      <c r="BA183" s="160"/>
      <c r="BB183" s="160"/>
      <c r="BC183" s="160"/>
      <c r="BD183" s="160"/>
      <c r="BE183" s="160"/>
      <c r="BF183" s="160"/>
      <c r="BG183" s="160"/>
      <c r="BH183" s="160"/>
      <c r="BI183" s="160"/>
      <c r="BJ183" s="160"/>
      <c r="BK183" s="160"/>
      <c r="BL183" s="160"/>
      <c r="BM183" s="160"/>
      <c r="BN183" s="160"/>
      <c r="BO183" s="160"/>
      <c r="BP183" s="160"/>
      <c r="BQ183" s="160"/>
      <c r="BR183" s="160"/>
      <c r="BS183" s="160"/>
    </row>
    <row r="184" spans="1:71" s="161" customFormat="1" ht="15.75" customHeight="1" thickBot="1" x14ac:dyDescent="0.3">
      <c r="A184" s="162"/>
      <c r="B184" s="162"/>
      <c r="C184" s="147"/>
      <c r="D184" s="147"/>
      <c r="E184" s="544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  <c r="AG184" s="160"/>
      <c r="AH184" s="160"/>
      <c r="AI184" s="160"/>
      <c r="AJ184" s="160"/>
      <c r="AK184" s="160"/>
      <c r="AL184" s="160"/>
      <c r="AM184" s="160"/>
      <c r="AN184" s="160"/>
      <c r="AO184" s="160"/>
      <c r="AP184" s="160"/>
      <c r="AQ184" s="160"/>
      <c r="AR184" s="160"/>
      <c r="AS184" s="160"/>
      <c r="AT184" s="160"/>
      <c r="AU184" s="160"/>
      <c r="AV184" s="160"/>
      <c r="AW184" s="160"/>
      <c r="AX184" s="160"/>
      <c r="AY184" s="160"/>
      <c r="AZ184" s="160"/>
      <c r="BA184" s="160"/>
      <c r="BB184" s="160"/>
      <c r="BC184" s="160"/>
      <c r="BD184" s="160"/>
      <c r="BE184" s="160"/>
      <c r="BF184" s="160"/>
      <c r="BG184" s="160"/>
      <c r="BH184" s="160"/>
      <c r="BI184" s="160"/>
      <c r="BJ184" s="160"/>
      <c r="BK184" s="160"/>
      <c r="BL184" s="160"/>
      <c r="BM184" s="160"/>
      <c r="BN184" s="160"/>
      <c r="BO184" s="160"/>
      <c r="BP184" s="160"/>
      <c r="BQ184" s="160"/>
      <c r="BR184" s="160"/>
      <c r="BS184" s="160"/>
    </row>
    <row r="185" spans="1:71" s="161" customFormat="1" ht="15.75" customHeight="1" thickBot="1" x14ac:dyDescent="0.3">
      <c r="A185" s="162"/>
      <c r="B185" s="162"/>
      <c r="C185" s="147"/>
      <c r="D185" s="147"/>
      <c r="E185" s="544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160"/>
      <c r="AL185" s="160"/>
      <c r="AM185" s="160"/>
      <c r="AN185" s="160"/>
      <c r="AO185" s="160"/>
      <c r="AP185" s="160"/>
      <c r="AQ185" s="160"/>
      <c r="AR185" s="160"/>
      <c r="AS185" s="160"/>
      <c r="AT185" s="160"/>
      <c r="AU185" s="160"/>
      <c r="AV185" s="160"/>
      <c r="AW185" s="160"/>
      <c r="AX185" s="160"/>
      <c r="AY185" s="160"/>
      <c r="AZ185" s="160"/>
      <c r="BA185" s="160"/>
      <c r="BB185" s="160"/>
      <c r="BC185" s="160"/>
      <c r="BD185" s="160"/>
      <c r="BE185" s="160"/>
      <c r="BF185" s="160"/>
      <c r="BG185" s="160"/>
      <c r="BH185" s="160"/>
      <c r="BI185" s="160"/>
      <c r="BJ185" s="160"/>
      <c r="BK185" s="160"/>
      <c r="BL185" s="160"/>
      <c r="BM185" s="160"/>
      <c r="BN185" s="160"/>
      <c r="BO185" s="160"/>
      <c r="BP185" s="160"/>
      <c r="BQ185" s="160"/>
      <c r="BR185" s="160"/>
      <c r="BS185" s="160"/>
    </row>
    <row r="186" spans="1:71" s="161" customFormat="1" ht="15.75" customHeight="1" thickBot="1" x14ac:dyDescent="0.3">
      <c r="A186" s="162"/>
      <c r="B186" s="162"/>
      <c r="C186" s="147"/>
      <c r="D186" s="147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60"/>
      <c r="AD186" s="160"/>
      <c r="AE186" s="160"/>
      <c r="AF186" s="160"/>
      <c r="AG186" s="160"/>
      <c r="AH186" s="160"/>
      <c r="AI186" s="160"/>
      <c r="AJ186" s="160"/>
      <c r="AK186" s="160"/>
      <c r="AL186" s="160"/>
      <c r="AM186" s="160"/>
      <c r="AN186" s="160"/>
      <c r="AO186" s="160"/>
      <c r="AP186" s="160"/>
      <c r="AQ186" s="160"/>
      <c r="AR186" s="160"/>
      <c r="AS186" s="160"/>
      <c r="AT186" s="160"/>
      <c r="AU186" s="160"/>
      <c r="AV186" s="160"/>
      <c r="AW186" s="160"/>
      <c r="AX186" s="160"/>
      <c r="AY186" s="160"/>
      <c r="AZ186" s="160"/>
      <c r="BA186" s="160"/>
      <c r="BB186" s="160"/>
      <c r="BC186" s="160"/>
      <c r="BD186" s="160"/>
      <c r="BE186" s="160"/>
      <c r="BF186" s="160"/>
      <c r="BG186" s="160"/>
      <c r="BH186" s="160"/>
      <c r="BI186" s="160"/>
      <c r="BJ186" s="160"/>
      <c r="BK186" s="160"/>
      <c r="BL186" s="160"/>
      <c r="BM186" s="160"/>
      <c r="BN186" s="160"/>
      <c r="BO186" s="160"/>
      <c r="BP186" s="160"/>
      <c r="BQ186" s="160"/>
      <c r="BR186" s="160"/>
      <c r="BS186" s="160"/>
    </row>
    <row r="187" spans="1:71" s="161" customFormat="1" ht="15.75" customHeight="1" thickBot="1" x14ac:dyDescent="0.3">
      <c r="A187" s="162"/>
      <c r="B187" s="162"/>
      <c r="C187" s="147"/>
      <c r="D187" s="147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60"/>
      <c r="AD187" s="160"/>
      <c r="AE187" s="160"/>
      <c r="AF187" s="160"/>
      <c r="AG187" s="160"/>
      <c r="AH187" s="160"/>
      <c r="AI187" s="160"/>
      <c r="AJ187" s="160"/>
      <c r="AK187" s="160"/>
      <c r="AL187" s="160"/>
      <c r="AM187" s="160"/>
      <c r="AN187" s="160"/>
      <c r="AO187" s="160"/>
      <c r="AP187" s="160"/>
      <c r="AQ187" s="160"/>
      <c r="AR187" s="160"/>
      <c r="AS187" s="160"/>
      <c r="AT187" s="160"/>
      <c r="AU187" s="160"/>
      <c r="AV187" s="160"/>
      <c r="AW187" s="160"/>
      <c r="AX187" s="160"/>
      <c r="AY187" s="160"/>
      <c r="AZ187" s="160"/>
      <c r="BA187" s="160"/>
      <c r="BB187" s="160"/>
      <c r="BC187" s="160"/>
      <c r="BD187" s="160"/>
      <c r="BE187" s="160"/>
      <c r="BF187" s="160"/>
      <c r="BG187" s="160"/>
      <c r="BH187" s="160"/>
      <c r="BI187" s="160"/>
      <c r="BJ187" s="160"/>
      <c r="BK187" s="160"/>
      <c r="BL187" s="160"/>
      <c r="BM187" s="160"/>
      <c r="BN187" s="160"/>
      <c r="BO187" s="160"/>
      <c r="BP187" s="160"/>
      <c r="BQ187" s="160"/>
      <c r="BR187" s="160"/>
      <c r="BS187" s="160"/>
    </row>
    <row r="188" spans="1:71" s="161" customFormat="1" ht="15.75" customHeight="1" thickBot="1" x14ac:dyDescent="0.3">
      <c r="A188" s="162"/>
      <c r="B188" s="162"/>
      <c r="C188" s="147"/>
      <c r="D188" s="147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60"/>
      <c r="AD188" s="160"/>
      <c r="AE188" s="160"/>
      <c r="AF188" s="160"/>
      <c r="AG188" s="160"/>
      <c r="AH188" s="160"/>
      <c r="AI188" s="160"/>
      <c r="AJ188" s="160"/>
      <c r="AK188" s="160"/>
      <c r="AL188" s="160"/>
      <c r="AM188" s="160"/>
      <c r="AN188" s="160"/>
      <c r="AO188" s="160"/>
      <c r="AP188" s="160"/>
      <c r="AQ188" s="160"/>
      <c r="AR188" s="160"/>
      <c r="AS188" s="160"/>
      <c r="AT188" s="160"/>
      <c r="AU188" s="160"/>
      <c r="AV188" s="160"/>
      <c r="AW188" s="160"/>
      <c r="AX188" s="160"/>
      <c r="AY188" s="160"/>
      <c r="AZ188" s="160"/>
      <c r="BA188" s="160"/>
      <c r="BB188" s="160"/>
      <c r="BC188" s="160"/>
      <c r="BD188" s="160"/>
      <c r="BE188" s="160"/>
      <c r="BF188" s="160"/>
      <c r="BG188" s="160"/>
      <c r="BH188" s="160"/>
      <c r="BI188" s="160"/>
      <c r="BJ188" s="160"/>
      <c r="BK188" s="160"/>
      <c r="BL188" s="160"/>
      <c r="BM188" s="160"/>
      <c r="BN188" s="160"/>
      <c r="BO188" s="160"/>
      <c r="BP188" s="160"/>
      <c r="BQ188" s="160"/>
      <c r="BR188" s="160"/>
      <c r="BS188" s="160"/>
    </row>
    <row r="189" spans="1:71" s="161" customFormat="1" ht="15.75" customHeight="1" thickBot="1" x14ac:dyDescent="0.3">
      <c r="A189" s="162"/>
      <c r="B189" s="162"/>
      <c r="C189" s="147"/>
      <c r="D189" s="147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60"/>
      <c r="AD189" s="160"/>
      <c r="AE189" s="160"/>
      <c r="AF189" s="160"/>
      <c r="AG189" s="160"/>
      <c r="AH189" s="160"/>
      <c r="AI189" s="160"/>
      <c r="AJ189" s="160"/>
      <c r="AK189" s="160"/>
      <c r="AL189" s="160"/>
      <c r="AM189" s="160"/>
      <c r="AN189" s="160"/>
      <c r="AO189" s="160"/>
      <c r="AP189" s="160"/>
      <c r="AQ189" s="160"/>
      <c r="AR189" s="160"/>
      <c r="AS189" s="160"/>
      <c r="AT189" s="160"/>
      <c r="AU189" s="160"/>
      <c r="AV189" s="160"/>
      <c r="AW189" s="160"/>
      <c r="AX189" s="160"/>
      <c r="AY189" s="160"/>
      <c r="AZ189" s="160"/>
      <c r="BA189" s="160"/>
      <c r="BB189" s="160"/>
      <c r="BC189" s="160"/>
      <c r="BD189" s="160"/>
      <c r="BE189" s="160"/>
      <c r="BF189" s="160"/>
      <c r="BG189" s="160"/>
      <c r="BH189" s="160"/>
      <c r="BI189" s="160"/>
      <c r="BJ189" s="160"/>
      <c r="BK189" s="160"/>
      <c r="BL189" s="160"/>
      <c r="BM189" s="160"/>
      <c r="BN189" s="160"/>
      <c r="BO189" s="160"/>
      <c r="BP189" s="160"/>
      <c r="BQ189" s="160"/>
      <c r="BR189" s="160"/>
      <c r="BS189" s="160"/>
    </row>
    <row r="190" spans="1:71" s="161" customFormat="1" ht="15.75" customHeight="1" thickBot="1" x14ac:dyDescent="0.3">
      <c r="A190" s="162"/>
      <c r="B190" s="162"/>
      <c r="C190" s="147"/>
      <c r="D190" s="147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60"/>
      <c r="AD190" s="160"/>
      <c r="AE190" s="160"/>
      <c r="AF190" s="160"/>
      <c r="AG190" s="160"/>
      <c r="AH190" s="160"/>
      <c r="AI190" s="160"/>
      <c r="AJ190" s="160"/>
      <c r="AK190" s="160"/>
      <c r="AL190" s="160"/>
      <c r="AM190" s="160"/>
      <c r="AN190" s="160"/>
      <c r="AO190" s="160"/>
      <c r="AP190" s="160"/>
      <c r="AQ190" s="160"/>
      <c r="AR190" s="160"/>
      <c r="AS190" s="160"/>
      <c r="AT190" s="160"/>
      <c r="AU190" s="160"/>
      <c r="AV190" s="160"/>
      <c r="AW190" s="160"/>
      <c r="AX190" s="160"/>
      <c r="AY190" s="160"/>
      <c r="AZ190" s="160"/>
      <c r="BA190" s="160"/>
      <c r="BB190" s="160"/>
      <c r="BC190" s="160"/>
      <c r="BD190" s="160"/>
      <c r="BE190" s="160"/>
      <c r="BF190" s="160"/>
      <c r="BG190" s="160"/>
      <c r="BH190" s="160"/>
      <c r="BI190" s="160"/>
      <c r="BJ190" s="160"/>
      <c r="BK190" s="160"/>
      <c r="BL190" s="160"/>
      <c r="BM190" s="160"/>
      <c r="BN190" s="160"/>
      <c r="BO190" s="160"/>
      <c r="BP190" s="160"/>
      <c r="BQ190" s="160"/>
      <c r="BR190" s="160"/>
      <c r="BS190" s="160"/>
    </row>
    <row r="191" spans="1:71" s="161" customFormat="1" ht="15.75" customHeight="1" thickBot="1" x14ac:dyDescent="0.3">
      <c r="A191" s="162"/>
      <c r="B191" s="162"/>
      <c r="C191" s="147"/>
      <c r="D191" s="147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60"/>
      <c r="AD191" s="160"/>
      <c r="AE191" s="160"/>
      <c r="AF191" s="160"/>
      <c r="AG191" s="160"/>
      <c r="AH191" s="160"/>
      <c r="AI191" s="160"/>
      <c r="AJ191" s="160"/>
      <c r="AK191" s="160"/>
      <c r="AL191" s="160"/>
      <c r="AM191" s="160"/>
      <c r="AN191" s="160"/>
      <c r="AO191" s="160"/>
      <c r="AP191" s="160"/>
      <c r="AQ191" s="160"/>
      <c r="AR191" s="160"/>
      <c r="AS191" s="160"/>
      <c r="AT191" s="160"/>
      <c r="AU191" s="160"/>
      <c r="AV191" s="160"/>
      <c r="AW191" s="160"/>
      <c r="AX191" s="160"/>
      <c r="AY191" s="160"/>
      <c r="AZ191" s="160"/>
      <c r="BA191" s="160"/>
      <c r="BB191" s="160"/>
      <c r="BC191" s="160"/>
      <c r="BD191" s="160"/>
      <c r="BE191" s="160"/>
      <c r="BF191" s="160"/>
      <c r="BG191" s="160"/>
      <c r="BH191" s="160"/>
      <c r="BI191" s="160"/>
      <c r="BJ191" s="160"/>
      <c r="BK191" s="160"/>
      <c r="BL191" s="160"/>
      <c r="BM191" s="160"/>
      <c r="BN191" s="160"/>
      <c r="BO191" s="160"/>
      <c r="BP191" s="160"/>
      <c r="BQ191" s="160"/>
      <c r="BR191" s="160"/>
      <c r="BS191" s="160"/>
    </row>
    <row r="192" spans="1:71" s="161" customFormat="1" ht="15.75" customHeight="1" thickBot="1" x14ac:dyDescent="0.3">
      <c r="A192" s="162"/>
      <c r="B192" s="162"/>
      <c r="C192" s="147"/>
      <c r="D192" s="147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0"/>
      <c r="AC192" s="160"/>
      <c r="AD192" s="160"/>
      <c r="AE192" s="160"/>
      <c r="AF192" s="160"/>
      <c r="AG192" s="160"/>
      <c r="AH192" s="160"/>
      <c r="AI192" s="160"/>
      <c r="AJ192" s="160"/>
      <c r="AK192" s="160"/>
      <c r="AL192" s="160"/>
      <c r="AM192" s="160"/>
      <c r="AN192" s="160"/>
      <c r="AO192" s="160"/>
      <c r="AP192" s="160"/>
      <c r="AQ192" s="160"/>
      <c r="AR192" s="160"/>
      <c r="AS192" s="160"/>
      <c r="AT192" s="160"/>
      <c r="AU192" s="160"/>
      <c r="AV192" s="160"/>
      <c r="AW192" s="160"/>
      <c r="AX192" s="160"/>
      <c r="AY192" s="160"/>
      <c r="AZ192" s="160"/>
      <c r="BA192" s="160"/>
      <c r="BB192" s="160"/>
      <c r="BC192" s="160"/>
      <c r="BD192" s="160"/>
      <c r="BE192" s="160"/>
      <c r="BF192" s="160"/>
      <c r="BG192" s="160"/>
      <c r="BH192" s="160"/>
      <c r="BI192" s="160"/>
      <c r="BJ192" s="160"/>
      <c r="BK192" s="160"/>
      <c r="BL192" s="160"/>
      <c r="BM192" s="160"/>
      <c r="BN192" s="160"/>
      <c r="BO192" s="160"/>
      <c r="BP192" s="160"/>
      <c r="BQ192" s="160"/>
      <c r="BR192" s="160"/>
      <c r="BS192" s="160"/>
    </row>
    <row r="193" spans="1:71" s="161" customFormat="1" ht="15.75" customHeight="1" thickBot="1" x14ac:dyDescent="0.3">
      <c r="A193" s="162"/>
      <c r="B193" s="162"/>
      <c r="C193" s="147"/>
      <c r="D193" s="147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60"/>
      <c r="AD193" s="160"/>
      <c r="AE193" s="160"/>
      <c r="AF193" s="160"/>
      <c r="AG193" s="160"/>
      <c r="AH193" s="160"/>
      <c r="AI193" s="160"/>
      <c r="AJ193" s="160"/>
      <c r="AK193" s="160"/>
      <c r="AL193" s="160"/>
      <c r="AM193" s="160"/>
      <c r="AN193" s="160"/>
      <c r="AO193" s="160"/>
      <c r="AP193" s="160"/>
      <c r="AQ193" s="160"/>
      <c r="AR193" s="160"/>
      <c r="AS193" s="160"/>
      <c r="AT193" s="160"/>
      <c r="AU193" s="160"/>
      <c r="AV193" s="160"/>
      <c r="AW193" s="160"/>
      <c r="AX193" s="160"/>
      <c r="AY193" s="160"/>
      <c r="AZ193" s="160"/>
      <c r="BA193" s="160"/>
      <c r="BB193" s="160"/>
      <c r="BC193" s="160"/>
      <c r="BD193" s="160"/>
      <c r="BE193" s="160"/>
      <c r="BF193" s="160"/>
      <c r="BG193" s="160"/>
      <c r="BH193" s="160"/>
      <c r="BI193" s="160"/>
      <c r="BJ193" s="160"/>
      <c r="BK193" s="160"/>
      <c r="BL193" s="160"/>
      <c r="BM193" s="160"/>
      <c r="BN193" s="160"/>
      <c r="BO193" s="160"/>
      <c r="BP193" s="160"/>
      <c r="BQ193" s="160"/>
      <c r="BR193" s="160"/>
      <c r="BS193" s="160"/>
    </row>
    <row r="194" spans="1:71" s="161" customFormat="1" ht="15.75" customHeight="1" thickBot="1" x14ac:dyDescent="0.3">
      <c r="A194" s="162"/>
      <c r="B194" s="162"/>
      <c r="C194" s="147"/>
      <c r="D194" s="147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60"/>
      <c r="AJ194" s="160"/>
      <c r="AK194" s="160"/>
      <c r="AL194" s="160"/>
      <c r="AM194" s="160"/>
      <c r="AN194" s="160"/>
      <c r="AO194" s="160"/>
      <c r="AP194" s="160"/>
      <c r="AQ194" s="160"/>
      <c r="AR194" s="160"/>
      <c r="AS194" s="160"/>
      <c r="AT194" s="160"/>
      <c r="AU194" s="160"/>
      <c r="AV194" s="160"/>
      <c r="AW194" s="160"/>
      <c r="AX194" s="160"/>
      <c r="AY194" s="160"/>
      <c r="AZ194" s="160"/>
      <c r="BA194" s="160"/>
      <c r="BB194" s="160"/>
      <c r="BC194" s="160"/>
      <c r="BD194" s="160"/>
      <c r="BE194" s="160"/>
      <c r="BF194" s="160"/>
      <c r="BG194" s="160"/>
      <c r="BH194" s="160"/>
      <c r="BI194" s="160"/>
      <c r="BJ194" s="160"/>
      <c r="BK194" s="160"/>
      <c r="BL194" s="160"/>
      <c r="BM194" s="160"/>
      <c r="BN194" s="160"/>
      <c r="BO194" s="160"/>
      <c r="BP194" s="160"/>
      <c r="BQ194" s="160"/>
      <c r="BR194" s="160"/>
      <c r="BS194" s="160"/>
    </row>
    <row r="195" spans="1:71" s="161" customFormat="1" ht="15.75" customHeight="1" thickBot="1" x14ac:dyDescent="0.3">
      <c r="A195" s="162"/>
      <c r="B195" s="162"/>
      <c r="C195" s="147"/>
      <c r="D195" s="147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60"/>
      <c r="Z195" s="160"/>
      <c r="AA195" s="160"/>
      <c r="AB195" s="160"/>
      <c r="AC195" s="160"/>
      <c r="AD195" s="160"/>
      <c r="AE195" s="160"/>
      <c r="AF195" s="160"/>
      <c r="AG195" s="160"/>
      <c r="AH195" s="160"/>
      <c r="AI195" s="160"/>
      <c r="AJ195" s="160"/>
      <c r="AK195" s="160"/>
      <c r="AL195" s="160"/>
      <c r="AM195" s="160"/>
      <c r="AN195" s="160"/>
      <c r="AO195" s="160"/>
      <c r="AP195" s="160"/>
      <c r="AQ195" s="160"/>
      <c r="AR195" s="160"/>
      <c r="AS195" s="160"/>
      <c r="AT195" s="160"/>
      <c r="AU195" s="160"/>
      <c r="AV195" s="160"/>
      <c r="AW195" s="160"/>
      <c r="AX195" s="160"/>
      <c r="AY195" s="160"/>
      <c r="AZ195" s="160"/>
      <c r="BA195" s="160"/>
      <c r="BB195" s="160"/>
      <c r="BC195" s="160"/>
      <c r="BD195" s="160"/>
      <c r="BE195" s="160"/>
      <c r="BF195" s="160"/>
      <c r="BG195" s="160"/>
      <c r="BH195" s="160"/>
      <c r="BI195" s="160"/>
      <c r="BJ195" s="160"/>
      <c r="BK195" s="160"/>
      <c r="BL195" s="160"/>
      <c r="BM195" s="160"/>
      <c r="BN195" s="160"/>
      <c r="BO195" s="160"/>
      <c r="BP195" s="160"/>
      <c r="BQ195" s="160"/>
      <c r="BR195" s="160"/>
      <c r="BS195" s="160"/>
    </row>
    <row r="196" spans="1:71" s="161" customFormat="1" ht="15.75" customHeight="1" thickBot="1" x14ac:dyDescent="0.3">
      <c r="A196" s="162"/>
      <c r="B196" s="162"/>
      <c r="C196" s="147"/>
      <c r="D196" s="147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  <c r="AA196" s="160"/>
      <c r="AB196" s="160"/>
      <c r="AC196" s="160"/>
      <c r="AD196" s="160"/>
      <c r="AE196" s="160"/>
      <c r="AF196" s="160"/>
      <c r="AG196" s="160"/>
      <c r="AH196" s="160"/>
      <c r="AI196" s="160"/>
      <c r="AJ196" s="160"/>
      <c r="AK196" s="160"/>
      <c r="AL196" s="160"/>
      <c r="AM196" s="160"/>
      <c r="AN196" s="160"/>
      <c r="AO196" s="160"/>
      <c r="AP196" s="160"/>
      <c r="AQ196" s="160"/>
      <c r="AR196" s="160"/>
      <c r="AS196" s="160"/>
      <c r="AT196" s="160"/>
      <c r="AU196" s="160"/>
      <c r="AV196" s="160"/>
      <c r="AW196" s="160"/>
      <c r="AX196" s="160"/>
      <c r="AY196" s="160"/>
      <c r="AZ196" s="160"/>
      <c r="BA196" s="160"/>
      <c r="BB196" s="160"/>
      <c r="BC196" s="160"/>
      <c r="BD196" s="160"/>
      <c r="BE196" s="160"/>
      <c r="BF196" s="160"/>
      <c r="BG196" s="160"/>
      <c r="BH196" s="160"/>
      <c r="BI196" s="160"/>
      <c r="BJ196" s="160"/>
      <c r="BK196" s="160"/>
      <c r="BL196" s="160"/>
      <c r="BM196" s="160"/>
      <c r="BN196" s="160"/>
      <c r="BO196" s="160"/>
      <c r="BP196" s="160"/>
      <c r="BQ196" s="160"/>
      <c r="BR196" s="160"/>
      <c r="BS196" s="160"/>
    </row>
    <row r="197" spans="1:71" s="161" customFormat="1" ht="15.75" customHeight="1" thickBot="1" x14ac:dyDescent="0.3">
      <c r="A197" s="162"/>
      <c r="B197" s="162"/>
      <c r="C197" s="147"/>
      <c r="D197" s="147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  <c r="AA197" s="160"/>
      <c r="AB197" s="160"/>
      <c r="AC197" s="160"/>
      <c r="AD197" s="160"/>
      <c r="AE197" s="160"/>
      <c r="AF197" s="160"/>
      <c r="AG197" s="160"/>
      <c r="AH197" s="160"/>
      <c r="AI197" s="160"/>
      <c r="AJ197" s="160"/>
      <c r="AK197" s="160"/>
      <c r="AL197" s="160"/>
      <c r="AM197" s="160"/>
      <c r="AN197" s="160"/>
      <c r="AO197" s="160"/>
      <c r="AP197" s="160"/>
      <c r="AQ197" s="160"/>
      <c r="AR197" s="160"/>
      <c r="AS197" s="160"/>
      <c r="AT197" s="160"/>
      <c r="AU197" s="160"/>
      <c r="AV197" s="160"/>
      <c r="AW197" s="160"/>
      <c r="AX197" s="160"/>
      <c r="AY197" s="160"/>
      <c r="AZ197" s="160"/>
      <c r="BA197" s="160"/>
      <c r="BB197" s="160"/>
      <c r="BC197" s="160"/>
      <c r="BD197" s="160"/>
      <c r="BE197" s="160"/>
      <c r="BF197" s="160"/>
      <c r="BG197" s="160"/>
      <c r="BH197" s="160"/>
      <c r="BI197" s="160"/>
      <c r="BJ197" s="160"/>
      <c r="BK197" s="160"/>
      <c r="BL197" s="160"/>
      <c r="BM197" s="160"/>
      <c r="BN197" s="160"/>
      <c r="BO197" s="160"/>
      <c r="BP197" s="160"/>
      <c r="BQ197" s="160"/>
      <c r="BR197" s="160"/>
      <c r="BS197" s="160"/>
    </row>
    <row r="198" spans="1:71" s="161" customFormat="1" ht="15.75" customHeight="1" thickBot="1" x14ac:dyDescent="0.3">
      <c r="A198" s="162"/>
      <c r="B198" s="162"/>
      <c r="C198" s="147"/>
      <c r="D198" s="147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0"/>
      <c r="AC198" s="160"/>
      <c r="AD198" s="160"/>
      <c r="AE198" s="160"/>
      <c r="AF198" s="160"/>
      <c r="AG198" s="160"/>
      <c r="AH198" s="160"/>
      <c r="AI198" s="160"/>
      <c r="AJ198" s="160"/>
      <c r="AK198" s="160"/>
      <c r="AL198" s="160"/>
      <c r="AM198" s="160"/>
      <c r="AN198" s="160"/>
      <c r="AO198" s="160"/>
      <c r="AP198" s="160"/>
      <c r="AQ198" s="160"/>
      <c r="AR198" s="160"/>
      <c r="AS198" s="160"/>
      <c r="AT198" s="160"/>
      <c r="AU198" s="160"/>
      <c r="AV198" s="160"/>
      <c r="AW198" s="160"/>
      <c r="AX198" s="160"/>
      <c r="AY198" s="160"/>
      <c r="AZ198" s="160"/>
      <c r="BA198" s="160"/>
      <c r="BB198" s="160"/>
      <c r="BC198" s="160"/>
      <c r="BD198" s="160"/>
      <c r="BE198" s="160"/>
      <c r="BF198" s="160"/>
      <c r="BG198" s="160"/>
      <c r="BH198" s="160"/>
      <c r="BI198" s="160"/>
      <c r="BJ198" s="160"/>
      <c r="BK198" s="160"/>
      <c r="BL198" s="160"/>
      <c r="BM198" s="160"/>
      <c r="BN198" s="160"/>
      <c r="BO198" s="160"/>
      <c r="BP198" s="160"/>
      <c r="BQ198" s="160"/>
      <c r="BR198" s="160"/>
      <c r="BS198" s="160"/>
    </row>
    <row r="199" spans="1:71" s="161" customFormat="1" ht="15.75" customHeight="1" thickBot="1" x14ac:dyDescent="0.3">
      <c r="A199" s="162"/>
      <c r="B199" s="162"/>
      <c r="C199" s="147"/>
      <c r="D199" s="147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  <c r="AA199" s="160"/>
      <c r="AB199" s="160"/>
      <c r="AC199" s="160"/>
      <c r="AD199" s="160"/>
      <c r="AE199" s="160"/>
      <c r="AF199" s="160"/>
      <c r="AG199" s="160"/>
      <c r="AH199" s="160"/>
      <c r="AI199" s="160"/>
      <c r="AJ199" s="160"/>
      <c r="AK199" s="160"/>
      <c r="AL199" s="160"/>
      <c r="AM199" s="160"/>
      <c r="AN199" s="160"/>
      <c r="AO199" s="160"/>
      <c r="AP199" s="160"/>
      <c r="AQ199" s="160"/>
      <c r="AR199" s="160"/>
      <c r="AS199" s="160"/>
      <c r="AT199" s="160"/>
      <c r="AU199" s="160"/>
      <c r="AV199" s="160"/>
      <c r="AW199" s="160"/>
      <c r="AX199" s="160"/>
      <c r="AY199" s="160"/>
      <c r="AZ199" s="160"/>
      <c r="BA199" s="160"/>
      <c r="BB199" s="160"/>
      <c r="BC199" s="160"/>
      <c r="BD199" s="160"/>
      <c r="BE199" s="160"/>
      <c r="BF199" s="160"/>
      <c r="BG199" s="160"/>
      <c r="BH199" s="160"/>
      <c r="BI199" s="160"/>
      <c r="BJ199" s="160"/>
      <c r="BK199" s="160"/>
      <c r="BL199" s="160"/>
      <c r="BM199" s="160"/>
      <c r="BN199" s="160"/>
      <c r="BO199" s="160"/>
      <c r="BP199" s="160"/>
      <c r="BQ199" s="160"/>
      <c r="BR199" s="160"/>
      <c r="BS199" s="160"/>
    </row>
    <row r="200" spans="1:71" s="161" customFormat="1" ht="15.75" customHeight="1" thickBot="1" x14ac:dyDescent="0.3">
      <c r="A200" s="162"/>
      <c r="B200" s="162"/>
      <c r="C200" s="147"/>
      <c r="D200" s="147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  <c r="AA200" s="160"/>
      <c r="AB200" s="160"/>
      <c r="AC200" s="160"/>
      <c r="AD200" s="160"/>
      <c r="AE200" s="160"/>
      <c r="AF200" s="160"/>
      <c r="AG200" s="160"/>
      <c r="AH200" s="160"/>
      <c r="AI200" s="160"/>
      <c r="AJ200" s="160"/>
      <c r="AK200" s="160"/>
      <c r="AL200" s="160"/>
      <c r="AM200" s="160"/>
      <c r="AN200" s="160"/>
      <c r="AO200" s="160"/>
      <c r="AP200" s="160"/>
      <c r="AQ200" s="160"/>
      <c r="AR200" s="160"/>
      <c r="AS200" s="160"/>
      <c r="AT200" s="160"/>
      <c r="AU200" s="160"/>
      <c r="AV200" s="160"/>
      <c r="AW200" s="160"/>
      <c r="AX200" s="160"/>
      <c r="AY200" s="160"/>
      <c r="AZ200" s="160"/>
      <c r="BA200" s="160"/>
      <c r="BB200" s="160"/>
      <c r="BC200" s="160"/>
      <c r="BD200" s="160"/>
      <c r="BE200" s="160"/>
      <c r="BF200" s="160"/>
      <c r="BG200" s="160"/>
      <c r="BH200" s="160"/>
      <c r="BI200" s="160"/>
      <c r="BJ200" s="160"/>
      <c r="BK200" s="160"/>
      <c r="BL200" s="160"/>
      <c r="BM200" s="160"/>
      <c r="BN200" s="160"/>
      <c r="BO200" s="160"/>
      <c r="BP200" s="160"/>
      <c r="BQ200" s="160"/>
      <c r="BR200" s="160"/>
      <c r="BS200" s="160"/>
    </row>
    <row r="201" spans="1:71" s="161" customFormat="1" ht="15.75" customHeight="1" thickBot="1" x14ac:dyDescent="0.3">
      <c r="A201" s="162"/>
      <c r="B201" s="162"/>
      <c r="C201" s="147"/>
      <c r="D201" s="147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160"/>
      <c r="AD201" s="160"/>
      <c r="AE201" s="160"/>
      <c r="AF201" s="160"/>
      <c r="AG201" s="160"/>
      <c r="AH201" s="160"/>
      <c r="AI201" s="160"/>
      <c r="AJ201" s="160"/>
      <c r="AK201" s="160"/>
      <c r="AL201" s="160"/>
      <c r="AM201" s="160"/>
      <c r="AN201" s="160"/>
      <c r="AO201" s="160"/>
      <c r="AP201" s="160"/>
      <c r="AQ201" s="160"/>
      <c r="AR201" s="160"/>
      <c r="AS201" s="160"/>
      <c r="AT201" s="160"/>
      <c r="AU201" s="160"/>
      <c r="AV201" s="160"/>
      <c r="AW201" s="160"/>
      <c r="AX201" s="160"/>
      <c r="AY201" s="160"/>
      <c r="AZ201" s="160"/>
      <c r="BA201" s="160"/>
      <c r="BB201" s="160"/>
      <c r="BC201" s="160"/>
      <c r="BD201" s="160"/>
      <c r="BE201" s="160"/>
      <c r="BF201" s="160"/>
      <c r="BG201" s="160"/>
      <c r="BH201" s="160"/>
      <c r="BI201" s="160"/>
      <c r="BJ201" s="160"/>
      <c r="BK201" s="160"/>
      <c r="BL201" s="160"/>
      <c r="BM201" s="160"/>
      <c r="BN201" s="160"/>
      <c r="BO201" s="160"/>
      <c r="BP201" s="160"/>
      <c r="BQ201" s="160"/>
      <c r="BR201" s="160"/>
      <c r="BS201" s="160"/>
    </row>
    <row r="202" spans="1:71" s="161" customFormat="1" ht="15.75" customHeight="1" thickBot="1" x14ac:dyDescent="0.3">
      <c r="A202" s="162"/>
      <c r="B202" s="162"/>
      <c r="C202" s="147"/>
      <c r="D202" s="147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  <c r="AA202" s="160"/>
      <c r="AB202" s="160"/>
      <c r="AC202" s="160"/>
      <c r="AD202" s="160"/>
      <c r="AE202" s="160"/>
      <c r="AF202" s="160"/>
      <c r="AG202" s="160"/>
      <c r="AH202" s="160"/>
      <c r="AI202" s="160"/>
      <c r="AJ202" s="160"/>
      <c r="AK202" s="160"/>
      <c r="AL202" s="160"/>
      <c r="AM202" s="160"/>
      <c r="AN202" s="160"/>
      <c r="AO202" s="160"/>
      <c r="AP202" s="160"/>
      <c r="AQ202" s="160"/>
      <c r="AR202" s="160"/>
      <c r="AS202" s="160"/>
      <c r="AT202" s="160"/>
      <c r="AU202" s="160"/>
      <c r="AV202" s="160"/>
      <c r="AW202" s="160"/>
      <c r="AX202" s="160"/>
      <c r="AY202" s="160"/>
      <c r="AZ202" s="160"/>
      <c r="BA202" s="160"/>
      <c r="BB202" s="160"/>
      <c r="BC202" s="160"/>
      <c r="BD202" s="160"/>
      <c r="BE202" s="160"/>
      <c r="BF202" s="160"/>
      <c r="BG202" s="160"/>
      <c r="BH202" s="160"/>
      <c r="BI202" s="160"/>
      <c r="BJ202" s="160"/>
      <c r="BK202" s="160"/>
      <c r="BL202" s="160"/>
      <c r="BM202" s="160"/>
      <c r="BN202" s="160"/>
      <c r="BO202" s="160"/>
      <c r="BP202" s="160"/>
      <c r="BQ202" s="160"/>
      <c r="BR202" s="160"/>
      <c r="BS202" s="160"/>
    </row>
    <row r="203" spans="1:71" s="161" customFormat="1" ht="15.75" customHeight="1" thickBot="1" x14ac:dyDescent="0.3">
      <c r="A203" s="162"/>
      <c r="B203" s="162"/>
      <c r="C203" s="147"/>
      <c r="D203" s="147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160"/>
      <c r="AD203" s="160"/>
      <c r="AE203" s="160"/>
      <c r="AF203" s="160"/>
      <c r="AG203" s="160"/>
      <c r="AH203" s="160"/>
      <c r="AI203" s="160"/>
      <c r="AJ203" s="160"/>
      <c r="AK203" s="160"/>
      <c r="AL203" s="160"/>
      <c r="AM203" s="160"/>
      <c r="AN203" s="160"/>
      <c r="AO203" s="160"/>
      <c r="AP203" s="160"/>
      <c r="AQ203" s="160"/>
      <c r="AR203" s="160"/>
      <c r="AS203" s="160"/>
      <c r="AT203" s="160"/>
      <c r="AU203" s="160"/>
      <c r="AV203" s="160"/>
      <c r="AW203" s="160"/>
      <c r="AX203" s="160"/>
      <c r="AY203" s="160"/>
      <c r="AZ203" s="160"/>
      <c r="BA203" s="160"/>
      <c r="BB203" s="160"/>
      <c r="BC203" s="160"/>
      <c r="BD203" s="160"/>
      <c r="BE203" s="160"/>
      <c r="BF203" s="160"/>
      <c r="BG203" s="160"/>
      <c r="BH203" s="160"/>
      <c r="BI203" s="160"/>
      <c r="BJ203" s="160"/>
      <c r="BK203" s="160"/>
      <c r="BL203" s="160"/>
      <c r="BM203" s="160"/>
      <c r="BN203" s="160"/>
      <c r="BO203" s="160"/>
      <c r="BP203" s="160"/>
      <c r="BQ203" s="160"/>
      <c r="BR203" s="160"/>
      <c r="BS203" s="160"/>
    </row>
    <row r="204" spans="1:71" s="161" customFormat="1" ht="15.75" customHeight="1" thickBot="1" x14ac:dyDescent="0.3">
      <c r="A204" s="162"/>
      <c r="B204" s="162"/>
      <c r="C204" s="147"/>
      <c r="D204" s="147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0"/>
      <c r="AC204" s="160"/>
      <c r="AD204" s="160"/>
      <c r="AE204" s="160"/>
      <c r="AF204" s="160"/>
      <c r="AG204" s="160"/>
      <c r="AH204" s="160"/>
      <c r="AI204" s="160"/>
      <c r="AJ204" s="160"/>
      <c r="AK204" s="160"/>
      <c r="AL204" s="160"/>
      <c r="AM204" s="160"/>
      <c r="AN204" s="160"/>
      <c r="AO204" s="160"/>
      <c r="AP204" s="160"/>
      <c r="AQ204" s="160"/>
      <c r="AR204" s="160"/>
      <c r="AS204" s="160"/>
      <c r="AT204" s="160"/>
      <c r="AU204" s="160"/>
      <c r="AV204" s="160"/>
      <c r="AW204" s="160"/>
      <c r="AX204" s="160"/>
      <c r="AY204" s="160"/>
      <c r="AZ204" s="160"/>
      <c r="BA204" s="160"/>
      <c r="BB204" s="160"/>
      <c r="BC204" s="160"/>
      <c r="BD204" s="160"/>
      <c r="BE204" s="160"/>
      <c r="BF204" s="160"/>
      <c r="BG204" s="160"/>
      <c r="BH204" s="160"/>
      <c r="BI204" s="160"/>
      <c r="BJ204" s="160"/>
      <c r="BK204" s="160"/>
      <c r="BL204" s="160"/>
      <c r="BM204" s="160"/>
      <c r="BN204" s="160"/>
      <c r="BO204" s="160"/>
      <c r="BP204" s="160"/>
      <c r="BQ204" s="160"/>
      <c r="BR204" s="160"/>
      <c r="BS204" s="160"/>
    </row>
    <row r="205" spans="1:71" s="161" customFormat="1" ht="15.75" customHeight="1" thickBot="1" x14ac:dyDescent="0.3">
      <c r="A205" s="162"/>
      <c r="B205" s="162"/>
      <c r="C205" s="147"/>
      <c r="D205" s="147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160"/>
      <c r="AD205" s="160"/>
      <c r="AE205" s="160"/>
      <c r="AF205" s="160"/>
      <c r="AG205" s="160"/>
      <c r="AH205" s="160"/>
      <c r="AI205" s="160"/>
      <c r="AJ205" s="160"/>
      <c r="AK205" s="160"/>
      <c r="AL205" s="160"/>
      <c r="AM205" s="160"/>
      <c r="AN205" s="160"/>
      <c r="AO205" s="160"/>
      <c r="AP205" s="160"/>
      <c r="AQ205" s="160"/>
      <c r="AR205" s="160"/>
      <c r="AS205" s="160"/>
      <c r="AT205" s="160"/>
      <c r="AU205" s="160"/>
      <c r="AV205" s="160"/>
      <c r="AW205" s="160"/>
      <c r="AX205" s="160"/>
      <c r="AY205" s="160"/>
      <c r="AZ205" s="160"/>
      <c r="BA205" s="160"/>
      <c r="BB205" s="160"/>
      <c r="BC205" s="160"/>
      <c r="BD205" s="160"/>
      <c r="BE205" s="160"/>
      <c r="BF205" s="160"/>
      <c r="BG205" s="160"/>
      <c r="BH205" s="160"/>
      <c r="BI205" s="160"/>
      <c r="BJ205" s="160"/>
      <c r="BK205" s="160"/>
      <c r="BL205" s="160"/>
      <c r="BM205" s="160"/>
      <c r="BN205" s="160"/>
      <c r="BO205" s="160"/>
      <c r="BP205" s="160"/>
      <c r="BQ205" s="160"/>
      <c r="BR205" s="160"/>
      <c r="BS205" s="160"/>
    </row>
    <row r="206" spans="1:71" s="161" customFormat="1" ht="15.75" customHeight="1" thickBot="1" x14ac:dyDescent="0.3">
      <c r="A206" s="162"/>
      <c r="B206" s="162"/>
      <c r="C206" s="147"/>
      <c r="D206" s="147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60"/>
      <c r="AD206" s="160"/>
      <c r="AE206" s="160"/>
      <c r="AF206" s="160"/>
      <c r="AG206" s="160"/>
      <c r="AH206" s="160"/>
      <c r="AI206" s="160"/>
      <c r="AJ206" s="160"/>
      <c r="AK206" s="160"/>
      <c r="AL206" s="160"/>
      <c r="AM206" s="160"/>
      <c r="AN206" s="160"/>
      <c r="AO206" s="160"/>
      <c r="AP206" s="160"/>
      <c r="AQ206" s="160"/>
      <c r="AR206" s="160"/>
      <c r="AS206" s="160"/>
      <c r="AT206" s="160"/>
      <c r="AU206" s="160"/>
      <c r="AV206" s="160"/>
      <c r="AW206" s="160"/>
      <c r="AX206" s="160"/>
      <c r="AY206" s="160"/>
      <c r="AZ206" s="160"/>
      <c r="BA206" s="160"/>
      <c r="BB206" s="160"/>
      <c r="BC206" s="160"/>
      <c r="BD206" s="160"/>
      <c r="BE206" s="160"/>
      <c r="BF206" s="160"/>
      <c r="BG206" s="160"/>
      <c r="BH206" s="160"/>
      <c r="BI206" s="160"/>
      <c r="BJ206" s="160"/>
      <c r="BK206" s="160"/>
      <c r="BL206" s="160"/>
      <c r="BM206" s="160"/>
      <c r="BN206" s="160"/>
      <c r="BO206" s="160"/>
      <c r="BP206" s="160"/>
      <c r="BQ206" s="160"/>
      <c r="BR206" s="160"/>
      <c r="BS206" s="160"/>
    </row>
    <row r="207" spans="1:71" s="161" customFormat="1" ht="15.75" customHeight="1" thickBot="1" x14ac:dyDescent="0.3">
      <c r="A207" s="162"/>
      <c r="B207" s="162"/>
      <c r="C207" s="147"/>
      <c r="D207" s="147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  <c r="AA207" s="160"/>
      <c r="AB207" s="160"/>
      <c r="AC207" s="160"/>
      <c r="AD207" s="160"/>
      <c r="AE207" s="160"/>
      <c r="AF207" s="160"/>
      <c r="AG207" s="160"/>
      <c r="AH207" s="160"/>
      <c r="AI207" s="160"/>
      <c r="AJ207" s="160"/>
      <c r="AK207" s="160"/>
      <c r="AL207" s="160"/>
      <c r="AM207" s="160"/>
      <c r="AN207" s="160"/>
      <c r="AO207" s="160"/>
      <c r="AP207" s="160"/>
      <c r="AQ207" s="160"/>
      <c r="AR207" s="160"/>
      <c r="AS207" s="160"/>
      <c r="AT207" s="160"/>
      <c r="AU207" s="160"/>
      <c r="AV207" s="160"/>
      <c r="AW207" s="160"/>
      <c r="AX207" s="160"/>
      <c r="AY207" s="160"/>
      <c r="AZ207" s="160"/>
      <c r="BA207" s="160"/>
      <c r="BB207" s="160"/>
      <c r="BC207" s="160"/>
      <c r="BD207" s="160"/>
      <c r="BE207" s="160"/>
      <c r="BF207" s="160"/>
      <c r="BG207" s="160"/>
      <c r="BH207" s="160"/>
      <c r="BI207" s="160"/>
      <c r="BJ207" s="160"/>
      <c r="BK207" s="160"/>
      <c r="BL207" s="160"/>
      <c r="BM207" s="160"/>
      <c r="BN207" s="160"/>
      <c r="BO207" s="160"/>
      <c r="BP207" s="160"/>
      <c r="BQ207" s="160"/>
      <c r="BR207" s="160"/>
      <c r="BS207" s="160"/>
    </row>
    <row r="208" spans="1:71" s="161" customFormat="1" ht="15.75" customHeight="1" thickBot="1" x14ac:dyDescent="0.3">
      <c r="A208" s="162"/>
      <c r="B208" s="162"/>
      <c r="C208" s="147"/>
      <c r="D208" s="147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  <c r="AA208" s="160"/>
      <c r="AB208" s="160"/>
      <c r="AC208" s="160"/>
      <c r="AD208" s="160"/>
      <c r="AE208" s="160"/>
      <c r="AF208" s="160"/>
      <c r="AG208" s="160"/>
      <c r="AH208" s="160"/>
      <c r="AI208" s="160"/>
      <c r="AJ208" s="160"/>
      <c r="AK208" s="160"/>
      <c r="AL208" s="160"/>
      <c r="AM208" s="160"/>
      <c r="AN208" s="160"/>
      <c r="AO208" s="160"/>
      <c r="AP208" s="160"/>
      <c r="AQ208" s="160"/>
      <c r="AR208" s="160"/>
      <c r="AS208" s="160"/>
      <c r="AT208" s="160"/>
      <c r="AU208" s="160"/>
      <c r="AV208" s="160"/>
      <c r="AW208" s="160"/>
      <c r="AX208" s="160"/>
      <c r="AY208" s="160"/>
      <c r="AZ208" s="160"/>
      <c r="BA208" s="160"/>
      <c r="BB208" s="160"/>
      <c r="BC208" s="160"/>
      <c r="BD208" s="160"/>
      <c r="BE208" s="160"/>
      <c r="BF208" s="160"/>
      <c r="BG208" s="160"/>
      <c r="BH208" s="160"/>
      <c r="BI208" s="160"/>
      <c r="BJ208" s="160"/>
      <c r="BK208" s="160"/>
      <c r="BL208" s="160"/>
      <c r="BM208" s="160"/>
      <c r="BN208" s="160"/>
      <c r="BO208" s="160"/>
      <c r="BP208" s="160"/>
      <c r="BQ208" s="160"/>
      <c r="BR208" s="160"/>
      <c r="BS208" s="160"/>
    </row>
    <row r="209" spans="1:71" s="161" customFormat="1" ht="15.75" customHeight="1" thickBot="1" x14ac:dyDescent="0.3">
      <c r="A209" s="162"/>
      <c r="B209" s="162"/>
      <c r="C209" s="147"/>
      <c r="D209" s="147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  <c r="AC209" s="160"/>
      <c r="AD209" s="160"/>
      <c r="AE209" s="160"/>
      <c r="AF209" s="160"/>
      <c r="AG209" s="160"/>
      <c r="AH209" s="160"/>
      <c r="AI209" s="160"/>
      <c r="AJ209" s="160"/>
      <c r="AK209" s="160"/>
      <c r="AL209" s="160"/>
      <c r="AM209" s="160"/>
      <c r="AN209" s="160"/>
      <c r="AO209" s="160"/>
      <c r="AP209" s="160"/>
      <c r="AQ209" s="160"/>
      <c r="AR209" s="160"/>
      <c r="AS209" s="160"/>
      <c r="AT209" s="160"/>
      <c r="AU209" s="160"/>
      <c r="AV209" s="160"/>
      <c r="AW209" s="160"/>
      <c r="AX209" s="160"/>
      <c r="AY209" s="160"/>
      <c r="AZ209" s="160"/>
      <c r="BA209" s="160"/>
      <c r="BB209" s="160"/>
      <c r="BC209" s="160"/>
      <c r="BD209" s="160"/>
      <c r="BE209" s="160"/>
      <c r="BF209" s="160"/>
      <c r="BG209" s="160"/>
      <c r="BH209" s="160"/>
      <c r="BI209" s="160"/>
      <c r="BJ209" s="160"/>
      <c r="BK209" s="160"/>
      <c r="BL209" s="160"/>
      <c r="BM209" s="160"/>
      <c r="BN209" s="160"/>
      <c r="BO209" s="160"/>
      <c r="BP209" s="160"/>
      <c r="BQ209" s="160"/>
      <c r="BR209" s="160"/>
      <c r="BS209" s="160"/>
    </row>
    <row r="210" spans="1:71" s="161" customFormat="1" ht="15.75" customHeight="1" thickBot="1" x14ac:dyDescent="0.3">
      <c r="A210" s="162"/>
      <c r="B210" s="162"/>
      <c r="C210" s="147"/>
      <c r="D210" s="147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  <c r="AC210" s="160"/>
      <c r="AD210" s="160"/>
      <c r="AE210" s="160"/>
      <c r="AF210" s="160"/>
      <c r="AG210" s="160"/>
      <c r="AH210" s="160"/>
      <c r="AI210" s="160"/>
      <c r="AJ210" s="160"/>
      <c r="AK210" s="160"/>
      <c r="AL210" s="160"/>
      <c r="AM210" s="160"/>
      <c r="AN210" s="160"/>
      <c r="AO210" s="160"/>
      <c r="AP210" s="160"/>
      <c r="AQ210" s="160"/>
      <c r="AR210" s="160"/>
      <c r="AS210" s="160"/>
      <c r="AT210" s="160"/>
      <c r="AU210" s="160"/>
      <c r="AV210" s="160"/>
      <c r="AW210" s="160"/>
      <c r="AX210" s="160"/>
      <c r="AY210" s="160"/>
      <c r="AZ210" s="160"/>
      <c r="BA210" s="160"/>
      <c r="BB210" s="160"/>
      <c r="BC210" s="160"/>
      <c r="BD210" s="160"/>
      <c r="BE210" s="160"/>
      <c r="BF210" s="160"/>
      <c r="BG210" s="160"/>
      <c r="BH210" s="160"/>
      <c r="BI210" s="160"/>
      <c r="BJ210" s="160"/>
      <c r="BK210" s="160"/>
      <c r="BL210" s="160"/>
      <c r="BM210" s="160"/>
      <c r="BN210" s="160"/>
      <c r="BO210" s="160"/>
      <c r="BP210" s="160"/>
      <c r="BQ210" s="160"/>
      <c r="BR210" s="160"/>
      <c r="BS210" s="160"/>
    </row>
    <row r="211" spans="1:71" s="161" customFormat="1" ht="15.75" customHeight="1" thickBot="1" x14ac:dyDescent="0.3">
      <c r="A211" s="162"/>
      <c r="B211" s="162"/>
      <c r="C211" s="147"/>
      <c r="D211" s="147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60"/>
      <c r="AD211" s="160"/>
      <c r="AE211" s="160"/>
      <c r="AF211" s="160"/>
      <c r="AG211" s="160"/>
      <c r="AH211" s="160"/>
      <c r="AI211" s="160"/>
      <c r="AJ211" s="160"/>
      <c r="AK211" s="160"/>
      <c r="AL211" s="160"/>
      <c r="AM211" s="160"/>
      <c r="AN211" s="160"/>
      <c r="AO211" s="160"/>
      <c r="AP211" s="160"/>
      <c r="AQ211" s="160"/>
      <c r="AR211" s="160"/>
      <c r="AS211" s="160"/>
      <c r="AT211" s="160"/>
      <c r="AU211" s="160"/>
      <c r="AV211" s="160"/>
      <c r="AW211" s="160"/>
      <c r="AX211" s="160"/>
      <c r="AY211" s="160"/>
      <c r="AZ211" s="160"/>
      <c r="BA211" s="160"/>
      <c r="BB211" s="160"/>
      <c r="BC211" s="160"/>
      <c r="BD211" s="160"/>
      <c r="BE211" s="160"/>
      <c r="BF211" s="160"/>
      <c r="BG211" s="160"/>
      <c r="BH211" s="160"/>
      <c r="BI211" s="160"/>
      <c r="BJ211" s="160"/>
      <c r="BK211" s="160"/>
      <c r="BL211" s="160"/>
      <c r="BM211" s="160"/>
      <c r="BN211" s="160"/>
      <c r="BO211" s="160"/>
      <c r="BP211" s="160"/>
      <c r="BQ211" s="160"/>
      <c r="BR211" s="160"/>
      <c r="BS211" s="160"/>
    </row>
    <row r="212" spans="1:71" s="161" customFormat="1" ht="15.75" customHeight="1" thickBot="1" x14ac:dyDescent="0.3">
      <c r="A212" s="162"/>
      <c r="B212" s="162"/>
      <c r="C212" s="147"/>
      <c r="D212" s="147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60"/>
      <c r="AD212" s="160"/>
      <c r="AE212" s="160"/>
      <c r="AF212" s="160"/>
      <c r="AG212" s="160"/>
      <c r="AH212" s="160"/>
      <c r="AI212" s="160"/>
      <c r="AJ212" s="160"/>
      <c r="AK212" s="160"/>
      <c r="AL212" s="160"/>
      <c r="AM212" s="160"/>
      <c r="AN212" s="160"/>
      <c r="AO212" s="160"/>
      <c r="AP212" s="160"/>
      <c r="AQ212" s="160"/>
      <c r="AR212" s="160"/>
      <c r="AS212" s="160"/>
      <c r="AT212" s="160"/>
      <c r="AU212" s="160"/>
      <c r="AV212" s="160"/>
      <c r="AW212" s="160"/>
      <c r="AX212" s="160"/>
      <c r="AY212" s="160"/>
      <c r="AZ212" s="160"/>
      <c r="BA212" s="160"/>
      <c r="BB212" s="160"/>
      <c r="BC212" s="160"/>
      <c r="BD212" s="160"/>
      <c r="BE212" s="160"/>
      <c r="BF212" s="160"/>
      <c r="BG212" s="160"/>
      <c r="BH212" s="160"/>
      <c r="BI212" s="160"/>
      <c r="BJ212" s="160"/>
      <c r="BK212" s="160"/>
      <c r="BL212" s="160"/>
      <c r="BM212" s="160"/>
      <c r="BN212" s="160"/>
      <c r="BO212" s="160"/>
      <c r="BP212" s="160"/>
      <c r="BQ212" s="160"/>
      <c r="BR212" s="160"/>
      <c r="BS212" s="160"/>
    </row>
    <row r="213" spans="1:71" s="161" customFormat="1" ht="15.75" customHeight="1" thickBot="1" x14ac:dyDescent="0.3">
      <c r="A213" s="162"/>
      <c r="B213" s="162"/>
      <c r="C213" s="147"/>
      <c r="D213" s="147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  <c r="AA213" s="160"/>
      <c r="AB213" s="160"/>
      <c r="AC213" s="160"/>
      <c r="AD213" s="160"/>
      <c r="AE213" s="160"/>
      <c r="AF213" s="160"/>
      <c r="AG213" s="160"/>
      <c r="AH213" s="160"/>
      <c r="AI213" s="160"/>
      <c r="AJ213" s="160"/>
      <c r="AK213" s="160"/>
      <c r="AL213" s="160"/>
      <c r="AM213" s="160"/>
      <c r="AN213" s="160"/>
      <c r="AO213" s="160"/>
      <c r="AP213" s="160"/>
      <c r="AQ213" s="160"/>
      <c r="AR213" s="160"/>
      <c r="AS213" s="160"/>
      <c r="AT213" s="160"/>
      <c r="AU213" s="160"/>
      <c r="AV213" s="160"/>
      <c r="AW213" s="160"/>
      <c r="AX213" s="160"/>
      <c r="AY213" s="160"/>
      <c r="AZ213" s="160"/>
      <c r="BA213" s="160"/>
      <c r="BB213" s="160"/>
      <c r="BC213" s="160"/>
      <c r="BD213" s="160"/>
      <c r="BE213" s="160"/>
      <c r="BF213" s="160"/>
      <c r="BG213" s="160"/>
      <c r="BH213" s="160"/>
      <c r="BI213" s="160"/>
      <c r="BJ213" s="160"/>
      <c r="BK213" s="160"/>
      <c r="BL213" s="160"/>
      <c r="BM213" s="160"/>
      <c r="BN213" s="160"/>
      <c r="BO213" s="160"/>
      <c r="BP213" s="160"/>
      <c r="BQ213" s="160"/>
      <c r="BR213" s="160"/>
      <c r="BS213" s="160"/>
    </row>
    <row r="214" spans="1:71" s="161" customFormat="1" ht="15.75" customHeight="1" thickBot="1" x14ac:dyDescent="0.3">
      <c r="A214" s="162"/>
      <c r="B214" s="162"/>
      <c r="C214" s="147"/>
      <c r="D214" s="147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  <c r="AA214" s="160"/>
      <c r="AB214" s="160"/>
      <c r="AC214" s="160"/>
      <c r="AD214" s="160"/>
      <c r="AE214" s="160"/>
      <c r="AF214" s="160"/>
      <c r="AG214" s="160"/>
      <c r="AH214" s="160"/>
      <c r="AI214" s="160"/>
      <c r="AJ214" s="160"/>
      <c r="AK214" s="160"/>
      <c r="AL214" s="160"/>
      <c r="AM214" s="160"/>
      <c r="AN214" s="160"/>
      <c r="AO214" s="160"/>
      <c r="AP214" s="160"/>
      <c r="AQ214" s="160"/>
      <c r="AR214" s="160"/>
      <c r="AS214" s="160"/>
      <c r="AT214" s="160"/>
      <c r="AU214" s="160"/>
      <c r="AV214" s="160"/>
      <c r="AW214" s="160"/>
      <c r="AX214" s="160"/>
      <c r="AY214" s="160"/>
      <c r="AZ214" s="160"/>
      <c r="BA214" s="160"/>
      <c r="BB214" s="160"/>
      <c r="BC214" s="160"/>
      <c r="BD214" s="160"/>
      <c r="BE214" s="160"/>
      <c r="BF214" s="160"/>
      <c r="BG214" s="160"/>
      <c r="BH214" s="160"/>
      <c r="BI214" s="160"/>
      <c r="BJ214" s="160"/>
      <c r="BK214" s="160"/>
      <c r="BL214" s="160"/>
      <c r="BM214" s="160"/>
      <c r="BN214" s="160"/>
      <c r="BO214" s="160"/>
      <c r="BP214" s="160"/>
      <c r="BQ214" s="160"/>
      <c r="BR214" s="160"/>
      <c r="BS214" s="160"/>
    </row>
    <row r="215" spans="1:71" s="161" customFormat="1" ht="15.75" customHeight="1" thickBot="1" x14ac:dyDescent="0.3">
      <c r="A215" s="162"/>
      <c r="B215" s="162"/>
      <c r="C215" s="147"/>
      <c r="D215" s="147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  <c r="AA215" s="160"/>
      <c r="AB215" s="160"/>
      <c r="AC215" s="160"/>
      <c r="AD215" s="160"/>
      <c r="AE215" s="160"/>
      <c r="AF215" s="160"/>
      <c r="AG215" s="160"/>
      <c r="AH215" s="160"/>
      <c r="AI215" s="160"/>
      <c r="AJ215" s="160"/>
      <c r="AK215" s="160"/>
      <c r="AL215" s="160"/>
      <c r="AM215" s="160"/>
      <c r="AN215" s="160"/>
      <c r="AO215" s="160"/>
      <c r="AP215" s="160"/>
      <c r="AQ215" s="160"/>
      <c r="AR215" s="160"/>
      <c r="AS215" s="160"/>
      <c r="AT215" s="160"/>
      <c r="AU215" s="160"/>
      <c r="AV215" s="160"/>
      <c r="AW215" s="160"/>
      <c r="AX215" s="160"/>
      <c r="AY215" s="160"/>
      <c r="AZ215" s="160"/>
      <c r="BA215" s="160"/>
      <c r="BB215" s="160"/>
      <c r="BC215" s="160"/>
      <c r="BD215" s="160"/>
      <c r="BE215" s="160"/>
      <c r="BF215" s="160"/>
      <c r="BG215" s="160"/>
      <c r="BH215" s="160"/>
      <c r="BI215" s="160"/>
      <c r="BJ215" s="160"/>
      <c r="BK215" s="160"/>
      <c r="BL215" s="160"/>
      <c r="BM215" s="160"/>
      <c r="BN215" s="160"/>
      <c r="BO215" s="160"/>
      <c r="BP215" s="160"/>
      <c r="BQ215" s="160"/>
      <c r="BR215" s="160"/>
      <c r="BS215" s="160"/>
    </row>
    <row r="216" spans="1:71" s="161" customFormat="1" ht="15.75" customHeight="1" thickBot="1" x14ac:dyDescent="0.3">
      <c r="A216" s="162"/>
      <c r="B216" s="162"/>
      <c r="C216" s="147"/>
      <c r="D216" s="147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  <c r="AA216" s="160"/>
      <c r="AB216" s="160"/>
      <c r="AC216" s="160"/>
      <c r="AD216" s="160"/>
      <c r="AE216" s="160"/>
      <c r="AF216" s="160"/>
      <c r="AG216" s="160"/>
      <c r="AH216" s="160"/>
      <c r="AI216" s="160"/>
      <c r="AJ216" s="160"/>
      <c r="AK216" s="160"/>
      <c r="AL216" s="160"/>
      <c r="AM216" s="160"/>
      <c r="AN216" s="160"/>
      <c r="AO216" s="160"/>
      <c r="AP216" s="160"/>
      <c r="AQ216" s="160"/>
      <c r="AR216" s="160"/>
      <c r="AS216" s="160"/>
      <c r="AT216" s="160"/>
      <c r="AU216" s="160"/>
      <c r="AV216" s="160"/>
      <c r="AW216" s="160"/>
      <c r="AX216" s="160"/>
      <c r="AY216" s="160"/>
      <c r="AZ216" s="160"/>
      <c r="BA216" s="160"/>
      <c r="BB216" s="160"/>
      <c r="BC216" s="160"/>
      <c r="BD216" s="160"/>
      <c r="BE216" s="160"/>
      <c r="BF216" s="160"/>
      <c r="BG216" s="160"/>
      <c r="BH216" s="160"/>
      <c r="BI216" s="160"/>
      <c r="BJ216" s="160"/>
      <c r="BK216" s="160"/>
      <c r="BL216" s="160"/>
      <c r="BM216" s="160"/>
      <c r="BN216" s="160"/>
      <c r="BO216" s="160"/>
      <c r="BP216" s="160"/>
      <c r="BQ216" s="160"/>
      <c r="BR216" s="160"/>
      <c r="BS216" s="160"/>
    </row>
    <row r="217" spans="1:71" s="161" customFormat="1" ht="15.75" customHeight="1" thickBot="1" x14ac:dyDescent="0.3">
      <c r="A217" s="162"/>
      <c r="B217" s="162"/>
      <c r="C217" s="147"/>
      <c r="D217" s="147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60"/>
      <c r="AD217" s="160"/>
      <c r="AE217" s="160"/>
      <c r="AF217" s="160"/>
      <c r="AG217" s="160"/>
      <c r="AH217" s="160"/>
      <c r="AI217" s="160"/>
      <c r="AJ217" s="160"/>
      <c r="AK217" s="160"/>
      <c r="AL217" s="160"/>
      <c r="AM217" s="160"/>
      <c r="AN217" s="160"/>
      <c r="AO217" s="160"/>
      <c r="AP217" s="160"/>
      <c r="AQ217" s="160"/>
      <c r="AR217" s="160"/>
      <c r="AS217" s="160"/>
      <c r="AT217" s="160"/>
      <c r="AU217" s="160"/>
      <c r="AV217" s="160"/>
      <c r="AW217" s="160"/>
      <c r="AX217" s="160"/>
      <c r="AY217" s="160"/>
      <c r="AZ217" s="160"/>
      <c r="BA217" s="160"/>
      <c r="BB217" s="160"/>
      <c r="BC217" s="160"/>
      <c r="BD217" s="160"/>
      <c r="BE217" s="160"/>
      <c r="BF217" s="160"/>
      <c r="BG217" s="160"/>
      <c r="BH217" s="160"/>
      <c r="BI217" s="160"/>
      <c r="BJ217" s="160"/>
      <c r="BK217" s="160"/>
      <c r="BL217" s="160"/>
      <c r="BM217" s="160"/>
      <c r="BN217" s="160"/>
      <c r="BO217" s="160"/>
      <c r="BP217" s="160"/>
      <c r="BQ217" s="160"/>
      <c r="BR217" s="160"/>
      <c r="BS217" s="160"/>
    </row>
    <row r="218" spans="1:71" s="161" customFormat="1" ht="15.75" customHeight="1" thickBot="1" x14ac:dyDescent="0.3">
      <c r="A218" s="162"/>
      <c r="B218" s="162"/>
      <c r="C218" s="147"/>
      <c r="D218" s="147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  <c r="AA218" s="160"/>
      <c r="AB218" s="160"/>
      <c r="AC218" s="160"/>
      <c r="AD218" s="160"/>
      <c r="AE218" s="160"/>
      <c r="AF218" s="160"/>
      <c r="AG218" s="160"/>
      <c r="AH218" s="160"/>
      <c r="AI218" s="160"/>
      <c r="AJ218" s="160"/>
      <c r="AK218" s="160"/>
      <c r="AL218" s="160"/>
      <c r="AM218" s="160"/>
      <c r="AN218" s="160"/>
      <c r="AO218" s="160"/>
      <c r="AP218" s="160"/>
      <c r="AQ218" s="160"/>
      <c r="AR218" s="160"/>
      <c r="AS218" s="160"/>
      <c r="AT218" s="160"/>
      <c r="AU218" s="160"/>
      <c r="AV218" s="160"/>
      <c r="AW218" s="160"/>
      <c r="AX218" s="160"/>
      <c r="AY218" s="160"/>
      <c r="AZ218" s="160"/>
      <c r="BA218" s="160"/>
      <c r="BB218" s="160"/>
      <c r="BC218" s="160"/>
      <c r="BD218" s="160"/>
      <c r="BE218" s="160"/>
      <c r="BF218" s="160"/>
      <c r="BG218" s="160"/>
      <c r="BH218" s="160"/>
      <c r="BI218" s="160"/>
      <c r="BJ218" s="160"/>
      <c r="BK218" s="160"/>
      <c r="BL218" s="160"/>
      <c r="BM218" s="160"/>
      <c r="BN218" s="160"/>
      <c r="BO218" s="160"/>
      <c r="BP218" s="160"/>
      <c r="BQ218" s="160"/>
      <c r="BR218" s="160"/>
      <c r="BS218" s="160"/>
    </row>
    <row r="219" spans="1:71" s="161" customFormat="1" ht="15.75" customHeight="1" thickBot="1" x14ac:dyDescent="0.3">
      <c r="A219" s="162"/>
      <c r="B219" s="162"/>
      <c r="C219" s="147"/>
      <c r="D219" s="147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60"/>
      <c r="Z219" s="160"/>
      <c r="AA219" s="160"/>
      <c r="AB219" s="160"/>
      <c r="AC219" s="160"/>
      <c r="AD219" s="160"/>
      <c r="AE219" s="160"/>
      <c r="AF219" s="160"/>
      <c r="AG219" s="160"/>
      <c r="AH219" s="160"/>
      <c r="AI219" s="160"/>
      <c r="AJ219" s="160"/>
      <c r="AK219" s="160"/>
      <c r="AL219" s="160"/>
      <c r="AM219" s="160"/>
      <c r="AN219" s="160"/>
      <c r="AO219" s="160"/>
      <c r="AP219" s="160"/>
      <c r="AQ219" s="160"/>
      <c r="AR219" s="160"/>
      <c r="AS219" s="160"/>
      <c r="AT219" s="160"/>
      <c r="AU219" s="160"/>
      <c r="AV219" s="160"/>
      <c r="AW219" s="160"/>
      <c r="AX219" s="160"/>
      <c r="AY219" s="160"/>
      <c r="AZ219" s="160"/>
      <c r="BA219" s="160"/>
      <c r="BB219" s="160"/>
      <c r="BC219" s="160"/>
      <c r="BD219" s="160"/>
      <c r="BE219" s="160"/>
      <c r="BF219" s="160"/>
      <c r="BG219" s="160"/>
      <c r="BH219" s="160"/>
      <c r="BI219" s="160"/>
      <c r="BJ219" s="160"/>
      <c r="BK219" s="160"/>
      <c r="BL219" s="160"/>
      <c r="BM219" s="160"/>
      <c r="BN219" s="160"/>
      <c r="BO219" s="160"/>
      <c r="BP219" s="160"/>
      <c r="BQ219" s="160"/>
      <c r="BR219" s="160"/>
      <c r="BS219" s="160"/>
    </row>
    <row r="220" spans="1:71" s="161" customFormat="1" ht="15.75" customHeight="1" thickBot="1" x14ac:dyDescent="0.3">
      <c r="A220" s="162"/>
      <c r="B220" s="162"/>
      <c r="C220" s="147"/>
      <c r="D220" s="147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  <c r="Z220" s="160"/>
      <c r="AA220" s="160"/>
      <c r="AB220" s="160"/>
      <c r="AC220" s="160"/>
      <c r="AD220" s="160"/>
      <c r="AE220" s="160"/>
      <c r="AF220" s="160"/>
      <c r="AG220" s="160"/>
      <c r="AH220" s="160"/>
      <c r="AI220" s="160"/>
      <c r="AJ220" s="160"/>
      <c r="AK220" s="160"/>
      <c r="AL220" s="160"/>
      <c r="AM220" s="160"/>
      <c r="AN220" s="160"/>
      <c r="AO220" s="160"/>
      <c r="AP220" s="160"/>
      <c r="AQ220" s="160"/>
      <c r="AR220" s="160"/>
      <c r="AS220" s="160"/>
      <c r="AT220" s="160"/>
      <c r="AU220" s="160"/>
      <c r="AV220" s="160"/>
      <c r="AW220" s="160"/>
      <c r="AX220" s="160"/>
      <c r="AY220" s="160"/>
      <c r="AZ220" s="160"/>
      <c r="BA220" s="160"/>
      <c r="BB220" s="160"/>
      <c r="BC220" s="160"/>
      <c r="BD220" s="160"/>
      <c r="BE220" s="160"/>
      <c r="BF220" s="160"/>
      <c r="BG220" s="160"/>
      <c r="BH220" s="160"/>
      <c r="BI220" s="160"/>
      <c r="BJ220" s="160"/>
      <c r="BK220" s="160"/>
      <c r="BL220" s="160"/>
      <c r="BM220" s="160"/>
      <c r="BN220" s="160"/>
      <c r="BO220" s="160"/>
      <c r="BP220" s="160"/>
      <c r="BQ220" s="160"/>
      <c r="BR220" s="160"/>
      <c r="BS220" s="160"/>
    </row>
    <row r="221" spans="1:71" s="161" customFormat="1" ht="15.75" customHeight="1" thickBot="1" x14ac:dyDescent="0.3">
      <c r="A221" s="162"/>
      <c r="B221" s="162"/>
      <c r="C221" s="147"/>
      <c r="D221" s="147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60"/>
      <c r="Z221" s="160"/>
      <c r="AA221" s="160"/>
      <c r="AB221" s="160"/>
      <c r="AC221" s="160"/>
      <c r="AD221" s="160"/>
      <c r="AE221" s="160"/>
      <c r="AF221" s="160"/>
      <c r="AG221" s="160"/>
      <c r="AH221" s="160"/>
      <c r="AI221" s="160"/>
      <c r="AJ221" s="160"/>
      <c r="AK221" s="160"/>
      <c r="AL221" s="160"/>
      <c r="AM221" s="160"/>
      <c r="AN221" s="160"/>
      <c r="AO221" s="160"/>
      <c r="AP221" s="160"/>
      <c r="AQ221" s="160"/>
      <c r="AR221" s="160"/>
      <c r="AS221" s="160"/>
      <c r="AT221" s="160"/>
      <c r="AU221" s="160"/>
      <c r="AV221" s="160"/>
      <c r="AW221" s="160"/>
      <c r="AX221" s="160"/>
      <c r="AY221" s="160"/>
      <c r="AZ221" s="160"/>
      <c r="BA221" s="160"/>
      <c r="BB221" s="160"/>
      <c r="BC221" s="160"/>
      <c r="BD221" s="160"/>
      <c r="BE221" s="160"/>
      <c r="BF221" s="160"/>
      <c r="BG221" s="160"/>
      <c r="BH221" s="160"/>
      <c r="BI221" s="160"/>
      <c r="BJ221" s="160"/>
      <c r="BK221" s="160"/>
      <c r="BL221" s="160"/>
      <c r="BM221" s="160"/>
      <c r="BN221" s="160"/>
      <c r="BO221" s="160"/>
      <c r="BP221" s="160"/>
      <c r="BQ221" s="160"/>
      <c r="BR221" s="160"/>
      <c r="BS221" s="160"/>
    </row>
    <row r="222" spans="1:71" s="161" customFormat="1" ht="15.75" customHeight="1" thickBot="1" x14ac:dyDescent="0.3">
      <c r="A222" s="162"/>
      <c r="B222" s="162"/>
      <c r="C222" s="147"/>
      <c r="D222" s="147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  <c r="Y222" s="160"/>
      <c r="Z222" s="160"/>
      <c r="AA222" s="160"/>
      <c r="AB222" s="160"/>
      <c r="AC222" s="160"/>
      <c r="AD222" s="160"/>
      <c r="AE222" s="160"/>
      <c r="AF222" s="160"/>
      <c r="AG222" s="160"/>
      <c r="AH222" s="160"/>
      <c r="AI222" s="160"/>
      <c r="AJ222" s="160"/>
      <c r="AK222" s="160"/>
      <c r="AL222" s="160"/>
      <c r="AM222" s="160"/>
      <c r="AN222" s="160"/>
      <c r="AO222" s="160"/>
      <c r="AP222" s="160"/>
      <c r="AQ222" s="160"/>
      <c r="AR222" s="160"/>
      <c r="AS222" s="160"/>
      <c r="AT222" s="160"/>
      <c r="AU222" s="160"/>
      <c r="AV222" s="160"/>
      <c r="AW222" s="160"/>
      <c r="AX222" s="160"/>
      <c r="AY222" s="160"/>
      <c r="AZ222" s="160"/>
      <c r="BA222" s="160"/>
      <c r="BB222" s="160"/>
      <c r="BC222" s="160"/>
      <c r="BD222" s="160"/>
      <c r="BE222" s="160"/>
      <c r="BF222" s="160"/>
      <c r="BG222" s="160"/>
      <c r="BH222" s="160"/>
      <c r="BI222" s="160"/>
      <c r="BJ222" s="160"/>
      <c r="BK222" s="160"/>
      <c r="BL222" s="160"/>
      <c r="BM222" s="160"/>
      <c r="BN222" s="160"/>
      <c r="BO222" s="160"/>
      <c r="BP222" s="160"/>
      <c r="BQ222" s="160"/>
      <c r="BR222" s="160"/>
      <c r="BS222" s="160"/>
    </row>
    <row r="223" spans="1:71" s="161" customFormat="1" ht="15.75" customHeight="1" thickBot="1" x14ac:dyDescent="0.3">
      <c r="A223" s="162"/>
      <c r="B223" s="162"/>
      <c r="C223" s="147"/>
      <c r="D223" s="147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  <c r="AA223" s="160"/>
      <c r="AB223" s="160"/>
      <c r="AC223" s="160"/>
      <c r="AD223" s="160"/>
      <c r="AE223" s="160"/>
      <c r="AF223" s="160"/>
      <c r="AG223" s="160"/>
      <c r="AH223" s="160"/>
      <c r="AI223" s="160"/>
      <c r="AJ223" s="160"/>
      <c r="AK223" s="160"/>
      <c r="AL223" s="160"/>
      <c r="AM223" s="160"/>
      <c r="AN223" s="160"/>
      <c r="AO223" s="160"/>
      <c r="AP223" s="160"/>
      <c r="AQ223" s="160"/>
      <c r="AR223" s="160"/>
      <c r="AS223" s="160"/>
      <c r="AT223" s="160"/>
      <c r="AU223" s="160"/>
      <c r="AV223" s="160"/>
      <c r="AW223" s="160"/>
      <c r="AX223" s="160"/>
      <c r="AY223" s="160"/>
      <c r="AZ223" s="160"/>
      <c r="BA223" s="160"/>
      <c r="BB223" s="160"/>
      <c r="BC223" s="160"/>
      <c r="BD223" s="160"/>
      <c r="BE223" s="160"/>
      <c r="BF223" s="160"/>
      <c r="BG223" s="160"/>
      <c r="BH223" s="160"/>
      <c r="BI223" s="160"/>
      <c r="BJ223" s="160"/>
      <c r="BK223" s="160"/>
      <c r="BL223" s="160"/>
      <c r="BM223" s="160"/>
      <c r="BN223" s="160"/>
      <c r="BO223" s="160"/>
      <c r="BP223" s="160"/>
      <c r="BQ223" s="160"/>
      <c r="BR223" s="160"/>
      <c r="BS223" s="160"/>
    </row>
    <row r="224" spans="1:71" s="161" customFormat="1" ht="15.75" customHeight="1" thickBot="1" x14ac:dyDescent="0.3">
      <c r="A224" s="162"/>
      <c r="B224" s="162"/>
      <c r="C224" s="147"/>
      <c r="D224" s="147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60"/>
      <c r="AA224" s="160"/>
      <c r="AB224" s="160"/>
      <c r="AC224" s="160"/>
      <c r="AD224" s="160"/>
      <c r="AE224" s="160"/>
      <c r="AF224" s="160"/>
      <c r="AG224" s="160"/>
      <c r="AH224" s="160"/>
      <c r="AI224" s="160"/>
      <c r="AJ224" s="160"/>
      <c r="AK224" s="160"/>
      <c r="AL224" s="160"/>
      <c r="AM224" s="160"/>
      <c r="AN224" s="160"/>
      <c r="AO224" s="160"/>
      <c r="AP224" s="160"/>
      <c r="AQ224" s="160"/>
      <c r="AR224" s="160"/>
      <c r="AS224" s="160"/>
      <c r="AT224" s="160"/>
      <c r="AU224" s="160"/>
      <c r="AV224" s="160"/>
      <c r="AW224" s="160"/>
      <c r="AX224" s="160"/>
      <c r="AY224" s="160"/>
      <c r="AZ224" s="160"/>
      <c r="BA224" s="160"/>
      <c r="BB224" s="160"/>
      <c r="BC224" s="160"/>
      <c r="BD224" s="160"/>
      <c r="BE224" s="160"/>
      <c r="BF224" s="160"/>
      <c r="BG224" s="160"/>
      <c r="BH224" s="160"/>
      <c r="BI224" s="160"/>
      <c r="BJ224" s="160"/>
      <c r="BK224" s="160"/>
      <c r="BL224" s="160"/>
      <c r="BM224" s="160"/>
      <c r="BN224" s="160"/>
      <c r="BO224" s="160"/>
      <c r="BP224" s="160"/>
      <c r="BQ224" s="160"/>
      <c r="BR224" s="160"/>
      <c r="BS224" s="160"/>
    </row>
    <row r="225" spans="1:71" s="161" customFormat="1" ht="15.75" customHeight="1" thickBot="1" x14ac:dyDescent="0.3">
      <c r="A225" s="162"/>
      <c r="B225" s="162"/>
      <c r="C225" s="147"/>
      <c r="D225" s="147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  <c r="AA225" s="160"/>
      <c r="AB225" s="160"/>
      <c r="AC225" s="160"/>
      <c r="AD225" s="160"/>
      <c r="AE225" s="160"/>
      <c r="AF225" s="160"/>
      <c r="AG225" s="160"/>
      <c r="AH225" s="160"/>
      <c r="AI225" s="160"/>
      <c r="AJ225" s="160"/>
      <c r="AK225" s="160"/>
      <c r="AL225" s="160"/>
      <c r="AM225" s="160"/>
      <c r="AN225" s="160"/>
      <c r="AO225" s="160"/>
      <c r="AP225" s="160"/>
      <c r="AQ225" s="160"/>
      <c r="AR225" s="160"/>
      <c r="AS225" s="160"/>
      <c r="AT225" s="160"/>
      <c r="AU225" s="160"/>
      <c r="AV225" s="160"/>
      <c r="AW225" s="160"/>
      <c r="AX225" s="160"/>
      <c r="AY225" s="160"/>
      <c r="AZ225" s="160"/>
      <c r="BA225" s="160"/>
      <c r="BB225" s="160"/>
      <c r="BC225" s="160"/>
      <c r="BD225" s="160"/>
      <c r="BE225" s="160"/>
      <c r="BF225" s="160"/>
      <c r="BG225" s="160"/>
      <c r="BH225" s="160"/>
      <c r="BI225" s="160"/>
      <c r="BJ225" s="160"/>
      <c r="BK225" s="160"/>
      <c r="BL225" s="160"/>
      <c r="BM225" s="160"/>
      <c r="BN225" s="160"/>
      <c r="BO225" s="160"/>
      <c r="BP225" s="160"/>
      <c r="BQ225" s="160"/>
      <c r="BR225" s="160"/>
      <c r="BS225" s="160"/>
    </row>
    <row r="226" spans="1:71" s="161" customFormat="1" ht="15.75" customHeight="1" thickBot="1" x14ac:dyDescent="0.3">
      <c r="A226" s="162"/>
      <c r="B226" s="162"/>
      <c r="C226" s="147"/>
      <c r="D226" s="147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  <c r="AA226" s="160"/>
      <c r="AB226" s="160"/>
      <c r="AC226" s="160"/>
      <c r="AD226" s="160"/>
      <c r="AE226" s="160"/>
      <c r="AF226" s="160"/>
      <c r="AG226" s="160"/>
      <c r="AH226" s="160"/>
      <c r="AI226" s="160"/>
      <c r="AJ226" s="160"/>
      <c r="AK226" s="160"/>
      <c r="AL226" s="160"/>
      <c r="AM226" s="160"/>
      <c r="AN226" s="160"/>
      <c r="AO226" s="160"/>
      <c r="AP226" s="160"/>
      <c r="AQ226" s="160"/>
      <c r="AR226" s="160"/>
      <c r="AS226" s="160"/>
      <c r="AT226" s="160"/>
      <c r="AU226" s="160"/>
      <c r="AV226" s="160"/>
      <c r="AW226" s="160"/>
      <c r="AX226" s="160"/>
      <c r="AY226" s="160"/>
      <c r="AZ226" s="160"/>
      <c r="BA226" s="160"/>
      <c r="BB226" s="160"/>
      <c r="BC226" s="160"/>
      <c r="BD226" s="160"/>
      <c r="BE226" s="160"/>
      <c r="BF226" s="160"/>
      <c r="BG226" s="160"/>
      <c r="BH226" s="160"/>
      <c r="BI226" s="160"/>
      <c r="BJ226" s="160"/>
      <c r="BK226" s="160"/>
      <c r="BL226" s="160"/>
      <c r="BM226" s="160"/>
      <c r="BN226" s="160"/>
      <c r="BO226" s="160"/>
      <c r="BP226" s="160"/>
      <c r="BQ226" s="160"/>
      <c r="BR226" s="160"/>
      <c r="BS226" s="160"/>
    </row>
    <row r="227" spans="1:71" s="161" customFormat="1" ht="15.75" customHeight="1" thickBot="1" x14ac:dyDescent="0.3">
      <c r="A227" s="162"/>
      <c r="B227" s="162"/>
      <c r="C227" s="147"/>
      <c r="D227" s="147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  <c r="AA227" s="160"/>
      <c r="AB227" s="160"/>
      <c r="AC227" s="160"/>
      <c r="AD227" s="160"/>
      <c r="AE227" s="160"/>
      <c r="AF227" s="160"/>
      <c r="AG227" s="160"/>
      <c r="AH227" s="160"/>
      <c r="AI227" s="160"/>
      <c r="AJ227" s="160"/>
      <c r="AK227" s="160"/>
      <c r="AL227" s="160"/>
      <c r="AM227" s="160"/>
      <c r="AN227" s="160"/>
      <c r="AO227" s="160"/>
      <c r="AP227" s="160"/>
      <c r="AQ227" s="160"/>
      <c r="AR227" s="160"/>
      <c r="AS227" s="160"/>
      <c r="AT227" s="160"/>
      <c r="AU227" s="160"/>
      <c r="AV227" s="160"/>
      <c r="AW227" s="160"/>
      <c r="AX227" s="160"/>
      <c r="AY227" s="160"/>
      <c r="AZ227" s="160"/>
      <c r="BA227" s="160"/>
      <c r="BB227" s="160"/>
      <c r="BC227" s="160"/>
      <c r="BD227" s="160"/>
      <c r="BE227" s="160"/>
      <c r="BF227" s="160"/>
      <c r="BG227" s="160"/>
      <c r="BH227" s="160"/>
      <c r="BI227" s="160"/>
      <c r="BJ227" s="160"/>
      <c r="BK227" s="160"/>
      <c r="BL227" s="160"/>
      <c r="BM227" s="160"/>
      <c r="BN227" s="160"/>
      <c r="BO227" s="160"/>
      <c r="BP227" s="160"/>
      <c r="BQ227" s="160"/>
      <c r="BR227" s="160"/>
      <c r="BS227" s="160"/>
    </row>
    <row r="228" spans="1:71" s="161" customFormat="1" ht="15.75" customHeight="1" thickBot="1" x14ac:dyDescent="0.3">
      <c r="A228" s="162"/>
      <c r="B228" s="162"/>
      <c r="C228" s="147"/>
      <c r="D228" s="147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  <c r="AA228" s="160"/>
      <c r="AB228" s="160"/>
      <c r="AC228" s="160"/>
      <c r="AD228" s="160"/>
      <c r="AE228" s="160"/>
      <c r="AF228" s="160"/>
      <c r="AG228" s="160"/>
      <c r="AH228" s="160"/>
      <c r="AI228" s="160"/>
      <c r="AJ228" s="160"/>
      <c r="AK228" s="160"/>
      <c r="AL228" s="160"/>
      <c r="AM228" s="160"/>
      <c r="AN228" s="160"/>
      <c r="AO228" s="160"/>
      <c r="AP228" s="160"/>
      <c r="AQ228" s="160"/>
      <c r="AR228" s="160"/>
      <c r="AS228" s="160"/>
      <c r="AT228" s="160"/>
      <c r="AU228" s="160"/>
      <c r="AV228" s="160"/>
      <c r="AW228" s="160"/>
      <c r="AX228" s="160"/>
      <c r="AY228" s="160"/>
      <c r="AZ228" s="160"/>
      <c r="BA228" s="160"/>
      <c r="BB228" s="160"/>
      <c r="BC228" s="160"/>
      <c r="BD228" s="160"/>
      <c r="BE228" s="160"/>
      <c r="BF228" s="160"/>
      <c r="BG228" s="160"/>
      <c r="BH228" s="160"/>
      <c r="BI228" s="160"/>
      <c r="BJ228" s="160"/>
      <c r="BK228" s="160"/>
      <c r="BL228" s="160"/>
      <c r="BM228" s="160"/>
      <c r="BN228" s="160"/>
      <c r="BO228" s="160"/>
      <c r="BP228" s="160"/>
      <c r="BQ228" s="160"/>
      <c r="BR228" s="160"/>
      <c r="BS228" s="160"/>
    </row>
    <row r="229" spans="1:71" s="161" customFormat="1" ht="15.75" customHeight="1" thickBot="1" x14ac:dyDescent="0.3">
      <c r="A229" s="162"/>
      <c r="B229" s="162"/>
      <c r="C229" s="147"/>
      <c r="D229" s="147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  <c r="AA229" s="160"/>
      <c r="AB229" s="160"/>
      <c r="AC229" s="160"/>
      <c r="AD229" s="160"/>
      <c r="AE229" s="160"/>
      <c r="AF229" s="160"/>
      <c r="AG229" s="160"/>
      <c r="AH229" s="160"/>
      <c r="AI229" s="160"/>
      <c r="AJ229" s="160"/>
      <c r="AK229" s="160"/>
      <c r="AL229" s="160"/>
      <c r="AM229" s="160"/>
      <c r="AN229" s="160"/>
      <c r="AO229" s="160"/>
      <c r="AP229" s="160"/>
      <c r="AQ229" s="160"/>
      <c r="AR229" s="160"/>
      <c r="AS229" s="160"/>
      <c r="AT229" s="160"/>
      <c r="AU229" s="160"/>
      <c r="AV229" s="160"/>
      <c r="AW229" s="160"/>
      <c r="AX229" s="160"/>
      <c r="AY229" s="160"/>
      <c r="AZ229" s="160"/>
      <c r="BA229" s="160"/>
      <c r="BB229" s="160"/>
      <c r="BC229" s="160"/>
      <c r="BD229" s="160"/>
      <c r="BE229" s="160"/>
      <c r="BF229" s="160"/>
      <c r="BG229" s="160"/>
      <c r="BH229" s="160"/>
      <c r="BI229" s="160"/>
      <c r="BJ229" s="160"/>
      <c r="BK229" s="160"/>
      <c r="BL229" s="160"/>
      <c r="BM229" s="160"/>
      <c r="BN229" s="160"/>
      <c r="BO229" s="160"/>
      <c r="BP229" s="160"/>
      <c r="BQ229" s="160"/>
      <c r="BR229" s="160"/>
      <c r="BS229" s="160"/>
    </row>
    <row r="230" spans="1:71" s="161" customFormat="1" ht="15.75" customHeight="1" thickBot="1" x14ac:dyDescent="0.3">
      <c r="A230" s="162"/>
      <c r="B230" s="162"/>
      <c r="C230" s="147"/>
      <c r="D230" s="147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  <c r="AA230" s="160"/>
      <c r="AB230" s="160"/>
      <c r="AC230" s="160"/>
      <c r="AD230" s="160"/>
      <c r="AE230" s="160"/>
      <c r="AF230" s="160"/>
      <c r="AG230" s="160"/>
      <c r="AH230" s="160"/>
      <c r="AI230" s="160"/>
      <c r="AJ230" s="160"/>
      <c r="AK230" s="160"/>
      <c r="AL230" s="160"/>
      <c r="AM230" s="160"/>
      <c r="AN230" s="160"/>
      <c r="AO230" s="160"/>
      <c r="AP230" s="160"/>
      <c r="AQ230" s="160"/>
      <c r="AR230" s="160"/>
      <c r="AS230" s="160"/>
      <c r="AT230" s="160"/>
      <c r="AU230" s="160"/>
      <c r="AV230" s="160"/>
      <c r="AW230" s="160"/>
      <c r="AX230" s="160"/>
      <c r="AY230" s="160"/>
      <c r="AZ230" s="160"/>
      <c r="BA230" s="160"/>
      <c r="BB230" s="160"/>
      <c r="BC230" s="160"/>
      <c r="BD230" s="160"/>
      <c r="BE230" s="160"/>
      <c r="BF230" s="160"/>
      <c r="BG230" s="160"/>
      <c r="BH230" s="160"/>
      <c r="BI230" s="160"/>
      <c r="BJ230" s="160"/>
      <c r="BK230" s="160"/>
      <c r="BL230" s="160"/>
      <c r="BM230" s="160"/>
      <c r="BN230" s="160"/>
      <c r="BO230" s="160"/>
      <c r="BP230" s="160"/>
      <c r="BQ230" s="160"/>
      <c r="BR230" s="160"/>
      <c r="BS230" s="160"/>
    </row>
    <row r="231" spans="1:71" s="161" customFormat="1" ht="15.75" customHeight="1" thickBot="1" x14ac:dyDescent="0.3">
      <c r="A231" s="162"/>
      <c r="B231" s="162"/>
      <c r="C231" s="147"/>
      <c r="D231" s="147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  <c r="AA231" s="160"/>
      <c r="AB231" s="160"/>
      <c r="AC231" s="160"/>
      <c r="AD231" s="160"/>
      <c r="AE231" s="160"/>
      <c r="AF231" s="160"/>
      <c r="AG231" s="160"/>
      <c r="AH231" s="160"/>
      <c r="AI231" s="160"/>
      <c r="AJ231" s="160"/>
      <c r="AK231" s="160"/>
      <c r="AL231" s="160"/>
      <c r="AM231" s="160"/>
      <c r="AN231" s="160"/>
      <c r="AO231" s="160"/>
      <c r="AP231" s="160"/>
      <c r="AQ231" s="160"/>
      <c r="AR231" s="160"/>
      <c r="AS231" s="160"/>
      <c r="AT231" s="160"/>
      <c r="AU231" s="160"/>
      <c r="AV231" s="160"/>
      <c r="AW231" s="160"/>
      <c r="AX231" s="160"/>
      <c r="AY231" s="160"/>
      <c r="AZ231" s="160"/>
      <c r="BA231" s="160"/>
      <c r="BB231" s="160"/>
      <c r="BC231" s="160"/>
      <c r="BD231" s="160"/>
      <c r="BE231" s="160"/>
      <c r="BF231" s="160"/>
      <c r="BG231" s="160"/>
      <c r="BH231" s="160"/>
      <c r="BI231" s="160"/>
      <c r="BJ231" s="160"/>
      <c r="BK231" s="160"/>
      <c r="BL231" s="160"/>
      <c r="BM231" s="160"/>
      <c r="BN231" s="160"/>
      <c r="BO231" s="160"/>
      <c r="BP231" s="160"/>
      <c r="BQ231" s="160"/>
      <c r="BR231" s="160"/>
      <c r="BS231" s="160"/>
    </row>
    <row r="232" spans="1:71" s="161" customFormat="1" ht="15.75" customHeight="1" thickBot="1" x14ac:dyDescent="0.3">
      <c r="A232" s="162"/>
      <c r="B232" s="162"/>
      <c r="C232" s="147"/>
      <c r="D232" s="147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  <c r="AA232" s="160"/>
      <c r="AB232" s="160"/>
      <c r="AC232" s="160"/>
      <c r="AD232" s="160"/>
      <c r="AE232" s="160"/>
      <c r="AF232" s="160"/>
      <c r="AG232" s="160"/>
      <c r="AH232" s="160"/>
      <c r="AI232" s="160"/>
      <c r="AJ232" s="160"/>
      <c r="AK232" s="160"/>
      <c r="AL232" s="160"/>
      <c r="AM232" s="160"/>
      <c r="AN232" s="160"/>
      <c r="AO232" s="160"/>
      <c r="AP232" s="160"/>
      <c r="AQ232" s="160"/>
      <c r="AR232" s="160"/>
      <c r="AS232" s="160"/>
      <c r="AT232" s="160"/>
      <c r="AU232" s="160"/>
      <c r="AV232" s="160"/>
      <c r="AW232" s="160"/>
      <c r="AX232" s="160"/>
      <c r="AY232" s="160"/>
      <c r="AZ232" s="160"/>
      <c r="BA232" s="160"/>
      <c r="BB232" s="160"/>
      <c r="BC232" s="160"/>
      <c r="BD232" s="160"/>
      <c r="BE232" s="160"/>
      <c r="BF232" s="160"/>
      <c r="BG232" s="160"/>
      <c r="BH232" s="160"/>
      <c r="BI232" s="160"/>
      <c r="BJ232" s="160"/>
      <c r="BK232" s="160"/>
      <c r="BL232" s="160"/>
      <c r="BM232" s="160"/>
      <c r="BN232" s="160"/>
      <c r="BO232" s="160"/>
      <c r="BP232" s="160"/>
      <c r="BQ232" s="160"/>
      <c r="BR232" s="160"/>
      <c r="BS232" s="160"/>
    </row>
    <row r="233" spans="1:71" s="161" customFormat="1" ht="15.75" customHeight="1" thickBot="1" x14ac:dyDescent="0.3">
      <c r="A233" s="162"/>
      <c r="B233" s="162"/>
      <c r="C233" s="147"/>
      <c r="D233" s="147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60"/>
      <c r="Z233" s="160"/>
      <c r="AA233" s="160"/>
      <c r="AB233" s="160"/>
      <c r="AC233" s="160"/>
      <c r="AD233" s="160"/>
      <c r="AE233" s="160"/>
      <c r="AF233" s="160"/>
      <c r="AG233" s="160"/>
      <c r="AH233" s="160"/>
      <c r="AI233" s="160"/>
      <c r="AJ233" s="160"/>
      <c r="AK233" s="160"/>
      <c r="AL233" s="160"/>
      <c r="AM233" s="160"/>
      <c r="AN233" s="160"/>
      <c r="AO233" s="160"/>
      <c r="AP233" s="160"/>
      <c r="AQ233" s="160"/>
      <c r="AR233" s="160"/>
      <c r="AS233" s="160"/>
      <c r="AT233" s="160"/>
      <c r="AU233" s="160"/>
      <c r="AV233" s="160"/>
      <c r="AW233" s="160"/>
      <c r="AX233" s="160"/>
      <c r="AY233" s="160"/>
      <c r="AZ233" s="160"/>
      <c r="BA233" s="160"/>
      <c r="BB233" s="160"/>
      <c r="BC233" s="160"/>
      <c r="BD233" s="160"/>
      <c r="BE233" s="160"/>
      <c r="BF233" s="160"/>
      <c r="BG233" s="160"/>
      <c r="BH233" s="160"/>
      <c r="BI233" s="160"/>
      <c r="BJ233" s="160"/>
      <c r="BK233" s="160"/>
      <c r="BL233" s="160"/>
      <c r="BM233" s="160"/>
      <c r="BN233" s="160"/>
      <c r="BO233" s="160"/>
      <c r="BP233" s="160"/>
      <c r="BQ233" s="160"/>
      <c r="BR233" s="160"/>
      <c r="BS233" s="160"/>
    </row>
    <row r="234" spans="1:71" s="161" customFormat="1" ht="15.75" customHeight="1" thickBot="1" x14ac:dyDescent="0.3">
      <c r="A234" s="162"/>
      <c r="B234" s="162"/>
      <c r="C234" s="147"/>
      <c r="D234" s="147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  <c r="AA234" s="160"/>
      <c r="AB234" s="160"/>
      <c r="AC234" s="160"/>
      <c r="AD234" s="160"/>
      <c r="AE234" s="160"/>
      <c r="AF234" s="160"/>
      <c r="AG234" s="160"/>
      <c r="AH234" s="160"/>
      <c r="AI234" s="160"/>
      <c r="AJ234" s="160"/>
      <c r="AK234" s="160"/>
      <c r="AL234" s="160"/>
      <c r="AM234" s="160"/>
      <c r="AN234" s="160"/>
      <c r="AO234" s="160"/>
      <c r="AP234" s="160"/>
      <c r="AQ234" s="160"/>
      <c r="AR234" s="160"/>
      <c r="AS234" s="160"/>
      <c r="AT234" s="160"/>
      <c r="AU234" s="160"/>
      <c r="AV234" s="160"/>
      <c r="AW234" s="160"/>
      <c r="AX234" s="160"/>
      <c r="AY234" s="160"/>
      <c r="AZ234" s="160"/>
      <c r="BA234" s="160"/>
      <c r="BB234" s="160"/>
      <c r="BC234" s="160"/>
      <c r="BD234" s="160"/>
      <c r="BE234" s="160"/>
      <c r="BF234" s="160"/>
      <c r="BG234" s="160"/>
      <c r="BH234" s="160"/>
      <c r="BI234" s="160"/>
      <c r="BJ234" s="160"/>
      <c r="BK234" s="160"/>
      <c r="BL234" s="160"/>
      <c r="BM234" s="160"/>
      <c r="BN234" s="160"/>
      <c r="BO234" s="160"/>
      <c r="BP234" s="160"/>
      <c r="BQ234" s="160"/>
      <c r="BR234" s="160"/>
      <c r="BS234" s="160"/>
    </row>
    <row r="235" spans="1:71" s="161" customFormat="1" ht="15.75" customHeight="1" thickBot="1" x14ac:dyDescent="0.3">
      <c r="A235" s="162"/>
      <c r="B235" s="162"/>
      <c r="C235" s="147"/>
      <c r="D235" s="147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  <c r="AA235" s="160"/>
      <c r="AB235" s="160"/>
      <c r="AC235" s="160"/>
      <c r="AD235" s="160"/>
      <c r="AE235" s="160"/>
      <c r="AF235" s="160"/>
      <c r="AG235" s="160"/>
      <c r="AH235" s="160"/>
      <c r="AI235" s="160"/>
      <c r="AJ235" s="160"/>
      <c r="AK235" s="160"/>
      <c r="AL235" s="160"/>
      <c r="AM235" s="160"/>
      <c r="AN235" s="160"/>
      <c r="AO235" s="160"/>
      <c r="AP235" s="160"/>
      <c r="AQ235" s="160"/>
      <c r="AR235" s="160"/>
      <c r="AS235" s="160"/>
      <c r="AT235" s="160"/>
      <c r="AU235" s="160"/>
      <c r="AV235" s="160"/>
      <c r="AW235" s="160"/>
      <c r="AX235" s="160"/>
      <c r="AY235" s="160"/>
      <c r="AZ235" s="160"/>
      <c r="BA235" s="160"/>
      <c r="BB235" s="160"/>
      <c r="BC235" s="160"/>
      <c r="BD235" s="160"/>
      <c r="BE235" s="160"/>
      <c r="BF235" s="160"/>
      <c r="BG235" s="160"/>
      <c r="BH235" s="160"/>
      <c r="BI235" s="160"/>
      <c r="BJ235" s="160"/>
      <c r="BK235" s="160"/>
      <c r="BL235" s="160"/>
      <c r="BM235" s="160"/>
      <c r="BN235" s="160"/>
      <c r="BO235" s="160"/>
      <c r="BP235" s="160"/>
      <c r="BQ235" s="160"/>
      <c r="BR235" s="160"/>
      <c r="BS235" s="160"/>
    </row>
    <row r="236" spans="1:71" s="161" customFormat="1" ht="15.75" customHeight="1" thickBot="1" x14ac:dyDescent="0.3">
      <c r="A236" s="162"/>
      <c r="B236" s="162"/>
      <c r="C236" s="147"/>
      <c r="D236" s="147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  <c r="AA236" s="160"/>
      <c r="AB236" s="160"/>
      <c r="AC236" s="160"/>
      <c r="AD236" s="160"/>
      <c r="AE236" s="160"/>
      <c r="AF236" s="160"/>
      <c r="AG236" s="160"/>
      <c r="AH236" s="160"/>
      <c r="AI236" s="160"/>
      <c r="AJ236" s="160"/>
      <c r="AK236" s="160"/>
      <c r="AL236" s="160"/>
      <c r="AM236" s="160"/>
      <c r="AN236" s="160"/>
      <c r="AO236" s="160"/>
      <c r="AP236" s="160"/>
      <c r="AQ236" s="160"/>
      <c r="AR236" s="160"/>
      <c r="AS236" s="160"/>
      <c r="AT236" s="160"/>
      <c r="AU236" s="160"/>
      <c r="AV236" s="160"/>
      <c r="AW236" s="160"/>
      <c r="AX236" s="160"/>
      <c r="AY236" s="160"/>
      <c r="AZ236" s="160"/>
      <c r="BA236" s="160"/>
      <c r="BB236" s="160"/>
      <c r="BC236" s="160"/>
      <c r="BD236" s="160"/>
      <c r="BE236" s="160"/>
      <c r="BF236" s="160"/>
      <c r="BG236" s="160"/>
      <c r="BH236" s="160"/>
      <c r="BI236" s="160"/>
      <c r="BJ236" s="160"/>
      <c r="BK236" s="160"/>
      <c r="BL236" s="160"/>
      <c r="BM236" s="160"/>
      <c r="BN236" s="160"/>
      <c r="BO236" s="160"/>
      <c r="BP236" s="160"/>
      <c r="BQ236" s="160"/>
      <c r="BR236" s="160"/>
      <c r="BS236" s="160"/>
    </row>
    <row r="237" spans="1:71" s="161" customFormat="1" ht="15.75" customHeight="1" thickBot="1" x14ac:dyDescent="0.3">
      <c r="A237" s="162"/>
      <c r="B237" s="162"/>
      <c r="C237" s="147"/>
      <c r="D237" s="147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0"/>
      <c r="AB237" s="160"/>
      <c r="AC237" s="160"/>
      <c r="AD237" s="160"/>
      <c r="AE237" s="160"/>
      <c r="AF237" s="160"/>
      <c r="AG237" s="160"/>
      <c r="AH237" s="160"/>
      <c r="AI237" s="160"/>
      <c r="AJ237" s="160"/>
      <c r="AK237" s="160"/>
      <c r="AL237" s="160"/>
      <c r="AM237" s="160"/>
      <c r="AN237" s="160"/>
      <c r="AO237" s="160"/>
      <c r="AP237" s="160"/>
      <c r="AQ237" s="160"/>
      <c r="AR237" s="160"/>
      <c r="AS237" s="160"/>
      <c r="AT237" s="160"/>
      <c r="AU237" s="160"/>
      <c r="AV237" s="160"/>
      <c r="AW237" s="160"/>
      <c r="AX237" s="160"/>
      <c r="AY237" s="160"/>
      <c r="AZ237" s="160"/>
      <c r="BA237" s="160"/>
      <c r="BB237" s="160"/>
      <c r="BC237" s="160"/>
      <c r="BD237" s="160"/>
      <c r="BE237" s="160"/>
      <c r="BF237" s="160"/>
      <c r="BG237" s="160"/>
      <c r="BH237" s="160"/>
      <c r="BI237" s="160"/>
      <c r="BJ237" s="160"/>
      <c r="BK237" s="160"/>
      <c r="BL237" s="160"/>
      <c r="BM237" s="160"/>
      <c r="BN237" s="160"/>
      <c r="BO237" s="160"/>
      <c r="BP237" s="160"/>
      <c r="BQ237" s="160"/>
      <c r="BR237" s="160"/>
      <c r="BS237" s="160"/>
    </row>
    <row r="238" spans="1:71" s="161" customFormat="1" ht="15.75" customHeight="1" thickBot="1" x14ac:dyDescent="0.3">
      <c r="A238" s="162"/>
      <c r="B238" s="162"/>
      <c r="C238" s="147"/>
      <c r="D238" s="147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  <c r="Y238" s="160"/>
      <c r="Z238" s="160"/>
      <c r="AA238" s="160"/>
      <c r="AB238" s="160"/>
      <c r="AC238" s="160"/>
      <c r="AD238" s="160"/>
      <c r="AE238" s="160"/>
      <c r="AF238" s="160"/>
      <c r="AG238" s="160"/>
      <c r="AH238" s="160"/>
      <c r="AI238" s="160"/>
      <c r="AJ238" s="160"/>
      <c r="AK238" s="160"/>
      <c r="AL238" s="160"/>
      <c r="AM238" s="160"/>
      <c r="AN238" s="160"/>
      <c r="AO238" s="160"/>
      <c r="AP238" s="160"/>
      <c r="AQ238" s="160"/>
      <c r="AR238" s="160"/>
      <c r="AS238" s="160"/>
      <c r="AT238" s="160"/>
      <c r="AU238" s="160"/>
      <c r="AV238" s="160"/>
      <c r="AW238" s="160"/>
      <c r="AX238" s="160"/>
      <c r="AY238" s="160"/>
      <c r="AZ238" s="160"/>
      <c r="BA238" s="160"/>
      <c r="BB238" s="160"/>
      <c r="BC238" s="160"/>
      <c r="BD238" s="160"/>
      <c r="BE238" s="160"/>
      <c r="BF238" s="160"/>
      <c r="BG238" s="160"/>
      <c r="BH238" s="160"/>
      <c r="BI238" s="160"/>
      <c r="BJ238" s="160"/>
      <c r="BK238" s="160"/>
      <c r="BL238" s="160"/>
      <c r="BM238" s="160"/>
      <c r="BN238" s="160"/>
      <c r="BO238" s="160"/>
      <c r="BP238" s="160"/>
      <c r="BQ238" s="160"/>
      <c r="BR238" s="160"/>
      <c r="BS238" s="160"/>
    </row>
    <row r="239" spans="1:71" s="161" customFormat="1" ht="15.75" customHeight="1" thickBot="1" x14ac:dyDescent="0.3">
      <c r="A239" s="162"/>
      <c r="B239" s="162"/>
      <c r="C239" s="147"/>
      <c r="D239" s="147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  <c r="AA239" s="160"/>
      <c r="AB239" s="160"/>
      <c r="AC239" s="160"/>
      <c r="AD239" s="160"/>
      <c r="AE239" s="160"/>
      <c r="AF239" s="160"/>
      <c r="AG239" s="160"/>
      <c r="AH239" s="160"/>
      <c r="AI239" s="160"/>
      <c r="AJ239" s="160"/>
      <c r="AK239" s="160"/>
      <c r="AL239" s="160"/>
      <c r="AM239" s="160"/>
      <c r="AN239" s="160"/>
      <c r="AO239" s="160"/>
      <c r="AP239" s="160"/>
      <c r="AQ239" s="160"/>
      <c r="AR239" s="160"/>
      <c r="AS239" s="160"/>
      <c r="AT239" s="160"/>
      <c r="AU239" s="160"/>
      <c r="AV239" s="160"/>
      <c r="AW239" s="160"/>
      <c r="AX239" s="160"/>
      <c r="AY239" s="160"/>
      <c r="AZ239" s="160"/>
      <c r="BA239" s="160"/>
      <c r="BB239" s="160"/>
      <c r="BC239" s="160"/>
      <c r="BD239" s="160"/>
      <c r="BE239" s="160"/>
      <c r="BF239" s="160"/>
      <c r="BG239" s="160"/>
      <c r="BH239" s="160"/>
      <c r="BI239" s="160"/>
      <c r="BJ239" s="160"/>
      <c r="BK239" s="160"/>
      <c r="BL239" s="160"/>
      <c r="BM239" s="160"/>
      <c r="BN239" s="160"/>
      <c r="BO239" s="160"/>
      <c r="BP239" s="160"/>
      <c r="BQ239" s="160"/>
      <c r="BR239" s="160"/>
      <c r="BS239" s="160"/>
    </row>
    <row r="240" spans="1:71" s="161" customFormat="1" ht="15.75" customHeight="1" thickBot="1" x14ac:dyDescent="0.3">
      <c r="A240" s="162"/>
      <c r="B240" s="162"/>
      <c r="C240" s="147"/>
      <c r="D240" s="147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0"/>
      <c r="Y240" s="160"/>
      <c r="Z240" s="160"/>
      <c r="AA240" s="160"/>
      <c r="AB240" s="160"/>
      <c r="AC240" s="160"/>
      <c r="AD240" s="160"/>
      <c r="AE240" s="160"/>
      <c r="AF240" s="160"/>
      <c r="AG240" s="160"/>
      <c r="AH240" s="160"/>
      <c r="AI240" s="160"/>
      <c r="AJ240" s="160"/>
      <c r="AK240" s="160"/>
      <c r="AL240" s="160"/>
      <c r="AM240" s="160"/>
      <c r="AN240" s="160"/>
      <c r="AO240" s="160"/>
      <c r="AP240" s="160"/>
      <c r="AQ240" s="160"/>
      <c r="AR240" s="160"/>
      <c r="AS240" s="160"/>
      <c r="AT240" s="160"/>
      <c r="AU240" s="160"/>
      <c r="AV240" s="160"/>
      <c r="AW240" s="160"/>
      <c r="AX240" s="160"/>
      <c r="AY240" s="160"/>
      <c r="AZ240" s="160"/>
      <c r="BA240" s="160"/>
      <c r="BB240" s="160"/>
      <c r="BC240" s="160"/>
      <c r="BD240" s="160"/>
      <c r="BE240" s="160"/>
      <c r="BF240" s="160"/>
      <c r="BG240" s="160"/>
      <c r="BH240" s="160"/>
      <c r="BI240" s="160"/>
      <c r="BJ240" s="160"/>
      <c r="BK240" s="160"/>
      <c r="BL240" s="160"/>
      <c r="BM240" s="160"/>
      <c r="BN240" s="160"/>
      <c r="BO240" s="160"/>
      <c r="BP240" s="160"/>
      <c r="BQ240" s="160"/>
      <c r="BR240" s="160"/>
      <c r="BS240" s="160"/>
    </row>
    <row r="241" spans="1:71" s="161" customFormat="1" ht="15.75" customHeight="1" thickBot="1" x14ac:dyDescent="0.3">
      <c r="A241" s="162"/>
      <c r="B241" s="162"/>
      <c r="C241" s="147"/>
      <c r="D241" s="147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  <c r="AA241" s="160"/>
      <c r="AB241" s="160"/>
      <c r="AC241" s="160"/>
      <c r="AD241" s="160"/>
      <c r="AE241" s="160"/>
      <c r="AF241" s="160"/>
      <c r="AG241" s="160"/>
      <c r="AH241" s="160"/>
      <c r="AI241" s="160"/>
      <c r="AJ241" s="160"/>
      <c r="AK241" s="160"/>
      <c r="AL241" s="160"/>
      <c r="AM241" s="160"/>
      <c r="AN241" s="160"/>
      <c r="AO241" s="160"/>
      <c r="AP241" s="160"/>
      <c r="AQ241" s="160"/>
      <c r="AR241" s="160"/>
      <c r="AS241" s="160"/>
      <c r="AT241" s="160"/>
      <c r="AU241" s="160"/>
      <c r="AV241" s="160"/>
      <c r="AW241" s="160"/>
      <c r="AX241" s="160"/>
      <c r="AY241" s="160"/>
      <c r="AZ241" s="160"/>
      <c r="BA241" s="160"/>
      <c r="BB241" s="160"/>
      <c r="BC241" s="160"/>
      <c r="BD241" s="160"/>
      <c r="BE241" s="160"/>
      <c r="BF241" s="160"/>
      <c r="BG241" s="160"/>
      <c r="BH241" s="160"/>
      <c r="BI241" s="160"/>
      <c r="BJ241" s="160"/>
      <c r="BK241" s="160"/>
      <c r="BL241" s="160"/>
      <c r="BM241" s="160"/>
      <c r="BN241" s="160"/>
      <c r="BO241" s="160"/>
      <c r="BP241" s="160"/>
      <c r="BQ241" s="160"/>
      <c r="BR241" s="160"/>
      <c r="BS241" s="160"/>
    </row>
    <row r="242" spans="1:71" s="161" customFormat="1" ht="15.75" customHeight="1" thickBot="1" x14ac:dyDescent="0.3">
      <c r="A242" s="162"/>
      <c r="B242" s="162"/>
      <c r="C242" s="147"/>
      <c r="D242" s="147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  <c r="AA242" s="160"/>
      <c r="AB242" s="160"/>
      <c r="AC242" s="160"/>
      <c r="AD242" s="160"/>
      <c r="AE242" s="160"/>
      <c r="AF242" s="160"/>
      <c r="AG242" s="160"/>
      <c r="AH242" s="160"/>
      <c r="AI242" s="160"/>
      <c r="AJ242" s="160"/>
      <c r="AK242" s="160"/>
      <c r="AL242" s="160"/>
      <c r="AM242" s="160"/>
      <c r="AN242" s="160"/>
      <c r="AO242" s="160"/>
      <c r="AP242" s="160"/>
      <c r="AQ242" s="160"/>
      <c r="AR242" s="160"/>
      <c r="AS242" s="160"/>
      <c r="AT242" s="160"/>
      <c r="AU242" s="160"/>
      <c r="AV242" s="160"/>
      <c r="AW242" s="160"/>
      <c r="AX242" s="160"/>
      <c r="AY242" s="160"/>
      <c r="AZ242" s="160"/>
      <c r="BA242" s="160"/>
      <c r="BB242" s="160"/>
      <c r="BC242" s="160"/>
      <c r="BD242" s="160"/>
      <c r="BE242" s="160"/>
      <c r="BF242" s="160"/>
      <c r="BG242" s="160"/>
      <c r="BH242" s="160"/>
      <c r="BI242" s="160"/>
      <c r="BJ242" s="160"/>
      <c r="BK242" s="160"/>
      <c r="BL242" s="160"/>
      <c r="BM242" s="160"/>
      <c r="BN242" s="160"/>
      <c r="BO242" s="160"/>
      <c r="BP242" s="160"/>
      <c r="BQ242" s="160"/>
      <c r="BR242" s="160"/>
      <c r="BS242" s="160"/>
    </row>
    <row r="243" spans="1:71" s="161" customFormat="1" ht="15.75" customHeight="1" thickBot="1" x14ac:dyDescent="0.3">
      <c r="A243" s="162"/>
      <c r="B243" s="162"/>
      <c r="C243" s="147"/>
      <c r="D243" s="147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  <c r="AA243" s="160"/>
      <c r="AB243" s="160"/>
      <c r="AC243" s="160"/>
      <c r="AD243" s="160"/>
      <c r="AE243" s="160"/>
      <c r="AF243" s="160"/>
      <c r="AG243" s="160"/>
      <c r="AH243" s="160"/>
      <c r="AI243" s="160"/>
      <c r="AJ243" s="160"/>
      <c r="AK243" s="160"/>
      <c r="AL243" s="160"/>
      <c r="AM243" s="160"/>
      <c r="AN243" s="160"/>
      <c r="AO243" s="160"/>
      <c r="AP243" s="160"/>
      <c r="AQ243" s="160"/>
      <c r="AR243" s="160"/>
      <c r="AS243" s="160"/>
      <c r="AT243" s="160"/>
      <c r="AU243" s="160"/>
      <c r="AV243" s="160"/>
      <c r="AW243" s="160"/>
      <c r="AX243" s="160"/>
      <c r="AY243" s="160"/>
      <c r="AZ243" s="160"/>
      <c r="BA243" s="160"/>
      <c r="BB243" s="160"/>
      <c r="BC243" s="160"/>
      <c r="BD243" s="160"/>
      <c r="BE243" s="160"/>
      <c r="BF243" s="160"/>
      <c r="BG243" s="160"/>
      <c r="BH243" s="160"/>
      <c r="BI243" s="160"/>
      <c r="BJ243" s="160"/>
      <c r="BK243" s="160"/>
      <c r="BL243" s="160"/>
      <c r="BM243" s="160"/>
      <c r="BN243" s="160"/>
      <c r="BO243" s="160"/>
      <c r="BP243" s="160"/>
      <c r="BQ243" s="160"/>
      <c r="BR243" s="160"/>
      <c r="BS243" s="160"/>
    </row>
    <row r="244" spans="1:71" s="161" customFormat="1" ht="15.75" customHeight="1" thickBot="1" x14ac:dyDescent="0.3">
      <c r="A244" s="162"/>
      <c r="B244" s="162"/>
      <c r="C244" s="147"/>
      <c r="D244" s="147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60"/>
      <c r="Z244" s="160"/>
      <c r="AA244" s="160"/>
      <c r="AB244" s="160"/>
      <c r="AC244" s="160"/>
      <c r="AD244" s="160"/>
      <c r="AE244" s="160"/>
      <c r="AF244" s="160"/>
      <c r="AG244" s="160"/>
      <c r="AH244" s="160"/>
      <c r="AI244" s="160"/>
      <c r="AJ244" s="160"/>
      <c r="AK244" s="160"/>
      <c r="AL244" s="160"/>
      <c r="AM244" s="160"/>
      <c r="AN244" s="160"/>
      <c r="AO244" s="160"/>
      <c r="AP244" s="160"/>
      <c r="AQ244" s="160"/>
      <c r="AR244" s="160"/>
      <c r="AS244" s="160"/>
      <c r="AT244" s="160"/>
      <c r="AU244" s="160"/>
      <c r="AV244" s="160"/>
      <c r="AW244" s="160"/>
      <c r="AX244" s="160"/>
      <c r="AY244" s="160"/>
      <c r="AZ244" s="160"/>
      <c r="BA244" s="160"/>
      <c r="BB244" s="160"/>
      <c r="BC244" s="160"/>
      <c r="BD244" s="160"/>
      <c r="BE244" s="160"/>
      <c r="BF244" s="160"/>
      <c r="BG244" s="160"/>
      <c r="BH244" s="160"/>
      <c r="BI244" s="160"/>
      <c r="BJ244" s="160"/>
      <c r="BK244" s="160"/>
      <c r="BL244" s="160"/>
      <c r="BM244" s="160"/>
      <c r="BN244" s="160"/>
      <c r="BO244" s="160"/>
      <c r="BP244" s="160"/>
      <c r="BQ244" s="160"/>
      <c r="BR244" s="160"/>
      <c r="BS244" s="160"/>
    </row>
    <row r="245" spans="1:71" s="161" customFormat="1" ht="15.75" customHeight="1" thickBot="1" x14ac:dyDescent="0.3">
      <c r="A245" s="162"/>
      <c r="B245" s="162"/>
      <c r="C245" s="147"/>
      <c r="D245" s="147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  <c r="AA245" s="160"/>
      <c r="AB245" s="160"/>
      <c r="AC245" s="160"/>
      <c r="AD245" s="160"/>
      <c r="AE245" s="160"/>
      <c r="AF245" s="160"/>
      <c r="AG245" s="160"/>
      <c r="AH245" s="160"/>
      <c r="AI245" s="160"/>
      <c r="AJ245" s="160"/>
      <c r="AK245" s="160"/>
      <c r="AL245" s="160"/>
      <c r="AM245" s="160"/>
      <c r="AN245" s="160"/>
      <c r="AO245" s="160"/>
      <c r="AP245" s="160"/>
      <c r="AQ245" s="160"/>
      <c r="AR245" s="160"/>
      <c r="AS245" s="160"/>
      <c r="AT245" s="160"/>
      <c r="AU245" s="160"/>
      <c r="AV245" s="160"/>
      <c r="AW245" s="160"/>
      <c r="AX245" s="160"/>
      <c r="AY245" s="160"/>
      <c r="AZ245" s="160"/>
      <c r="BA245" s="160"/>
      <c r="BB245" s="160"/>
      <c r="BC245" s="160"/>
      <c r="BD245" s="160"/>
      <c r="BE245" s="160"/>
      <c r="BF245" s="160"/>
      <c r="BG245" s="160"/>
      <c r="BH245" s="160"/>
      <c r="BI245" s="160"/>
      <c r="BJ245" s="160"/>
      <c r="BK245" s="160"/>
      <c r="BL245" s="160"/>
      <c r="BM245" s="160"/>
      <c r="BN245" s="160"/>
      <c r="BO245" s="160"/>
      <c r="BP245" s="160"/>
      <c r="BQ245" s="160"/>
      <c r="BR245" s="160"/>
      <c r="BS245" s="160"/>
    </row>
    <row r="246" spans="1:71" ht="15.75" customHeight="1" thickBot="1" x14ac:dyDescent="0.3">
      <c r="A246" s="165"/>
      <c r="B246" s="165"/>
      <c r="C246" s="148"/>
      <c r="D246" s="148"/>
    </row>
    <row r="247" spans="1:71" ht="15.75" customHeight="1" thickBot="1" x14ac:dyDescent="0.3">
      <c r="A247" s="165"/>
      <c r="B247" s="165"/>
      <c r="C247" s="148"/>
      <c r="D247" s="148"/>
    </row>
    <row r="248" spans="1:71" ht="15.75" customHeight="1" thickBot="1" x14ac:dyDescent="0.3">
      <c r="A248" s="165"/>
      <c r="B248" s="165"/>
      <c r="C248" s="148"/>
      <c r="D248" s="148"/>
    </row>
    <row r="249" spans="1:71" ht="15.75" customHeight="1" thickBot="1" x14ac:dyDescent="0.3">
      <c r="A249" s="165"/>
      <c r="B249" s="165"/>
      <c r="C249" s="148"/>
      <c r="D249" s="148"/>
    </row>
    <row r="250" spans="1:71" ht="15.75" customHeight="1" thickBot="1" x14ac:dyDescent="0.3">
      <c r="A250" s="165"/>
      <c r="B250" s="165"/>
      <c r="C250" s="148"/>
      <c r="D250" s="148"/>
    </row>
    <row r="251" spans="1:71" ht="15.75" customHeight="1" thickBot="1" x14ac:dyDescent="0.3">
      <c r="A251" s="165"/>
      <c r="B251" s="165"/>
      <c r="C251" s="148"/>
      <c r="D251" s="148"/>
    </row>
    <row r="252" spans="1:71" ht="15.75" customHeight="1" thickBot="1" x14ac:dyDescent="0.3">
      <c r="A252" s="165"/>
      <c r="B252" s="165"/>
      <c r="C252" s="148"/>
      <c r="D252" s="148"/>
      <c r="E252" s="166"/>
      <c r="F252" s="166"/>
      <c r="G252" s="166"/>
      <c r="H252" s="166"/>
      <c r="I252" s="166"/>
      <c r="J252" s="166"/>
      <c r="K252" s="166"/>
      <c r="L252" s="166"/>
      <c r="M252" s="166"/>
      <c r="N252" s="166"/>
      <c r="O252" s="166"/>
      <c r="P252" s="166"/>
      <c r="Q252" s="166"/>
      <c r="R252" s="166"/>
      <c r="S252" s="166"/>
      <c r="T252" s="166"/>
      <c r="U252" s="166"/>
      <c r="V252" s="166"/>
      <c r="W252" s="166"/>
      <c r="X252" s="166"/>
      <c r="Y252" s="166"/>
      <c r="Z252" s="166"/>
      <c r="AA252" s="166"/>
      <c r="AB252" s="166"/>
      <c r="AC252" s="166"/>
      <c r="AD252" s="166"/>
      <c r="AE252" s="166"/>
      <c r="AF252" s="166"/>
      <c r="AG252" s="166"/>
      <c r="AH252" s="166"/>
      <c r="AI252" s="166"/>
      <c r="AJ252" s="166"/>
      <c r="AK252" s="166"/>
      <c r="AL252" s="166"/>
      <c r="AM252" s="166"/>
      <c r="AN252" s="166"/>
      <c r="AO252" s="166"/>
      <c r="AP252" s="166"/>
      <c r="AQ252" s="166"/>
      <c r="AR252" s="166"/>
      <c r="AS252" s="166"/>
      <c r="AT252" s="166"/>
      <c r="AU252" s="166"/>
      <c r="AV252" s="166"/>
      <c r="AW252" s="166"/>
      <c r="AX252" s="166"/>
      <c r="AY252" s="166"/>
      <c r="AZ252" s="166"/>
      <c r="BA252" s="166"/>
      <c r="BB252" s="166"/>
      <c r="BC252" s="166"/>
      <c r="BD252" s="166"/>
      <c r="BE252" s="166"/>
      <c r="BF252" s="166"/>
      <c r="BG252" s="166"/>
      <c r="BH252" s="166"/>
      <c r="BI252" s="166"/>
      <c r="BJ252" s="166"/>
      <c r="BK252" s="166"/>
      <c r="BL252" s="166"/>
      <c r="BM252" s="166"/>
      <c r="BN252" s="166"/>
      <c r="BO252" s="166"/>
      <c r="BP252" s="166"/>
      <c r="BQ252" s="166"/>
      <c r="BR252" s="166"/>
      <c r="BS252" s="166"/>
    </row>
    <row r="253" spans="1:71" ht="15.75" customHeight="1" thickBot="1" x14ac:dyDescent="0.3">
      <c r="A253" s="165"/>
      <c r="B253" s="165"/>
      <c r="C253" s="148"/>
      <c r="D253" s="148"/>
      <c r="E253" s="166"/>
      <c r="F253" s="166"/>
      <c r="G253" s="166"/>
      <c r="H253" s="166"/>
      <c r="I253" s="166"/>
      <c r="J253" s="166"/>
      <c r="K253" s="166"/>
      <c r="L253" s="166"/>
      <c r="M253" s="166"/>
      <c r="N253" s="166"/>
      <c r="O253" s="166"/>
      <c r="P253" s="166"/>
      <c r="Q253" s="166"/>
      <c r="R253" s="166"/>
      <c r="S253" s="166"/>
      <c r="T253" s="166"/>
      <c r="U253" s="166"/>
      <c r="V253" s="166"/>
      <c r="W253" s="166"/>
      <c r="X253" s="166"/>
      <c r="Y253" s="166"/>
      <c r="Z253" s="166"/>
      <c r="AA253" s="166"/>
      <c r="AB253" s="166"/>
      <c r="AC253" s="166"/>
      <c r="AD253" s="166"/>
      <c r="AE253" s="166"/>
      <c r="AF253" s="166"/>
      <c r="AG253" s="166"/>
      <c r="AH253" s="166"/>
      <c r="AI253" s="166"/>
      <c r="AJ253" s="166"/>
      <c r="AK253" s="166"/>
      <c r="AL253" s="166"/>
      <c r="AM253" s="166"/>
      <c r="AN253" s="166"/>
      <c r="AO253" s="166"/>
      <c r="AP253" s="166"/>
      <c r="AQ253" s="166"/>
      <c r="AR253" s="166"/>
      <c r="AS253" s="166"/>
      <c r="AT253" s="166"/>
      <c r="AU253" s="166"/>
      <c r="AV253" s="166"/>
      <c r="AW253" s="166"/>
      <c r="AX253" s="166"/>
      <c r="AY253" s="166"/>
      <c r="AZ253" s="166"/>
      <c r="BA253" s="166"/>
      <c r="BB253" s="166"/>
      <c r="BC253" s="166"/>
      <c r="BD253" s="166"/>
      <c r="BE253" s="166"/>
      <c r="BF253" s="166"/>
      <c r="BG253" s="166"/>
      <c r="BH253" s="166"/>
      <c r="BI253" s="166"/>
      <c r="BJ253" s="166"/>
      <c r="BK253" s="166"/>
      <c r="BL253" s="166"/>
      <c r="BM253" s="166"/>
      <c r="BN253" s="166"/>
      <c r="BO253" s="166"/>
      <c r="BP253" s="166"/>
      <c r="BQ253" s="166"/>
      <c r="BR253" s="166"/>
      <c r="BS253" s="166"/>
    </row>
    <row r="254" spans="1:71" ht="15.75" customHeight="1" thickBot="1" x14ac:dyDescent="0.3">
      <c r="A254" s="165"/>
      <c r="B254" s="165"/>
      <c r="C254" s="148"/>
      <c r="D254" s="148"/>
      <c r="E254" s="166"/>
      <c r="F254" s="166"/>
      <c r="G254" s="166"/>
      <c r="H254" s="166"/>
      <c r="I254" s="166"/>
      <c r="J254" s="166"/>
      <c r="K254" s="166"/>
      <c r="L254" s="166"/>
      <c r="M254" s="166"/>
      <c r="N254" s="166"/>
      <c r="O254" s="166"/>
      <c r="P254" s="166"/>
      <c r="Q254" s="166"/>
      <c r="R254" s="166"/>
      <c r="S254" s="166"/>
      <c r="T254" s="166"/>
      <c r="U254" s="166"/>
      <c r="V254" s="166"/>
      <c r="W254" s="166"/>
      <c r="X254" s="166"/>
      <c r="Y254" s="166"/>
      <c r="Z254" s="166"/>
      <c r="AA254" s="166"/>
      <c r="AB254" s="166"/>
      <c r="AC254" s="166"/>
      <c r="AD254" s="166"/>
      <c r="AE254" s="166"/>
      <c r="AF254" s="166"/>
      <c r="AG254" s="166"/>
      <c r="AH254" s="166"/>
      <c r="AI254" s="166"/>
      <c r="AJ254" s="166"/>
      <c r="AK254" s="166"/>
      <c r="AL254" s="166"/>
      <c r="AM254" s="166"/>
      <c r="AN254" s="166"/>
      <c r="AO254" s="166"/>
      <c r="AP254" s="166"/>
      <c r="AQ254" s="166"/>
      <c r="AR254" s="166"/>
      <c r="AS254" s="166"/>
      <c r="AT254" s="166"/>
      <c r="AU254" s="166"/>
      <c r="AV254" s="166"/>
      <c r="AW254" s="166"/>
      <c r="AX254" s="166"/>
      <c r="AY254" s="166"/>
      <c r="AZ254" s="166"/>
      <c r="BA254" s="166"/>
      <c r="BB254" s="166"/>
      <c r="BC254" s="166"/>
      <c r="BD254" s="166"/>
      <c r="BE254" s="166"/>
      <c r="BF254" s="166"/>
      <c r="BG254" s="166"/>
      <c r="BH254" s="166"/>
      <c r="BI254" s="166"/>
      <c r="BJ254" s="166"/>
      <c r="BK254" s="166"/>
      <c r="BL254" s="166"/>
      <c r="BM254" s="166"/>
      <c r="BN254" s="166"/>
      <c r="BO254" s="166"/>
      <c r="BP254" s="166"/>
      <c r="BQ254" s="166"/>
      <c r="BR254" s="166"/>
      <c r="BS254" s="166"/>
    </row>
    <row r="255" spans="1:71" ht="15.75" customHeight="1" thickBot="1" x14ac:dyDescent="0.3">
      <c r="A255" s="165"/>
      <c r="B255" s="165"/>
      <c r="C255" s="148"/>
      <c r="D255" s="148"/>
      <c r="E255" s="166"/>
      <c r="F255" s="166"/>
      <c r="G255" s="166"/>
      <c r="H255" s="166"/>
      <c r="I255" s="166"/>
      <c r="J255" s="166"/>
      <c r="K255" s="166"/>
      <c r="L255" s="166"/>
      <c r="M255" s="166"/>
      <c r="N255" s="166"/>
      <c r="O255" s="166"/>
      <c r="P255" s="166"/>
      <c r="Q255" s="166"/>
      <c r="R255" s="166"/>
      <c r="S255" s="166"/>
      <c r="T255" s="166"/>
      <c r="U255" s="166"/>
      <c r="V255" s="166"/>
      <c r="W255" s="166"/>
      <c r="X255" s="166"/>
      <c r="Y255" s="166"/>
      <c r="Z255" s="166"/>
      <c r="AA255" s="166"/>
      <c r="AB255" s="166"/>
      <c r="AC255" s="166"/>
      <c r="AD255" s="166"/>
      <c r="AE255" s="166"/>
      <c r="AF255" s="166"/>
      <c r="AG255" s="166"/>
      <c r="AH255" s="166"/>
      <c r="AI255" s="166"/>
      <c r="AJ255" s="166"/>
      <c r="AK255" s="166"/>
      <c r="AL255" s="166"/>
      <c r="AM255" s="166"/>
      <c r="AN255" s="166"/>
      <c r="AO255" s="166"/>
      <c r="AP255" s="166"/>
      <c r="AQ255" s="166"/>
      <c r="AR255" s="166"/>
      <c r="AS255" s="166"/>
      <c r="AT255" s="166"/>
      <c r="AU255" s="166"/>
      <c r="AV255" s="166"/>
      <c r="AW255" s="166"/>
      <c r="AX255" s="166"/>
      <c r="AY255" s="166"/>
      <c r="AZ255" s="166"/>
      <c r="BA255" s="166"/>
      <c r="BB255" s="166"/>
      <c r="BC255" s="166"/>
      <c r="BD255" s="166"/>
      <c r="BE255" s="166"/>
      <c r="BF255" s="166"/>
      <c r="BG255" s="166"/>
      <c r="BH255" s="166"/>
      <c r="BI255" s="166"/>
      <c r="BJ255" s="166"/>
      <c r="BK255" s="166"/>
      <c r="BL255" s="166"/>
      <c r="BM255" s="166"/>
      <c r="BN255" s="166"/>
      <c r="BO255" s="166"/>
      <c r="BP255" s="166"/>
      <c r="BQ255" s="166"/>
      <c r="BR255" s="166"/>
      <c r="BS255" s="166"/>
    </row>
    <row r="256" spans="1:71" ht="15.75" customHeight="1" thickBot="1" x14ac:dyDescent="0.3">
      <c r="A256" s="165"/>
      <c r="B256" s="165"/>
      <c r="C256" s="148"/>
      <c r="D256" s="148"/>
      <c r="E256" s="166"/>
      <c r="F256" s="166"/>
      <c r="G256" s="166"/>
      <c r="H256" s="166"/>
      <c r="I256" s="166"/>
      <c r="J256" s="166"/>
      <c r="K256" s="166"/>
      <c r="L256" s="166"/>
      <c r="M256" s="166"/>
      <c r="N256" s="166"/>
      <c r="O256" s="166"/>
      <c r="P256" s="166"/>
      <c r="Q256" s="166"/>
      <c r="R256" s="166"/>
      <c r="S256" s="166"/>
      <c r="T256" s="166"/>
      <c r="U256" s="166"/>
      <c r="V256" s="166"/>
      <c r="W256" s="166"/>
      <c r="X256" s="166"/>
      <c r="Y256" s="166"/>
      <c r="Z256" s="166"/>
      <c r="AA256" s="166"/>
      <c r="AB256" s="166"/>
      <c r="AC256" s="166"/>
      <c r="AD256" s="166"/>
      <c r="AE256" s="166"/>
      <c r="AF256" s="166"/>
      <c r="AG256" s="166"/>
      <c r="AH256" s="166"/>
      <c r="AI256" s="166"/>
      <c r="AJ256" s="166"/>
      <c r="AK256" s="166"/>
      <c r="AL256" s="166"/>
      <c r="AM256" s="166"/>
      <c r="AN256" s="166"/>
      <c r="AO256" s="166"/>
      <c r="AP256" s="166"/>
      <c r="AQ256" s="166"/>
      <c r="AR256" s="166"/>
      <c r="AS256" s="166"/>
      <c r="AT256" s="166"/>
      <c r="AU256" s="166"/>
      <c r="AV256" s="166"/>
      <c r="AW256" s="166"/>
      <c r="AX256" s="166"/>
      <c r="AY256" s="166"/>
      <c r="AZ256" s="166"/>
      <c r="BA256" s="166"/>
      <c r="BB256" s="166"/>
      <c r="BC256" s="166"/>
      <c r="BD256" s="166"/>
      <c r="BE256" s="166"/>
      <c r="BF256" s="166"/>
      <c r="BG256" s="166"/>
      <c r="BH256" s="166"/>
      <c r="BI256" s="166"/>
      <c r="BJ256" s="166"/>
      <c r="BK256" s="166"/>
      <c r="BL256" s="166"/>
      <c r="BM256" s="166"/>
      <c r="BN256" s="166"/>
      <c r="BO256" s="166"/>
      <c r="BP256" s="166"/>
      <c r="BQ256" s="166"/>
      <c r="BR256" s="166"/>
      <c r="BS256" s="166"/>
    </row>
    <row r="257" spans="1:71" ht="15.75" customHeight="1" thickBot="1" x14ac:dyDescent="0.3">
      <c r="A257" s="165"/>
      <c r="B257" s="165"/>
      <c r="C257" s="148"/>
      <c r="D257" s="148"/>
      <c r="E257" s="166"/>
      <c r="F257" s="166"/>
      <c r="G257" s="166"/>
      <c r="H257" s="166"/>
      <c r="I257" s="166"/>
      <c r="J257" s="166"/>
      <c r="K257" s="166"/>
      <c r="L257" s="166"/>
      <c r="M257" s="166"/>
      <c r="N257" s="166"/>
      <c r="O257" s="166"/>
      <c r="P257" s="166"/>
      <c r="Q257" s="166"/>
      <c r="R257" s="166"/>
      <c r="S257" s="166"/>
      <c r="T257" s="166"/>
      <c r="U257" s="166"/>
      <c r="V257" s="166"/>
      <c r="W257" s="166"/>
      <c r="X257" s="166"/>
      <c r="Y257" s="166"/>
      <c r="Z257" s="166"/>
      <c r="AA257" s="166"/>
      <c r="AB257" s="166"/>
      <c r="AC257" s="166"/>
      <c r="AD257" s="166"/>
      <c r="AE257" s="166"/>
      <c r="AF257" s="166"/>
      <c r="AG257" s="166"/>
      <c r="AH257" s="166"/>
      <c r="AI257" s="166"/>
      <c r="AJ257" s="166"/>
      <c r="AK257" s="166"/>
      <c r="AL257" s="166"/>
      <c r="AM257" s="166"/>
      <c r="AN257" s="166"/>
      <c r="AO257" s="166"/>
      <c r="AP257" s="166"/>
      <c r="AQ257" s="166"/>
      <c r="AR257" s="166"/>
      <c r="AS257" s="166"/>
      <c r="AT257" s="166"/>
      <c r="AU257" s="166"/>
      <c r="AV257" s="166"/>
      <c r="AW257" s="166"/>
      <c r="AX257" s="166"/>
      <c r="AY257" s="166"/>
      <c r="AZ257" s="166"/>
      <c r="BA257" s="166"/>
      <c r="BB257" s="166"/>
      <c r="BC257" s="166"/>
      <c r="BD257" s="166"/>
      <c r="BE257" s="166"/>
      <c r="BF257" s="166"/>
      <c r="BG257" s="166"/>
      <c r="BH257" s="166"/>
      <c r="BI257" s="166"/>
      <c r="BJ257" s="166"/>
      <c r="BK257" s="166"/>
      <c r="BL257" s="166"/>
      <c r="BM257" s="166"/>
      <c r="BN257" s="166"/>
      <c r="BO257" s="166"/>
      <c r="BP257" s="166"/>
      <c r="BQ257" s="166"/>
      <c r="BR257" s="166"/>
      <c r="BS257" s="166"/>
    </row>
    <row r="258" spans="1:71" ht="15.75" customHeight="1" thickBot="1" x14ac:dyDescent="0.3">
      <c r="A258" s="165"/>
      <c r="B258" s="165"/>
      <c r="C258" s="148"/>
      <c r="D258" s="148"/>
      <c r="E258" s="166"/>
      <c r="F258" s="166"/>
      <c r="G258" s="166"/>
      <c r="H258" s="166"/>
      <c r="I258" s="166"/>
      <c r="J258" s="166"/>
      <c r="K258" s="166"/>
      <c r="L258" s="166"/>
      <c r="M258" s="166"/>
      <c r="N258" s="166"/>
      <c r="O258" s="166"/>
      <c r="P258" s="166"/>
      <c r="Q258" s="166"/>
      <c r="R258" s="166"/>
      <c r="S258" s="166"/>
      <c r="T258" s="166"/>
      <c r="U258" s="166"/>
      <c r="V258" s="166"/>
      <c r="W258" s="166"/>
      <c r="X258" s="166"/>
      <c r="Y258" s="166"/>
      <c r="Z258" s="166"/>
      <c r="AA258" s="166"/>
      <c r="AB258" s="166"/>
      <c r="AC258" s="166"/>
      <c r="AD258" s="166"/>
      <c r="AE258" s="166"/>
      <c r="AF258" s="166"/>
      <c r="AG258" s="166"/>
      <c r="AH258" s="166"/>
      <c r="AI258" s="166"/>
      <c r="AJ258" s="166"/>
      <c r="AK258" s="166"/>
      <c r="AL258" s="166"/>
      <c r="AM258" s="166"/>
      <c r="AN258" s="166"/>
      <c r="AO258" s="166"/>
      <c r="AP258" s="166"/>
      <c r="AQ258" s="166"/>
      <c r="AR258" s="166"/>
      <c r="AS258" s="166"/>
      <c r="AT258" s="166"/>
      <c r="AU258" s="166"/>
      <c r="AV258" s="166"/>
      <c r="AW258" s="166"/>
      <c r="AX258" s="166"/>
      <c r="AY258" s="166"/>
      <c r="AZ258" s="166"/>
      <c r="BA258" s="166"/>
      <c r="BB258" s="166"/>
      <c r="BC258" s="166"/>
      <c r="BD258" s="166"/>
      <c r="BE258" s="166"/>
      <c r="BF258" s="166"/>
      <c r="BG258" s="166"/>
      <c r="BH258" s="166"/>
      <c r="BI258" s="166"/>
      <c r="BJ258" s="166"/>
      <c r="BK258" s="166"/>
      <c r="BL258" s="166"/>
      <c r="BM258" s="166"/>
      <c r="BN258" s="166"/>
      <c r="BO258" s="166"/>
      <c r="BP258" s="166"/>
      <c r="BQ258" s="166"/>
      <c r="BR258" s="166"/>
      <c r="BS258" s="166"/>
    </row>
    <row r="259" spans="1:71" ht="15.75" customHeight="1" thickBot="1" x14ac:dyDescent="0.3">
      <c r="A259" s="165"/>
      <c r="B259" s="165"/>
      <c r="C259" s="148"/>
      <c r="D259" s="148"/>
      <c r="E259" s="166"/>
      <c r="F259" s="166"/>
      <c r="G259" s="166"/>
      <c r="H259" s="166"/>
      <c r="I259" s="166"/>
      <c r="J259" s="166"/>
      <c r="K259" s="166"/>
      <c r="L259" s="166"/>
      <c r="M259" s="166"/>
      <c r="N259" s="166"/>
      <c r="O259" s="166"/>
      <c r="P259" s="166"/>
      <c r="Q259" s="166"/>
      <c r="R259" s="166"/>
      <c r="S259" s="166"/>
      <c r="T259" s="166"/>
      <c r="U259" s="166"/>
      <c r="V259" s="166"/>
      <c r="W259" s="166"/>
      <c r="X259" s="166"/>
      <c r="Y259" s="166"/>
      <c r="Z259" s="166"/>
      <c r="AA259" s="166"/>
      <c r="AB259" s="166"/>
      <c r="AC259" s="166"/>
      <c r="AD259" s="166"/>
      <c r="AE259" s="166"/>
      <c r="AF259" s="166"/>
      <c r="AG259" s="166"/>
      <c r="AH259" s="166"/>
      <c r="AI259" s="166"/>
      <c r="AJ259" s="166"/>
      <c r="AK259" s="166"/>
      <c r="AL259" s="166"/>
      <c r="AM259" s="166"/>
      <c r="AN259" s="166"/>
      <c r="AO259" s="166"/>
      <c r="AP259" s="166"/>
      <c r="AQ259" s="166"/>
      <c r="AR259" s="166"/>
      <c r="AS259" s="166"/>
      <c r="AT259" s="166"/>
      <c r="AU259" s="166"/>
      <c r="AV259" s="166"/>
      <c r="AW259" s="166"/>
      <c r="AX259" s="166"/>
      <c r="AY259" s="166"/>
      <c r="AZ259" s="166"/>
      <c r="BA259" s="166"/>
      <c r="BB259" s="166"/>
      <c r="BC259" s="166"/>
      <c r="BD259" s="166"/>
      <c r="BE259" s="166"/>
      <c r="BF259" s="166"/>
      <c r="BG259" s="166"/>
      <c r="BH259" s="166"/>
      <c r="BI259" s="166"/>
      <c r="BJ259" s="166"/>
      <c r="BK259" s="166"/>
      <c r="BL259" s="166"/>
      <c r="BM259" s="166"/>
      <c r="BN259" s="166"/>
      <c r="BO259" s="166"/>
      <c r="BP259" s="166"/>
      <c r="BQ259" s="166"/>
      <c r="BR259" s="166"/>
      <c r="BS259" s="166"/>
    </row>
    <row r="260" spans="1:71" ht="15.75" customHeight="1" thickBot="1" x14ac:dyDescent="0.3">
      <c r="A260" s="165"/>
      <c r="B260" s="165"/>
      <c r="C260" s="148"/>
      <c r="D260" s="148"/>
      <c r="E260" s="166"/>
      <c r="F260" s="166"/>
      <c r="G260" s="166"/>
      <c r="H260" s="166"/>
      <c r="I260" s="166"/>
      <c r="J260" s="166"/>
      <c r="K260" s="166"/>
      <c r="L260" s="166"/>
      <c r="M260" s="166"/>
      <c r="N260" s="166"/>
      <c r="O260" s="166"/>
      <c r="P260" s="166"/>
      <c r="Q260" s="166"/>
      <c r="R260" s="166"/>
      <c r="S260" s="166"/>
      <c r="T260" s="166"/>
      <c r="U260" s="166"/>
      <c r="V260" s="166"/>
      <c r="W260" s="166"/>
      <c r="X260" s="166"/>
      <c r="Y260" s="166"/>
      <c r="Z260" s="166"/>
      <c r="AA260" s="166"/>
      <c r="AB260" s="166"/>
      <c r="AC260" s="166"/>
      <c r="AD260" s="166"/>
      <c r="AE260" s="166"/>
      <c r="AF260" s="166"/>
      <c r="AG260" s="166"/>
      <c r="AH260" s="166"/>
      <c r="AI260" s="166"/>
      <c r="AJ260" s="166"/>
      <c r="AK260" s="166"/>
      <c r="AL260" s="166"/>
      <c r="AM260" s="166"/>
      <c r="AN260" s="166"/>
      <c r="AO260" s="166"/>
      <c r="AP260" s="166"/>
      <c r="AQ260" s="166"/>
      <c r="AR260" s="166"/>
      <c r="AS260" s="166"/>
      <c r="AT260" s="166"/>
      <c r="AU260" s="166"/>
      <c r="AV260" s="166"/>
      <c r="AW260" s="166"/>
      <c r="AX260" s="166"/>
      <c r="AY260" s="166"/>
      <c r="AZ260" s="166"/>
      <c r="BA260" s="166"/>
      <c r="BB260" s="166"/>
      <c r="BC260" s="166"/>
      <c r="BD260" s="166"/>
      <c r="BE260" s="166"/>
      <c r="BF260" s="166"/>
      <c r="BG260" s="166"/>
      <c r="BH260" s="166"/>
      <c r="BI260" s="166"/>
      <c r="BJ260" s="166"/>
      <c r="BK260" s="166"/>
      <c r="BL260" s="166"/>
      <c r="BM260" s="166"/>
      <c r="BN260" s="166"/>
      <c r="BO260" s="166"/>
      <c r="BP260" s="166"/>
      <c r="BQ260" s="166"/>
      <c r="BR260" s="166"/>
      <c r="BS260" s="166"/>
    </row>
    <row r="261" spans="1:71" ht="15.75" customHeight="1" thickBot="1" x14ac:dyDescent="0.3">
      <c r="A261" s="165"/>
      <c r="B261" s="165"/>
      <c r="C261" s="148"/>
      <c r="D261" s="148"/>
      <c r="E261" s="166"/>
      <c r="F261" s="166"/>
      <c r="G261" s="166"/>
      <c r="H261" s="166"/>
      <c r="I261" s="166"/>
      <c r="J261" s="166"/>
      <c r="K261" s="166"/>
      <c r="L261" s="166"/>
      <c r="M261" s="166"/>
      <c r="N261" s="166"/>
      <c r="O261" s="166"/>
      <c r="P261" s="166"/>
      <c r="Q261" s="166"/>
      <c r="R261" s="166"/>
      <c r="S261" s="166"/>
      <c r="T261" s="166"/>
      <c r="U261" s="166"/>
      <c r="V261" s="166"/>
      <c r="W261" s="166"/>
      <c r="X261" s="166"/>
      <c r="Y261" s="166"/>
      <c r="Z261" s="166"/>
      <c r="AA261" s="166"/>
      <c r="AB261" s="166"/>
      <c r="AC261" s="166"/>
      <c r="AD261" s="166"/>
      <c r="AE261" s="166"/>
      <c r="AF261" s="166"/>
      <c r="AG261" s="166"/>
      <c r="AH261" s="166"/>
      <c r="AI261" s="166"/>
      <c r="AJ261" s="166"/>
      <c r="AK261" s="166"/>
      <c r="AL261" s="166"/>
      <c r="AM261" s="166"/>
      <c r="AN261" s="166"/>
      <c r="AO261" s="166"/>
      <c r="AP261" s="166"/>
      <c r="AQ261" s="166"/>
      <c r="AR261" s="166"/>
      <c r="AS261" s="166"/>
      <c r="AT261" s="166"/>
      <c r="AU261" s="166"/>
      <c r="AV261" s="166"/>
      <c r="AW261" s="166"/>
      <c r="AX261" s="166"/>
      <c r="AY261" s="166"/>
      <c r="AZ261" s="166"/>
      <c r="BA261" s="166"/>
      <c r="BB261" s="166"/>
      <c r="BC261" s="166"/>
      <c r="BD261" s="166"/>
      <c r="BE261" s="166"/>
      <c r="BF261" s="166"/>
      <c r="BG261" s="166"/>
      <c r="BH261" s="166"/>
      <c r="BI261" s="166"/>
      <c r="BJ261" s="166"/>
      <c r="BK261" s="166"/>
      <c r="BL261" s="166"/>
      <c r="BM261" s="166"/>
      <c r="BN261" s="166"/>
      <c r="BO261" s="166"/>
      <c r="BP261" s="166"/>
      <c r="BQ261" s="166"/>
      <c r="BR261" s="166"/>
      <c r="BS261" s="166"/>
    </row>
    <row r="262" spans="1:71" ht="15.75" customHeight="1" thickBot="1" x14ac:dyDescent="0.3">
      <c r="A262" s="165"/>
      <c r="B262" s="165"/>
      <c r="C262" s="148"/>
      <c r="D262" s="148"/>
      <c r="E262" s="166"/>
      <c r="F262" s="166"/>
      <c r="G262" s="166"/>
      <c r="H262" s="166"/>
      <c r="I262" s="166"/>
      <c r="J262" s="166"/>
      <c r="K262" s="166"/>
      <c r="L262" s="166"/>
      <c r="M262" s="166"/>
      <c r="N262" s="166"/>
      <c r="O262" s="166"/>
      <c r="P262" s="166"/>
      <c r="Q262" s="166"/>
      <c r="R262" s="166"/>
      <c r="S262" s="166"/>
      <c r="T262" s="166"/>
      <c r="U262" s="166"/>
      <c r="V262" s="166"/>
      <c r="W262" s="166"/>
      <c r="X262" s="166"/>
      <c r="Y262" s="166"/>
      <c r="Z262" s="166"/>
      <c r="AA262" s="166"/>
      <c r="AB262" s="166"/>
      <c r="AC262" s="166"/>
      <c r="AD262" s="166"/>
      <c r="AE262" s="166"/>
      <c r="AF262" s="166"/>
      <c r="AG262" s="166"/>
      <c r="AH262" s="166"/>
      <c r="AI262" s="166"/>
      <c r="AJ262" s="166"/>
      <c r="AK262" s="166"/>
      <c r="AL262" s="166"/>
      <c r="AM262" s="166"/>
      <c r="AN262" s="166"/>
      <c r="AO262" s="166"/>
      <c r="AP262" s="166"/>
      <c r="AQ262" s="166"/>
      <c r="AR262" s="166"/>
      <c r="AS262" s="166"/>
      <c r="AT262" s="166"/>
      <c r="AU262" s="166"/>
      <c r="AV262" s="166"/>
      <c r="AW262" s="166"/>
      <c r="AX262" s="166"/>
      <c r="AY262" s="166"/>
      <c r="AZ262" s="166"/>
      <c r="BA262" s="166"/>
      <c r="BB262" s="166"/>
      <c r="BC262" s="166"/>
      <c r="BD262" s="166"/>
      <c r="BE262" s="166"/>
      <c r="BF262" s="166"/>
      <c r="BG262" s="166"/>
      <c r="BH262" s="166"/>
      <c r="BI262" s="166"/>
      <c r="BJ262" s="166"/>
      <c r="BK262" s="166"/>
      <c r="BL262" s="166"/>
      <c r="BM262" s="166"/>
      <c r="BN262" s="166"/>
      <c r="BO262" s="166"/>
      <c r="BP262" s="166"/>
      <c r="BQ262" s="166"/>
      <c r="BR262" s="166"/>
      <c r="BS262" s="166"/>
    </row>
    <row r="263" spans="1:71" ht="15.75" customHeight="1" thickBot="1" x14ac:dyDescent="0.3">
      <c r="A263" s="165"/>
      <c r="B263" s="165"/>
      <c r="C263" s="148"/>
      <c r="D263" s="148"/>
      <c r="E263" s="166"/>
      <c r="F263" s="166"/>
      <c r="G263" s="166"/>
      <c r="H263" s="166"/>
      <c r="I263" s="166"/>
      <c r="J263" s="166"/>
      <c r="K263" s="166"/>
      <c r="L263" s="166"/>
      <c r="M263" s="166"/>
      <c r="N263" s="166"/>
      <c r="O263" s="166"/>
      <c r="P263" s="166"/>
      <c r="Q263" s="166"/>
      <c r="R263" s="166"/>
      <c r="S263" s="166"/>
      <c r="T263" s="166"/>
      <c r="U263" s="166"/>
      <c r="V263" s="166"/>
      <c r="W263" s="166"/>
      <c r="X263" s="166"/>
      <c r="Y263" s="166"/>
      <c r="Z263" s="166"/>
      <c r="AA263" s="166"/>
      <c r="AB263" s="166"/>
      <c r="AC263" s="166"/>
      <c r="AD263" s="166"/>
      <c r="AE263" s="166"/>
      <c r="AF263" s="166"/>
      <c r="AG263" s="166"/>
      <c r="AH263" s="166"/>
      <c r="AI263" s="166"/>
      <c r="AJ263" s="166"/>
      <c r="AK263" s="166"/>
      <c r="AL263" s="166"/>
      <c r="AM263" s="166"/>
      <c r="AN263" s="166"/>
      <c r="AO263" s="166"/>
      <c r="AP263" s="166"/>
      <c r="AQ263" s="166"/>
      <c r="AR263" s="166"/>
      <c r="AS263" s="166"/>
      <c r="AT263" s="166"/>
      <c r="AU263" s="166"/>
      <c r="AV263" s="166"/>
      <c r="AW263" s="166"/>
      <c r="AX263" s="166"/>
      <c r="AY263" s="166"/>
      <c r="AZ263" s="166"/>
      <c r="BA263" s="166"/>
      <c r="BB263" s="166"/>
      <c r="BC263" s="166"/>
      <c r="BD263" s="166"/>
      <c r="BE263" s="166"/>
      <c r="BF263" s="166"/>
      <c r="BG263" s="166"/>
      <c r="BH263" s="166"/>
      <c r="BI263" s="166"/>
      <c r="BJ263" s="166"/>
      <c r="BK263" s="166"/>
      <c r="BL263" s="166"/>
      <c r="BM263" s="166"/>
      <c r="BN263" s="166"/>
      <c r="BO263" s="166"/>
      <c r="BP263" s="166"/>
      <c r="BQ263" s="166"/>
      <c r="BR263" s="166"/>
      <c r="BS263" s="166"/>
    </row>
    <row r="264" spans="1:71" ht="15.75" customHeight="1" thickBot="1" x14ac:dyDescent="0.3">
      <c r="A264" s="165"/>
      <c r="B264" s="165"/>
      <c r="C264" s="148"/>
      <c r="D264" s="148"/>
      <c r="E264" s="166"/>
      <c r="F264" s="166"/>
      <c r="G264" s="166"/>
      <c r="H264" s="166"/>
      <c r="I264" s="166"/>
      <c r="J264" s="166"/>
      <c r="K264" s="166"/>
      <c r="L264" s="166"/>
      <c r="M264" s="166"/>
      <c r="N264" s="166"/>
      <c r="O264" s="166"/>
      <c r="P264" s="166"/>
      <c r="Q264" s="166"/>
      <c r="R264" s="166"/>
      <c r="S264" s="166"/>
      <c r="T264" s="166"/>
      <c r="U264" s="166"/>
      <c r="V264" s="166"/>
      <c r="W264" s="166"/>
      <c r="X264" s="166"/>
      <c r="Y264" s="166"/>
      <c r="Z264" s="166"/>
      <c r="AA264" s="166"/>
      <c r="AB264" s="166"/>
      <c r="AC264" s="166"/>
      <c r="AD264" s="166"/>
      <c r="AE264" s="166"/>
      <c r="AF264" s="166"/>
      <c r="AG264" s="166"/>
      <c r="AH264" s="166"/>
      <c r="AI264" s="166"/>
      <c r="AJ264" s="166"/>
      <c r="AK264" s="166"/>
      <c r="AL264" s="166"/>
      <c r="AM264" s="166"/>
      <c r="AN264" s="166"/>
      <c r="AO264" s="166"/>
      <c r="AP264" s="166"/>
      <c r="AQ264" s="166"/>
      <c r="AR264" s="166"/>
      <c r="AS264" s="166"/>
      <c r="AT264" s="166"/>
      <c r="AU264" s="166"/>
      <c r="AV264" s="166"/>
      <c r="AW264" s="166"/>
      <c r="AX264" s="166"/>
      <c r="AY264" s="166"/>
      <c r="AZ264" s="166"/>
      <c r="BA264" s="166"/>
      <c r="BB264" s="166"/>
      <c r="BC264" s="166"/>
      <c r="BD264" s="166"/>
      <c r="BE264" s="166"/>
      <c r="BF264" s="166"/>
      <c r="BG264" s="166"/>
      <c r="BH264" s="166"/>
      <c r="BI264" s="166"/>
      <c r="BJ264" s="166"/>
      <c r="BK264" s="166"/>
      <c r="BL264" s="166"/>
      <c r="BM264" s="166"/>
      <c r="BN264" s="166"/>
      <c r="BO264" s="166"/>
      <c r="BP264" s="166"/>
      <c r="BQ264" s="166"/>
      <c r="BR264" s="166"/>
      <c r="BS264" s="166"/>
    </row>
    <row r="265" spans="1:71" ht="15.75" customHeight="1" thickBot="1" x14ac:dyDescent="0.3">
      <c r="A265" s="165"/>
      <c r="B265" s="165"/>
      <c r="C265" s="148"/>
      <c r="D265" s="148"/>
      <c r="E265" s="166"/>
      <c r="F265" s="166"/>
      <c r="G265" s="166"/>
      <c r="H265" s="166"/>
      <c r="I265" s="166"/>
      <c r="J265" s="166"/>
      <c r="K265" s="166"/>
      <c r="L265" s="166"/>
      <c r="M265" s="166"/>
      <c r="N265" s="166"/>
      <c r="O265" s="166"/>
      <c r="P265" s="166"/>
      <c r="Q265" s="166"/>
      <c r="R265" s="166"/>
      <c r="S265" s="166"/>
      <c r="T265" s="166"/>
      <c r="U265" s="166"/>
      <c r="V265" s="166"/>
      <c r="W265" s="166"/>
      <c r="X265" s="166"/>
      <c r="Y265" s="166"/>
      <c r="Z265" s="166"/>
      <c r="AA265" s="166"/>
      <c r="AB265" s="166"/>
      <c r="AC265" s="166"/>
      <c r="AD265" s="166"/>
      <c r="AE265" s="166"/>
      <c r="AF265" s="166"/>
      <c r="AG265" s="166"/>
      <c r="AH265" s="166"/>
      <c r="AI265" s="166"/>
      <c r="AJ265" s="166"/>
      <c r="AK265" s="166"/>
      <c r="AL265" s="166"/>
      <c r="AM265" s="166"/>
      <c r="AN265" s="166"/>
      <c r="AO265" s="166"/>
      <c r="AP265" s="166"/>
      <c r="AQ265" s="166"/>
      <c r="AR265" s="166"/>
      <c r="AS265" s="166"/>
      <c r="AT265" s="166"/>
      <c r="AU265" s="166"/>
      <c r="AV265" s="166"/>
      <c r="AW265" s="166"/>
      <c r="AX265" s="166"/>
      <c r="AY265" s="166"/>
      <c r="AZ265" s="166"/>
      <c r="BA265" s="166"/>
      <c r="BB265" s="166"/>
      <c r="BC265" s="166"/>
      <c r="BD265" s="166"/>
      <c r="BE265" s="166"/>
      <c r="BF265" s="166"/>
      <c r="BG265" s="166"/>
      <c r="BH265" s="166"/>
      <c r="BI265" s="166"/>
      <c r="BJ265" s="166"/>
      <c r="BK265" s="166"/>
      <c r="BL265" s="166"/>
      <c r="BM265" s="166"/>
      <c r="BN265" s="166"/>
      <c r="BO265" s="166"/>
      <c r="BP265" s="166"/>
      <c r="BQ265" s="166"/>
      <c r="BR265" s="166"/>
      <c r="BS265" s="166"/>
    </row>
    <row r="266" spans="1:71" ht="15.75" customHeight="1" thickBot="1" x14ac:dyDescent="0.3">
      <c r="A266" s="165"/>
      <c r="B266" s="165"/>
      <c r="C266" s="148"/>
      <c r="D266" s="148"/>
      <c r="E266" s="166"/>
      <c r="F266" s="166"/>
      <c r="G266" s="166"/>
      <c r="H266" s="166"/>
      <c r="I266" s="166"/>
      <c r="J266" s="166"/>
      <c r="K266" s="166"/>
      <c r="L266" s="166"/>
      <c r="M266" s="166"/>
      <c r="N266" s="166"/>
      <c r="O266" s="166"/>
      <c r="P266" s="166"/>
      <c r="Q266" s="166"/>
      <c r="R266" s="166"/>
      <c r="S266" s="166"/>
      <c r="T266" s="166"/>
      <c r="U266" s="166"/>
      <c r="V266" s="166"/>
      <c r="W266" s="166"/>
      <c r="X266" s="166"/>
      <c r="Y266" s="166"/>
      <c r="Z266" s="166"/>
      <c r="AA266" s="166"/>
      <c r="AB266" s="166"/>
      <c r="AC266" s="166"/>
      <c r="AD266" s="166"/>
      <c r="AE266" s="166"/>
      <c r="AF266" s="166"/>
      <c r="AG266" s="166"/>
      <c r="AH266" s="166"/>
      <c r="AI266" s="166"/>
      <c r="AJ266" s="166"/>
      <c r="AK266" s="166"/>
      <c r="AL266" s="166"/>
      <c r="AM266" s="166"/>
      <c r="AN266" s="166"/>
      <c r="AO266" s="166"/>
      <c r="AP266" s="166"/>
      <c r="AQ266" s="166"/>
      <c r="AR266" s="166"/>
      <c r="AS266" s="166"/>
      <c r="AT266" s="166"/>
      <c r="AU266" s="166"/>
      <c r="AV266" s="166"/>
      <c r="AW266" s="166"/>
      <c r="AX266" s="166"/>
      <c r="AY266" s="166"/>
      <c r="AZ266" s="166"/>
      <c r="BA266" s="166"/>
      <c r="BB266" s="166"/>
      <c r="BC266" s="166"/>
      <c r="BD266" s="166"/>
      <c r="BE266" s="166"/>
      <c r="BF266" s="166"/>
      <c r="BG266" s="166"/>
      <c r="BH266" s="166"/>
      <c r="BI266" s="166"/>
      <c r="BJ266" s="166"/>
      <c r="BK266" s="166"/>
      <c r="BL266" s="166"/>
      <c r="BM266" s="166"/>
      <c r="BN266" s="166"/>
      <c r="BO266" s="166"/>
      <c r="BP266" s="166"/>
      <c r="BQ266" s="166"/>
      <c r="BR266" s="166"/>
      <c r="BS266" s="166"/>
    </row>
    <row r="267" spans="1:71" ht="15.75" customHeight="1" thickBot="1" x14ac:dyDescent="0.3">
      <c r="A267" s="165"/>
      <c r="B267" s="165"/>
      <c r="C267" s="148"/>
      <c r="D267" s="148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  <c r="AZ267" s="166"/>
      <c r="BA267" s="166"/>
      <c r="BB267" s="166"/>
      <c r="BC267" s="166"/>
      <c r="BD267" s="166"/>
      <c r="BE267" s="166"/>
      <c r="BF267" s="166"/>
      <c r="BG267" s="166"/>
      <c r="BH267" s="166"/>
      <c r="BI267" s="166"/>
      <c r="BJ267" s="166"/>
      <c r="BK267" s="166"/>
      <c r="BL267" s="166"/>
      <c r="BM267" s="166"/>
      <c r="BN267" s="166"/>
      <c r="BO267" s="166"/>
      <c r="BP267" s="166"/>
      <c r="BQ267" s="166"/>
      <c r="BR267" s="166"/>
      <c r="BS267" s="166"/>
    </row>
    <row r="268" spans="1:71" ht="15.75" customHeight="1" thickBot="1" x14ac:dyDescent="0.3">
      <c r="A268" s="165"/>
      <c r="B268" s="165"/>
      <c r="C268" s="148"/>
      <c r="D268" s="148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6"/>
      <c r="AK268" s="166"/>
      <c r="AL268" s="166"/>
      <c r="AM268" s="166"/>
      <c r="AN268" s="166"/>
      <c r="AO268" s="166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  <c r="AZ268" s="166"/>
      <c r="BA268" s="166"/>
      <c r="BB268" s="166"/>
      <c r="BC268" s="166"/>
      <c r="BD268" s="166"/>
      <c r="BE268" s="166"/>
      <c r="BF268" s="166"/>
      <c r="BG268" s="166"/>
      <c r="BH268" s="166"/>
      <c r="BI268" s="166"/>
      <c r="BJ268" s="166"/>
      <c r="BK268" s="166"/>
      <c r="BL268" s="166"/>
      <c r="BM268" s="166"/>
      <c r="BN268" s="166"/>
      <c r="BO268" s="166"/>
      <c r="BP268" s="166"/>
      <c r="BQ268" s="166"/>
      <c r="BR268" s="166"/>
      <c r="BS268" s="166"/>
    </row>
    <row r="269" spans="1:71" ht="15.75" customHeight="1" thickBot="1" x14ac:dyDescent="0.3">
      <c r="A269" s="165"/>
      <c r="B269" s="165"/>
      <c r="C269" s="148"/>
      <c r="D269" s="148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  <c r="AZ269" s="166"/>
      <c r="BA269" s="166"/>
      <c r="BB269" s="166"/>
      <c r="BC269" s="166"/>
      <c r="BD269" s="166"/>
      <c r="BE269" s="166"/>
      <c r="BF269" s="166"/>
      <c r="BG269" s="166"/>
      <c r="BH269" s="166"/>
      <c r="BI269" s="166"/>
      <c r="BJ269" s="166"/>
      <c r="BK269" s="166"/>
      <c r="BL269" s="166"/>
      <c r="BM269" s="166"/>
      <c r="BN269" s="166"/>
      <c r="BO269" s="166"/>
      <c r="BP269" s="166"/>
      <c r="BQ269" s="166"/>
      <c r="BR269" s="166"/>
      <c r="BS269" s="166"/>
    </row>
    <row r="270" spans="1:71" ht="15.75" customHeight="1" thickBot="1" x14ac:dyDescent="0.3">
      <c r="A270" s="165"/>
      <c r="B270" s="165"/>
      <c r="C270" s="148"/>
      <c r="D270" s="148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/>
      <c r="AJ270" s="166"/>
      <c r="AK270" s="166"/>
      <c r="AL270" s="166"/>
      <c r="AM270" s="166"/>
      <c r="AN270" s="166"/>
      <c r="AO270" s="166"/>
      <c r="AP270" s="166"/>
      <c r="AQ270" s="166"/>
      <c r="AR270" s="166"/>
      <c r="AS270" s="166"/>
      <c r="AT270" s="166"/>
      <c r="AU270" s="166"/>
      <c r="AV270" s="166"/>
      <c r="AW270" s="166"/>
      <c r="AX270" s="166"/>
      <c r="AY270" s="166"/>
      <c r="AZ270" s="166"/>
      <c r="BA270" s="166"/>
      <c r="BB270" s="166"/>
      <c r="BC270" s="166"/>
      <c r="BD270" s="166"/>
      <c r="BE270" s="166"/>
      <c r="BF270" s="166"/>
      <c r="BG270" s="166"/>
      <c r="BH270" s="166"/>
      <c r="BI270" s="166"/>
      <c r="BJ270" s="166"/>
      <c r="BK270" s="166"/>
      <c r="BL270" s="166"/>
      <c r="BM270" s="166"/>
      <c r="BN270" s="166"/>
      <c r="BO270" s="166"/>
      <c r="BP270" s="166"/>
      <c r="BQ270" s="166"/>
      <c r="BR270" s="166"/>
      <c r="BS270" s="166"/>
    </row>
    <row r="271" spans="1:71" ht="15.75" customHeight="1" thickBot="1" x14ac:dyDescent="0.3">
      <c r="A271" s="165"/>
      <c r="B271" s="165"/>
      <c r="C271" s="148"/>
      <c r="D271" s="148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6"/>
      <c r="AK271" s="166"/>
      <c r="AL271" s="166"/>
      <c r="AM271" s="166"/>
      <c r="AN271" s="166"/>
      <c r="AO271" s="166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  <c r="AZ271" s="166"/>
      <c r="BA271" s="166"/>
      <c r="BB271" s="166"/>
      <c r="BC271" s="166"/>
      <c r="BD271" s="166"/>
      <c r="BE271" s="166"/>
      <c r="BF271" s="166"/>
      <c r="BG271" s="166"/>
      <c r="BH271" s="166"/>
      <c r="BI271" s="166"/>
      <c r="BJ271" s="166"/>
      <c r="BK271" s="166"/>
      <c r="BL271" s="166"/>
      <c r="BM271" s="166"/>
      <c r="BN271" s="166"/>
      <c r="BO271" s="166"/>
      <c r="BP271" s="166"/>
      <c r="BQ271" s="166"/>
      <c r="BR271" s="166"/>
      <c r="BS271" s="166"/>
    </row>
    <row r="272" spans="1:71" ht="15.75" customHeight="1" thickBot="1" x14ac:dyDescent="0.3">
      <c r="A272" s="165"/>
      <c r="B272" s="165"/>
      <c r="C272" s="148"/>
      <c r="D272" s="148"/>
      <c r="E272" s="166"/>
      <c r="F272" s="166"/>
      <c r="G272" s="166"/>
      <c r="H272" s="166"/>
      <c r="I272" s="166"/>
      <c r="J272" s="166"/>
      <c r="K272" s="166"/>
      <c r="L272" s="166"/>
      <c r="M272" s="166"/>
      <c r="N272" s="166"/>
      <c r="O272" s="166"/>
      <c r="P272" s="166"/>
      <c r="Q272" s="166"/>
      <c r="R272" s="166"/>
      <c r="S272" s="166"/>
      <c r="T272" s="166"/>
      <c r="U272" s="166"/>
      <c r="V272" s="166"/>
      <c r="W272" s="166"/>
      <c r="X272" s="166"/>
      <c r="Y272" s="166"/>
      <c r="Z272" s="166"/>
      <c r="AA272" s="166"/>
      <c r="AB272" s="166"/>
      <c r="AC272" s="166"/>
      <c r="AD272" s="166"/>
      <c r="AE272" s="166"/>
      <c r="AF272" s="166"/>
      <c r="AG272" s="166"/>
      <c r="AH272" s="166"/>
      <c r="AI272" s="166"/>
      <c r="AJ272" s="166"/>
      <c r="AK272" s="166"/>
      <c r="AL272" s="166"/>
      <c r="AM272" s="166"/>
      <c r="AN272" s="166"/>
      <c r="AO272" s="166"/>
      <c r="AP272" s="166"/>
      <c r="AQ272" s="166"/>
      <c r="AR272" s="166"/>
      <c r="AS272" s="166"/>
      <c r="AT272" s="166"/>
      <c r="AU272" s="166"/>
      <c r="AV272" s="166"/>
      <c r="AW272" s="166"/>
      <c r="AX272" s="166"/>
      <c r="AY272" s="166"/>
      <c r="AZ272" s="166"/>
      <c r="BA272" s="166"/>
      <c r="BB272" s="166"/>
      <c r="BC272" s="166"/>
      <c r="BD272" s="166"/>
      <c r="BE272" s="166"/>
      <c r="BF272" s="166"/>
      <c r="BG272" s="166"/>
      <c r="BH272" s="166"/>
      <c r="BI272" s="166"/>
      <c r="BJ272" s="166"/>
      <c r="BK272" s="166"/>
      <c r="BL272" s="166"/>
      <c r="BM272" s="166"/>
      <c r="BN272" s="166"/>
      <c r="BO272" s="166"/>
      <c r="BP272" s="166"/>
      <c r="BQ272" s="166"/>
      <c r="BR272" s="166"/>
      <c r="BS272" s="166"/>
    </row>
    <row r="273" spans="1:71" ht="15.75" customHeight="1" thickBot="1" x14ac:dyDescent="0.3">
      <c r="A273" s="165"/>
      <c r="B273" s="165"/>
      <c r="C273" s="148"/>
      <c r="D273" s="148"/>
      <c r="E273" s="166"/>
      <c r="F273" s="166"/>
      <c r="G273" s="166"/>
      <c r="H273" s="166"/>
      <c r="I273" s="166"/>
      <c r="J273" s="166"/>
      <c r="K273" s="166"/>
      <c r="L273" s="166"/>
      <c r="M273" s="166"/>
      <c r="N273" s="166"/>
      <c r="O273" s="166"/>
      <c r="P273" s="166"/>
      <c r="Q273" s="166"/>
      <c r="R273" s="166"/>
      <c r="S273" s="166"/>
      <c r="T273" s="166"/>
      <c r="U273" s="166"/>
      <c r="V273" s="166"/>
      <c r="W273" s="166"/>
      <c r="X273" s="166"/>
      <c r="Y273" s="166"/>
      <c r="Z273" s="166"/>
      <c r="AA273" s="166"/>
      <c r="AB273" s="166"/>
      <c r="AC273" s="166"/>
      <c r="AD273" s="166"/>
      <c r="AE273" s="166"/>
      <c r="AF273" s="166"/>
      <c r="AG273" s="166"/>
      <c r="AH273" s="166"/>
      <c r="AI273" s="166"/>
      <c r="AJ273" s="166"/>
      <c r="AK273" s="166"/>
      <c r="AL273" s="166"/>
      <c r="AM273" s="166"/>
      <c r="AN273" s="166"/>
      <c r="AO273" s="166"/>
      <c r="AP273" s="166"/>
      <c r="AQ273" s="166"/>
      <c r="AR273" s="166"/>
      <c r="AS273" s="166"/>
      <c r="AT273" s="166"/>
      <c r="AU273" s="166"/>
      <c r="AV273" s="166"/>
      <c r="AW273" s="166"/>
      <c r="AX273" s="166"/>
      <c r="AY273" s="166"/>
      <c r="AZ273" s="166"/>
      <c r="BA273" s="166"/>
      <c r="BB273" s="166"/>
      <c r="BC273" s="166"/>
      <c r="BD273" s="166"/>
      <c r="BE273" s="166"/>
      <c r="BF273" s="166"/>
      <c r="BG273" s="166"/>
      <c r="BH273" s="166"/>
      <c r="BI273" s="166"/>
      <c r="BJ273" s="166"/>
      <c r="BK273" s="166"/>
      <c r="BL273" s="166"/>
      <c r="BM273" s="166"/>
      <c r="BN273" s="166"/>
      <c r="BO273" s="166"/>
      <c r="BP273" s="166"/>
      <c r="BQ273" s="166"/>
      <c r="BR273" s="166"/>
      <c r="BS273" s="166"/>
    </row>
    <row r="274" spans="1:71" ht="15.75" customHeight="1" thickBot="1" x14ac:dyDescent="0.3">
      <c r="A274" s="165"/>
      <c r="B274" s="165"/>
      <c r="C274" s="148"/>
      <c r="D274" s="148"/>
      <c r="E274" s="166"/>
      <c r="F274" s="166"/>
      <c r="G274" s="166"/>
      <c r="H274" s="166"/>
      <c r="I274" s="166"/>
      <c r="J274" s="166"/>
      <c r="K274" s="166"/>
      <c r="L274" s="166"/>
      <c r="M274" s="166"/>
      <c r="N274" s="166"/>
      <c r="O274" s="166"/>
      <c r="P274" s="166"/>
      <c r="Q274" s="166"/>
      <c r="R274" s="166"/>
      <c r="S274" s="166"/>
      <c r="T274" s="166"/>
      <c r="U274" s="166"/>
      <c r="V274" s="166"/>
      <c r="W274" s="166"/>
      <c r="X274" s="166"/>
      <c r="Y274" s="166"/>
      <c r="Z274" s="166"/>
      <c r="AA274" s="166"/>
      <c r="AB274" s="166"/>
      <c r="AC274" s="166"/>
      <c r="AD274" s="166"/>
      <c r="AE274" s="166"/>
      <c r="AF274" s="166"/>
      <c r="AG274" s="166"/>
      <c r="AH274" s="166"/>
      <c r="AI274" s="166"/>
      <c r="AJ274" s="166"/>
      <c r="AK274" s="166"/>
      <c r="AL274" s="166"/>
      <c r="AM274" s="166"/>
      <c r="AN274" s="166"/>
      <c r="AO274" s="166"/>
      <c r="AP274" s="166"/>
      <c r="AQ274" s="166"/>
      <c r="AR274" s="166"/>
      <c r="AS274" s="166"/>
      <c r="AT274" s="166"/>
      <c r="AU274" s="166"/>
      <c r="AV274" s="166"/>
      <c r="AW274" s="166"/>
      <c r="AX274" s="166"/>
      <c r="AY274" s="166"/>
      <c r="AZ274" s="166"/>
      <c r="BA274" s="166"/>
      <c r="BB274" s="166"/>
      <c r="BC274" s="166"/>
      <c r="BD274" s="166"/>
      <c r="BE274" s="166"/>
      <c r="BF274" s="166"/>
      <c r="BG274" s="166"/>
      <c r="BH274" s="166"/>
      <c r="BI274" s="166"/>
      <c r="BJ274" s="166"/>
      <c r="BK274" s="166"/>
      <c r="BL274" s="166"/>
      <c r="BM274" s="166"/>
      <c r="BN274" s="166"/>
      <c r="BO274" s="166"/>
      <c r="BP274" s="166"/>
      <c r="BQ274" s="166"/>
      <c r="BR274" s="166"/>
      <c r="BS274" s="166"/>
    </row>
    <row r="275" spans="1:71" ht="15.75" customHeight="1" thickBot="1" x14ac:dyDescent="0.3">
      <c r="A275" s="165"/>
      <c r="B275" s="165"/>
      <c r="C275" s="148"/>
      <c r="D275" s="148"/>
      <c r="E275" s="166"/>
      <c r="F275" s="166"/>
      <c r="G275" s="166"/>
      <c r="H275" s="166"/>
      <c r="I275" s="166"/>
      <c r="J275" s="166"/>
      <c r="K275" s="166"/>
      <c r="L275" s="166"/>
      <c r="M275" s="166"/>
      <c r="N275" s="166"/>
      <c r="O275" s="166"/>
      <c r="P275" s="166"/>
      <c r="Q275" s="166"/>
      <c r="R275" s="166"/>
      <c r="S275" s="166"/>
      <c r="T275" s="166"/>
      <c r="U275" s="166"/>
      <c r="V275" s="166"/>
      <c r="W275" s="166"/>
      <c r="X275" s="166"/>
      <c r="Y275" s="166"/>
      <c r="Z275" s="166"/>
      <c r="AA275" s="166"/>
      <c r="AB275" s="166"/>
      <c r="AC275" s="166"/>
      <c r="AD275" s="166"/>
      <c r="AE275" s="166"/>
      <c r="AF275" s="166"/>
      <c r="AG275" s="166"/>
      <c r="AH275" s="166"/>
      <c r="AI275" s="166"/>
      <c r="AJ275" s="166"/>
      <c r="AK275" s="166"/>
      <c r="AL275" s="166"/>
      <c r="AM275" s="166"/>
      <c r="AN275" s="166"/>
      <c r="AO275" s="166"/>
      <c r="AP275" s="166"/>
      <c r="AQ275" s="166"/>
      <c r="AR275" s="166"/>
      <c r="AS275" s="166"/>
      <c r="AT275" s="166"/>
      <c r="AU275" s="166"/>
      <c r="AV275" s="166"/>
      <c r="AW275" s="166"/>
      <c r="AX275" s="166"/>
      <c r="AY275" s="166"/>
      <c r="AZ275" s="166"/>
      <c r="BA275" s="166"/>
      <c r="BB275" s="166"/>
      <c r="BC275" s="166"/>
      <c r="BD275" s="166"/>
      <c r="BE275" s="166"/>
      <c r="BF275" s="166"/>
      <c r="BG275" s="166"/>
      <c r="BH275" s="166"/>
      <c r="BI275" s="166"/>
      <c r="BJ275" s="166"/>
      <c r="BK275" s="166"/>
      <c r="BL275" s="166"/>
      <c r="BM275" s="166"/>
      <c r="BN275" s="166"/>
      <c r="BO275" s="166"/>
      <c r="BP275" s="166"/>
      <c r="BQ275" s="166"/>
      <c r="BR275" s="166"/>
      <c r="BS275" s="166"/>
    </row>
    <row r="276" spans="1:71" ht="15.75" customHeight="1" thickBot="1" x14ac:dyDescent="0.3">
      <c r="A276" s="165"/>
      <c r="B276" s="165"/>
      <c r="C276" s="148"/>
      <c r="D276" s="148"/>
      <c r="E276" s="166"/>
      <c r="F276" s="166"/>
      <c r="G276" s="166"/>
      <c r="H276" s="166"/>
      <c r="I276" s="166"/>
      <c r="J276" s="166"/>
      <c r="K276" s="166"/>
      <c r="L276" s="166"/>
      <c r="M276" s="166"/>
      <c r="N276" s="166"/>
      <c r="O276" s="166"/>
      <c r="P276" s="166"/>
      <c r="Q276" s="166"/>
      <c r="R276" s="166"/>
      <c r="S276" s="166"/>
      <c r="T276" s="166"/>
      <c r="U276" s="166"/>
      <c r="V276" s="166"/>
      <c r="W276" s="166"/>
      <c r="X276" s="166"/>
      <c r="Y276" s="166"/>
      <c r="Z276" s="166"/>
      <c r="AA276" s="166"/>
      <c r="AB276" s="166"/>
      <c r="AC276" s="166"/>
      <c r="AD276" s="166"/>
      <c r="AE276" s="166"/>
      <c r="AF276" s="166"/>
      <c r="AG276" s="166"/>
      <c r="AH276" s="166"/>
      <c r="AI276" s="166"/>
      <c r="AJ276" s="166"/>
      <c r="AK276" s="166"/>
      <c r="AL276" s="166"/>
      <c r="AM276" s="166"/>
      <c r="AN276" s="166"/>
      <c r="AO276" s="166"/>
      <c r="AP276" s="166"/>
      <c r="AQ276" s="166"/>
      <c r="AR276" s="166"/>
      <c r="AS276" s="166"/>
      <c r="AT276" s="166"/>
      <c r="AU276" s="166"/>
      <c r="AV276" s="166"/>
      <c r="AW276" s="166"/>
      <c r="AX276" s="166"/>
      <c r="AY276" s="166"/>
      <c r="AZ276" s="166"/>
      <c r="BA276" s="166"/>
      <c r="BB276" s="166"/>
      <c r="BC276" s="166"/>
      <c r="BD276" s="166"/>
      <c r="BE276" s="166"/>
      <c r="BF276" s="166"/>
      <c r="BG276" s="166"/>
      <c r="BH276" s="166"/>
      <c r="BI276" s="166"/>
      <c r="BJ276" s="166"/>
      <c r="BK276" s="166"/>
      <c r="BL276" s="166"/>
      <c r="BM276" s="166"/>
      <c r="BN276" s="166"/>
      <c r="BO276" s="166"/>
      <c r="BP276" s="166"/>
      <c r="BQ276" s="166"/>
      <c r="BR276" s="166"/>
      <c r="BS276" s="166"/>
    </row>
    <row r="277" spans="1:71" ht="15.75" customHeight="1" thickBot="1" x14ac:dyDescent="0.3">
      <c r="A277" s="165"/>
      <c r="B277" s="165"/>
      <c r="C277" s="148"/>
      <c r="D277" s="148"/>
      <c r="E277" s="166"/>
      <c r="F277" s="166"/>
      <c r="G277" s="166"/>
      <c r="H277" s="166"/>
      <c r="I277" s="166"/>
      <c r="J277" s="166"/>
      <c r="K277" s="166"/>
      <c r="L277" s="166"/>
      <c r="M277" s="166"/>
      <c r="N277" s="166"/>
      <c r="O277" s="166"/>
      <c r="P277" s="166"/>
      <c r="Q277" s="166"/>
      <c r="R277" s="166"/>
      <c r="S277" s="166"/>
      <c r="T277" s="166"/>
      <c r="U277" s="166"/>
      <c r="V277" s="166"/>
      <c r="W277" s="166"/>
      <c r="X277" s="166"/>
      <c r="Y277" s="166"/>
      <c r="Z277" s="166"/>
      <c r="AA277" s="166"/>
      <c r="AB277" s="166"/>
      <c r="AC277" s="166"/>
      <c r="AD277" s="166"/>
      <c r="AE277" s="166"/>
      <c r="AF277" s="166"/>
      <c r="AG277" s="166"/>
      <c r="AH277" s="166"/>
      <c r="AI277" s="166"/>
      <c r="AJ277" s="166"/>
      <c r="AK277" s="166"/>
      <c r="AL277" s="166"/>
      <c r="AM277" s="166"/>
      <c r="AN277" s="166"/>
      <c r="AO277" s="166"/>
      <c r="AP277" s="166"/>
      <c r="AQ277" s="166"/>
      <c r="AR277" s="166"/>
      <c r="AS277" s="166"/>
      <c r="AT277" s="166"/>
      <c r="AU277" s="166"/>
      <c r="AV277" s="166"/>
      <c r="AW277" s="166"/>
      <c r="AX277" s="166"/>
      <c r="AY277" s="166"/>
      <c r="AZ277" s="166"/>
      <c r="BA277" s="166"/>
      <c r="BB277" s="166"/>
      <c r="BC277" s="166"/>
      <c r="BD277" s="166"/>
      <c r="BE277" s="166"/>
      <c r="BF277" s="166"/>
      <c r="BG277" s="166"/>
      <c r="BH277" s="166"/>
      <c r="BI277" s="166"/>
      <c r="BJ277" s="166"/>
      <c r="BK277" s="166"/>
      <c r="BL277" s="166"/>
      <c r="BM277" s="166"/>
      <c r="BN277" s="166"/>
      <c r="BO277" s="166"/>
      <c r="BP277" s="166"/>
      <c r="BQ277" s="166"/>
      <c r="BR277" s="166"/>
      <c r="BS277" s="166"/>
    </row>
    <row r="278" spans="1:71" ht="15.75" customHeight="1" thickBot="1" x14ac:dyDescent="0.3">
      <c r="A278" s="165"/>
      <c r="B278" s="165"/>
      <c r="C278" s="148"/>
      <c r="D278" s="148"/>
      <c r="E278" s="166"/>
      <c r="F278" s="166"/>
      <c r="G278" s="166"/>
      <c r="H278" s="166"/>
      <c r="I278" s="166"/>
      <c r="J278" s="166"/>
      <c r="K278" s="166"/>
      <c r="L278" s="166"/>
      <c r="M278" s="166"/>
      <c r="N278" s="166"/>
      <c r="O278" s="166"/>
      <c r="P278" s="166"/>
      <c r="Q278" s="166"/>
      <c r="R278" s="166"/>
      <c r="S278" s="166"/>
      <c r="T278" s="166"/>
      <c r="U278" s="166"/>
      <c r="V278" s="166"/>
      <c r="W278" s="166"/>
      <c r="X278" s="166"/>
      <c r="Y278" s="166"/>
      <c r="Z278" s="166"/>
      <c r="AA278" s="166"/>
      <c r="AB278" s="166"/>
      <c r="AC278" s="166"/>
      <c r="AD278" s="166"/>
      <c r="AE278" s="166"/>
      <c r="AF278" s="166"/>
      <c r="AG278" s="166"/>
      <c r="AH278" s="166"/>
      <c r="AI278" s="166"/>
      <c r="AJ278" s="166"/>
      <c r="AK278" s="166"/>
      <c r="AL278" s="166"/>
      <c r="AM278" s="166"/>
      <c r="AN278" s="166"/>
      <c r="AO278" s="166"/>
      <c r="AP278" s="166"/>
      <c r="AQ278" s="166"/>
      <c r="AR278" s="166"/>
      <c r="AS278" s="166"/>
      <c r="AT278" s="166"/>
      <c r="AU278" s="166"/>
      <c r="AV278" s="166"/>
      <c r="AW278" s="166"/>
      <c r="AX278" s="166"/>
      <c r="AY278" s="166"/>
      <c r="AZ278" s="166"/>
      <c r="BA278" s="166"/>
      <c r="BB278" s="166"/>
      <c r="BC278" s="166"/>
      <c r="BD278" s="166"/>
      <c r="BE278" s="166"/>
      <c r="BF278" s="166"/>
      <c r="BG278" s="166"/>
      <c r="BH278" s="166"/>
      <c r="BI278" s="166"/>
      <c r="BJ278" s="166"/>
      <c r="BK278" s="166"/>
      <c r="BL278" s="166"/>
      <c r="BM278" s="166"/>
      <c r="BN278" s="166"/>
      <c r="BO278" s="166"/>
      <c r="BP278" s="166"/>
      <c r="BQ278" s="166"/>
      <c r="BR278" s="166"/>
      <c r="BS278" s="166"/>
    </row>
    <row r="279" spans="1:71" ht="15.75" customHeight="1" thickBot="1" x14ac:dyDescent="0.3">
      <c r="A279" s="165"/>
      <c r="B279" s="165"/>
      <c r="C279" s="148"/>
      <c r="D279" s="148"/>
      <c r="E279" s="166"/>
      <c r="F279" s="166"/>
      <c r="G279" s="166"/>
      <c r="H279" s="166"/>
      <c r="I279" s="166"/>
      <c r="J279" s="166"/>
      <c r="K279" s="166"/>
      <c r="L279" s="166"/>
      <c r="M279" s="166"/>
      <c r="N279" s="166"/>
      <c r="O279" s="166"/>
      <c r="P279" s="166"/>
      <c r="Q279" s="166"/>
      <c r="R279" s="166"/>
      <c r="S279" s="166"/>
      <c r="T279" s="166"/>
      <c r="U279" s="166"/>
      <c r="V279" s="166"/>
      <c r="W279" s="166"/>
      <c r="X279" s="166"/>
      <c r="Y279" s="166"/>
      <c r="Z279" s="166"/>
      <c r="AA279" s="166"/>
      <c r="AB279" s="166"/>
      <c r="AC279" s="166"/>
      <c r="AD279" s="166"/>
      <c r="AE279" s="166"/>
      <c r="AF279" s="166"/>
      <c r="AG279" s="166"/>
      <c r="AH279" s="166"/>
      <c r="AI279" s="166"/>
      <c r="AJ279" s="166"/>
      <c r="AK279" s="166"/>
      <c r="AL279" s="166"/>
      <c r="AM279" s="166"/>
      <c r="AN279" s="166"/>
      <c r="AO279" s="166"/>
      <c r="AP279" s="166"/>
      <c r="AQ279" s="166"/>
      <c r="AR279" s="166"/>
      <c r="AS279" s="166"/>
      <c r="AT279" s="166"/>
      <c r="AU279" s="166"/>
      <c r="AV279" s="166"/>
      <c r="AW279" s="166"/>
      <c r="AX279" s="166"/>
      <c r="AY279" s="166"/>
      <c r="AZ279" s="166"/>
      <c r="BA279" s="166"/>
      <c r="BB279" s="166"/>
      <c r="BC279" s="166"/>
      <c r="BD279" s="166"/>
      <c r="BE279" s="166"/>
      <c r="BF279" s="166"/>
      <c r="BG279" s="166"/>
      <c r="BH279" s="166"/>
      <c r="BI279" s="166"/>
      <c r="BJ279" s="166"/>
      <c r="BK279" s="166"/>
      <c r="BL279" s="166"/>
      <c r="BM279" s="166"/>
      <c r="BN279" s="166"/>
      <c r="BO279" s="166"/>
      <c r="BP279" s="166"/>
      <c r="BQ279" s="166"/>
      <c r="BR279" s="166"/>
      <c r="BS279" s="166"/>
    </row>
    <row r="280" spans="1:71" ht="15.75" customHeight="1" thickBot="1" x14ac:dyDescent="0.3">
      <c r="A280" s="165"/>
      <c r="B280" s="165"/>
      <c r="C280" s="148"/>
      <c r="D280" s="148"/>
      <c r="E280" s="166"/>
      <c r="F280" s="166"/>
      <c r="G280" s="166"/>
      <c r="H280" s="166"/>
      <c r="I280" s="166"/>
      <c r="J280" s="166"/>
      <c r="K280" s="166"/>
      <c r="L280" s="166"/>
      <c r="M280" s="166"/>
      <c r="N280" s="166"/>
      <c r="O280" s="166"/>
      <c r="P280" s="166"/>
      <c r="Q280" s="166"/>
      <c r="R280" s="166"/>
      <c r="S280" s="166"/>
      <c r="T280" s="166"/>
      <c r="U280" s="166"/>
      <c r="V280" s="166"/>
      <c r="W280" s="166"/>
      <c r="X280" s="166"/>
      <c r="Y280" s="166"/>
      <c r="Z280" s="166"/>
      <c r="AA280" s="166"/>
      <c r="AB280" s="166"/>
      <c r="AC280" s="166"/>
      <c r="AD280" s="166"/>
      <c r="AE280" s="166"/>
      <c r="AF280" s="166"/>
      <c r="AG280" s="166"/>
      <c r="AH280" s="166"/>
      <c r="AI280" s="166"/>
      <c r="AJ280" s="166"/>
      <c r="AK280" s="166"/>
      <c r="AL280" s="166"/>
      <c r="AM280" s="166"/>
      <c r="AN280" s="166"/>
      <c r="AO280" s="166"/>
      <c r="AP280" s="166"/>
      <c r="AQ280" s="166"/>
      <c r="AR280" s="166"/>
      <c r="AS280" s="166"/>
      <c r="AT280" s="166"/>
      <c r="AU280" s="166"/>
      <c r="AV280" s="166"/>
      <c r="AW280" s="166"/>
      <c r="AX280" s="166"/>
      <c r="AY280" s="166"/>
      <c r="AZ280" s="166"/>
      <c r="BA280" s="166"/>
      <c r="BB280" s="166"/>
      <c r="BC280" s="166"/>
      <c r="BD280" s="166"/>
      <c r="BE280" s="166"/>
      <c r="BF280" s="166"/>
      <c r="BG280" s="166"/>
      <c r="BH280" s="166"/>
      <c r="BI280" s="166"/>
      <c r="BJ280" s="166"/>
      <c r="BK280" s="166"/>
      <c r="BL280" s="166"/>
      <c r="BM280" s="166"/>
      <c r="BN280" s="166"/>
      <c r="BO280" s="166"/>
      <c r="BP280" s="166"/>
      <c r="BQ280" s="166"/>
      <c r="BR280" s="166"/>
      <c r="BS280" s="166"/>
    </row>
    <row r="281" spans="1:71" ht="15.75" customHeight="1" thickBot="1" x14ac:dyDescent="0.3">
      <c r="A281" s="165"/>
      <c r="B281" s="165"/>
      <c r="C281" s="148"/>
      <c r="D281" s="148"/>
      <c r="E281" s="166"/>
      <c r="F281" s="166"/>
      <c r="G281" s="166"/>
      <c r="H281" s="166"/>
      <c r="I281" s="166"/>
      <c r="J281" s="166"/>
      <c r="K281" s="166"/>
      <c r="L281" s="166"/>
      <c r="M281" s="166"/>
      <c r="N281" s="166"/>
      <c r="O281" s="166"/>
      <c r="P281" s="166"/>
      <c r="Q281" s="166"/>
      <c r="R281" s="166"/>
      <c r="S281" s="166"/>
      <c r="T281" s="166"/>
      <c r="U281" s="166"/>
      <c r="V281" s="166"/>
      <c r="W281" s="166"/>
      <c r="X281" s="166"/>
      <c r="Y281" s="166"/>
      <c r="Z281" s="166"/>
      <c r="AA281" s="166"/>
      <c r="AB281" s="166"/>
      <c r="AC281" s="166"/>
      <c r="AD281" s="166"/>
      <c r="AE281" s="166"/>
      <c r="AF281" s="166"/>
      <c r="AG281" s="166"/>
      <c r="AH281" s="166"/>
      <c r="AI281" s="166"/>
      <c r="AJ281" s="166"/>
      <c r="AK281" s="166"/>
      <c r="AL281" s="166"/>
      <c r="AM281" s="166"/>
      <c r="AN281" s="166"/>
      <c r="AO281" s="166"/>
      <c r="AP281" s="166"/>
      <c r="AQ281" s="166"/>
      <c r="AR281" s="166"/>
      <c r="AS281" s="166"/>
      <c r="AT281" s="166"/>
      <c r="AU281" s="166"/>
      <c r="AV281" s="166"/>
      <c r="AW281" s="166"/>
      <c r="AX281" s="166"/>
      <c r="AY281" s="166"/>
      <c r="AZ281" s="166"/>
      <c r="BA281" s="166"/>
      <c r="BB281" s="166"/>
      <c r="BC281" s="166"/>
      <c r="BD281" s="166"/>
      <c r="BE281" s="166"/>
      <c r="BF281" s="166"/>
      <c r="BG281" s="166"/>
      <c r="BH281" s="166"/>
      <c r="BI281" s="166"/>
      <c r="BJ281" s="166"/>
      <c r="BK281" s="166"/>
      <c r="BL281" s="166"/>
      <c r="BM281" s="166"/>
      <c r="BN281" s="166"/>
      <c r="BO281" s="166"/>
      <c r="BP281" s="166"/>
      <c r="BQ281" s="166"/>
      <c r="BR281" s="166"/>
      <c r="BS281" s="166"/>
    </row>
    <row r="282" spans="1:71" ht="15.75" customHeight="1" thickBot="1" x14ac:dyDescent="0.3">
      <c r="A282" s="165"/>
      <c r="B282" s="165"/>
      <c r="C282" s="148"/>
      <c r="D282" s="148"/>
      <c r="E282" s="166"/>
      <c r="F282" s="166"/>
      <c r="G282" s="166"/>
      <c r="H282" s="166"/>
      <c r="I282" s="166"/>
      <c r="J282" s="166"/>
      <c r="K282" s="166"/>
      <c r="L282" s="166"/>
      <c r="M282" s="166"/>
      <c r="N282" s="166"/>
      <c r="O282" s="166"/>
      <c r="P282" s="166"/>
      <c r="Q282" s="166"/>
      <c r="R282" s="166"/>
      <c r="S282" s="166"/>
      <c r="T282" s="166"/>
      <c r="U282" s="166"/>
      <c r="V282" s="166"/>
      <c r="W282" s="166"/>
      <c r="X282" s="166"/>
      <c r="Y282" s="166"/>
      <c r="Z282" s="166"/>
      <c r="AA282" s="166"/>
      <c r="AB282" s="166"/>
      <c r="AC282" s="166"/>
      <c r="AD282" s="166"/>
      <c r="AE282" s="166"/>
      <c r="AF282" s="166"/>
      <c r="AG282" s="166"/>
      <c r="AH282" s="166"/>
      <c r="AI282" s="166"/>
      <c r="AJ282" s="166"/>
      <c r="AK282" s="166"/>
      <c r="AL282" s="166"/>
      <c r="AM282" s="166"/>
      <c r="AN282" s="166"/>
      <c r="AO282" s="166"/>
      <c r="AP282" s="166"/>
      <c r="AQ282" s="166"/>
      <c r="AR282" s="166"/>
      <c r="AS282" s="166"/>
      <c r="AT282" s="166"/>
      <c r="AU282" s="166"/>
      <c r="AV282" s="166"/>
      <c r="AW282" s="166"/>
      <c r="AX282" s="166"/>
      <c r="AY282" s="166"/>
      <c r="AZ282" s="166"/>
      <c r="BA282" s="166"/>
      <c r="BB282" s="166"/>
      <c r="BC282" s="166"/>
      <c r="BD282" s="166"/>
      <c r="BE282" s="166"/>
      <c r="BF282" s="166"/>
      <c r="BG282" s="166"/>
      <c r="BH282" s="166"/>
      <c r="BI282" s="166"/>
      <c r="BJ282" s="166"/>
      <c r="BK282" s="166"/>
      <c r="BL282" s="166"/>
      <c r="BM282" s="166"/>
      <c r="BN282" s="166"/>
      <c r="BO282" s="166"/>
      <c r="BP282" s="166"/>
      <c r="BQ282" s="166"/>
      <c r="BR282" s="166"/>
      <c r="BS282" s="166"/>
    </row>
    <row r="283" spans="1:71" ht="15.75" customHeight="1" thickBot="1" x14ac:dyDescent="0.3">
      <c r="A283" s="165"/>
      <c r="B283" s="165"/>
      <c r="C283" s="148"/>
      <c r="D283" s="148"/>
      <c r="E283" s="166"/>
      <c r="F283" s="166"/>
      <c r="G283" s="166"/>
      <c r="H283" s="166"/>
      <c r="I283" s="166"/>
      <c r="J283" s="166"/>
      <c r="K283" s="166"/>
      <c r="L283" s="166"/>
      <c r="M283" s="166"/>
      <c r="N283" s="166"/>
      <c r="O283" s="166"/>
      <c r="P283" s="166"/>
      <c r="Q283" s="166"/>
      <c r="R283" s="166"/>
      <c r="S283" s="166"/>
      <c r="T283" s="166"/>
      <c r="U283" s="166"/>
      <c r="V283" s="166"/>
      <c r="W283" s="166"/>
      <c r="X283" s="166"/>
      <c r="Y283" s="166"/>
      <c r="Z283" s="166"/>
      <c r="AA283" s="166"/>
      <c r="AB283" s="166"/>
      <c r="AC283" s="166"/>
      <c r="AD283" s="166"/>
      <c r="AE283" s="166"/>
      <c r="AF283" s="166"/>
      <c r="AG283" s="166"/>
      <c r="AH283" s="166"/>
      <c r="AI283" s="166"/>
      <c r="AJ283" s="166"/>
      <c r="AK283" s="166"/>
      <c r="AL283" s="166"/>
      <c r="AM283" s="166"/>
      <c r="AN283" s="166"/>
      <c r="AO283" s="166"/>
      <c r="AP283" s="166"/>
      <c r="AQ283" s="166"/>
      <c r="AR283" s="166"/>
      <c r="AS283" s="166"/>
      <c r="AT283" s="166"/>
      <c r="AU283" s="166"/>
      <c r="AV283" s="166"/>
      <c r="AW283" s="166"/>
      <c r="AX283" s="166"/>
      <c r="AY283" s="166"/>
      <c r="AZ283" s="166"/>
      <c r="BA283" s="166"/>
      <c r="BB283" s="166"/>
      <c r="BC283" s="166"/>
      <c r="BD283" s="166"/>
      <c r="BE283" s="166"/>
      <c r="BF283" s="166"/>
      <c r="BG283" s="166"/>
      <c r="BH283" s="166"/>
      <c r="BI283" s="166"/>
      <c r="BJ283" s="166"/>
      <c r="BK283" s="166"/>
      <c r="BL283" s="166"/>
      <c r="BM283" s="166"/>
      <c r="BN283" s="166"/>
      <c r="BO283" s="166"/>
      <c r="BP283" s="166"/>
      <c r="BQ283" s="166"/>
      <c r="BR283" s="166"/>
      <c r="BS283" s="166"/>
    </row>
    <row r="284" spans="1:71" ht="15.75" customHeight="1" thickBot="1" x14ac:dyDescent="0.3">
      <c r="A284" s="165"/>
      <c r="B284" s="165"/>
      <c r="C284" s="148"/>
      <c r="D284" s="148"/>
      <c r="E284" s="166"/>
      <c r="F284" s="166"/>
      <c r="G284" s="166"/>
      <c r="H284" s="166"/>
      <c r="I284" s="166"/>
      <c r="J284" s="166"/>
      <c r="K284" s="166"/>
      <c r="L284" s="166"/>
      <c r="M284" s="166"/>
      <c r="N284" s="166"/>
      <c r="O284" s="166"/>
      <c r="P284" s="166"/>
      <c r="Q284" s="166"/>
      <c r="R284" s="166"/>
      <c r="S284" s="166"/>
      <c r="T284" s="166"/>
      <c r="U284" s="166"/>
      <c r="V284" s="166"/>
      <c r="W284" s="166"/>
      <c r="X284" s="166"/>
      <c r="Y284" s="166"/>
      <c r="Z284" s="166"/>
      <c r="AA284" s="166"/>
      <c r="AB284" s="166"/>
      <c r="AC284" s="166"/>
      <c r="AD284" s="166"/>
      <c r="AE284" s="166"/>
      <c r="AF284" s="166"/>
      <c r="AG284" s="166"/>
      <c r="AH284" s="166"/>
      <c r="AI284" s="166"/>
      <c r="AJ284" s="166"/>
      <c r="AK284" s="166"/>
      <c r="AL284" s="166"/>
      <c r="AM284" s="166"/>
      <c r="AN284" s="166"/>
      <c r="AO284" s="166"/>
      <c r="AP284" s="166"/>
      <c r="AQ284" s="166"/>
      <c r="AR284" s="166"/>
      <c r="AS284" s="166"/>
      <c r="AT284" s="166"/>
      <c r="AU284" s="166"/>
      <c r="AV284" s="166"/>
      <c r="AW284" s="166"/>
      <c r="AX284" s="166"/>
      <c r="AY284" s="166"/>
      <c r="AZ284" s="166"/>
      <c r="BA284" s="166"/>
      <c r="BB284" s="166"/>
      <c r="BC284" s="166"/>
      <c r="BD284" s="166"/>
      <c r="BE284" s="166"/>
      <c r="BF284" s="166"/>
      <c r="BG284" s="166"/>
      <c r="BH284" s="166"/>
      <c r="BI284" s="166"/>
      <c r="BJ284" s="166"/>
      <c r="BK284" s="166"/>
      <c r="BL284" s="166"/>
      <c r="BM284" s="166"/>
      <c r="BN284" s="166"/>
      <c r="BO284" s="166"/>
      <c r="BP284" s="166"/>
      <c r="BQ284" s="166"/>
      <c r="BR284" s="166"/>
      <c r="BS284" s="166"/>
    </row>
    <row r="285" spans="1:71" ht="15.75" customHeight="1" thickBot="1" x14ac:dyDescent="0.3">
      <c r="A285" s="165"/>
      <c r="B285" s="165"/>
      <c r="C285" s="148"/>
      <c r="D285" s="148"/>
      <c r="E285" s="166"/>
      <c r="F285" s="166"/>
      <c r="G285" s="166"/>
      <c r="H285" s="166"/>
      <c r="I285" s="166"/>
      <c r="J285" s="166"/>
      <c r="K285" s="166"/>
      <c r="L285" s="166"/>
      <c r="M285" s="166"/>
      <c r="N285" s="166"/>
      <c r="O285" s="166"/>
      <c r="P285" s="166"/>
      <c r="Q285" s="166"/>
      <c r="R285" s="166"/>
      <c r="S285" s="166"/>
      <c r="T285" s="166"/>
      <c r="U285" s="166"/>
      <c r="V285" s="166"/>
      <c r="W285" s="166"/>
      <c r="X285" s="166"/>
      <c r="Y285" s="166"/>
      <c r="Z285" s="166"/>
      <c r="AA285" s="166"/>
      <c r="AB285" s="166"/>
      <c r="AC285" s="166"/>
      <c r="AD285" s="166"/>
      <c r="AE285" s="166"/>
      <c r="AF285" s="166"/>
      <c r="AG285" s="166"/>
      <c r="AH285" s="166"/>
      <c r="AI285" s="166"/>
      <c r="AJ285" s="166"/>
      <c r="AK285" s="166"/>
      <c r="AL285" s="166"/>
      <c r="AM285" s="166"/>
      <c r="AN285" s="166"/>
      <c r="AO285" s="166"/>
      <c r="AP285" s="166"/>
      <c r="AQ285" s="166"/>
      <c r="AR285" s="166"/>
      <c r="AS285" s="166"/>
      <c r="AT285" s="166"/>
      <c r="AU285" s="166"/>
      <c r="AV285" s="166"/>
      <c r="AW285" s="166"/>
      <c r="AX285" s="166"/>
      <c r="AY285" s="166"/>
      <c r="AZ285" s="166"/>
      <c r="BA285" s="166"/>
      <c r="BB285" s="166"/>
      <c r="BC285" s="166"/>
      <c r="BD285" s="166"/>
      <c r="BE285" s="166"/>
      <c r="BF285" s="166"/>
      <c r="BG285" s="166"/>
      <c r="BH285" s="166"/>
      <c r="BI285" s="166"/>
      <c r="BJ285" s="166"/>
      <c r="BK285" s="166"/>
      <c r="BL285" s="166"/>
      <c r="BM285" s="166"/>
      <c r="BN285" s="166"/>
      <c r="BO285" s="166"/>
      <c r="BP285" s="166"/>
      <c r="BQ285" s="166"/>
      <c r="BR285" s="166"/>
      <c r="BS285" s="166"/>
    </row>
    <row r="286" spans="1:71" ht="15.75" customHeight="1" thickBot="1" x14ac:dyDescent="0.3">
      <c r="A286" s="165"/>
      <c r="B286" s="165"/>
      <c r="C286" s="148"/>
      <c r="D286" s="148"/>
      <c r="E286" s="166"/>
      <c r="F286" s="166"/>
      <c r="G286" s="166"/>
      <c r="H286" s="166"/>
      <c r="I286" s="166"/>
      <c r="J286" s="166"/>
      <c r="K286" s="166"/>
      <c r="L286" s="166"/>
      <c r="M286" s="166"/>
      <c r="N286" s="166"/>
      <c r="O286" s="166"/>
      <c r="P286" s="166"/>
      <c r="Q286" s="166"/>
      <c r="R286" s="166"/>
      <c r="S286" s="166"/>
      <c r="T286" s="166"/>
      <c r="U286" s="166"/>
      <c r="V286" s="166"/>
      <c r="W286" s="166"/>
      <c r="X286" s="166"/>
      <c r="Y286" s="166"/>
      <c r="Z286" s="166"/>
      <c r="AA286" s="166"/>
      <c r="AB286" s="166"/>
      <c r="AC286" s="166"/>
      <c r="AD286" s="166"/>
      <c r="AE286" s="166"/>
      <c r="AF286" s="166"/>
      <c r="AG286" s="166"/>
      <c r="AH286" s="166"/>
      <c r="AI286" s="166"/>
      <c r="AJ286" s="166"/>
      <c r="AK286" s="166"/>
      <c r="AL286" s="166"/>
      <c r="AM286" s="166"/>
      <c r="AN286" s="166"/>
      <c r="AO286" s="166"/>
      <c r="AP286" s="166"/>
      <c r="AQ286" s="166"/>
      <c r="AR286" s="166"/>
      <c r="AS286" s="166"/>
      <c r="AT286" s="166"/>
      <c r="AU286" s="166"/>
      <c r="AV286" s="166"/>
      <c r="AW286" s="166"/>
      <c r="AX286" s="166"/>
      <c r="AY286" s="166"/>
      <c r="AZ286" s="166"/>
      <c r="BA286" s="166"/>
      <c r="BB286" s="166"/>
      <c r="BC286" s="166"/>
      <c r="BD286" s="166"/>
      <c r="BE286" s="166"/>
      <c r="BF286" s="166"/>
      <c r="BG286" s="166"/>
      <c r="BH286" s="166"/>
      <c r="BI286" s="166"/>
      <c r="BJ286" s="166"/>
      <c r="BK286" s="166"/>
      <c r="BL286" s="166"/>
      <c r="BM286" s="166"/>
      <c r="BN286" s="166"/>
      <c r="BO286" s="166"/>
      <c r="BP286" s="166"/>
      <c r="BQ286" s="166"/>
      <c r="BR286" s="166"/>
      <c r="BS286" s="166"/>
    </row>
    <row r="287" spans="1:71" ht="15.75" customHeight="1" thickBot="1" x14ac:dyDescent="0.3">
      <c r="A287" s="165"/>
      <c r="B287" s="165"/>
      <c r="C287" s="148"/>
      <c r="D287" s="148"/>
      <c r="E287" s="166"/>
      <c r="F287" s="166"/>
      <c r="G287" s="166"/>
      <c r="H287" s="166"/>
      <c r="I287" s="166"/>
      <c r="J287" s="166"/>
      <c r="K287" s="166"/>
      <c r="L287" s="166"/>
      <c r="M287" s="166"/>
      <c r="N287" s="166"/>
      <c r="O287" s="166"/>
      <c r="P287" s="166"/>
      <c r="Q287" s="166"/>
      <c r="R287" s="166"/>
      <c r="S287" s="166"/>
      <c r="T287" s="166"/>
      <c r="U287" s="166"/>
      <c r="V287" s="166"/>
      <c r="W287" s="166"/>
      <c r="X287" s="166"/>
      <c r="Y287" s="166"/>
      <c r="Z287" s="166"/>
      <c r="AA287" s="166"/>
      <c r="AB287" s="166"/>
      <c r="AC287" s="166"/>
      <c r="AD287" s="166"/>
      <c r="AE287" s="166"/>
      <c r="AF287" s="166"/>
      <c r="AG287" s="166"/>
      <c r="AH287" s="166"/>
      <c r="AI287" s="166"/>
      <c r="AJ287" s="166"/>
      <c r="AK287" s="166"/>
      <c r="AL287" s="166"/>
      <c r="AM287" s="166"/>
      <c r="AN287" s="166"/>
      <c r="AO287" s="166"/>
      <c r="AP287" s="166"/>
      <c r="AQ287" s="166"/>
      <c r="AR287" s="166"/>
      <c r="AS287" s="166"/>
      <c r="AT287" s="166"/>
      <c r="AU287" s="166"/>
      <c r="AV287" s="166"/>
      <c r="AW287" s="166"/>
      <c r="AX287" s="166"/>
      <c r="AY287" s="166"/>
      <c r="AZ287" s="166"/>
      <c r="BA287" s="166"/>
      <c r="BB287" s="166"/>
      <c r="BC287" s="166"/>
      <c r="BD287" s="166"/>
      <c r="BE287" s="166"/>
      <c r="BF287" s="166"/>
      <c r="BG287" s="166"/>
      <c r="BH287" s="166"/>
      <c r="BI287" s="166"/>
      <c r="BJ287" s="166"/>
      <c r="BK287" s="166"/>
      <c r="BL287" s="166"/>
      <c r="BM287" s="166"/>
      <c r="BN287" s="166"/>
      <c r="BO287" s="166"/>
      <c r="BP287" s="166"/>
      <c r="BQ287" s="166"/>
      <c r="BR287" s="166"/>
      <c r="BS287" s="166"/>
    </row>
    <row r="288" spans="1:71" ht="15.75" customHeight="1" thickBot="1" x14ac:dyDescent="0.3">
      <c r="A288" s="165"/>
      <c r="B288" s="165"/>
      <c r="C288" s="148"/>
      <c r="D288" s="148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66"/>
      <c r="Q288" s="166"/>
      <c r="R288" s="166"/>
      <c r="S288" s="166"/>
      <c r="T288" s="166"/>
      <c r="U288" s="166"/>
      <c r="V288" s="166"/>
      <c r="W288" s="166"/>
      <c r="X288" s="166"/>
      <c r="Y288" s="166"/>
      <c r="Z288" s="166"/>
      <c r="AA288" s="166"/>
      <c r="AB288" s="166"/>
      <c r="AC288" s="166"/>
      <c r="AD288" s="166"/>
      <c r="AE288" s="166"/>
      <c r="AF288" s="166"/>
      <c r="AG288" s="166"/>
      <c r="AH288" s="166"/>
      <c r="AI288" s="166"/>
      <c r="AJ288" s="166"/>
      <c r="AK288" s="166"/>
      <c r="AL288" s="166"/>
      <c r="AM288" s="166"/>
      <c r="AN288" s="166"/>
      <c r="AO288" s="166"/>
      <c r="AP288" s="166"/>
      <c r="AQ288" s="166"/>
      <c r="AR288" s="166"/>
      <c r="AS288" s="166"/>
      <c r="AT288" s="166"/>
      <c r="AU288" s="166"/>
      <c r="AV288" s="166"/>
      <c r="AW288" s="166"/>
      <c r="AX288" s="166"/>
      <c r="AY288" s="166"/>
      <c r="AZ288" s="166"/>
      <c r="BA288" s="166"/>
      <c r="BB288" s="166"/>
      <c r="BC288" s="166"/>
      <c r="BD288" s="166"/>
      <c r="BE288" s="166"/>
      <c r="BF288" s="166"/>
      <c r="BG288" s="166"/>
      <c r="BH288" s="166"/>
      <c r="BI288" s="166"/>
      <c r="BJ288" s="166"/>
      <c r="BK288" s="166"/>
      <c r="BL288" s="166"/>
      <c r="BM288" s="166"/>
      <c r="BN288" s="166"/>
      <c r="BO288" s="166"/>
      <c r="BP288" s="166"/>
      <c r="BQ288" s="166"/>
      <c r="BR288" s="166"/>
      <c r="BS288" s="166"/>
    </row>
    <row r="289" spans="1:71" ht="15.75" customHeight="1" thickBot="1" x14ac:dyDescent="0.3">
      <c r="A289" s="165"/>
      <c r="B289" s="165"/>
      <c r="C289" s="148"/>
      <c r="D289" s="148"/>
      <c r="E289" s="166"/>
      <c r="F289" s="166"/>
      <c r="G289" s="166"/>
      <c r="H289" s="166"/>
      <c r="I289" s="166"/>
      <c r="J289" s="166"/>
      <c r="K289" s="166"/>
      <c r="L289" s="166"/>
      <c r="M289" s="166"/>
      <c r="N289" s="166"/>
      <c r="O289" s="166"/>
      <c r="P289" s="166"/>
      <c r="Q289" s="166"/>
      <c r="R289" s="166"/>
      <c r="S289" s="166"/>
      <c r="T289" s="166"/>
      <c r="U289" s="166"/>
      <c r="V289" s="166"/>
      <c r="W289" s="166"/>
      <c r="X289" s="166"/>
      <c r="Y289" s="166"/>
      <c r="Z289" s="166"/>
      <c r="AA289" s="166"/>
      <c r="AB289" s="166"/>
      <c r="AC289" s="166"/>
      <c r="AD289" s="166"/>
      <c r="AE289" s="166"/>
      <c r="AF289" s="166"/>
      <c r="AG289" s="166"/>
      <c r="AH289" s="166"/>
      <c r="AI289" s="166"/>
      <c r="AJ289" s="166"/>
      <c r="AK289" s="166"/>
      <c r="AL289" s="166"/>
      <c r="AM289" s="166"/>
      <c r="AN289" s="166"/>
      <c r="AO289" s="166"/>
      <c r="AP289" s="166"/>
      <c r="AQ289" s="166"/>
      <c r="AR289" s="166"/>
      <c r="AS289" s="166"/>
      <c r="AT289" s="166"/>
      <c r="AU289" s="166"/>
      <c r="AV289" s="166"/>
      <c r="AW289" s="166"/>
      <c r="AX289" s="166"/>
      <c r="AY289" s="166"/>
      <c r="AZ289" s="166"/>
      <c r="BA289" s="166"/>
      <c r="BB289" s="166"/>
      <c r="BC289" s="166"/>
      <c r="BD289" s="166"/>
      <c r="BE289" s="166"/>
      <c r="BF289" s="166"/>
      <c r="BG289" s="166"/>
      <c r="BH289" s="166"/>
      <c r="BI289" s="166"/>
      <c r="BJ289" s="166"/>
      <c r="BK289" s="166"/>
      <c r="BL289" s="166"/>
      <c r="BM289" s="166"/>
      <c r="BN289" s="166"/>
      <c r="BO289" s="166"/>
      <c r="BP289" s="166"/>
      <c r="BQ289" s="166"/>
      <c r="BR289" s="166"/>
      <c r="BS289" s="166"/>
    </row>
    <row r="290" spans="1:71" ht="15.75" customHeight="1" thickBot="1" x14ac:dyDescent="0.3">
      <c r="A290" s="165"/>
      <c r="B290" s="165"/>
      <c r="C290" s="148"/>
      <c r="D290" s="148"/>
      <c r="E290" s="166"/>
      <c r="F290" s="166"/>
      <c r="G290" s="166"/>
      <c r="H290" s="166"/>
      <c r="I290" s="166"/>
      <c r="J290" s="166"/>
      <c r="K290" s="166"/>
      <c r="L290" s="166"/>
      <c r="M290" s="166"/>
      <c r="N290" s="166"/>
      <c r="O290" s="166"/>
      <c r="P290" s="166"/>
      <c r="Q290" s="166"/>
      <c r="R290" s="166"/>
      <c r="S290" s="166"/>
      <c r="T290" s="166"/>
      <c r="U290" s="166"/>
      <c r="V290" s="166"/>
      <c r="W290" s="166"/>
      <c r="X290" s="166"/>
      <c r="Y290" s="166"/>
      <c r="Z290" s="166"/>
      <c r="AA290" s="166"/>
      <c r="AB290" s="166"/>
      <c r="AC290" s="166"/>
      <c r="AD290" s="166"/>
      <c r="AE290" s="166"/>
      <c r="AF290" s="166"/>
      <c r="AG290" s="166"/>
      <c r="AH290" s="166"/>
      <c r="AI290" s="166"/>
      <c r="AJ290" s="166"/>
      <c r="AK290" s="166"/>
      <c r="AL290" s="166"/>
      <c r="AM290" s="166"/>
      <c r="AN290" s="166"/>
      <c r="AO290" s="166"/>
      <c r="AP290" s="166"/>
      <c r="AQ290" s="166"/>
      <c r="AR290" s="166"/>
      <c r="AS290" s="166"/>
      <c r="AT290" s="166"/>
      <c r="AU290" s="166"/>
      <c r="AV290" s="166"/>
      <c r="AW290" s="166"/>
      <c r="AX290" s="166"/>
      <c r="AY290" s="166"/>
      <c r="AZ290" s="166"/>
      <c r="BA290" s="166"/>
      <c r="BB290" s="166"/>
      <c r="BC290" s="166"/>
      <c r="BD290" s="166"/>
      <c r="BE290" s="166"/>
      <c r="BF290" s="166"/>
      <c r="BG290" s="166"/>
      <c r="BH290" s="166"/>
      <c r="BI290" s="166"/>
      <c r="BJ290" s="166"/>
      <c r="BK290" s="166"/>
      <c r="BL290" s="166"/>
      <c r="BM290" s="166"/>
      <c r="BN290" s="166"/>
      <c r="BO290" s="166"/>
      <c r="BP290" s="166"/>
      <c r="BQ290" s="166"/>
      <c r="BR290" s="166"/>
      <c r="BS290" s="166"/>
    </row>
    <row r="291" spans="1:71" ht="15.75" customHeight="1" thickBot="1" x14ac:dyDescent="0.3">
      <c r="A291" s="165"/>
      <c r="B291" s="165"/>
      <c r="C291" s="148"/>
      <c r="D291" s="148"/>
      <c r="E291" s="166"/>
      <c r="F291" s="166"/>
      <c r="G291" s="166"/>
      <c r="H291" s="166"/>
      <c r="I291" s="166"/>
      <c r="J291" s="166"/>
      <c r="K291" s="166"/>
      <c r="L291" s="166"/>
      <c r="M291" s="166"/>
      <c r="N291" s="166"/>
      <c r="O291" s="166"/>
      <c r="P291" s="166"/>
      <c r="Q291" s="166"/>
      <c r="R291" s="166"/>
      <c r="S291" s="166"/>
      <c r="T291" s="166"/>
      <c r="U291" s="166"/>
      <c r="V291" s="166"/>
      <c r="W291" s="166"/>
      <c r="X291" s="166"/>
      <c r="Y291" s="166"/>
      <c r="Z291" s="166"/>
      <c r="AA291" s="166"/>
      <c r="AB291" s="166"/>
      <c r="AC291" s="166"/>
      <c r="AD291" s="166"/>
      <c r="AE291" s="166"/>
      <c r="AF291" s="166"/>
      <c r="AG291" s="166"/>
      <c r="AH291" s="166"/>
      <c r="AI291" s="166"/>
      <c r="AJ291" s="166"/>
      <c r="AK291" s="166"/>
      <c r="AL291" s="166"/>
      <c r="AM291" s="166"/>
      <c r="AN291" s="166"/>
      <c r="AO291" s="166"/>
      <c r="AP291" s="166"/>
      <c r="AQ291" s="166"/>
      <c r="AR291" s="166"/>
      <c r="AS291" s="166"/>
      <c r="AT291" s="166"/>
      <c r="AU291" s="166"/>
      <c r="AV291" s="166"/>
      <c r="AW291" s="166"/>
      <c r="AX291" s="166"/>
      <c r="AY291" s="166"/>
      <c r="AZ291" s="166"/>
      <c r="BA291" s="166"/>
      <c r="BB291" s="166"/>
      <c r="BC291" s="166"/>
      <c r="BD291" s="166"/>
      <c r="BE291" s="166"/>
      <c r="BF291" s="166"/>
      <c r="BG291" s="166"/>
      <c r="BH291" s="166"/>
      <c r="BI291" s="166"/>
      <c r="BJ291" s="166"/>
      <c r="BK291" s="166"/>
      <c r="BL291" s="166"/>
      <c r="BM291" s="166"/>
      <c r="BN291" s="166"/>
      <c r="BO291" s="166"/>
      <c r="BP291" s="166"/>
      <c r="BQ291" s="166"/>
      <c r="BR291" s="166"/>
      <c r="BS291" s="166"/>
    </row>
    <row r="292" spans="1:71" ht="15.75" customHeight="1" thickBot="1" x14ac:dyDescent="0.3">
      <c r="A292" s="165"/>
      <c r="B292" s="165"/>
      <c r="C292" s="148"/>
      <c r="D292" s="148"/>
      <c r="E292" s="166"/>
      <c r="F292" s="166"/>
      <c r="G292" s="166"/>
      <c r="H292" s="166"/>
      <c r="I292" s="166"/>
      <c r="J292" s="166"/>
      <c r="K292" s="166"/>
      <c r="L292" s="166"/>
      <c r="M292" s="166"/>
      <c r="N292" s="166"/>
      <c r="O292" s="166"/>
      <c r="P292" s="166"/>
      <c r="Q292" s="166"/>
      <c r="R292" s="166"/>
      <c r="S292" s="166"/>
      <c r="T292" s="166"/>
      <c r="U292" s="166"/>
      <c r="V292" s="166"/>
      <c r="W292" s="166"/>
      <c r="X292" s="166"/>
      <c r="Y292" s="166"/>
      <c r="Z292" s="166"/>
      <c r="AA292" s="166"/>
      <c r="AB292" s="166"/>
      <c r="AC292" s="166"/>
      <c r="AD292" s="166"/>
      <c r="AE292" s="166"/>
      <c r="AF292" s="166"/>
      <c r="AG292" s="166"/>
      <c r="AH292" s="166"/>
      <c r="AI292" s="166"/>
      <c r="AJ292" s="166"/>
      <c r="AK292" s="166"/>
      <c r="AL292" s="166"/>
      <c r="AM292" s="166"/>
      <c r="AN292" s="166"/>
      <c r="AO292" s="166"/>
      <c r="AP292" s="166"/>
      <c r="AQ292" s="166"/>
      <c r="AR292" s="166"/>
      <c r="AS292" s="166"/>
      <c r="AT292" s="166"/>
      <c r="AU292" s="166"/>
      <c r="AV292" s="166"/>
      <c r="AW292" s="166"/>
      <c r="AX292" s="166"/>
      <c r="AY292" s="166"/>
      <c r="AZ292" s="166"/>
      <c r="BA292" s="166"/>
      <c r="BB292" s="166"/>
      <c r="BC292" s="166"/>
      <c r="BD292" s="166"/>
      <c r="BE292" s="166"/>
      <c r="BF292" s="166"/>
      <c r="BG292" s="166"/>
      <c r="BH292" s="166"/>
      <c r="BI292" s="166"/>
      <c r="BJ292" s="166"/>
      <c r="BK292" s="166"/>
      <c r="BL292" s="166"/>
      <c r="BM292" s="166"/>
      <c r="BN292" s="166"/>
      <c r="BO292" s="166"/>
      <c r="BP292" s="166"/>
      <c r="BQ292" s="166"/>
      <c r="BR292" s="166"/>
      <c r="BS292" s="166"/>
    </row>
    <row r="293" spans="1:71" ht="15.75" customHeight="1" thickBot="1" x14ac:dyDescent="0.3">
      <c r="A293" s="165"/>
      <c r="B293" s="165"/>
      <c r="C293" s="148"/>
      <c r="D293" s="148"/>
      <c r="E293" s="166"/>
      <c r="F293" s="166"/>
      <c r="G293" s="166"/>
      <c r="H293" s="166"/>
      <c r="I293" s="166"/>
      <c r="J293" s="166"/>
      <c r="K293" s="166"/>
      <c r="L293" s="166"/>
      <c r="M293" s="166"/>
      <c r="N293" s="166"/>
      <c r="O293" s="166"/>
      <c r="P293" s="166"/>
      <c r="Q293" s="166"/>
      <c r="R293" s="166"/>
      <c r="S293" s="166"/>
      <c r="T293" s="166"/>
      <c r="U293" s="166"/>
      <c r="V293" s="166"/>
      <c r="W293" s="166"/>
      <c r="X293" s="166"/>
      <c r="Y293" s="166"/>
      <c r="Z293" s="166"/>
      <c r="AA293" s="166"/>
      <c r="AB293" s="166"/>
      <c r="AC293" s="166"/>
      <c r="AD293" s="166"/>
      <c r="AE293" s="166"/>
      <c r="AF293" s="166"/>
      <c r="AG293" s="166"/>
      <c r="AH293" s="166"/>
      <c r="AI293" s="166"/>
      <c r="AJ293" s="166"/>
      <c r="AK293" s="166"/>
      <c r="AL293" s="166"/>
      <c r="AM293" s="166"/>
      <c r="AN293" s="166"/>
      <c r="AO293" s="166"/>
      <c r="AP293" s="166"/>
      <c r="AQ293" s="166"/>
      <c r="AR293" s="166"/>
      <c r="AS293" s="166"/>
      <c r="AT293" s="166"/>
      <c r="AU293" s="166"/>
      <c r="AV293" s="166"/>
      <c r="AW293" s="166"/>
      <c r="AX293" s="166"/>
      <c r="AY293" s="166"/>
      <c r="AZ293" s="166"/>
      <c r="BA293" s="166"/>
      <c r="BB293" s="166"/>
      <c r="BC293" s="166"/>
      <c r="BD293" s="166"/>
      <c r="BE293" s="166"/>
      <c r="BF293" s="166"/>
      <c r="BG293" s="166"/>
      <c r="BH293" s="166"/>
      <c r="BI293" s="166"/>
      <c r="BJ293" s="166"/>
      <c r="BK293" s="166"/>
      <c r="BL293" s="166"/>
      <c r="BM293" s="166"/>
      <c r="BN293" s="166"/>
      <c r="BO293" s="166"/>
      <c r="BP293" s="166"/>
      <c r="BQ293" s="166"/>
      <c r="BR293" s="166"/>
      <c r="BS293" s="166"/>
    </row>
    <row r="294" spans="1:71" ht="15.75" customHeight="1" thickBot="1" x14ac:dyDescent="0.3">
      <c r="A294" s="165"/>
      <c r="B294" s="165"/>
      <c r="C294" s="148"/>
      <c r="D294" s="148"/>
      <c r="E294" s="166"/>
      <c r="F294" s="166"/>
      <c r="G294" s="166"/>
      <c r="H294" s="166"/>
      <c r="I294" s="166"/>
      <c r="J294" s="166"/>
      <c r="K294" s="166"/>
      <c r="L294" s="166"/>
      <c r="M294" s="166"/>
      <c r="N294" s="166"/>
      <c r="O294" s="166"/>
      <c r="P294" s="166"/>
      <c r="Q294" s="166"/>
      <c r="R294" s="166"/>
      <c r="S294" s="166"/>
      <c r="T294" s="166"/>
      <c r="U294" s="166"/>
      <c r="V294" s="166"/>
      <c r="W294" s="166"/>
      <c r="X294" s="166"/>
      <c r="Y294" s="166"/>
      <c r="Z294" s="166"/>
      <c r="AA294" s="166"/>
      <c r="AB294" s="166"/>
      <c r="AC294" s="166"/>
      <c r="AD294" s="166"/>
      <c r="AE294" s="166"/>
      <c r="AF294" s="166"/>
      <c r="AG294" s="166"/>
      <c r="AH294" s="166"/>
      <c r="AI294" s="166"/>
      <c r="AJ294" s="166"/>
      <c r="AK294" s="166"/>
      <c r="AL294" s="166"/>
      <c r="AM294" s="166"/>
      <c r="AN294" s="166"/>
      <c r="AO294" s="166"/>
      <c r="AP294" s="166"/>
      <c r="AQ294" s="166"/>
      <c r="AR294" s="166"/>
      <c r="AS294" s="166"/>
      <c r="AT294" s="166"/>
      <c r="AU294" s="166"/>
      <c r="AV294" s="166"/>
      <c r="AW294" s="166"/>
      <c r="AX294" s="166"/>
      <c r="AY294" s="166"/>
      <c r="AZ294" s="166"/>
      <c r="BA294" s="166"/>
      <c r="BB294" s="166"/>
      <c r="BC294" s="166"/>
      <c r="BD294" s="166"/>
      <c r="BE294" s="166"/>
      <c r="BF294" s="166"/>
      <c r="BG294" s="166"/>
      <c r="BH294" s="166"/>
      <c r="BI294" s="166"/>
      <c r="BJ294" s="166"/>
      <c r="BK294" s="166"/>
      <c r="BL294" s="166"/>
      <c r="BM294" s="166"/>
      <c r="BN294" s="166"/>
      <c r="BO294" s="166"/>
      <c r="BP294" s="166"/>
      <c r="BQ294" s="166"/>
      <c r="BR294" s="166"/>
      <c r="BS294" s="166"/>
    </row>
    <row r="295" spans="1:71" ht="15.75" customHeight="1" thickBot="1" x14ac:dyDescent="0.3">
      <c r="A295" s="165"/>
      <c r="B295" s="165"/>
      <c r="C295" s="148"/>
      <c r="D295" s="148"/>
      <c r="E295" s="166"/>
      <c r="F295" s="166"/>
      <c r="G295" s="166"/>
      <c r="H295" s="166"/>
      <c r="I295" s="166"/>
      <c r="J295" s="166"/>
      <c r="K295" s="166"/>
      <c r="L295" s="166"/>
      <c r="M295" s="166"/>
      <c r="N295" s="166"/>
      <c r="O295" s="166"/>
      <c r="P295" s="166"/>
      <c r="Q295" s="166"/>
      <c r="R295" s="166"/>
      <c r="S295" s="166"/>
      <c r="T295" s="166"/>
      <c r="U295" s="166"/>
      <c r="V295" s="166"/>
      <c r="W295" s="166"/>
      <c r="X295" s="166"/>
      <c r="Y295" s="166"/>
      <c r="Z295" s="166"/>
      <c r="AA295" s="166"/>
      <c r="AB295" s="166"/>
      <c r="AC295" s="166"/>
      <c r="AD295" s="166"/>
      <c r="AE295" s="166"/>
      <c r="AF295" s="166"/>
      <c r="AG295" s="166"/>
      <c r="AH295" s="166"/>
      <c r="AI295" s="166"/>
      <c r="AJ295" s="166"/>
      <c r="AK295" s="166"/>
      <c r="AL295" s="166"/>
      <c r="AM295" s="166"/>
      <c r="AN295" s="166"/>
      <c r="AO295" s="166"/>
      <c r="AP295" s="166"/>
      <c r="AQ295" s="166"/>
      <c r="AR295" s="166"/>
      <c r="AS295" s="166"/>
      <c r="AT295" s="166"/>
      <c r="AU295" s="166"/>
      <c r="AV295" s="166"/>
      <c r="AW295" s="166"/>
      <c r="AX295" s="166"/>
      <c r="AY295" s="166"/>
      <c r="AZ295" s="166"/>
      <c r="BA295" s="166"/>
      <c r="BB295" s="166"/>
      <c r="BC295" s="166"/>
      <c r="BD295" s="166"/>
      <c r="BE295" s="166"/>
      <c r="BF295" s="166"/>
      <c r="BG295" s="166"/>
      <c r="BH295" s="166"/>
      <c r="BI295" s="166"/>
      <c r="BJ295" s="166"/>
      <c r="BK295" s="166"/>
      <c r="BL295" s="166"/>
      <c r="BM295" s="166"/>
      <c r="BN295" s="166"/>
      <c r="BO295" s="166"/>
      <c r="BP295" s="166"/>
      <c r="BQ295" s="166"/>
      <c r="BR295" s="166"/>
      <c r="BS295" s="166"/>
    </row>
    <row r="296" spans="1:71" ht="15.75" customHeight="1" thickBot="1" x14ac:dyDescent="0.3">
      <c r="A296" s="165"/>
      <c r="B296" s="165"/>
      <c r="C296" s="148"/>
      <c r="D296" s="148"/>
      <c r="E296" s="166"/>
      <c r="F296" s="166"/>
      <c r="G296" s="166"/>
      <c r="H296" s="166"/>
      <c r="I296" s="166"/>
      <c r="J296" s="166"/>
      <c r="K296" s="166"/>
      <c r="L296" s="166"/>
      <c r="M296" s="166"/>
      <c r="N296" s="166"/>
      <c r="O296" s="166"/>
      <c r="P296" s="166"/>
      <c r="Q296" s="166"/>
      <c r="R296" s="166"/>
      <c r="S296" s="166"/>
      <c r="T296" s="166"/>
      <c r="U296" s="166"/>
      <c r="V296" s="166"/>
      <c r="W296" s="166"/>
      <c r="X296" s="166"/>
      <c r="Y296" s="166"/>
      <c r="Z296" s="166"/>
      <c r="AA296" s="166"/>
      <c r="AB296" s="166"/>
      <c r="AC296" s="166"/>
      <c r="AD296" s="166"/>
      <c r="AE296" s="166"/>
      <c r="AF296" s="166"/>
      <c r="AG296" s="166"/>
      <c r="AH296" s="166"/>
      <c r="AI296" s="166"/>
      <c r="AJ296" s="166"/>
      <c r="AK296" s="166"/>
      <c r="AL296" s="166"/>
      <c r="AM296" s="166"/>
      <c r="AN296" s="166"/>
      <c r="AO296" s="166"/>
      <c r="AP296" s="166"/>
      <c r="AQ296" s="166"/>
      <c r="AR296" s="166"/>
      <c r="AS296" s="166"/>
      <c r="AT296" s="166"/>
      <c r="AU296" s="166"/>
      <c r="AV296" s="166"/>
      <c r="AW296" s="166"/>
      <c r="AX296" s="166"/>
      <c r="AY296" s="166"/>
      <c r="AZ296" s="166"/>
      <c r="BA296" s="166"/>
      <c r="BB296" s="166"/>
      <c r="BC296" s="166"/>
      <c r="BD296" s="166"/>
      <c r="BE296" s="166"/>
      <c r="BF296" s="166"/>
      <c r="BG296" s="166"/>
      <c r="BH296" s="166"/>
      <c r="BI296" s="166"/>
      <c r="BJ296" s="166"/>
      <c r="BK296" s="166"/>
      <c r="BL296" s="166"/>
      <c r="BM296" s="166"/>
      <c r="BN296" s="166"/>
      <c r="BO296" s="166"/>
      <c r="BP296" s="166"/>
      <c r="BQ296" s="166"/>
      <c r="BR296" s="166"/>
      <c r="BS296" s="166"/>
    </row>
    <row r="297" spans="1:71" ht="15.75" customHeight="1" thickBot="1" x14ac:dyDescent="0.3">
      <c r="A297" s="165"/>
      <c r="B297" s="165"/>
      <c r="C297" s="148"/>
      <c r="D297" s="148"/>
      <c r="E297" s="166"/>
      <c r="F297" s="166"/>
      <c r="G297" s="166"/>
      <c r="H297" s="166"/>
      <c r="I297" s="166"/>
      <c r="J297" s="166"/>
      <c r="K297" s="166"/>
      <c r="L297" s="166"/>
      <c r="M297" s="166"/>
      <c r="N297" s="166"/>
      <c r="O297" s="166"/>
      <c r="P297" s="166"/>
      <c r="Q297" s="166"/>
      <c r="R297" s="166"/>
      <c r="S297" s="166"/>
      <c r="T297" s="166"/>
      <c r="U297" s="166"/>
      <c r="V297" s="166"/>
      <c r="W297" s="166"/>
      <c r="X297" s="166"/>
      <c r="Y297" s="166"/>
      <c r="Z297" s="166"/>
      <c r="AA297" s="166"/>
      <c r="AB297" s="166"/>
      <c r="AC297" s="166"/>
      <c r="AD297" s="166"/>
      <c r="AE297" s="166"/>
      <c r="AF297" s="166"/>
      <c r="AG297" s="166"/>
      <c r="AH297" s="166"/>
      <c r="AI297" s="166"/>
      <c r="AJ297" s="166"/>
      <c r="AK297" s="166"/>
      <c r="AL297" s="166"/>
      <c r="AM297" s="166"/>
      <c r="AN297" s="166"/>
      <c r="AO297" s="166"/>
      <c r="AP297" s="166"/>
      <c r="AQ297" s="166"/>
      <c r="AR297" s="166"/>
      <c r="AS297" s="166"/>
      <c r="AT297" s="166"/>
      <c r="AU297" s="166"/>
      <c r="AV297" s="166"/>
      <c r="AW297" s="166"/>
      <c r="AX297" s="166"/>
      <c r="AY297" s="166"/>
      <c r="AZ297" s="166"/>
      <c r="BA297" s="166"/>
      <c r="BB297" s="166"/>
      <c r="BC297" s="166"/>
      <c r="BD297" s="166"/>
      <c r="BE297" s="166"/>
      <c r="BF297" s="166"/>
      <c r="BG297" s="166"/>
      <c r="BH297" s="166"/>
      <c r="BI297" s="166"/>
      <c r="BJ297" s="166"/>
      <c r="BK297" s="166"/>
      <c r="BL297" s="166"/>
      <c r="BM297" s="166"/>
      <c r="BN297" s="166"/>
      <c r="BO297" s="166"/>
      <c r="BP297" s="166"/>
      <c r="BQ297" s="166"/>
      <c r="BR297" s="166"/>
      <c r="BS297" s="166"/>
    </row>
    <row r="298" spans="1:71" ht="15.75" customHeight="1" thickBot="1" x14ac:dyDescent="0.3">
      <c r="A298" s="165"/>
      <c r="B298" s="165"/>
      <c r="C298" s="148"/>
      <c r="D298" s="148"/>
      <c r="E298" s="166"/>
      <c r="F298" s="166"/>
      <c r="G298" s="166"/>
      <c r="H298" s="166"/>
      <c r="I298" s="166"/>
      <c r="J298" s="166"/>
      <c r="K298" s="166"/>
      <c r="L298" s="166"/>
      <c r="M298" s="166"/>
      <c r="N298" s="166"/>
      <c r="O298" s="166"/>
      <c r="P298" s="166"/>
      <c r="Q298" s="166"/>
      <c r="R298" s="166"/>
      <c r="S298" s="166"/>
      <c r="T298" s="166"/>
      <c r="U298" s="166"/>
      <c r="V298" s="166"/>
      <c r="W298" s="166"/>
      <c r="X298" s="166"/>
      <c r="Y298" s="166"/>
      <c r="Z298" s="166"/>
      <c r="AA298" s="166"/>
      <c r="AB298" s="166"/>
      <c r="AC298" s="166"/>
      <c r="AD298" s="166"/>
      <c r="AE298" s="166"/>
      <c r="AF298" s="166"/>
      <c r="AG298" s="166"/>
      <c r="AH298" s="166"/>
      <c r="AI298" s="166"/>
      <c r="AJ298" s="166"/>
      <c r="AK298" s="166"/>
      <c r="AL298" s="166"/>
      <c r="AM298" s="166"/>
      <c r="AN298" s="166"/>
      <c r="AO298" s="166"/>
      <c r="AP298" s="166"/>
      <c r="AQ298" s="166"/>
      <c r="AR298" s="166"/>
      <c r="AS298" s="166"/>
      <c r="AT298" s="166"/>
      <c r="AU298" s="166"/>
      <c r="AV298" s="166"/>
      <c r="AW298" s="166"/>
      <c r="AX298" s="166"/>
      <c r="AY298" s="166"/>
      <c r="AZ298" s="166"/>
      <c r="BA298" s="166"/>
      <c r="BB298" s="166"/>
      <c r="BC298" s="166"/>
      <c r="BD298" s="166"/>
      <c r="BE298" s="166"/>
      <c r="BF298" s="166"/>
      <c r="BG298" s="166"/>
      <c r="BH298" s="166"/>
      <c r="BI298" s="166"/>
      <c r="BJ298" s="166"/>
      <c r="BK298" s="166"/>
      <c r="BL298" s="166"/>
      <c r="BM298" s="166"/>
      <c r="BN298" s="166"/>
      <c r="BO298" s="166"/>
      <c r="BP298" s="166"/>
      <c r="BQ298" s="166"/>
      <c r="BR298" s="166"/>
      <c r="BS298" s="166"/>
    </row>
    <row r="299" spans="1:71" ht="15.75" customHeight="1" thickBot="1" x14ac:dyDescent="0.3">
      <c r="A299" s="165"/>
      <c r="B299" s="165"/>
      <c r="C299" s="148"/>
      <c r="D299" s="148"/>
      <c r="E299" s="166"/>
      <c r="F299" s="166"/>
      <c r="G299" s="166"/>
      <c r="H299" s="166"/>
      <c r="I299" s="166"/>
      <c r="J299" s="166"/>
      <c r="K299" s="166"/>
      <c r="L299" s="166"/>
      <c r="M299" s="166"/>
      <c r="N299" s="166"/>
      <c r="O299" s="166"/>
      <c r="P299" s="166"/>
      <c r="Q299" s="166"/>
      <c r="R299" s="166"/>
      <c r="S299" s="166"/>
      <c r="T299" s="166"/>
      <c r="U299" s="166"/>
      <c r="V299" s="166"/>
      <c r="W299" s="166"/>
      <c r="X299" s="166"/>
      <c r="Y299" s="166"/>
      <c r="Z299" s="166"/>
      <c r="AA299" s="166"/>
      <c r="AB299" s="166"/>
      <c r="AC299" s="166"/>
      <c r="AD299" s="166"/>
      <c r="AE299" s="166"/>
      <c r="AF299" s="166"/>
      <c r="AG299" s="166"/>
      <c r="AH299" s="166"/>
      <c r="AI299" s="166"/>
      <c r="AJ299" s="166"/>
      <c r="AK299" s="166"/>
      <c r="AL299" s="166"/>
      <c r="AM299" s="166"/>
      <c r="AN299" s="166"/>
      <c r="AO299" s="166"/>
      <c r="AP299" s="166"/>
      <c r="AQ299" s="166"/>
      <c r="AR299" s="166"/>
      <c r="AS299" s="166"/>
      <c r="AT299" s="166"/>
      <c r="AU299" s="166"/>
      <c r="AV299" s="166"/>
      <c r="AW299" s="166"/>
      <c r="AX299" s="166"/>
      <c r="AY299" s="166"/>
      <c r="AZ299" s="166"/>
      <c r="BA299" s="166"/>
      <c r="BB299" s="166"/>
      <c r="BC299" s="166"/>
      <c r="BD299" s="166"/>
      <c r="BE299" s="166"/>
      <c r="BF299" s="166"/>
      <c r="BG299" s="166"/>
      <c r="BH299" s="166"/>
      <c r="BI299" s="166"/>
      <c r="BJ299" s="166"/>
      <c r="BK299" s="166"/>
      <c r="BL299" s="166"/>
      <c r="BM299" s="166"/>
      <c r="BN299" s="166"/>
      <c r="BO299" s="166"/>
      <c r="BP299" s="166"/>
      <c r="BQ299" s="166"/>
      <c r="BR299" s="166"/>
      <c r="BS299" s="166"/>
    </row>
    <row r="300" spans="1:71" ht="15.75" customHeight="1" thickBot="1" x14ac:dyDescent="0.3">
      <c r="A300" s="165"/>
      <c r="B300" s="165"/>
      <c r="C300" s="148"/>
      <c r="D300" s="148"/>
      <c r="E300" s="166"/>
      <c r="F300" s="166"/>
      <c r="G300" s="166"/>
      <c r="H300" s="166"/>
      <c r="I300" s="166"/>
      <c r="J300" s="166"/>
      <c r="K300" s="166"/>
      <c r="L300" s="166"/>
      <c r="M300" s="166"/>
      <c r="N300" s="166"/>
      <c r="O300" s="166"/>
      <c r="P300" s="166"/>
      <c r="Q300" s="166"/>
      <c r="R300" s="166"/>
      <c r="S300" s="166"/>
      <c r="T300" s="166"/>
      <c r="U300" s="166"/>
      <c r="V300" s="166"/>
      <c r="W300" s="166"/>
      <c r="X300" s="166"/>
      <c r="Y300" s="166"/>
      <c r="Z300" s="166"/>
      <c r="AA300" s="166"/>
      <c r="AB300" s="166"/>
      <c r="AC300" s="166"/>
      <c r="AD300" s="166"/>
      <c r="AE300" s="166"/>
      <c r="AF300" s="166"/>
      <c r="AG300" s="166"/>
      <c r="AH300" s="166"/>
      <c r="AI300" s="166"/>
      <c r="AJ300" s="166"/>
      <c r="AK300" s="166"/>
      <c r="AL300" s="166"/>
      <c r="AM300" s="166"/>
      <c r="AN300" s="166"/>
      <c r="AO300" s="166"/>
      <c r="AP300" s="166"/>
      <c r="AQ300" s="166"/>
      <c r="AR300" s="166"/>
      <c r="AS300" s="166"/>
      <c r="AT300" s="166"/>
      <c r="AU300" s="166"/>
      <c r="AV300" s="166"/>
      <c r="AW300" s="166"/>
      <c r="AX300" s="166"/>
      <c r="AY300" s="166"/>
      <c r="AZ300" s="166"/>
      <c r="BA300" s="166"/>
      <c r="BB300" s="166"/>
      <c r="BC300" s="166"/>
      <c r="BD300" s="166"/>
      <c r="BE300" s="166"/>
      <c r="BF300" s="166"/>
      <c r="BG300" s="166"/>
      <c r="BH300" s="166"/>
      <c r="BI300" s="166"/>
      <c r="BJ300" s="166"/>
      <c r="BK300" s="166"/>
      <c r="BL300" s="166"/>
      <c r="BM300" s="166"/>
      <c r="BN300" s="166"/>
      <c r="BO300" s="166"/>
      <c r="BP300" s="166"/>
      <c r="BQ300" s="166"/>
      <c r="BR300" s="166"/>
      <c r="BS300" s="166"/>
    </row>
    <row r="301" spans="1:71" ht="15.75" customHeight="1" thickBot="1" x14ac:dyDescent="0.3">
      <c r="A301" s="165"/>
      <c r="B301" s="165"/>
      <c r="C301" s="148"/>
      <c r="D301" s="148"/>
      <c r="E301" s="166"/>
      <c r="F301" s="166"/>
      <c r="G301" s="166"/>
      <c r="H301" s="166"/>
      <c r="I301" s="166"/>
      <c r="J301" s="166"/>
      <c r="K301" s="166"/>
      <c r="L301" s="166"/>
      <c r="M301" s="166"/>
      <c r="N301" s="166"/>
      <c r="O301" s="166"/>
      <c r="P301" s="166"/>
      <c r="Q301" s="166"/>
      <c r="R301" s="166"/>
      <c r="S301" s="166"/>
      <c r="T301" s="166"/>
      <c r="U301" s="166"/>
      <c r="V301" s="166"/>
      <c r="W301" s="166"/>
      <c r="X301" s="166"/>
      <c r="Y301" s="166"/>
      <c r="Z301" s="166"/>
      <c r="AA301" s="166"/>
      <c r="AB301" s="166"/>
      <c r="AC301" s="166"/>
      <c r="AD301" s="166"/>
      <c r="AE301" s="166"/>
      <c r="AF301" s="166"/>
      <c r="AG301" s="166"/>
      <c r="AH301" s="166"/>
      <c r="AI301" s="166"/>
      <c r="AJ301" s="166"/>
      <c r="AK301" s="166"/>
      <c r="AL301" s="166"/>
      <c r="AM301" s="166"/>
      <c r="AN301" s="166"/>
      <c r="AO301" s="166"/>
      <c r="AP301" s="166"/>
      <c r="AQ301" s="166"/>
      <c r="AR301" s="166"/>
      <c r="AS301" s="166"/>
      <c r="AT301" s="166"/>
      <c r="AU301" s="166"/>
      <c r="AV301" s="166"/>
      <c r="AW301" s="166"/>
      <c r="AX301" s="166"/>
      <c r="AY301" s="166"/>
      <c r="AZ301" s="166"/>
      <c r="BA301" s="166"/>
      <c r="BB301" s="166"/>
      <c r="BC301" s="166"/>
      <c r="BD301" s="166"/>
      <c r="BE301" s="166"/>
      <c r="BF301" s="166"/>
      <c r="BG301" s="166"/>
      <c r="BH301" s="166"/>
      <c r="BI301" s="166"/>
      <c r="BJ301" s="166"/>
      <c r="BK301" s="166"/>
      <c r="BL301" s="166"/>
      <c r="BM301" s="166"/>
      <c r="BN301" s="166"/>
      <c r="BO301" s="166"/>
      <c r="BP301" s="166"/>
      <c r="BQ301" s="166"/>
      <c r="BR301" s="166"/>
      <c r="BS301" s="166"/>
    </row>
    <row r="302" spans="1:71" ht="15.75" customHeight="1" thickBot="1" x14ac:dyDescent="0.3">
      <c r="A302" s="165"/>
      <c r="B302" s="165"/>
      <c r="C302" s="148"/>
      <c r="D302" s="148"/>
      <c r="E302" s="166"/>
      <c r="F302" s="166"/>
      <c r="G302" s="166"/>
      <c r="H302" s="166"/>
      <c r="I302" s="166"/>
      <c r="J302" s="166"/>
      <c r="K302" s="166"/>
      <c r="L302" s="166"/>
      <c r="M302" s="166"/>
      <c r="N302" s="166"/>
      <c r="O302" s="166"/>
      <c r="P302" s="166"/>
      <c r="Q302" s="166"/>
      <c r="R302" s="166"/>
      <c r="S302" s="166"/>
      <c r="T302" s="166"/>
      <c r="U302" s="166"/>
      <c r="V302" s="166"/>
      <c r="W302" s="166"/>
      <c r="X302" s="166"/>
      <c r="Y302" s="166"/>
      <c r="Z302" s="166"/>
      <c r="AA302" s="166"/>
      <c r="AB302" s="166"/>
      <c r="AC302" s="166"/>
      <c r="AD302" s="166"/>
      <c r="AE302" s="166"/>
      <c r="AF302" s="166"/>
      <c r="AG302" s="166"/>
      <c r="AH302" s="166"/>
      <c r="AI302" s="166"/>
      <c r="AJ302" s="166"/>
      <c r="AK302" s="166"/>
      <c r="AL302" s="166"/>
      <c r="AM302" s="166"/>
      <c r="AN302" s="166"/>
      <c r="AO302" s="166"/>
      <c r="AP302" s="166"/>
      <c r="AQ302" s="166"/>
      <c r="AR302" s="166"/>
      <c r="AS302" s="166"/>
      <c r="AT302" s="166"/>
      <c r="AU302" s="166"/>
      <c r="AV302" s="166"/>
      <c r="AW302" s="166"/>
      <c r="AX302" s="166"/>
      <c r="AY302" s="166"/>
      <c r="AZ302" s="166"/>
      <c r="BA302" s="166"/>
      <c r="BB302" s="166"/>
      <c r="BC302" s="166"/>
      <c r="BD302" s="166"/>
      <c r="BE302" s="166"/>
      <c r="BF302" s="166"/>
      <c r="BG302" s="166"/>
      <c r="BH302" s="166"/>
      <c r="BI302" s="166"/>
      <c r="BJ302" s="166"/>
      <c r="BK302" s="166"/>
      <c r="BL302" s="166"/>
      <c r="BM302" s="166"/>
      <c r="BN302" s="166"/>
      <c r="BO302" s="166"/>
      <c r="BP302" s="166"/>
      <c r="BQ302" s="166"/>
      <c r="BR302" s="166"/>
      <c r="BS302" s="166"/>
    </row>
    <row r="303" spans="1:71" ht="15.75" customHeight="1" thickBot="1" x14ac:dyDescent="0.3">
      <c r="A303" s="165"/>
      <c r="B303" s="165"/>
      <c r="C303" s="148"/>
      <c r="D303" s="148"/>
      <c r="E303" s="166"/>
      <c r="F303" s="166"/>
      <c r="G303" s="166"/>
      <c r="H303" s="166"/>
      <c r="I303" s="166"/>
      <c r="J303" s="166"/>
      <c r="K303" s="166"/>
      <c r="L303" s="166"/>
      <c r="M303" s="166"/>
      <c r="N303" s="166"/>
      <c r="O303" s="166"/>
      <c r="P303" s="166"/>
      <c r="Q303" s="166"/>
      <c r="R303" s="166"/>
      <c r="S303" s="166"/>
      <c r="T303" s="166"/>
      <c r="U303" s="166"/>
      <c r="V303" s="166"/>
      <c r="W303" s="166"/>
      <c r="X303" s="166"/>
      <c r="Y303" s="166"/>
      <c r="Z303" s="166"/>
      <c r="AA303" s="166"/>
      <c r="AB303" s="166"/>
      <c r="AC303" s="166"/>
      <c r="AD303" s="166"/>
      <c r="AE303" s="166"/>
      <c r="AF303" s="166"/>
      <c r="AG303" s="166"/>
      <c r="AH303" s="166"/>
      <c r="AI303" s="166"/>
      <c r="AJ303" s="166"/>
      <c r="AK303" s="166"/>
      <c r="AL303" s="166"/>
      <c r="AM303" s="166"/>
      <c r="AN303" s="166"/>
      <c r="AO303" s="166"/>
      <c r="AP303" s="166"/>
      <c r="AQ303" s="166"/>
      <c r="AR303" s="166"/>
      <c r="AS303" s="166"/>
      <c r="AT303" s="166"/>
      <c r="AU303" s="166"/>
      <c r="AV303" s="166"/>
      <c r="AW303" s="166"/>
      <c r="AX303" s="166"/>
      <c r="AY303" s="166"/>
      <c r="AZ303" s="166"/>
      <c r="BA303" s="166"/>
      <c r="BB303" s="166"/>
      <c r="BC303" s="166"/>
      <c r="BD303" s="166"/>
      <c r="BE303" s="166"/>
      <c r="BF303" s="166"/>
      <c r="BG303" s="166"/>
      <c r="BH303" s="166"/>
      <c r="BI303" s="166"/>
      <c r="BJ303" s="166"/>
      <c r="BK303" s="166"/>
      <c r="BL303" s="166"/>
      <c r="BM303" s="166"/>
      <c r="BN303" s="166"/>
      <c r="BO303" s="166"/>
      <c r="BP303" s="166"/>
      <c r="BQ303" s="166"/>
      <c r="BR303" s="166"/>
      <c r="BS303" s="166"/>
    </row>
    <row r="304" spans="1:71" ht="15.75" customHeight="1" thickBot="1" x14ac:dyDescent="0.3">
      <c r="A304" s="165"/>
      <c r="B304" s="165"/>
      <c r="C304" s="148"/>
      <c r="D304" s="148"/>
      <c r="E304" s="166"/>
      <c r="F304" s="166"/>
      <c r="G304" s="166"/>
      <c r="H304" s="166"/>
      <c r="I304" s="166"/>
      <c r="J304" s="166"/>
      <c r="K304" s="166"/>
      <c r="L304" s="166"/>
      <c r="M304" s="166"/>
      <c r="N304" s="166"/>
      <c r="O304" s="166"/>
      <c r="P304" s="166"/>
      <c r="Q304" s="166"/>
      <c r="R304" s="166"/>
      <c r="S304" s="166"/>
      <c r="T304" s="166"/>
      <c r="U304" s="166"/>
      <c r="V304" s="166"/>
      <c r="W304" s="166"/>
      <c r="X304" s="166"/>
      <c r="Y304" s="166"/>
      <c r="Z304" s="166"/>
      <c r="AA304" s="166"/>
      <c r="AB304" s="166"/>
      <c r="AC304" s="166"/>
      <c r="AD304" s="166"/>
      <c r="AE304" s="166"/>
      <c r="AF304" s="166"/>
      <c r="AG304" s="166"/>
      <c r="AH304" s="166"/>
      <c r="AI304" s="166"/>
      <c r="AJ304" s="166"/>
      <c r="AK304" s="166"/>
      <c r="AL304" s="166"/>
      <c r="AM304" s="166"/>
      <c r="AN304" s="166"/>
      <c r="AO304" s="166"/>
      <c r="AP304" s="166"/>
      <c r="AQ304" s="166"/>
      <c r="AR304" s="166"/>
      <c r="AS304" s="166"/>
      <c r="AT304" s="166"/>
      <c r="AU304" s="166"/>
      <c r="AV304" s="166"/>
      <c r="AW304" s="166"/>
      <c r="AX304" s="166"/>
      <c r="AY304" s="166"/>
      <c r="AZ304" s="166"/>
      <c r="BA304" s="166"/>
      <c r="BB304" s="166"/>
      <c r="BC304" s="166"/>
      <c r="BD304" s="166"/>
      <c r="BE304" s="166"/>
      <c r="BF304" s="166"/>
      <c r="BG304" s="166"/>
      <c r="BH304" s="166"/>
      <c r="BI304" s="166"/>
      <c r="BJ304" s="166"/>
      <c r="BK304" s="166"/>
      <c r="BL304" s="166"/>
      <c r="BM304" s="166"/>
      <c r="BN304" s="166"/>
      <c r="BO304" s="166"/>
      <c r="BP304" s="166"/>
      <c r="BQ304" s="166"/>
      <c r="BR304" s="166"/>
      <c r="BS304" s="166"/>
    </row>
    <row r="305" spans="1:71" ht="15.75" customHeight="1" thickBot="1" x14ac:dyDescent="0.3">
      <c r="A305" s="165"/>
      <c r="B305" s="165"/>
      <c r="C305" s="148"/>
      <c r="D305" s="148"/>
      <c r="E305" s="166"/>
      <c r="F305" s="166"/>
      <c r="G305" s="166"/>
      <c r="H305" s="166"/>
      <c r="I305" s="166"/>
      <c r="J305" s="166"/>
      <c r="K305" s="166"/>
      <c r="L305" s="166"/>
      <c r="M305" s="166"/>
      <c r="N305" s="166"/>
      <c r="O305" s="166"/>
      <c r="P305" s="166"/>
      <c r="Q305" s="166"/>
      <c r="R305" s="166"/>
      <c r="S305" s="166"/>
      <c r="T305" s="166"/>
      <c r="U305" s="166"/>
      <c r="V305" s="166"/>
      <c r="W305" s="166"/>
      <c r="X305" s="166"/>
      <c r="Y305" s="166"/>
      <c r="Z305" s="166"/>
      <c r="AA305" s="166"/>
      <c r="AB305" s="166"/>
      <c r="AC305" s="166"/>
      <c r="AD305" s="166"/>
      <c r="AE305" s="166"/>
      <c r="AF305" s="166"/>
      <c r="AG305" s="166"/>
      <c r="AH305" s="166"/>
      <c r="AI305" s="166"/>
      <c r="AJ305" s="166"/>
      <c r="AK305" s="166"/>
      <c r="AL305" s="166"/>
      <c r="AM305" s="166"/>
      <c r="AN305" s="166"/>
      <c r="AO305" s="166"/>
      <c r="AP305" s="166"/>
      <c r="AQ305" s="166"/>
      <c r="AR305" s="166"/>
      <c r="AS305" s="166"/>
      <c r="AT305" s="166"/>
      <c r="AU305" s="166"/>
      <c r="AV305" s="166"/>
      <c r="AW305" s="166"/>
      <c r="AX305" s="166"/>
      <c r="AY305" s="166"/>
      <c r="AZ305" s="166"/>
      <c r="BA305" s="166"/>
      <c r="BB305" s="166"/>
      <c r="BC305" s="166"/>
      <c r="BD305" s="166"/>
      <c r="BE305" s="166"/>
      <c r="BF305" s="166"/>
      <c r="BG305" s="166"/>
      <c r="BH305" s="166"/>
      <c r="BI305" s="166"/>
      <c r="BJ305" s="166"/>
      <c r="BK305" s="166"/>
      <c r="BL305" s="166"/>
      <c r="BM305" s="166"/>
      <c r="BN305" s="166"/>
      <c r="BO305" s="166"/>
      <c r="BP305" s="166"/>
      <c r="BQ305" s="166"/>
      <c r="BR305" s="166"/>
      <c r="BS305" s="166"/>
    </row>
    <row r="306" spans="1:71" ht="15.75" customHeight="1" thickBot="1" x14ac:dyDescent="0.3">
      <c r="A306" s="165"/>
      <c r="B306" s="165"/>
      <c r="C306" s="148"/>
      <c r="D306" s="148"/>
      <c r="E306" s="166"/>
      <c r="F306" s="166"/>
      <c r="G306" s="166"/>
      <c r="H306" s="166"/>
      <c r="I306" s="166"/>
      <c r="J306" s="166"/>
      <c r="K306" s="166"/>
      <c r="L306" s="166"/>
      <c r="M306" s="166"/>
      <c r="N306" s="166"/>
      <c r="O306" s="166"/>
      <c r="P306" s="166"/>
      <c r="Q306" s="166"/>
      <c r="R306" s="166"/>
      <c r="S306" s="166"/>
      <c r="T306" s="166"/>
      <c r="U306" s="166"/>
      <c r="V306" s="166"/>
      <c r="W306" s="166"/>
      <c r="X306" s="166"/>
      <c r="Y306" s="166"/>
      <c r="Z306" s="166"/>
      <c r="AA306" s="166"/>
      <c r="AB306" s="166"/>
      <c r="AC306" s="166"/>
      <c r="AD306" s="166"/>
      <c r="AE306" s="166"/>
      <c r="AF306" s="166"/>
      <c r="AG306" s="166"/>
      <c r="AH306" s="166"/>
      <c r="AI306" s="166"/>
      <c r="AJ306" s="166"/>
      <c r="AK306" s="166"/>
      <c r="AL306" s="166"/>
      <c r="AM306" s="166"/>
      <c r="AN306" s="166"/>
      <c r="AO306" s="166"/>
      <c r="AP306" s="166"/>
      <c r="AQ306" s="166"/>
      <c r="AR306" s="166"/>
      <c r="AS306" s="166"/>
      <c r="AT306" s="166"/>
      <c r="AU306" s="166"/>
      <c r="AV306" s="166"/>
      <c r="AW306" s="166"/>
      <c r="AX306" s="166"/>
      <c r="AY306" s="166"/>
      <c r="AZ306" s="166"/>
      <c r="BA306" s="166"/>
      <c r="BB306" s="166"/>
      <c r="BC306" s="166"/>
      <c r="BD306" s="166"/>
      <c r="BE306" s="166"/>
      <c r="BF306" s="166"/>
      <c r="BG306" s="166"/>
      <c r="BH306" s="166"/>
      <c r="BI306" s="166"/>
      <c r="BJ306" s="166"/>
      <c r="BK306" s="166"/>
      <c r="BL306" s="166"/>
      <c r="BM306" s="166"/>
      <c r="BN306" s="166"/>
      <c r="BO306" s="166"/>
      <c r="BP306" s="166"/>
      <c r="BQ306" s="166"/>
      <c r="BR306" s="166"/>
      <c r="BS306" s="166"/>
    </row>
    <row r="307" spans="1:71" ht="15.75" customHeight="1" thickBot="1" x14ac:dyDescent="0.3">
      <c r="A307" s="165"/>
      <c r="B307" s="165"/>
      <c r="C307" s="148"/>
      <c r="D307" s="148"/>
      <c r="E307" s="166"/>
      <c r="F307" s="166"/>
      <c r="G307" s="166"/>
      <c r="H307" s="166"/>
      <c r="I307" s="166"/>
      <c r="J307" s="166"/>
      <c r="K307" s="166"/>
      <c r="L307" s="166"/>
      <c r="M307" s="166"/>
      <c r="N307" s="166"/>
      <c r="O307" s="166"/>
      <c r="P307" s="166"/>
      <c r="Q307" s="166"/>
      <c r="R307" s="166"/>
      <c r="S307" s="166"/>
      <c r="T307" s="166"/>
      <c r="U307" s="166"/>
      <c r="V307" s="166"/>
      <c r="W307" s="166"/>
      <c r="X307" s="166"/>
      <c r="Y307" s="166"/>
      <c r="Z307" s="166"/>
      <c r="AA307" s="166"/>
      <c r="AB307" s="166"/>
      <c r="AC307" s="166"/>
      <c r="AD307" s="166"/>
      <c r="AE307" s="166"/>
      <c r="AF307" s="166"/>
      <c r="AG307" s="166"/>
      <c r="AH307" s="166"/>
      <c r="AI307" s="166"/>
      <c r="AJ307" s="166"/>
      <c r="AK307" s="166"/>
      <c r="AL307" s="166"/>
      <c r="AM307" s="166"/>
      <c r="AN307" s="166"/>
      <c r="AO307" s="166"/>
      <c r="AP307" s="166"/>
      <c r="AQ307" s="166"/>
      <c r="AR307" s="166"/>
      <c r="AS307" s="166"/>
      <c r="AT307" s="166"/>
      <c r="AU307" s="166"/>
      <c r="AV307" s="166"/>
      <c r="AW307" s="166"/>
      <c r="AX307" s="166"/>
      <c r="AY307" s="166"/>
      <c r="AZ307" s="166"/>
      <c r="BA307" s="166"/>
      <c r="BB307" s="166"/>
      <c r="BC307" s="166"/>
      <c r="BD307" s="166"/>
      <c r="BE307" s="166"/>
      <c r="BF307" s="166"/>
      <c r="BG307" s="166"/>
      <c r="BH307" s="166"/>
      <c r="BI307" s="166"/>
      <c r="BJ307" s="166"/>
      <c r="BK307" s="166"/>
      <c r="BL307" s="166"/>
      <c r="BM307" s="166"/>
      <c r="BN307" s="166"/>
      <c r="BO307" s="166"/>
      <c r="BP307" s="166"/>
      <c r="BQ307" s="166"/>
      <c r="BR307" s="166"/>
      <c r="BS307" s="166"/>
    </row>
    <row r="308" spans="1:71" ht="15.75" customHeight="1" thickBot="1" x14ac:dyDescent="0.3">
      <c r="A308" s="165"/>
      <c r="B308" s="165"/>
      <c r="C308" s="148"/>
      <c r="D308" s="148"/>
      <c r="E308" s="166"/>
      <c r="F308" s="166"/>
      <c r="G308" s="166"/>
      <c r="H308" s="166"/>
      <c r="I308" s="166"/>
      <c r="J308" s="166"/>
      <c r="K308" s="166"/>
      <c r="L308" s="166"/>
      <c r="M308" s="166"/>
      <c r="N308" s="166"/>
      <c r="O308" s="166"/>
      <c r="P308" s="166"/>
      <c r="Q308" s="166"/>
      <c r="R308" s="166"/>
      <c r="S308" s="166"/>
      <c r="T308" s="166"/>
      <c r="U308" s="166"/>
      <c r="V308" s="166"/>
      <c r="W308" s="166"/>
      <c r="X308" s="166"/>
      <c r="Y308" s="166"/>
      <c r="Z308" s="166"/>
      <c r="AA308" s="166"/>
      <c r="AB308" s="166"/>
      <c r="AC308" s="166"/>
      <c r="AD308" s="166"/>
      <c r="AE308" s="166"/>
      <c r="AF308" s="166"/>
      <c r="AG308" s="166"/>
      <c r="AH308" s="166"/>
      <c r="AI308" s="166"/>
      <c r="AJ308" s="166"/>
      <c r="AK308" s="166"/>
      <c r="AL308" s="166"/>
      <c r="AM308" s="166"/>
      <c r="AN308" s="166"/>
      <c r="AO308" s="166"/>
      <c r="AP308" s="166"/>
      <c r="AQ308" s="166"/>
      <c r="AR308" s="166"/>
      <c r="AS308" s="166"/>
      <c r="AT308" s="166"/>
      <c r="AU308" s="166"/>
      <c r="AV308" s="166"/>
      <c r="AW308" s="166"/>
      <c r="AX308" s="166"/>
      <c r="AY308" s="166"/>
      <c r="AZ308" s="166"/>
      <c r="BA308" s="166"/>
      <c r="BB308" s="166"/>
      <c r="BC308" s="166"/>
      <c r="BD308" s="166"/>
      <c r="BE308" s="166"/>
      <c r="BF308" s="166"/>
      <c r="BG308" s="166"/>
      <c r="BH308" s="166"/>
      <c r="BI308" s="166"/>
      <c r="BJ308" s="166"/>
      <c r="BK308" s="166"/>
      <c r="BL308" s="166"/>
      <c r="BM308" s="166"/>
      <c r="BN308" s="166"/>
      <c r="BO308" s="166"/>
      <c r="BP308" s="166"/>
      <c r="BQ308" s="166"/>
      <c r="BR308" s="166"/>
      <c r="BS308" s="166"/>
    </row>
    <row r="309" spans="1:71" ht="15.75" customHeight="1" thickBot="1" x14ac:dyDescent="0.3">
      <c r="A309" s="165"/>
      <c r="B309" s="165"/>
      <c r="C309" s="148"/>
      <c r="D309" s="148"/>
      <c r="E309" s="166"/>
      <c r="F309" s="166"/>
      <c r="G309" s="166"/>
      <c r="H309" s="166"/>
      <c r="I309" s="166"/>
      <c r="J309" s="166"/>
      <c r="K309" s="166"/>
      <c r="L309" s="166"/>
      <c r="M309" s="166"/>
      <c r="N309" s="166"/>
      <c r="O309" s="166"/>
      <c r="P309" s="166"/>
      <c r="Q309" s="166"/>
      <c r="R309" s="166"/>
      <c r="S309" s="166"/>
      <c r="T309" s="166"/>
      <c r="U309" s="166"/>
      <c r="V309" s="166"/>
      <c r="W309" s="166"/>
      <c r="X309" s="166"/>
      <c r="Y309" s="166"/>
      <c r="Z309" s="166"/>
      <c r="AA309" s="166"/>
      <c r="AB309" s="166"/>
      <c r="AC309" s="166"/>
      <c r="AD309" s="166"/>
      <c r="AE309" s="166"/>
      <c r="AF309" s="166"/>
      <c r="AG309" s="166"/>
      <c r="AH309" s="166"/>
      <c r="AI309" s="166"/>
      <c r="AJ309" s="166"/>
      <c r="AK309" s="166"/>
      <c r="AL309" s="166"/>
      <c r="AM309" s="166"/>
      <c r="AN309" s="166"/>
      <c r="AO309" s="166"/>
      <c r="AP309" s="166"/>
      <c r="AQ309" s="166"/>
      <c r="AR309" s="166"/>
      <c r="AS309" s="166"/>
      <c r="AT309" s="166"/>
      <c r="AU309" s="166"/>
      <c r="AV309" s="166"/>
      <c r="AW309" s="166"/>
      <c r="AX309" s="166"/>
      <c r="AY309" s="166"/>
      <c r="AZ309" s="166"/>
      <c r="BA309" s="166"/>
      <c r="BB309" s="166"/>
      <c r="BC309" s="166"/>
      <c r="BD309" s="166"/>
      <c r="BE309" s="166"/>
      <c r="BF309" s="166"/>
      <c r="BG309" s="166"/>
      <c r="BH309" s="166"/>
      <c r="BI309" s="166"/>
      <c r="BJ309" s="166"/>
      <c r="BK309" s="166"/>
      <c r="BL309" s="166"/>
      <c r="BM309" s="166"/>
      <c r="BN309" s="166"/>
      <c r="BO309" s="166"/>
      <c r="BP309" s="166"/>
      <c r="BQ309" s="166"/>
      <c r="BR309" s="166"/>
      <c r="BS309" s="166"/>
    </row>
    <row r="310" spans="1:71" ht="15.75" customHeight="1" thickBot="1" x14ac:dyDescent="0.3">
      <c r="A310" s="165"/>
      <c r="B310" s="165"/>
      <c r="C310" s="148"/>
      <c r="D310" s="148"/>
      <c r="E310" s="166"/>
      <c r="F310" s="166"/>
      <c r="G310" s="166"/>
      <c r="H310" s="166"/>
      <c r="I310" s="166"/>
      <c r="J310" s="166"/>
      <c r="K310" s="166"/>
      <c r="L310" s="166"/>
      <c r="M310" s="166"/>
      <c r="N310" s="166"/>
      <c r="O310" s="166"/>
      <c r="P310" s="166"/>
      <c r="Q310" s="166"/>
      <c r="R310" s="166"/>
      <c r="S310" s="166"/>
      <c r="T310" s="166"/>
      <c r="U310" s="166"/>
      <c r="V310" s="166"/>
      <c r="W310" s="166"/>
      <c r="X310" s="166"/>
      <c r="Y310" s="166"/>
      <c r="Z310" s="166"/>
      <c r="AA310" s="166"/>
      <c r="AB310" s="166"/>
      <c r="AC310" s="166"/>
      <c r="AD310" s="166"/>
      <c r="AE310" s="166"/>
      <c r="AF310" s="166"/>
      <c r="AG310" s="166"/>
      <c r="AH310" s="166"/>
      <c r="AI310" s="166"/>
      <c r="AJ310" s="166"/>
      <c r="AK310" s="166"/>
      <c r="AL310" s="166"/>
      <c r="AM310" s="166"/>
      <c r="AN310" s="166"/>
      <c r="AO310" s="166"/>
      <c r="AP310" s="166"/>
      <c r="AQ310" s="166"/>
      <c r="AR310" s="166"/>
      <c r="AS310" s="166"/>
      <c r="AT310" s="166"/>
      <c r="AU310" s="166"/>
      <c r="AV310" s="166"/>
      <c r="AW310" s="166"/>
      <c r="AX310" s="166"/>
      <c r="AY310" s="166"/>
      <c r="AZ310" s="166"/>
      <c r="BA310" s="166"/>
      <c r="BB310" s="166"/>
      <c r="BC310" s="166"/>
      <c r="BD310" s="166"/>
      <c r="BE310" s="166"/>
      <c r="BF310" s="166"/>
      <c r="BG310" s="166"/>
      <c r="BH310" s="166"/>
      <c r="BI310" s="166"/>
      <c r="BJ310" s="166"/>
      <c r="BK310" s="166"/>
      <c r="BL310" s="166"/>
      <c r="BM310" s="166"/>
      <c r="BN310" s="166"/>
      <c r="BO310" s="166"/>
      <c r="BP310" s="166"/>
      <c r="BQ310" s="166"/>
      <c r="BR310" s="166"/>
      <c r="BS310" s="166"/>
    </row>
    <row r="311" spans="1:71" ht="15.75" customHeight="1" thickBot="1" x14ac:dyDescent="0.3">
      <c r="A311" s="165"/>
      <c r="B311" s="165"/>
      <c r="C311" s="148"/>
      <c r="D311" s="148"/>
      <c r="E311" s="166"/>
      <c r="F311" s="166"/>
      <c r="G311" s="166"/>
      <c r="H311" s="166"/>
      <c r="I311" s="166"/>
      <c r="J311" s="166"/>
      <c r="K311" s="166"/>
      <c r="L311" s="166"/>
      <c r="M311" s="166"/>
      <c r="N311" s="166"/>
      <c r="O311" s="166"/>
      <c r="P311" s="166"/>
      <c r="Q311" s="166"/>
      <c r="R311" s="166"/>
      <c r="S311" s="166"/>
      <c r="T311" s="166"/>
      <c r="U311" s="166"/>
      <c r="V311" s="166"/>
      <c r="W311" s="166"/>
      <c r="X311" s="166"/>
      <c r="Y311" s="166"/>
      <c r="Z311" s="166"/>
      <c r="AA311" s="166"/>
      <c r="AB311" s="166"/>
      <c r="AC311" s="166"/>
      <c r="AD311" s="166"/>
      <c r="AE311" s="166"/>
      <c r="AF311" s="166"/>
      <c r="AG311" s="166"/>
      <c r="AH311" s="166"/>
      <c r="AI311" s="166"/>
      <c r="AJ311" s="166"/>
      <c r="AK311" s="166"/>
      <c r="AL311" s="166"/>
      <c r="AM311" s="166"/>
      <c r="AN311" s="166"/>
      <c r="AO311" s="166"/>
      <c r="AP311" s="166"/>
      <c r="AQ311" s="166"/>
      <c r="AR311" s="166"/>
      <c r="AS311" s="166"/>
      <c r="AT311" s="166"/>
      <c r="AU311" s="166"/>
      <c r="AV311" s="166"/>
      <c r="AW311" s="166"/>
      <c r="AX311" s="166"/>
      <c r="AY311" s="166"/>
      <c r="AZ311" s="166"/>
      <c r="BA311" s="166"/>
      <c r="BB311" s="166"/>
      <c r="BC311" s="166"/>
      <c r="BD311" s="166"/>
      <c r="BE311" s="166"/>
      <c r="BF311" s="166"/>
      <c r="BG311" s="166"/>
      <c r="BH311" s="166"/>
      <c r="BI311" s="166"/>
      <c r="BJ311" s="166"/>
      <c r="BK311" s="166"/>
      <c r="BL311" s="166"/>
      <c r="BM311" s="166"/>
      <c r="BN311" s="166"/>
      <c r="BO311" s="166"/>
      <c r="BP311" s="166"/>
      <c r="BQ311" s="166"/>
      <c r="BR311" s="166"/>
      <c r="BS311" s="166"/>
    </row>
    <row r="312" spans="1:71" ht="15.75" customHeight="1" thickBot="1" x14ac:dyDescent="0.3">
      <c r="A312" s="165"/>
      <c r="B312" s="165"/>
      <c r="C312" s="148"/>
      <c r="D312" s="148"/>
      <c r="E312" s="166"/>
      <c r="F312" s="166"/>
      <c r="G312" s="166"/>
      <c r="H312" s="166"/>
      <c r="I312" s="166"/>
      <c r="J312" s="166"/>
      <c r="K312" s="166"/>
      <c r="L312" s="166"/>
      <c r="M312" s="166"/>
      <c r="N312" s="166"/>
      <c r="O312" s="166"/>
      <c r="P312" s="166"/>
      <c r="Q312" s="166"/>
      <c r="R312" s="166"/>
      <c r="S312" s="166"/>
      <c r="T312" s="166"/>
      <c r="U312" s="166"/>
      <c r="V312" s="166"/>
      <c r="W312" s="166"/>
      <c r="X312" s="166"/>
      <c r="Y312" s="166"/>
      <c r="Z312" s="166"/>
      <c r="AA312" s="166"/>
      <c r="AB312" s="166"/>
      <c r="AC312" s="166"/>
      <c r="AD312" s="166"/>
      <c r="AE312" s="166"/>
      <c r="AF312" s="166"/>
      <c r="AG312" s="166"/>
      <c r="AH312" s="166"/>
      <c r="AI312" s="166"/>
      <c r="AJ312" s="166"/>
      <c r="AK312" s="166"/>
      <c r="AL312" s="166"/>
      <c r="AM312" s="166"/>
      <c r="AN312" s="166"/>
      <c r="AO312" s="166"/>
      <c r="AP312" s="166"/>
      <c r="AQ312" s="166"/>
      <c r="AR312" s="166"/>
      <c r="AS312" s="166"/>
      <c r="AT312" s="166"/>
      <c r="AU312" s="166"/>
      <c r="AV312" s="166"/>
      <c r="AW312" s="166"/>
      <c r="AX312" s="166"/>
      <c r="AY312" s="166"/>
      <c r="AZ312" s="166"/>
      <c r="BA312" s="166"/>
      <c r="BB312" s="166"/>
      <c r="BC312" s="166"/>
      <c r="BD312" s="166"/>
      <c r="BE312" s="166"/>
      <c r="BF312" s="166"/>
      <c r="BG312" s="166"/>
      <c r="BH312" s="166"/>
      <c r="BI312" s="166"/>
      <c r="BJ312" s="166"/>
      <c r="BK312" s="166"/>
      <c r="BL312" s="166"/>
      <c r="BM312" s="166"/>
      <c r="BN312" s="166"/>
      <c r="BO312" s="166"/>
      <c r="BP312" s="166"/>
      <c r="BQ312" s="166"/>
      <c r="BR312" s="166"/>
      <c r="BS312" s="166"/>
    </row>
    <row r="313" spans="1:71" ht="15.75" customHeight="1" thickBot="1" x14ac:dyDescent="0.3">
      <c r="A313" s="165"/>
      <c r="B313" s="165"/>
      <c r="C313" s="148"/>
      <c r="D313" s="148"/>
      <c r="E313" s="166"/>
      <c r="F313" s="166"/>
      <c r="G313" s="166"/>
      <c r="H313" s="166"/>
      <c r="I313" s="166"/>
      <c r="J313" s="166"/>
      <c r="K313" s="166"/>
      <c r="L313" s="166"/>
      <c r="M313" s="166"/>
      <c r="N313" s="166"/>
      <c r="O313" s="166"/>
      <c r="P313" s="166"/>
      <c r="Q313" s="166"/>
      <c r="R313" s="166"/>
      <c r="S313" s="166"/>
      <c r="T313" s="166"/>
      <c r="U313" s="166"/>
      <c r="V313" s="166"/>
      <c r="W313" s="166"/>
      <c r="X313" s="166"/>
      <c r="Y313" s="166"/>
      <c r="Z313" s="166"/>
      <c r="AA313" s="166"/>
      <c r="AB313" s="166"/>
      <c r="AC313" s="166"/>
      <c r="AD313" s="166"/>
      <c r="AE313" s="166"/>
      <c r="AF313" s="166"/>
      <c r="AG313" s="166"/>
      <c r="AH313" s="166"/>
      <c r="AI313" s="166"/>
      <c r="AJ313" s="166"/>
      <c r="AK313" s="166"/>
      <c r="AL313" s="166"/>
      <c r="AM313" s="166"/>
      <c r="AN313" s="166"/>
      <c r="AO313" s="166"/>
      <c r="AP313" s="166"/>
      <c r="AQ313" s="166"/>
      <c r="AR313" s="166"/>
      <c r="AS313" s="166"/>
      <c r="AT313" s="166"/>
      <c r="AU313" s="166"/>
      <c r="AV313" s="166"/>
      <c r="AW313" s="166"/>
      <c r="AX313" s="166"/>
      <c r="AY313" s="166"/>
      <c r="AZ313" s="166"/>
      <c r="BA313" s="166"/>
      <c r="BB313" s="166"/>
      <c r="BC313" s="166"/>
      <c r="BD313" s="166"/>
      <c r="BE313" s="166"/>
      <c r="BF313" s="166"/>
      <c r="BG313" s="166"/>
      <c r="BH313" s="166"/>
      <c r="BI313" s="166"/>
      <c r="BJ313" s="166"/>
      <c r="BK313" s="166"/>
      <c r="BL313" s="166"/>
      <c r="BM313" s="166"/>
      <c r="BN313" s="166"/>
      <c r="BO313" s="166"/>
      <c r="BP313" s="166"/>
      <c r="BQ313" s="166"/>
      <c r="BR313" s="166"/>
      <c r="BS313" s="166"/>
    </row>
    <row r="314" spans="1:71" ht="15.75" customHeight="1" thickBot="1" x14ac:dyDescent="0.3">
      <c r="A314" s="165"/>
      <c r="B314" s="165"/>
      <c r="C314" s="148"/>
      <c r="D314" s="148"/>
      <c r="E314" s="166"/>
      <c r="F314" s="166"/>
      <c r="G314" s="166"/>
      <c r="H314" s="166"/>
      <c r="I314" s="166"/>
      <c r="J314" s="166"/>
      <c r="K314" s="166"/>
      <c r="L314" s="166"/>
      <c r="M314" s="166"/>
      <c r="N314" s="166"/>
      <c r="O314" s="166"/>
      <c r="P314" s="166"/>
      <c r="Q314" s="166"/>
      <c r="R314" s="166"/>
      <c r="S314" s="166"/>
      <c r="T314" s="166"/>
      <c r="U314" s="166"/>
      <c r="V314" s="166"/>
      <c r="W314" s="166"/>
      <c r="X314" s="166"/>
      <c r="Y314" s="166"/>
      <c r="Z314" s="166"/>
      <c r="AA314" s="166"/>
      <c r="AB314" s="166"/>
      <c r="AC314" s="166"/>
      <c r="AD314" s="166"/>
      <c r="AE314" s="166"/>
      <c r="AF314" s="166"/>
      <c r="AG314" s="166"/>
      <c r="AH314" s="166"/>
      <c r="AI314" s="166"/>
      <c r="AJ314" s="166"/>
      <c r="AK314" s="166"/>
      <c r="AL314" s="166"/>
      <c r="AM314" s="166"/>
      <c r="AN314" s="166"/>
      <c r="AO314" s="166"/>
      <c r="AP314" s="166"/>
      <c r="AQ314" s="166"/>
      <c r="AR314" s="166"/>
      <c r="AS314" s="166"/>
      <c r="AT314" s="166"/>
      <c r="AU314" s="166"/>
      <c r="AV314" s="166"/>
      <c r="AW314" s="166"/>
      <c r="AX314" s="166"/>
      <c r="AY314" s="166"/>
      <c r="AZ314" s="166"/>
      <c r="BA314" s="166"/>
      <c r="BB314" s="166"/>
      <c r="BC314" s="166"/>
      <c r="BD314" s="166"/>
      <c r="BE314" s="166"/>
      <c r="BF314" s="166"/>
      <c r="BG314" s="166"/>
      <c r="BH314" s="166"/>
      <c r="BI314" s="166"/>
      <c r="BJ314" s="166"/>
      <c r="BK314" s="166"/>
      <c r="BL314" s="166"/>
      <c r="BM314" s="166"/>
      <c r="BN314" s="166"/>
      <c r="BO314" s="166"/>
      <c r="BP314" s="166"/>
      <c r="BQ314" s="166"/>
      <c r="BR314" s="166"/>
      <c r="BS314" s="166"/>
    </row>
    <row r="315" spans="1:71" ht="15.75" customHeight="1" thickBot="1" x14ac:dyDescent="0.3">
      <c r="A315" s="165"/>
      <c r="B315" s="165"/>
      <c r="C315" s="148"/>
      <c r="D315" s="148"/>
      <c r="E315" s="166"/>
      <c r="F315" s="166"/>
      <c r="G315" s="166"/>
      <c r="H315" s="166"/>
      <c r="I315" s="166"/>
      <c r="J315" s="166"/>
      <c r="K315" s="166"/>
      <c r="L315" s="166"/>
      <c r="M315" s="166"/>
      <c r="N315" s="166"/>
      <c r="O315" s="166"/>
      <c r="P315" s="166"/>
      <c r="Q315" s="166"/>
      <c r="R315" s="166"/>
      <c r="S315" s="166"/>
      <c r="T315" s="166"/>
      <c r="U315" s="166"/>
      <c r="V315" s="166"/>
      <c r="W315" s="166"/>
      <c r="X315" s="166"/>
      <c r="Y315" s="166"/>
      <c r="Z315" s="166"/>
      <c r="AA315" s="166"/>
      <c r="AB315" s="166"/>
      <c r="AC315" s="166"/>
      <c r="AD315" s="166"/>
      <c r="AE315" s="166"/>
      <c r="AF315" s="166"/>
      <c r="AG315" s="166"/>
      <c r="AH315" s="166"/>
      <c r="AI315" s="166"/>
      <c r="AJ315" s="166"/>
      <c r="AK315" s="166"/>
      <c r="AL315" s="166"/>
      <c r="AM315" s="166"/>
      <c r="AN315" s="166"/>
      <c r="AO315" s="166"/>
      <c r="AP315" s="166"/>
      <c r="AQ315" s="166"/>
      <c r="AR315" s="166"/>
      <c r="AS315" s="166"/>
      <c r="AT315" s="166"/>
      <c r="AU315" s="166"/>
      <c r="AV315" s="166"/>
      <c r="AW315" s="166"/>
      <c r="AX315" s="166"/>
      <c r="AY315" s="166"/>
      <c r="AZ315" s="166"/>
      <c r="BA315" s="166"/>
      <c r="BB315" s="166"/>
      <c r="BC315" s="166"/>
      <c r="BD315" s="166"/>
      <c r="BE315" s="166"/>
      <c r="BF315" s="166"/>
      <c r="BG315" s="166"/>
      <c r="BH315" s="166"/>
      <c r="BI315" s="166"/>
      <c r="BJ315" s="166"/>
      <c r="BK315" s="166"/>
      <c r="BL315" s="166"/>
      <c r="BM315" s="166"/>
      <c r="BN315" s="166"/>
      <c r="BO315" s="166"/>
      <c r="BP315" s="166"/>
      <c r="BQ315" s="166"/>
      <c r="BR315" s="166"/>
      <c r="BS315" s="166"/>
    </row>
    <row r="316" spans="1:71" ht="15.75" customHeight="1" thickBot="1" x14ac:dyDescent="0.3">
      <c r="A316" s="165"/>
      <c r="B316" s="165"/>
      <c r="C316" s="148"/>
      <c r="D316" s="148"/>
      <c r="E316" s="166"/>
      <c r="F316" s="166"/>
      <c r="G316" s="166"/>
      <c r="H316" s="166"/>
      <c r="I316" s="166"/>
      <c r="J316" s="166"/>
      <c r="K316" s="166"/>
      <c r="L316" s="166"/>
      <c r="M316" s="166"/>
      <c r="N316" s="166"/>
      <c r="O316" s="166"/>
      <c r="P316" s="166"/>
      <c r="Q316" s="166"/>
      <c r="R316" s="166"/>
      <c r="S316" s="166"/>
      <c r="T316" s="166"/>
      <c r="U316" s="166"/>
      <c r="V316" s="166"/>
      <c r="W316" s="166"/>
      <c r="X316" s="166"/>
      <c r="Y316" s="166"/>
      <c r="Z316" s="166"/>
      <c r="AA316" s="166"/>
      <c r="AB316" s="166"/>
      <c r="AC316" s="166"/>
      <c r="AD316" s="166"/>
      <c r="AE316" s="166"/>
      <c r="AF316" s="166"/>
      <c r="AG316" s="166"/>
      <c r="AH316" s="166"/>
      <c r="AI316" s="166"/>
      <c r="AJ316" s="166"/>
      <c r="AK316" s="166"/>
      <c r="AL316" s="166"/>
      <c r="AM316" s="166"/>
      <c r="AN316" s="166"/>
      <c r="AO316" s="166"/>
      <c r="AP316" s="166"/>
      <c r="AQ316" s="166"/>
      <c r="AR316" s="166"/>
      <c r="AS316" s="166"/>
      <c r="AT316" s="166"/>
      <c r="AU316" s="166"/>
      <c r="AV316" s="166"/>
      <c r="AW316" s="166"/>
      <c r="AX316" s="166"/>
      <c r="AY316" s="166"/>
      <c r="AZ316" s="166"/>
      <c r="BA316" s="166"/>
      <c r="BB316" s="166"/>
      <c r="BC316" s="166"/>
      <c r="BD316" s="166"/>
      <c r="BE316" s="166"/>
      <c r="BF316" s="166"/>
      <c r="BG316" s="166"/>
      <c r="BH316" s="166"/>
      <c r="BI316" s="166"/>
      <c r="BJ316" s="166"/>
      <c r="BK316" s="166"/>
      <c r="BL316" s="166"/>
      <c r="BM316" s="166"/>
      <c r="BN316" s="166"/>
      <c r="BO316" s="166"/>
      <c r="BP316" s="166"/>
      <c r="BQ316" s="166"/>
      <c r="BR316" s="166"/>
      <c r="BS316" s="166"/>
    </row>
    <row r="317" spans="1:71" ht="15.75" customHeight="1" thickBot="1" x14ac:dyDescent="0.3">
      <c r="A317" s="165"/>
      <c r="B317" s="165"/>
      <c r="C317" s="148"/>
      <c r="D317" s="148"/>
      <c r="E317" s="166"/>
      <c r="F317" s="166"/>
      <c r="G317" s="166"/>
      <c r="H317" s="166"/>
      <c r="I317" s="166"/>
      <c r="J317" s="166"/>
      <c r="K317" s="166"/>
      <c r="L317" s="166"/>
      <c r="M317" s="166"/>
      <c r="N317" s="166"/>
      <c r="O317" s="166"/>
      <c r="P317" s="166"/>
      <c r="Q317" s="166"/>
      <c r="R317" s="166"/>
      <c r="S317" s="166"/>
      <c r="T317" s="166"/>
      <c r="U317" s="166"/>
      <c r="V317" s="166"/>
      <c r="W317" s="166"/>
      <c r="X317" s="166"/>
      <c r="Y317" s="166"/>
      <c r="Z317" s="166"/>
      <c r="AA317" s="166"/>
      <c r="AB317" s="166"/>
      <c r="AC317" s="166"/>
      <c r="AD317" s="166"/>
      <c r="AE317" s="166"/>
      <c r="AF317" s="166"/>
      <c r="AG317" s="166"/>
      <c r="AH317" s="166"/>
      <c r="AI317" s="166"/>
      <c r="AJ317" s="166"/>
      <c r="AK317" s="166"/>
      <c r="AL317" s="166"/>
      <c r="AM317" s="166"/>
      <c r="AN317" s="166"/>
      <c r="AO317" s="166"/>
      <c r="AP317" s="166"/>
      <c r="AQ317" s="166"/>
      <c r="AR317" s="166"/>
      <c r="AS317" s="166"/>
      <c r="AT317" s="166"/>
      <c r="AU317" s="166"/>
      <c r="AV317" s="166"/>
      <c r="AW317" s="166"/>
      <c r="AX317" s="166"/>
      <c r="AY317" s="166"/>
      <c r="AZ317" s="166"/>
      <c r="BA317" s="166"/>
      <c r="BB317" s="166"/>
      <c r="BC317" s="166"/>
      <c r="BD317" s="166"/>
      <c r="BE317" s="166"/>
      <c r="BF317" s="166"/>
      <c r="BG317" s="166"/>
      <c r="BH317" s="166"/>
      <c r="BI317" s="166"/>
      <c r="BJ317" s="166"/>
      <c r="BK317" s="166"/>
      <c r="BL317" s="166"/>
      <c r="BM317" s="166"/>
      <c r="BN317" s="166"/>
      <c r="BO317" s="166"/>
      <c r="BP317" s="166"/>
      <c r="BQ317" s="166"/>
      <c r="BR317" s="166"/>
      <c r="BS317" s="166"/>
    </row>
    <row r="318" spans="1:71" ht="15.75" customHeight="1" thickBot="1" x14ac:dyDescent="0.3">
      <c r="A318" s="165"/>
      <c r="B318" s="165"/>
      <c r="C318" s="148"/>
      <c r="D318" s="148"/>
      <c r="E318" s="166"/>
      <c r="F318" s="166"/>
      <c r="G318" s="166"/>
      <c r="H318" s="166"/>
      <c r="I318" s="166"/>
      <c r="J318" s="166"/>
      <c r="K318" s="166"/>
      <c r="L318" s="166"/>
      <c r="M318" s="166"/>
      <c r="N318" s="166"/>
      <c r="O318" s="166"/>
      <c r="P318" s="166"/>
      <c r="Q318" s="166"/>
      <c r="R318" s="166"/>
      <c r="S318" s="166"/>
      <c r="T318" s="166"/>
      <c r="U318" s="166"/>
      <c r="V318" s="166"/>
      <c r="W318" s="166"/>
      <c r="X318" s="166"/>
      <c r="Y318" s="166"/>
      <c r="Z318" s="166"/>
      <c r="AA318" s="166"/>
      <c r="AB318" s="166"/>
      <c r="AC318" s="166"/>
      <c r="AD318" s="166"/>
      <c r="AE318" s="166"/>
      <c r="AF318" s="166"/>
      <c r="AG318" s="166"/>
      <c r="AH318" s="166"/>
      <c r="AI318" s="166"/>
      <c r="AJ318" s="166"/>
      <c r="AK318" s="166"/>
      <c r="AL318" s="166"/>
      <c r="AM318" s="166"/>
      <c r="AN318" s="166"/>
      <c r="AO318" s="166"/>
      <c r="AP318" s="166"/>
      <c r="AQ318" s="166"/>
      <c r="AR318" s="166"/>
      <c r="AS318" s="166"/>
      <c r="AT318" s="166"/>
      <c r="AU318" s="166"/>
      <c r="AV318" s="166"/>
      <c r="AW318" s="166"/>
      <c r="AX318" s="166"/>
      <c r="AY318" s="166"/>
      <c r="AZ318" s="166"/>
      <c r="BA318" s="166"/>
      <c r="BB318" s="166"/>
      <c r="BC318" s="166"/>
      <c r="BD318" s="166"/>
      <c r="BE318" s="166"/>
      <c r="BF318" s="166"/>
      <c r="BG318" s="166"/>
      <c r="BH318" s="166"/>
      <c r="BI318" s="166"/>
      <c r="BJ318" s="166"/>
      <c r="BK318" s="166"/>
      <c r="BL318" s="166"/>
      <c r="BM318" s="166"/>
      <c r="BN318" s="166"/>
      <c r="BO318" s="166"/>
      <c r="BP318" s="166"/>
      <c r="BQ318" s="166"/>
      <c r="BR318" s="166"/>
      <c r="BS318" s="166"/>
    </row>
    <row r="319" spans="1:71" ht="15.75" customHeight="1" thickBot="1" x14ac:dyDescent="0.3">
      <c r="A319" s="165"/>
      <c r="B319" s="165"/>
      <c r="C319" s="148"/>
      <c r="D319" s="148"/>
      <c r="E319" s="166"/>
      <c r="F319" s="166"/>
      <c r="G319" s="166"/>
      <c r="H319" s="166"/>
      <c r="I319" s="166"/>
      <c r="J319" s="166"/>
      <c r="K319" s="166"/>
      <c r="L319" s="166"/>
      <c r="M319" s="166"/>
      <c r="N319" s="166"/>
      <c r="O319" s="166"/>
      <c r="P319" s="166"/>
      <c r="Q319" s="166"/>
      <c r="R319" s="166"/>
      <c r="S319" s="166"/>
      <c r="T319" s="166"/>
      <c r="U319" s="166"/>
      <c r="V319" s="166"/>
      <c r="W319" s="166"/>
      <c r="X319" s="166"/>
      <c r="Y319" s="166"/>
      <c r="Z319" s="166"/>
      <c r="AA319" s="166"/>
      <c r="AB319" s="166"/>
      <c r="AC319" s="166"/>
      <c r="AD319" s="166"/>
      <c r="AE319" s="166"/>
      <c r="AF319" s="166"/>
      <c r="AG319" s="166"/>
      <c r="AH319" s="166"/>
      <c r="AI319" s="166"/>
      <c r="AJ319" s="166"/>
      <c r="AK319" s="166"/>
      <c r="AL319" s="166"/>
      <c r="AM319" s="166"/>
      <c r="AN319" s="166"/>
      <c r="AO319" s="166"/>
      <c r="AP319" s="166"/>
      <c r="AQ319" s="166"/>
      <c r="AR319" s="166"/>
      <c r="AS319" s="166"/>
      <c r="AT319" s="166"/>
      <c r="AU319" s="166"/>
      <c r="AV319" s="166"/>
      <c r="AW319" s="166"/>
      <c r="AX319" s="166"/>
      <c r="AY319" s="166"/>
      <c r="AZ319" s="166"/>
      <c r="BA319" s="166"/>
      <c r="BB319" s="166"/>
      <c r="BC319" s="166"/>
      <c r="BD319" s="166"/>
      <c r="BE319" s="166"/>
      <c r="BF319" s="166"/>
      <c r="BG319" s="166"/>
      <c r="BH319" s="166"/>
      <c r="BI319" s="166"/>
      <c r="BJ319" s="166"/>
      <c r="BK319" s="166"/>
      <c r="BL319" s="166"/>
      <c r="BM319" s="166"/>
      <c r="BN319" s="166"/>
      <c r="BO319" s="166"/>
      <c r="BP319" s="166"/>
      <c r="BQ319" s="166"/>
      <c r="BR319" s="166"/>
      <c r="BS319" s="166"/>
    </row>
    <row r="320" spans="1:71" ht="15.75" customHeight="1" thickBot="1" x14ac:dyDescent="0.3">
      <c r="A320" s="165"/>
      <c r="B320" s="165"/>
      <c r="C320" s="148"/>
      <c r="D320" s="148"/>
      <c r="E320" s="166"/>
      <c r="F320" s="166"/>
      <c r="G320" s="166"/>
      <c r="H320" s="166"/>
      <c r="I320" s="166"/>
      <c r="J320" s="166"/>
      <c r="K320" s="166"/>
      <c r="L320" s="166"/>
      <c r="M320" s="166"/>
      <c r="N320" s="166"/>
      <c r="O320" s="166"/>
      <c r="P320" s="166"/>
      <c r="Q320" s="166"/>
      <c r="R320" s="166"/>
      <c r="S320" s="166"/>
      <c r="T320" s="166"/>
      <c r="U320" s="166"/>
      <c r="V320" s="166"/>
      <c r="W320" s="166"/>
      <c r="X320" s="166"/>
      <c r="Y320" s="166"/>
      <c r="Z320" s="166"/>
      <c r="AA320" s="166"/>
      <c r="AB320" s="166"/>
      <c r="AC320" s="166"/>
      <c r="AD320" s="166"/>
      <c r="AE320" s="166"/>
      <c r="AF320" s="166"/>
      <c r="AG320" s="166"/>
      <c r="AH320" s="166"/>
      <c r="AI320" s="166"/>
      <c r="AJ320" s="166"/>
      <c r="AK320" s="166"/>
      <c r="AL320" s="166"/>
      <c r="AM320" s="166"/>
      <c r="AN320" s="166"/>
      <c r="AO320" s="166"/>
      <c r="AP320" s="166"/>
      <c r="AQ320" s="166"/>
      <c r="AR320" s="166"/>
      <c r="AS320" s="166"/>
      <c r="AT320" s="166"/>
      <c r="AU320" s="166"/>
      <c r="AV320" s="166"/>
      <c r="AW320" s="166"/>
      <c r="AX320" s="166"/>
      <c r="AY320" s="166"/>
      <c r="AZ320" s="166"/>
      <c r="BA320" s="166"/>
      <c r="BB320" s="166"/>
      <c r="BC320" s="166"/>
      <c r="BD320" s="166"/>
      <c r="BE320" s="166"/>
      <c r="BF320" s="166"/>
      <c r="BG320" s="166"/>
      <c r="BH320" s="166"/>
      <c r="BI320" s="166"/>
      <c r="BJ320" s="166"/>
      <c r="BK320" s="166"/>
      <c r="BL320" s="166"/>
      <c r="BM320" s="166"/>
      <c r="BN320" s="166"/>
      <c r="BO320" s="166"/>
      <c r="BP320" s="166"/>
      <c r="BQ320" s="166"/>
      <c r="BR320" s="166"/>
      <c r="BS320" s="166"/>
    </row>
    <row r="321" spans="1:71" ht="15.75" customHeight="1" thickBot="1" x14ac:dyDescent="0.3">
      <c r="A321" s="165"/>
      <c r="B321" s="165"/>
      <c r="C321" s="148"/>
      <c r="D321" s="148"/>
      <c r="E321" s="166"/>
      <c r="F321" s="166"/>
      <c r="G321" s="166"/>
      <c r="H321" s="166"/>
      <c r="I321" s="166"/>
      <c r="J321" s="166"/>
      <c r="K321" s="166"/>
      <c r="L321" s="166"/>
      <c r="M321" s="166"/>
      <c r="N321" s="166"/>
      <c r="O321" s="166"/>
      <c r="P321" s="166"/>
      <c r="Q321" s="166"/>
      <c r="R321" s="166"/>
      <c r="S321" s="166"/>
      <c r="T321" s="166"/>
      <c r="U321" s="166"/>
      <c r="V321" s="166"/>
      <c r="W321" s="166"/>
      <c r="X321" s="166"/>
      <c r="Y321" s="166"/>
      <c r="Z321" s="166"/>
      <c r="AA321" s="166"/>
      <c r="AB321" s="166"/>
      <c r="AC321" s="166"/>
      <c r="AD321" s="166"/>
      <c r="AE321" s="166"/>
      <c r="AF321" s="166"/>
      <c r="AG321" s="166"/>
      <c r="AH321" s="166"/>
      <c r="AI321" s="166"/>
      <c r="AJ321" s="166"/>
      <c r="AK321" s="166"/>
      <c r="AL321" s="166"/>
      <c r="AM321" s="166"/>
      <c r="AN321" s="166"/>
      <c r="AO321" s="166"/>
      <c r="AP321" s="166"/>
      <c r="AQ321" s="166"/>
      <c r="AR321" s="166"/>
      <c r="AS321" s="166"/>
      <c r="AT321" s="166"/>
      <c r="AU321" s="166"/>
      <c r="AV321" s="166"/>
      <c r="AW321" s="166"/>
      <c r="AX321" s="166"/>
      <c r="AY321" s="166"/>
      <c r="AZ321" s="166"/>
      <c r="BA321" s="166"/>
      <c r="BB321" s="166"/>
      <c r="BC321" s="166"/>
      <c r="BD321" s="166"/>
      <c r="BE321" s="166"/>
      <c r="BF321" s="166"/>
      <c r="BG321" s="166"/>
      <c r="BH321" s="166"/>
      <c r="BI321" s="166"/>
      <c r="BJ321" s="166"/>
      <c r="BK321" s="166"/>
      <c r="BL321" s="166"/>
      <c r="BM321" s="166"/>
      <c r="BN321" s="166"/>
      <c r="BO321" s="166"/>
      <c r="BP321" s="166"/>
      <c r="BQ321" s="166"/>
      <c r="BR321" s="166"/>
      <c r="BS321" s="166"/>
    </row>
    <row r="322" spans="1:71" ht="15.75" customHeight="1" thickBot="1" x14ac:dyDescent="0.3">
      <c r="A322" s="165"/>
      <c r="B322" s="165"/>
      <c r="C322" s="148"/>
      <c r="D322" s="148"/>
      <c r="E322" s="166"/>
      <c r="F322" s="166"/>
      <c r="G322" s="166"/>
      <c r="H322" s="166"/>
      <c r="I322" s="166"/>
      <c r="J322" s="166"/>
      <c r="K322" s="166"/>
      <c r="L322" s="166"/>
      <c r="M322" s="166"/>
      <c r="N322" s="166"/>
      <c r="O322" s="166"/>
      <c r="P322" s="166"/>
      <c r="Q322" s="166"/>
      <c r="R322" s="166"/>
      <c r="S322" s="166"/>
      <c r="T322" s="166"/>
      <c r="U322" s="166"/>
      <c r="V322" s="166"/>
      <c r="W322" s="166"/>
      <c r="X322" s="166"/>
      <c r="Y322" s="166"/>
      <c r="Z322" s="166"/>
      <c r="AA322" s="166"/>
      <c r="AB322" s="166"/>
      <c r="AC322" s="166"/>
      <c r="AD322" s="166"/>
      <c r="AE322" s="166"/>
      <c r="AF322" s="166"/>
      <c r="AG322" s="166"/>
      <c r="AH322" s="166"/>
      <c r="AI322" s="166"/>
      <c r="AJ322" s="166"/>
      <c r="AK322" s="166"/>
      <c r="AL322" s="166"/>
      <c r="AM322" s="166"/>
      <c r="AN322" s="166"/>
      <c r="AO322" s="166"/>
      <c r="AP322" s="166"/>
      <c r="AQ322" s="166"/>
      <c r="AR322" s="166"/>
      <c r="AS322" s="166"/>
      <c r="AT322" s="166"/>
      <c r="AU322" s="166"/>
      <c r="AV322" s="166"/>
      <c r="AW322" s="166"/>
      <c r="AX322" s="166"/>
      <c r="AY322" s="166"/>
      <c r="AZ322" s="166"/>
      <c r="BA322" s="166"/>
      <c r="BB322" s="166"/>
      <c r="BC322" s="166"/>
      <c r="BD322" s="166"/>
      <c r="BE322" s="166"/>
      <c r="BF322" s="166"/>
      <c r="BG322" s="166"/>
      <c r="BH322" s="166"/>
      <c r="BI322" s="166"/>
      <c r="BJ322" s="166"/>
      <c r="BK322" s="166"/>
      <c r="BL322" s="166"/>
      <c r="BM322" s="166"/>
      <c r="BN322" s="166"/>
      <c r="BO322" s="166"/>
      <c r="BP322" s="166"/>
      <c r="BQ322" s="166"/>
      <c r="BR322" s="166"/>
      <c r="BS322" s="166"/>
    </row>
    <row r="323" spans="1:71" ht="15.75" customHeight="1" thickBot="1" x14ac:dyDescent="0.3">
      <c r="A323" s="165"/>
      <c r="B323" s="165"/>
      <c r="C323" s="148"/>
      <c r="D323" s="148"/>
      <c r="E323" s="166"/>
      <c r="F323" s="166"/>
      <c r="G323" s="166"/>
      <c r="H323" s="166"/>
      <c r="I323" s="166"/>
      <c r="J323" s="166"/>
      <c r="K323" s="166"/>
      <c r="L323" s="166"/>
      <c r="M323" s="166"/>
      <c r="N323" s="166"/>
      <c r="O323" s="166"/>
      <c r="P323" s="166"/>
      <c r="Q323" s="166"/>
      <c r="R323" s="166"/>
      <c r="S323" s="166"/>
      <c r="T323" s="166"/>
      <c r="U323" s="166"/>
      <c r="V323" s="166"/>
      <c r="W323" s="166"/>
      <c r="X323" s="166"/>
      <c r="Y323" s="166"/>
      <c r="Z323" s="166"/>
      <c r="AA323" s="166"/>
      <c r="AB323" s="166"/>
      <c r="AC323" s="166"/>
      <c r="AD323" s="166"/>
      <c r="AE323" s="166"/>
      <c r="AF323" s="166"/>
      <c r="AG323" s="166"/>
      <c r="AH323" s="166"/>
      <c r="AI323" s="166"/>
      <c r="AJ323" s="166"/>
      <c r="AK323" s="166"/>
      <c r="AL323" s="166"/>
      <c r="AM323" s="166"/>
      <c r="AN323" s="166"/>
      <c r="AO323" s="166"/>
      <c r="AP323" s="166"/>
      <c r="AQ323" s="166"/>
      <c r="AR323" s="166"/>
      <c r="AS323" s="166"/>
      <c r="AT323" s="166"/>
      <c r="AU323" s="166"/>
      <c r="AV323" s="166"/>
      <c r="AW323" s="166"/>
      <c r="AX323" s="166"/>
      <c r="AY323" s="166"/>
      <c r="AZ323" s="166"/>
      <c r="BA323" s="166"/>
      <c r="BB323" s="166"/>
      <c r="BC323" s="166"/>
      <c r="BD323" s="166"/>
      <c r="BE323" s="166"/>
      <c r="BF323" s="166"/>
      <c r="BG323" s="166"/>
      <c r="BH323" s="166"/>
      <c r="BI323" s="166"/>
      <c r="BJ323" s="166"/>
      <c r="BK323" s="166"/>
      <c r="BL323" s="166"/>
      <c r="BM323" s="166"/>
      <c r="BN323" s="166"/>
      <c r="BO323" s="166"/>
      <c r="BP323" s="166"/>
      <c r="BQ323" s="166"/>
      <c r="BR323" s="166"/>
      <c r="BS323" s="166"/>
    </row>
    <row r="324" spans="1:71" ht="15.75" customHeight="1" thickBot="1" x14ac:dyDescent="0.3">
      <c r="A324" s="165"/>
      <c r="B324" s="165"/>
      <c r="C324" s="148"/>
      <c r="D324" s="148"/>
      <c r="E324" s="166"/>
      <c r="F324" s="166"/>
      <c r="G324" s="166"/>
      <c r="H324" s="166"/>
      <c r="I324" s="166"/>
      <c r="J324" s="166"/>
      <c r="K324" s="166"/>
      <c r="L324" s="166"/>
      <c r="M324" s="166"/>
      <c r="N324" s="166"/>
      <c r="O324" s="166"/>
      <c r="P324" s="166"/>
      <c r="Q324" s="166"/>
      <c r="R324" s="166"/>
      <c r="S324" s="166"/>
      <c r="T324" s="166"/>
      <c r="U324" s="166"/>
      <c r="V324" s="166"/>
      <c r="W324" s="166"/>
      <c r="X324" s="166"/>
      <c r="Y324" s="166"/>
      <c r="Z324" s="166"/>
      <c r="AA324" s="166"/>
      <c r="AB324" s="166"/>
      <c r="AC324" s="166"/>
      <c r="AD324" s="166"/>
      <c r="AE324" s="166"/>
      <c r="AF324" s="166"/>
      <c r="AG324" s="166"/>
      <c r="AH324" s="166"/>
      <c r="AI324" s="166"/>
      <c r="AJ324" s="166"/>
      <c r="AK324" s="166"/>
      <c r="AL324" s="166"/>
      <c r="AM324" s="166"/>
      <c r="AN324" s="166"/>
      <c r="AO324" s="166"/>
      <c r="AP324" s="166"/>
      <c r="AQ324" s="166"/>
      <c r="AR324" s="166"/>
      <c r="AS324" s="166"/>
      <c r="AT324" s="166"/>
      <c r="AU324" s="166"/>
      <c r="AV324" s="166"/>
      <c r="AW324" s="166"/>
      <c r="AX324" s="166"/>
      <c r="AY324" s="166"/>
      <c r="AZ324" s="166"/>
      <c r="BA324" s="166"/>
      <c r="BB324" s="166"/>
      <c r="BC324" s="166"/>
      <c r="BD324" s="166"/>
      <c r="BE324" s="166"/>
      <c r="BF324" s="166"/>
      <c r="BG324" s="166"/>
      <c r="BH324" s="166"/>
      <c r="BI324" s="166"/>
      <c r="BJ324" s="166"/>
      <c r="BK324" s="166"/>
      <c r="BL324" s="166"/>
      <c r="BM324" s="166"/>
      <c r="BN324" s="166"/>
      <c r="BO324" s="166"/>
      <c r="BP324" s="166"/>
      <c r="BQ324" s="166"/>
      <c r="BR324" s="166"/>
      <c r="BS324" s="166"/>
    </row>
    <row r="325" spans="1:71" ht="15.75" customHeight="1" thickBot="1" x14ac:dyDescent="0.3">
      <c r="A325" s="165"/>
      <c r="B325" s="165"/>
      <c r="C325" s="148"/>
      <c r="D325" s="148"/>
      <c r="E325" s="166"/>
      <c r="F325" s="166"/>
      <c r="G325" s="166"/>
      <c r="H325" s="166"/>
      <c r="I325" s="166"/>
      <c r="J325" s="166"/>
      <c r="K325" s="166"/>
      <c r="L325" s="166"/>
      <c r="M325" s="166"/>
      <c r="N325" s="166"/>
      <c r="O325" s="166"/>
      <c r="P325" s="166"/>
      <c r="Q325" s="166"/>
      <c r="R325" s="166"/>
      <c r="S325" s="166"/>
      <c r="T325" s="166"/>
      <c r="U325" s="166"/>
      <c r="V325" s="166"/>
      <c r="W325" s="166"/>
      <c r="X325" s="166"/>
      <c r="Y325" s="166"/>
      <c r="Z325" s="166"/>
      <c r="AA325" s="166"/>
      <c r="AB325" s="166"/>
      <c r="AC325" s="166"/>
      <c r="AD325" s="166"/>
      <c r="AE325" s="166"/>
      <c r="AF325" s="166"/>
      <c r="AG325" s="166"/>
      <c r="AH325" s="166"/>
      <c r="AI325" s="166"/>
      <c r="AJ325" s="166"/>
      <c r="AK325" s="166"/>
      <c r="AL325" s="166"/>
      <c r="AM325" s="166"/>
      <c r="AN325" s="166"/>
      <c r="AO325" s="166"/>
      <c r="AP325" s="166"/>
      <c r="AQ325" s="166"/>
      <c r="AR325" s="166"/>
      <c r="AS325" s="166"/>
      <c r="AT325" s="166"/>
      <c r="AU325" s="166"/>
      <c r="AV325" s="166"/>
      <c r="AW325" s="166"/>
      <c r="AX325" s="166"/>
      <c r="AY325" s="166"/>
      <c r="AZ325" s="166"/>
      <c r="BA325" s="166"/>
      <c r="BB325" s="166"/>
      <c r="BC325" s="166"/>
      <c r="BD325" s="166"/>
      <c r="BE325" s="166"/>
      <c r="BF325" s="166"/>
      <c r="BG325" s="166"/>
      <c r="BH325" s="166"/>
      <c r="BI325" s="166"/>
      <c r="BJ325" s="166"/>
      <c r="BK325" s="166"/>
      <c r="BL325" s="166"/>
      <c r="BM325" s="166"/>
      <c r="BN325" s="166"/>
      <c r="BO325" s="166"/>
      <c r="BP325" s="166"/>
      <c r="BQ325" s="166"/>
      <c r="BR325" s="166"/>
      <c r="BS325" s="166"/>
    </row>
    <row r="326" spans="1:71" ht="15.75" customHeight="1" thickBot="1" x14ac:dyDescent="0.3">
      <c r="A326" s="165"/>
      <c r="B326" s="165"/>
      <c r="C326" s="148"/>
      <c r="D326" s="148"/>
      <c r="E326" s="166"/>
      <c r="F326" s="166"/>
      <c r="G326" s="166"/>
      <c r="H326" s="166"/>
      <c r="I326" s="166"/>
      <c r="J326" s="166"/>
      <c r="K326" s="166"/>
      <c r="L326" s="166"/>
      <c r="M326" s="166"/>
      <c r="N326" s="166"/>
      <c r="O326" s="166"/>
      <c r="P326" s="166"/>
      <c r="Q326" s="166"/>
      <c r="R326" s="166"/>
      <c r="S326" s="166"/>
      <c r="T326" s="166"/>
      <c r="U326" s="166"/>
      <c r="V326" s="166"/>
      <c r="W326" s="166"/>
      <c r="X326" s="166"/>
      <c r="Y326" s="166"/>
      <c r="Z326" s="166"/>
      <c r="AA326" s="166"/>
      <c r="AB326" s="166"/>
      <c r="AC326" s="166"/>
      <c r="AD326" s="166"/>
      <c r="AE326" s="166"/>
      <c r="AF326" s="166"/>
      <c r="AG326" s="166"/>
      <c r="AH326" s="166"/>
      <c r="AI326" s="166"/>
      <c r="AJ326" s="166"/>
      <c r="AK326" s="166"/>
      <c r="AL326" s="166"/>
      <c r="AM326" s="166"/>
      <c r="AN326" s="166"/>
      <c r="AO326" s="166"/>
      <c r="AP326" s="166"/>
      <c r="AQ326" s="166"/>
      <c r="AR326" s="166"/>
      <c r="AS326" s="166"/>
      <c r="AT326" s="166"/>
      <c r="AU326" s="166"/>
      <c r="AV326" s="166"/>
      <c r="AW326" s="166"/>
      <c r="AX326" s="166"/>
      <c r="AY326" s="166"/>
      <c r="AZ326" s="166"/>
      <c r="BA326" s="166"/>
      <c r="BB326" s="166"/>
      <c r="BC326" s="166"/>
      <c r="BD326" s="166"/>
      <c r="BE326" s="166"/>
      <c r="BF326" s="166"/>
      <c r="BG326" s="166"/>
      <c r="BH326" s="166"/>
      <c r="BI326" s="166"/>
      <c r="BJ326" s="166"/>
      <c r="BK326" s="166"/>
      <c r="BL326" s="166"/>
      <c r="BM326" s="166"/>
      <c r="BN326" s="166"/>
      <c r="BO326" s="166"/>
      <c r="BP326" s="166"/>
      <c r="BQ326" s="166"/>
      <c r="BR326" s="166"/>
      <c r="BS326" s="166"/>
    </row>
    <row r="327" spans="1:71" ht="15.75" customHeight="1" thickBot="1" x14ac:dyDescent="0.3">
      <c r="A327" s="165"/>
      <c r="B327" s="165"/>
      <c r="C327" s="148"/>
      <c r="D327" s="148"/>
      <c r="E327" s="166"/>
      <c r="F327" s="166"/>
      <c r="G327" s="166"/>
      <c r="H327" s="166"/>
      <c r="I327" s="166"/>
      <c r="J327" s="166"/>
      <c r="K327" s="166"/>
      <c r="L327" s="166"/>
      <c r="M327" s="166"/>
      <c r="N327" s="166"/>
      <c r="O327" s="166"/>
      <c r="P327" s="166"/>
      <c r="Q327" s="166"/>
      <c r="R327" s="166"/>
      <c r="S327" s="166"/>
      <c r="T327" s="166"/>
      <c r="U327" s="166"/>
      <c r="V327" s="166"/>
      <c r="W327" s="166"/>
      <c r="X327" s="166"/>
      <c r="Y327" s="166"/>
      <c r="Z327" s="166"/>
      <c r="AA327" s="166"/>
      <c r="AB327" s="166"/>
      <c r="AC327" s="166"/>
      <c r="AD327" s="166"/>
      <c r="AE327" s="166"/>
      <c r="AF327" s="166"/>
      <c r="AG327" s="166"/>
      <c r="AH327" s="166"/>
      <c r="AI327" s="166"/>
      <c r="AJ327" s="166"/>
      <c r="AK327" s="166"/>
      <c r="AL327" s="166"/>
      <c r="AM327" s="166"/>
      <c r="AN327" s="166"/>
      <c r="AO327" s="166"/>
      <c r="AP327" s="166"/>
      <c r="AQ327" s="166"/>
      <c r="AR327" s="166"/>
      <c r="AS327" s="166"/>
      <c r="AT327" s="166"/>
      <c r="AU327" s="166"/>
      <c r="AV327" s="166"/>
      <c r="AW327" s="166"/>
      <c r="AX327" s="166"/>
      <c r="AY327" s="166"/>
      <c r="AZ327" s="166"/>
      <c r="BA327" s="166"/>
      <c r="BB327" s="166"/>
      <c r="BC327" s="166"/>
      <c r="BD327" s="166"/>
      <c r="BE327" s="166"/>
      <c r="BF327" s="166"/>
      <c r="BG327" s="166"/>
      <c r="BH327" s="166"/>
      <c r="BI327" s="166"/>
      <c r="BJ327" s="166"/>
      <c r="BK327" s="166"/>
      <c r="BL327" s="166"/>
      <c r="BM327" s="166"/>
      <c r="BN327" s="166"/>
      <c r="BO327" s="166"/>
      <c r="BP327" s="166"/>
      <c r="BQ327" s="166"/>
      <c r="BR327" s="166"/>
      <c r="BS327" s="166"/>
    </row>
    <row r="328" spans="1:71" ht="15.75" customHeight="1" thickBot="1" x14ac:dyDescent="0.3">
      <c r="A328" s="165"/>
      <c r="B328" s="165"/>
      <c r="C328" s="148"/>
      <c r="D328" s="148"/>
      <c r="E328" s="166"/>
      <c r="F328" s="166"/>
      <c r="G328" s="166"/>
      <c r="H328" s="166"/>
      <c r="I328" s="166"/>
      <c r="J328" s="166"/>
      <c r="K328" s="166"/>
      <c r="L328" s="166"/>
      <c r="M328" s="166"/>
      <c r="N328" s="166"/>
      <c r="O328" s="166"/>
      <c r="P328" s="166"/>
      <c r="Q328" s="166"/>
      <c r="R328" s="166"/>
      <c r="S328" s="166"/>
      <c r="T328" s="166"/>
      <c r="U328" s="166"/>
      <c r="V328" s="166"/>
      <c r="W328" s="166"/>
      <c r="X328" s="166"/>
      <c r="Y328" s="166"/>
      <c r="Z328" s="166"/>
      <c r="AA328" s="166"/>
      <c r="AB328" s="166"/>
      <c r="AC328" s="166"/>
      <c r="AD328" s="166"/>
      <c r="AE328" s="166"/>
      <c r="AF328" s="166"/>
      <c r="AG328" s="166"/>
      <c r="AH328" s="166"/>
      <c r="AI328" s="166"/>
      <c r="AJ328" s="166"/>
      <c r="AK328" s="166"/>
      <c r="AL328" s="166"/>
      <c r="AM328" s="166"/>
      <c r="AN328" s="166"/>
      <c r="AO328" s="166"/>
      <c r="AP328" s="166"/>
      <c r="AQ328" s="166"/>
      <c r="AR328" s="166"/>
      <c r="AS328" s="166"/>
      <c r="AT328" s="166"/>
      <c r="AU328" s="166"/>
      <c r="AV328" s="166"/>
      <c r="AW328" s="166"/>
      <c r="AX328" s="166"/>
      <c r="AY328" s="166"/>
      <c r="AZ328" s="166"/>
      <c r="BA328" s="166"/>
      <c r="BB328" s="166"/>
      <c r="BC328" s="166"/>
      <c r="BD328" s="166"/>
      <c r="BE328" s="166"/>
      <c r="BF328" s="166"/>
      <c r="BG328" s="166"/>
      <c r="BH328" s="166"/>
      <c r="BI328" s="166"/>
      <c r="BJ328" s="166"/>
      <c r="BK328" s="166"/>
      <c r="BL328" s="166"/>
      <c r="BM328" s="166"/>
      <c r="BN328" s="166"/>
      <c r="BO328" s="166"/>
      <c r="BP328" s="166"/>
      <c r="BQ328" s="166"/>
      <c r="BR328" s="166"/>
      <c r="BS328" s="166"/>
    </row>
    <row r="329" spans="1:71" ht="15.75" customHeight="1" thickBot="1" x14ac:dyDescent="0.3">
      <c r="A329" s="165"/>
      <c r="B329" s="165"/>
      <c r="C329" s="148"/>
      <c r="D329" s="148"/>
      <c r="E329" s="166"/>
      <c r="F329" s="166"/>
      <c r="G329" s="166"/>
      <c r="H329" s="166"/>
      <c r="I329" s="166"/>
      <c r="J329" s="166"/>
      <c r="K329" s="166"/>
      <c r="L329" s="166"/>
      <c r="M329" s="166"/>
      <c r="N329" s="166"/>
      <c r="O329" s="166"/>
      <c r="P329" s="166"/>
      <c r="Q329" s="166"/>
      <c r="R329" s="166"/>
      <c r="S329" s="166"/>
      <c r="T329" s="166"/>
      <c r="U329" s="166"/>
      <c r="V329" s="166"/>
      <c r="W329" s="166"/>
      <c r="X329" s="166"/>
      <c r="Y329" s="166"/>
      <c r="Z329" s="166"/>
      <c r="AA329" s="166"/>
      <c r="AB329" s="166"/>
      <c r="AC329" s="166"/>
      <c r="AD329" s="166"/>
      <c r="AE329" s="166"/>
      <c r="AF329" s="166"/>
      <c r="AG329" s="166"/>
      <c r="AH329" s="166"/>
      <c r="AI329" s="166"/>
      <c r="AJ329" s="166"/>
      <c r="AK329" s="166"/>
      <c r="AL329" s="166"/>
      <c r="AM329" s="166"/>
      <c r="AN329" s="166"/>
      <c r="AO329" s="166"/>
      <c r="AP329" s="166"/>
      <c r="AQ329" s="166"/>
      <c r="AR329" s="166"/>
      <c r="AS329" s="166"/>
      <c r="AT329" s="166"/>
      <c r="AU329" s="166"/>
      <c r="AV329" s="166"/>
      <c r="AW329" s="166"/>
      <c r="AX329" s="166"/>
      <c r="AY329" s="166"/>
      <c r="AZ329" s="166"/>
      <c r="BA329" s="166"/>
      <c r="BB329" s="166"/>
      <c r="BC329" s="166"/>
      <c r="BD329" s="166"/>
      <c r="BE329" s="166"/>
      <c r="BF329" s="166"/>
      <c r="BG329" s="166"/>
      <c r="BH329" s="166"/>
      <c r="BI329" s="166"/>
      <c r="BJ329" s="166"/>
      <c r="BK329" s="166"/>
      <c r="BL329" s="166"/>
      <c r="BM329" s="166"/>
      <c r="BN329" s="166"/>
      <c r="BO329" s="166"/>
      <c r="BP329" s="166"/>
      <c r="BQ329" s="166"/>
      <c r="BR329" s="166"/>
      <c r="BS329" s="166"/>
    </row>
    <row r="330" spans="1:71" ht="15.75" customHeight="1" thickBot="1" x14ac:dyDescent="0.3">
      <c r="A330" s="165"/>
      <c r="B330" s="165"/>
      <c r="C330" s="148"/>
      <c r="D330" s="148"/>
      <c r="E330" s="166"/>
      <c r="F330" s="166"/>
      <c r="G330" s="166"/>
      <c r="H330" s="166"/>
      <c r="I330" s="166"/>
      <c r="J330" s="166"/>
      <c r="K330" s="166"/>
      <c r="L330" s="166"/>
      <c r="M330" s="166"/>
      <c r="N330" s="166"/>
      <c r="O330" s="166"/>
      <c r="P330" s="166"/>
      <c r="Q330" s="166"/>
      <c r="R330" s="166"/>
      <c r="S330" s="166"/>
      <c r="T330" s="166"/>
      <c r="U330" s="166"/>
      <c r="V330" s="166"/>
      <c r="W330" s="166"/>
      <c r="X330" s="166"/>
      <c r="Y330" s="166"/>
      <c r="Z330" s="166"/>
      <c r="AA330" s="166"/>
      <c r="AB330" s="166"/>
      <c r="AC330" s="166"/>
      <c r="AD330" s="166"/>
      <c r="AE330" s="166"/>
      <c r="AF330" s="166"/>
      <c r="AG330" s="166"/>
      <c r="AH330" s="166"/>
      <c r="AI330" s="166"/>
      <c r="AJ330" s="166"/>
      <c r="AK330" s="166"/>
      <c r="AL330" s="166"/>
      <c r="AM330" s="166"/>
      <c r="AN330" s="166"/>
      <c r="AO330" s="166"/>
      <c r="AP330" s="166"/>
      <c r="AQ330" s="166"/>
      <c r="AR330" s="166"/>
      <c r="AS330" s="166"/>
      <c r="AT330" s="166"/>
      <c r="AU330" s="166"/>
      <c r="AV330" s="166"/>
      <c r="AW330" s="166"/>
      <c r="AX330" s="166"/>
      <c r="AY330" s="166"/>
      <c r="AZ330" s="166"/>
      <c r="BA330" s="166"/>
      <c r="BB330" s="166"/>
      <c r="BC330" s="166"/>
      <c r="BD330" s="166"/>
      <c r="BE330" s="166"/>
      <c r="BF330" s="166"/>
      <c r="BG330" s="166"/>
      <c r="BH330" s="166"/>
      <c r="BI330" s="166"/>
      <c r="BJ330" s="166"/>
      <c r="BK330" s="166"/>
      <c r="BL330" s="166"/>
      <c r="BM330" s="166"/>
      <c r="BN330" s="166"/>
      <c r="BO330" s="166"/>
      <c r="BP330" s="166"/>
      <c r="BQ330" s="166"/>
      <c r="BR330" s="166"/>
      <c r="BS330" s="166"/>
    </row>
    <row r="331" spans="1:71" ht="15.75" customHeight="1" thickBot="1" x14ac:dyDescent="0.3">
      <c r="A331" s="165"/>
      <c r="B331" s="165"/>
      <c r="C331" s="148"/>
      <c r="D331" s="148"/>
      <c r="E331" s="166"/>
      <c r="F331" s="166"/>
      <c r="G331" s="166"/>
      <c r="H331" s="166"/>
      <c r="I331" s="166"/>
      <c r="J331" s="166"/>
      <c r="K331" s="166"/>
      <c r="L331" s="166"/>
      <c r="M331" s="166"/>
      <c r="N331" s="166"/>
      <c r="O331" s="166"/>
      <c r="P331" s="166"/>
      <c r="Q331" s="166"/>
      <c r="R331" s="166"/>
      <c r="S331" s="166"/>
      <c r="T331" s="166"/>
      <c r="U331" s="166"/>
      <c r="V331" s="166"/>
      <c r="W331" s="166"/>
      <c r="X331" s="166"/>
      <c r="Y331" s="166"/>
      <c r="Z331" s="166"/>
      <c r="AA331" s="166"/>
      <c r="AB331" s="166"/>
      <c r="AC331" s="166"/>
      <c r="AD331" s="166"/>
      <c r="AE331" s="166"/>
      <c r="AF331" s="166"/>
      <c r="AG331" s="166"/>
      <c r="AH331" s="166"/>
      <c r="AI331" s="166"/>
      <c r="AJ331" s="166"/>
      <c r="AK331" s="166"/>
      <c r="AL331" s="166"/>
      <c r="AM331" s="166"/>
      <c r="AN331" s="166"/>
      <c r="AO331" s="166"/>
      <c r="AP331" s="166"/>
      <c r="AQ331" s="166"/>
      <c r="AR331" s="166"/>
      <c r="AS331" s="166"/>
      <c r="AT331" s="166"/>
      <c r="AU331" s="166"/>
      <c r="AV331" s="166"/>
      <c r="AW331" s="166"/>
      <c r="AX331" s="166"/>
      <c r="AY331" s="166"/>
      <c r="AZ331" s="166"/>
      <c r="BA331" s="166"/>
      <c r="BB331" s="166"/>
      <c r="BC331" s="166"/>
      <c r="BD331" s="166"/>
      <c r="BE331" s="166"/>
      <c r="BF331" s="166"/>
      <c r="BG331" s="166"/>
      <c r="BH331" s="166"/>
      <c r="BI331" s="166"/>
      <c r="BJ331" s="166"/>
      <c r="BK331" s="166"/>
      <c r="BL331" s="166"/>
      <c r="BM331" s="166"/>
      <c r="BN331" s="166"/>
      <c r="BO331" s="166"/>
      <c r="BP331" s="166"/>
      <c r="BQ331" s="166"/>
      <c r="BR331" s="166"/>
      <c r="BS331" s="166"/>
    </row>
    <row r="332" spans="1:71" ht="15.75" customHeight="1" thickBot="1" x14ac:dyDescent="0.3">
      <c r="A332" s="165"/>
      <c r="B332" s="165"/>
      <c r="C332" s="148"/>
      <c r="D332" s="148"/>
      <c r="E332" s="166"/>
      <c r="F332" s="166"/>
      <c r="G332" s="166"/>
      <c r="H332" s="166"/>
      <c r="I332" s="166"/>
      <c r="J332" s="166"/>
      <c r="K332" s="166"/>
      <c r="L332" s="166"/>
      <c r="M332" s="166"/>
      <c r="N332" s="166"/>
      <c r="O332" s="166"/>
      <c r="P332" s="166"/>
      <c r="Q332" s="166"/>
      <c r="R332" s="166"/>
      <c r="S332" s="166"/>
      <c r="T332" s="166"/>
      <c r="U332" s="166"/>
      <c r="V332" s="166"/>
      <c r="W332" s="166"/>
      <c r="X332" s="166"/>
      <c r="Y332" s="166"/>
      <c r="Z332" s="166"/>
      <c r="AA332" s="166"/>
      <c r="AB332" s="166"/>
      <c r="AC332" s="166"/>
      <c r="AD332" s="166"/>
      <c r="AE332" s="166"/>
      <c r="AF332" s="166"/>
      <c r="AG332" s="166"/>
      <c r="AH332" s="166"/>
      <c r="AI332" s="166"/>
      <c r="AJ332" s="166"/>
      <c r="AK332" s="166"/>
      <c r="AL332" s="166"/>
      <c r="AM332" s="166"/>
      <c r="AN332" s="166"/>
      <c r="AO332" s="166"/>
      <c r="AP332" s="166"/>
      <c r="AQ332" s="166"/>
      <c r="AR332" s="166"/>
      <c r="AS332" s="166"/>
      <c r="AT332" s="166"/>
      <c r="AU332" s="166"/>
      <c r="AV332" s="166"/>
      <c r="AW332" s="166"/>
      <c r="AX332" s="166"/>
      <c r="AY332" s="166"/>
      <c r="AZ332" s="166"/>
      <c r="BA332" s="166"/>
      <c r="BB332" s="166"/>
      <c r="BC332" s="166"/>
      <c r="BD332" s="166"/>
      <c r="BE332" s="166"/>
      <c r="BF332" s="166"/>
      <c r="BG332" s="166"/>
      <c r="BH332" s="166"/>
      <c r="BI332" s="166"/>
      <c r="BJ332" s="166"/>
      <c r="BK332" s="166"/>
      <c r="BL332" s="166"/>
      <c r="BM332" s="166"/>
      <c r="BN332" s="166"/>
      <c r="BO332" s="166"/>
      <c r="BP332" s="166"/>
      <c r="BQ332" s="166"/>
      <c r="BR332" s="166"/>
      <c r="BS332" s="166"/>
    </row>
    <row r="333" spans="1:71" ht="15.75" customHeight="1" thickBot="1" x14ac:dyDescent="0.3">
      <c r="A333" s="165"/>
      <c r="B333" s="165"/>
      <c r="C333" s="148"/>
      <c r="D333" s="148"/>
      <c r="E333" s="166"/>
      <c r="F333" s="166"/>
      <c r="G333" s="166"/>
      <c r="H333" s="166"/>
      <c r="I333" s="166"/>
      <c r="J333" s="166"/>
      <c r="K333" s="166"/>
      <c r="L333" s="166"/>
      <c r="M333" s="166"/>
      <c r="N333" s="166"/>
      <c r="O333" s="166"/>
      <c r="P333" s="166"/>
      <c r="Q333" s="166"/>
      <c r="R333" s="166"/>
      <c r="S333" s="166"/>
      <c r="T333" s="166"/>
      <c r="U333" s="166"/>
      <c r="V333" s="166"/>
      <c r="W333" s="166"/>
      <c r="X333" s="166"/>
      <c r="Y333" s="166"/>
      <c r="Z333" s="166"/>
      <c r="AA333" s="166"/>
      <c r="AB333" s="166"/>
      <c r="AC333" s="166"/>
      <c r="AD333" s="166"/>
      <c r="AE333" s="166"/>
      <c r="AF333" s="166"/>
      <c r="AG333" s="166"/>
      <c r="AH333" s="166"/>
      <c r="AI333" s="166"/>
      <c r="AJ333" s="166"/>
      <c r="AK333" s="166"/>
      <c r="AL333" s="166"/>
      <c r="AM333" s="166"/>
      <c r="AN333" s="166"/>
      <c r="AO333" s="166"/>
      <c r="AP333" s="166"/>
      <c r="AQ333" s="166"/>
      <c r="AR333" s="166"/>
      <c r="AS333" s="166"/>
      <c r="AT333" s="166"/>
      <c r="AU333" s="166"/>
      <c r="AV333" s="166"/>
      <c r="AW333" s="166"/>
      <c r="AX333" s="166"/>
      <c r="AY333" s="166"/>
      <c r="AZ333" s="166"/>
      <c r="BA333" s="166"/>
      <c r="BB333" s="166"/>
      <c r="BC333" s="166"/>
      <c r="BD333" s="166"/>
      <c r="BE333" s="166"/>
      <c r="BF333" s="166"/>
      <c r="BG333" s="166"/>
      <c r="BH333" s="166"/>
      <c r="BI333" s="166"/>
      <c r="BJ333" s="166"/>
      <c r="BK333" s="166"/>
      <c r="BL333" s="166"/>
      <c r="BM333" s="166"/>
      <c r="BN333" s="166"/>
      <c r="BO333" s="166"/>
      <c r="BP333" s="166"/>
      <c r="BQ333" s="166"/>
      <c r="BR333" s="166"/>
      <c r="BS333" s="166"/>
    </row>
    <row r="334" spans="1:71" ht="15.75" customHeight="1" thickBot="1" x14ac:dyDescent="0.3">
      <c r="A334" s="165"/>
      <c r="B334" s="165"/>
      <c r="C334" s="148"/>
      <c r="D334" s="148"/>
      <c r="E334" s="166"/>
      <c r="F334" s="166"/>
      <c r="G334" s="166"/>
      <c r="H334" s="166"/>
      <c r="I334" s="166"/>
      <c r="J334" s="166"/>
      <c r="K334" s="166"/>
      <c r="L334" s="166"/>
      <c r="M334" s="166"/>
      <c r="N334" s="166"/>
      <c r="O334" s="166"/>
      <c r="P334" s="166"/>
      <c r="Q334" s="166"/>
      <c r="R334" s="166"/>
      <c r="S334" s="166"/>
      <c r="T334" s="166"/>
      <c r="U334" s="166"/>
      <c r="V334" s="166"/>
      <c r="W334" s="166"/>
      <c r="X334" s="166"/>
      <c r="Y334" s="166"/>
      <c r="Z334" s="166"/>
      <c r="AA334" s="166"/>
      <c r="AB334" s="166"/>
      <c r="AC334" s="166"/>
      <c r="AD334" s="166"/>
      <c r="AE334" s="166"/>
      <c r="AF334" s="166"/>
      <c r="AG334" s="166"/>
      <c r="AH334" s="166"/>
      <c r="AI334" s="166"/>
      <c r="AJ334" s="166"/>
      <c r="AK334" s="166"/>
      <c r="AL334" s="166"/>
      <c r="AM334" s="166"/>
      <c r="AN334" s="166"/>
      <c r="AO334" s="166"/>
      <c r="AP334" s="166"/>
      <c r="AQ334" s="166"/>
      <c r="AR334" s="166"/>
      <c r="AS334" s="166"/>
      <c r="AT334" s="166"/>
      <c r="AU334" s="166"/>
      <c r="AV334" s="166"/>
      <c r="AW334" s="166"/>
      <c r="AX334" s="166"/>
      <c r="AY334" s="166"/>
      <c r="AZ334" s="166"/>
      <c r="BA334" s="166"/>
      <c r="BB334" s="166"/>
      <c r="BC334" s="166"/>
      <c r="BD334" s="166"/>
      <c r="BE334" s="166"/>
      <c r="BF334" s="166"/>
      <c r="BG334" s="166"/>
      <c r="BH334" s="166"/>
      <c r="BI334" s="166"/>
      <c r="BJ334" s="166"/>
      <c r="BK334" s="166"/>
      <c r="BL334" s="166"/>
      <c r="BM334" s="166"/>
      <c r="BN334" s="166"/>
      <c r="BO334" s="166"/>
      <c r="BP334" s="166"/>
      <c r="BQ334" s="166"/>
      <c r="BR334" s="166"/>
      <c r="BS334" s="166"/>
    </row>
    <row r="335" spans="1:71" ht="15.75" customHeight="1" thickBot="1" x14ac:dyDescent="0.3">
      <c r="A335" s="165"/>
      <c r="B335" s="165"/>
      <c r="C335" s="148"/>
      <c r="D335" s="148"/>
      <c r="E335" s="166"/>
      <c r="F335" s="166"/>
      <c r="G335" s="166"/>
      <c r="H335" s="166"/>
      <c r="I335" s="166"/>
      <c r="J335" s="166"/>
      <c r="K335" s="166"/>
      <c r="L335" s="166"/>
      <c r="M335" s="166"/>
      <c r="N335" s="166"/>
      <c r="O335" s="166"/>
      <c r="P335" s="166"/>
      <c r="Q335" s="166"/>
      <c r="R335" s="166"/>
      <c r="S335" s="166"/>
      <c r="T335" s="166"/>
      <c r="U335" s="166"/>
      <c r="V335" s="166"/>
      <c r="W335" s="166"/>
      <c r="X335" s="166"/>
      <c r="Y335" s="166"/>
      <c r="Z335" s="166"/>
      <c r="AA335" s="166"/>
      <c r="AB335" s="166"/>
      <c r="AC335" s="166"/>
      <c r="AD335" s="166"/>
      <c r="AE335" s="166"/>
      <c r="AF335" s="166"/>
      <c r="AG335" s="166"/>
      <c r="AH335" s="166"/>
      <c r="AI335" s="166"/>
      <c r="AJ335" s="166"/>
      <c r="AK335" s="166"/>
      <c r="AL335" s="166"/>
      <c r="AM335" s="166"/>
      <c r="AN335" s="166"/>
      <c r="AO335" s="166"/>
      <c r="AP335" s="166"/>
      <c r="AQ335" s="166"/>
      <c r="AR335" s="166"/>
      <c r="AS335" s="166"/>
      <c r="AT335" s="166"/>
      <c r="AU335" s="166"/>
      <c r="AV335" s="166"/>
      <c r="AW335" s="166"/>
      <c r="AX335" s="166"/>
      <c r="AY335" s="166"/>
      <c r="AZ335" s="166"/>
      <c r="BA335" s="166"/>
      <c r="BB335" s="166"/>
      <c r="BC335" s="166"/>
      <c r="BD335" s="166"/>
      <c r="BE335" s="166"/>
      <c r="BF335" s="166"/>
      <c r="BG335" s="166"/>
      <c r="BH335" s="166"/>
      <c r="BI335" s="166"/>
      <c r="BJ335" s="166"/>
      <c r="BK335" s="166"/>
      <c r="BL335" s="166"/>
      <c r="BM335" s="166"/>
      <c r="BN335" s="166"/>
      <c r="BO335" s="166"/>
      <c r="BP335" s="166"/>
      <c r="BQ335" s="166"/>
      <c r="BR335" s="166"/>
      <c r="BS335" s="166"/>
    </row>
    <row r="336" spans="1:71" ht="15.75" customHeight="1" thickBot="1" x14ac:dyDescent="0.3">
      <c r="A336" s="165"/>
      <c r="B336" s="165"/>
      <c r="C336" s="148"/>
      <c r="D336" s="148"/>
      <c r="E336" s="166"/>
      <c r="F336" s="166"/>
      <c r="G336" s="166"/>
      <c r="H336" s="166"/>
      <c r="I336" s="166"/>
      <c r="J336" s="166"/>
      <c r="K336" s="166"/>
      <c r="L336" s="166"/>
      <c r="M336" s="166"/>
      <c r="N336" s="166"/>
      <c r="O336" s="166"/>
      <c r="P336" s="166"/>
      <c r="Q336" s="166"/>
      <c r="R336" s="166"/>
      <c r="S336" s="166"/>
      <c r="T336" s="166"/>
      <c r="U336" s="166"/>
      <c r="V336" s="166"/>
      <c r="W336" s="166"/>
      <c r="X336" s="166"/>
      <c r="Y336" s="166"/>
      <c r="Z336" s="166"/>
      <c r="AA336" s="166"/>
      <c r="AB336" s="166"/>
      <c r="AC336" s="166"/>
      <c r="AD336" s="166"/>
      <c r="AE336" s="166"/>
      <c r="AF336" s="166"/>
      <c r="AG336" s="166"/>
      <c r="AH336" s="166"/>
      <c r="AI336" s="166"/>
      <c r="AJ336" s="166"/>
      <c r="AK336" s="166"/>
      <c r="AL336" s="166"/>
      <c r="AM336" s="166"/>
      <c r="AN336" s="166"/>
      <c r="AO336" s="166"/>
      <c r="AP336" s="166"/>
      <c r="AQ336" s="166"/>
      <c r="AR336" s="166"/>
      <c r="AS336" s="166"/>
      <c r="AT336" s="166"/>
      <c r="AU336" s="166"/>
      <c r="AV336" s="166"/>
      <c r="AW336" s="166"/>
      <c r="AX336" s="166"/>
      <c r="AY336" s="166"/>
      <c r="AZ336" s="166"/>
      <c r="BA336" s="166"/>
      <c r="BB336" s="166"/>
      <c r="BC336" s="166"/>
      <c r="BD336" s="166"/>
      <c r="BE336" s="166"/>
      <c r="BF336" s="166"/>
      <c r="BG336" s="166"/>
      <c r="BH336" s="166"/>
      <c r="BI336" s="166"/>
      <c r="BJ336" s="166"/>
      <c r="BK336" s="166"/>
      <c r="BL336" s="166"/>
      <c r="BM336" s="166"/>
      <c r="BN336" s="166"/>
      <c r="BO336" s="166"/>
      <c r="BP336" s="166"/>
      <c r="BQ336" s="166"/>
      <c r="BR336" s="166"/>
      <c r="BS336" s="166"/>
    </row>
    <row r="337" spans="1:71" ht="15.75" customHeight="1" thickBot="1" x14ac:dyDescent="0.3">
      <c r="A337" s="165"/>
      <c r="B337" s="165"/>
      <c r="C337" s="148"/>
      <c r="D337" s="148"/>
      <c r="E337" s="166"/>
      <c r="F337" s="166"/>
      <c r="G337" s="166"/>
      <c r="H337" s="166"/>
      <c r="I337" s="166"/>
      <c r="J337" s="166"/>
      <c r="K337" s="166"/>
      <c r="L337" s="166"/>
      <c r="M337" s="166"/>
      <c r="N337" s="166"/>
      <c r="O337" s="166"/>
      <c r="P337" s="166"/>
      <c r="Q337" s="166"/>
      <c r="R337" s="166"/>
      <c r="S337" s="166"/>
      <c r="T337" s="166"/>
      <c r="U337" s="166"/>
      <c r="V337" s="166"/>
      <c r="W337" s="166"/>
      <c r="X337" s="166"/>
      <c r="Y337" s="166"/>
      <c r="Z337" s="166"/>
      <c r="AA337" s="166"/>
      <c r="AB337" s="166"/>
      <c r="AC337" s="166"/>
      <c r="AD337" s="166"/>
      <c r="AE337" s="166"/>
      <c r="AF337" s="166"/>
      <c r="AG337" s="166"/>
      <c r="AH337" s="166"/>
      <c r="AI337" s="166"/>
      <c r="AJ337" s="166"/>
      <c r="AK337" s="166"/>
      <c r="AL337" s="166"/>
      <c r="AM337" s="166"/>
      <c r="AN337" s="166"/>
      <c r="AO337" s="166"/>
      <c r="AP337" s="166"/>
      <c r="AQ337" s="166"/>
      <c r="AR337" s="166"/>
      <c r="AS337" s="166"/>
      <c r="AT337" s="166"/>
      <c r="AU337" s="166"/>
      <c r="AV337" s="166"/>
      <c r="AW337" s="166"/>
      <c r="AX337" s="166"/>
      <c r="AY337" s="166"/>
      <c r="AZ337" s="166"/>
      <c r="BA337" s="166"/>
      <c r="BB337" s="166"/>
      <c r="BC337" s="166"/>
      <c r="BD337" s="166"/>
      <c r="BE337" s="166"/>
      <c r="BF337" s="166"/>
      <c r="BG337" s="166"/>
      <c r="BH337" s="166"/>
      <c r="BI337" s="166"/>
      <c r="BJ337" s="166"/>
      <c r="BK337" s="166"/>
      <c r="BL337" s="166"/>
      <c r="BM337" s="166"/>
      <c r="BN337" s="166"/>
      <c r="BO337" s="166"/>
      <c r="BP337" s="166"/>
      <c r="BQ337" s="166"/>
      <c r="BR337" s="166"/>
      <c r="BS337" s="166"/>
    </row>
    <row r="338" spans="1:71" ht="15.75" customHeight="1" thickBot="1" x14ac:dyDescent="0.3">
      <c r="A338" s="165"/>
      <c r="B338" s="165"/>
      <c r="C338" s="148"/>
      <c r="D338" s="148"/>
      <c r="E338" s="166"/>
      <c r="F338" s="166"/>
      <c r="G338" s="166"/>
      <c r="H338" s="166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  <c r="S338" s="166"/>
      <c r="T338" s="166"/>
      <c r="U338" s="166"/>
      <c r="V338" s="166"/>
      <c r="W338" s="166"/>
      <c r="X338" s="166"/>
      <c r="Y338" s="166"/>
      <c r="Z338" s="166"/>
      <c r="AA338" s="166"/>
      <c r="AB338" s="166"/>
      <c r="AC338" s="166"/>
      <c r="AD338" s="166"/>
      <c r="AE338" s="166"/>
      <c r="AF338" s="166"/>
      <c r="AG338" s="166"/>
      <c r="AH338" s="166"/>
      <c r="AI338" s="166"/>
      <c r="AJ338" s="166"/>
      <c r="AK338" s="166"/>
      <c r="AL338" s="166"/>
      <c r="AM338" s="166"/>
      <c r="AN338" s="166"/>
      <c r="AO338" s="166"/>
      <c r="AP338" s="166"/>
      <c r="AQ338" s="166"/>
      <c r="AR338" s="166"/>
      <c r="AS338" s="166"/>
      <c r="AT338" s="166"/>
      <c r="AU338" s="166"/>
      <c r="AV338" s="166"/>
      <c r="AW338" s="166"/>
      <c r="AX338" s="166"/>
      <c r="AY338" s="166"/>
      <c r="AZ338" s="166"/>
      <c r="BA338" s="166"/>
      <c r="BB338" s="166"/>
      <c r="BC338" s="166"/>
      <c r="BD338" s="166"/>
      <c r="BE338" s="166"/>
      <c r="BF338" s="166"/>
      <c r="BG338" s="166"/>
      <c r="BH338" s="166"/>
      <c r="BI338" s="166"/>
      <c r="BJ338" s="166"/>
      <c r="BK338" s="166"/>
      <c r="BL338" s="166"/>
      <c r="BM338" s="166"/>
      <c r="BN338" s="166"/>
      <c r="BO338" s="166"/>
      <c r="BP338" s="166"/>
      <c r="BQ338" s="166"/>
      <c r="BR338" s="166"/>
      <c r="BS338" s="166"/>
    </row>
    <row r="339" spans="1:71" ht="15.75" customHeight="1" thickBot="1" x14ac:dyDescent="0.3">
      <c r="A339" s="165"/>
      <c r="B339" s="165"/>
      <c r="C339" s="148"/>
      <c r="D339" s="148"/>
      <c r="E339" s="166"/>
      <c r="F339" s="166"/>
      <c r="G339" s="166"/>
      <c r="H339" s="166"/>
      <c r="I339" s="166"/>
      <c r="J339" s="166"/>
      <c r="K339" s="166"/>
      <c r="L339" s="166"/>
      <c r="M339" s="166"/>
      <c r="N339" s="166"/>
      <c r="O339" s="166"/>
      <c r="P339" s="166"/>
      <c r="Q339" s="166"/>
      <c r="R339" s="166"/>
      <c r="S339" s="166"/>
      <c r="T339" s="166"/>
      <c r="U339" s="166"/>
      <c r="V339" s="166"/>
      <c r="W339" s="166"/>
      <c r="X339" s="166"/>
      <c r="Y339" s="166"/>
      <c r="Z339" s="166"/>
      <c r="AA339" s="166"/>
      <c r="AB339" s="166"/>
      <c r="AC339" s="166"/>
      <c r="AD339" s="166"/>
      <c r="AE339" s="166"/>
      <c r="AF339" s="166"/>
      <c r="AG339" s="166"/>
      <c r="AH339" s="166"/>
      <c r="AI339" s="166"/>
      <c r="AJ339" s="166"/>
      <c r="AK339" s="166"/>
      <c r="AL339" s="166"/>
      <c r="AM339" s="166"/>
      <c r="AN339" s="166"/>
      <c r="AO339" s="166"/>
      <c r="AP339" s="166"/>
      <c r="AQ339" s="166"/>
      <c r="AR339" s="166"/>
      <c r="AS339" s="166"/>
      <c r="AT339" s="166"/>
      <c r="AU339" s="166"/>
      <c r="AV339" s="166"/>
      <c r="AW339" s="166"/>
      <c r="AX339" s="166"/>
      <c r="AY339" s="166"/>
      <c r="AZ339" s="166"/>
      <c r="BA339" s="166"/>
      <c r="BB339" s="166"/>
      <c r="BC339" s="166"/>
      <c r="BD339" s="166"/>
      <c r="BE339" s="166"/>
      <c r="BF339" s="166"/>
      <c r="BG339" s="166"/>
      <c r="BH339" s="166"/>
      <c r="BI339" s="166"/>
      <c r="BJ339" s="166"/>
      <c r="BK339" s="166"/>
      <c r="BL339" s="166"/>
      <c r="BM339" s="166"/>
      <c r="BN339" s="166"/>
      <c r="BO339" s="166"/>
      <c r="BP339" s="166"/>
      <c r="BQ339" s="166"/>
      <c r="BR339" s="166"/>
      <c r="BS339" s="166"/>
    </row>
    <row r="340" spans="1:71" ht="15.75" customHeight="1" thickBot="1" x14ac:dyDescent="0.3">
      <c r="A340" s="165"/>
      <c r="B340" s="165"/>
      <c r="C340" s="148"/>
      <c r="D340" s="148"/>
      <c r="E340" s="166"/>
      <c r="F340" s="166"/>
      <c r="G340" s="166"/>
      <c r="H340" s="166"/>
      <c r="I340" s="166"/>
      <c r="J340" s="166"/>
      <c r="K340" s="166"/>
      <c r="L340" s="166"/>
      <c r="M340" s="166"/>
      <c r="N340" s="166"/>
      <c r="O340" s="166"/>
      <c r="P340" s="166"/>
      <c r="Q340" s="166"/>
      <c r="R340" s="166"/>
      <c r="S340" s="166"/>
      <c r="T340" s="166"/>
      <c r="U340" s="166"/>
      <c r="V340" s="166"/>
      <c r="W340" s="166"/>
      <c r="X340" s="166"/>
      <c r="Y340" s="166"/>
      <c r="Z340" s="166"/>
      <c r="AA340" s="166"/>
      <c r="AB340" s="166"/>
      <c r="AC340" s="166"/>
      <c r="AD340" s="166"/>
      <c r="AE340" s="166"/>
      <c r="AF340" s="166"/>
      <c r="AG340" s="166"/>
      <c r="AH340" s="166"/>
      <c r="AI340" s="166"/>
      <c r="AJ340" s="166"/>
      <c r="AK340" s="166"/>
      <c r="AL340" s="166"/>
      <c r="AM340" s="166"/>
      <c r="AN340" s="166"/>
      <c r="AO340" s="166"/>
      <c r="AP340" s="166"/>
      <c r="AQ340" s="166"/>
      <c r="AR340" s="166"/>
      <c r="AS340" s="166"/>
      <c r="AT340" s="166"/>
      <c r="AU340" s="166"/>
      <c r="AV340" s="166"/>
      <c r="AW340" s="166"/>
      <c r="AX340" s="166"/>
      <c r="AY340" s="166"/>
      <c r="AZ340" s="166"/>
      <c r="BA340" s="166"/>
      <c r="BB340" s="166"/>
      <c r="BC340" s="166"/>
      <c r="BD340" s="166"/>
      <c r="BE340" s="166"/>
      <c r="BF340" s="166"/>
      <c r="BG340" s="166"/>
      <c r="BH340" s="166"/>
      <c r="BI340" s="166"/>
      <c r="BJ340" s="166"/>
      <c r="BK340" s="166"/>
      <c r="BL340" s="166"/>
      <c r="BM340" s="166"/>
      <c r="BN340" s="166"/>
      <c r="BO340" s="166"/>
      <c r="BP340" s="166"/>
      <c r="BQ340" s="166"/>
      <c r="BR340" s="166"/>
      <c r="BS340" s="166"/>
    </row>
    <row r="341" spans="1:71" ht="15.75" customHeight="1" thickBot="1" x14ac:dyDescent="0.3">
      <c r="A341" s="165"/>
      <c r="B341" s="165"/>
      <c r="C341" s="148"/>
      <c r="D341" s="148"/>
      <c r="E341" s="166"/>
      <c r="F341" s="166"/>
      <c r="G341" s="166"/>
      <c r="H341" s="166"/>
      <c r="I341" s="166"/>
      <c r="J341" s="166"/>
      <c r="K341" s="166"/>
      <c r="L341" s="166"/>
      <c r="M341" s="166"/>
      <c r="N341" s="166"/>
      <c r="O341" s="166"/>
      <c r="P341" s="166"/>
      <c r="Q341" s="166"/>
      <c r="R341" s="166"/>
      <c r="S341" s="166"/>
      <c r="T341" s="166"/>
      <c r="U341" s="166"/>
      <c r="V341" s="166"/>
      <c r="W341" s="166"/>
      <c r="X341" s="166"/>
      <c r="Y341" s="166"/>
      <c r="Z341" s="166"/>
      <c r="AA341" s="166"/>
      <c r="AB341" s="166"/>
      <c r="AC341" s="166"/>
      <c r="AD341" s="166"/>
      <c r="AE341" s="166"/>
      <c r="AF341" s="166"/>
      <c r="AG341" s="166"/>
      <c r="AH341" s="166"/>
      <c r="AI341" s="166"/>
      <c r="AJ341" s="166"/>
      <c r="AK341" s="166"/>
      <c r="AL341" s="166"/>
      <c r="AM341" s="166"/>
      <c r="AN341" s="166"/>
      <c r="AO341" s="166"/>
      <c r="AP341" s="166"/>
      <c r="AQ341" s="166"/>
      <c r="AR341" s="166"/>
      <c r="AS341" s="166"/>
      <c r="AT341" s="166"/>
      <c r="AU341" s="166"/>
      <c r="AV341" s="166"/>
      <c r="AW341" s="166"/>
      <c r="AX341" s="166"/>
      <c r="AY341" s="166"/>
      <c r="AZ341" s="166"/>
      <c r="BA341" s="166"/>
      <c r="BB341" s="166"/>
      <c r="BC341" s="166"/>
      <c r="BD341" s="166"/>
      <c r="BE341" s="166"/>
      <c r="BF341" s="166"/>
      <c r="BG341" s="166"/>
      <c r="BH341" s="166"/>
      <c r="BI341" s="166"/>
      <c r="BJ341" s="166"/>
      <c r="BK341" s="166"/>
      <c r="BL341" s="166"/>
      <c r="BM341" s="166"/>
      <c r="BN341" s="166"/>
      <c r="BO341" s="166"/>
      <c r="BP341" s="166"/>
      <c r="BQ341" s="166"/>
      <c r="BR341" s="166"/>
      <c r="BS341" s="166"/>
    </row>
    <row r="342" spans="1:71" ht="15.75" customHeight="1" thickBot="1" x14ac:dyDescent="0.3">
      <c r="A342" s="165"/>
      <c r="B342" s="165"/>
      <c r="C342" s="148"/>
      <c r="D342" s="148"/>
      <c r="E342" s="166"/>
      <c r="F342" s="166"/>
      <c r="G342" s="166"/>
      <c r="H342" s="166"/>
      <c r="I342" s="166"/>
      <c r="J342" s="166"/>
      <c r="K342" s="166"/>
      <c r="L342" s="166"/>
      <c r="M342" s="166"/>
      <c r="N342" s="166"/>
      <c r="O342" s="166"/>
      <c r="P342" s="166"/>
      <c r="Q342" s="166"/>
      <c r="R342" s="166"/>
      <c r="S342" s="166"/>
      <c r="T342" s="166"/>
      <c r="U342" s="166"/>
      <c r="V342" s="166"/>
      <c r="W342" s="166"/>
      <c r="X342" s="166"/>
      <c r="Y342" s="166"/>
      <c r="Z342" s="166"/>
      <c r="AA342" s="166"/>
      <c r="AB342" s="166"/>
      <c r="AC342" s="166"/>
      <c r="AD342" s="166"/>
      <c r="AE342" s="166"/>
      <c r="AF342" s="166"/>
      <c r="AG342" s="166"/>
      <c r="AH342" s="166"/>
      <c r="AI342" s="166"/>
      <c r="AJ342" s="166"/>
      <c r="AK342" s="166"/>
      <c r="AL342" s="166"/>
      <c r="AM342" s="166"/>
      <c r="AN342" s="166"/>
      <c r="AO342" s="166"/>
      <c r="AP342" s="166"/>
      <c r="AQ342" s="166"/>
      <c r="AR342" s="166"/>
      <c r="AS342" s="166"/>
      <c r="AT342" s="166"/>
      <c r="AU342" s="166"/>
      <c r="AV342" s="166"/>
      <c r="AW342" s="166"/>
      <c r="AX342" s="166"/>
      <c r="AY342" s="166"/>
      <c r="AZ342" s="166"/>
      <c r="BA342" s="166"/>
      <c r="BB342" s="166"/>
      <c r="BC342" s="166"/>
      <c r="BD342" s="166"/>
      <c r="BE342" s="166"/>
      <c r="BF342" s="166"/>
      <c r="BG342" s="166"/>
      <c r="BH342" s="166"/>
      <c r="BI342" s="166"/>
      <c r="BJ342" s="166"/>
      <c r="BK342" s="166"/>
      <c r="BL342" s="166"/>
      <c r="BM342" s="166"/>
      <c r="BN342" s="166"/>
      <c r="BO342" s="166"/>
      <c r="BP342" s="166"/>
      <c r="BQ342" s="166"/>
      <c r="BR342" s="166"/>
      <c r="BS342" s="166"/>
    </row>
    <row r="343" spans="1:71" ht="15.75" customHeight="1" thickBot="1" x14ac:dyDescent="0.3">
      <c r="A343" s="165"/>
      <c r="B343" s="165"/>
      <c r="C343" s="148"/>
      <c r="D343" s="148"/>
      <c r="E343" s="166"/>
      <c r="F343" s="166"/>
      <c r="G343" s="166"/>
      <c r="H343" s="166"/>
      <c r="I343" s="166"/>
      <c r="J343" s="166"/>
      <c r="K343" s="166"/>
      <c r="L343" s="166"/>
      <c r="M343" s="166"/>
      <c r="N343" s="166"/>
      <c r="O343" s="166"/>
      <c r="P343" s="166"/>
      <c r="Q343" s="166"/>
      <c r="R343" s="166"/>
      <c r="S343" s="166"/>
      <c r="T343" s="166"/>
      <c r="U343" s="166"/>
      <c r="V343" s="166"/>
      <c r="W343" s="166"/>
      <c r="X343" s="166"/>
      <c r="Y343" s="166"/>
      <c r="Z343" s="166"/>
      <c r="AA343" s="166"/>
      <c r="AB343" s="166"/>
      <c r="AC343" s="166"/>
      <c r="AD343" s="166"/>
      <c r="AE343" s="166"/>
      <c r="AF343" s="166"/>
      <c r="AG343" s="166"/>
      <c r="AH343" s="166"/>
      <c r="AI343" s="166"/>
      <c r="AJ343" s="166"/>
      <c r="AK343" s="166"/>
      <c r="AL343" s="166"/>
      <c r="AM343" s="166"/>
      <c r="AN343" s="166"/>
      <c r="AO343" s="166"/>
      <c r="AP343" s="166"/>
      <c r="AQ343" s="166"/>
      <c r="AR343" s="166"/>
      <c r="AS343" s="166"/>
      <c r="AT343" s="166"/>
      <c r="AU343" s="166"/>
      <c r="AV343" s="166"/>
      <c r="AW343" s="166"/>
      <c r="AX343" s="166"/>
      <c r="AY343" s="166"/>
      <c r="AZ343" s="166"/>
      <c r="BA343" s="166"/>
      <c r="BB343" s="166"/>
      <c r="BC343" s="166"/>
      <c r="BD343" s="166"/>
      <c r="BE343" s="166"/>
      <c r="BF343" s="166"/>
      <c r="BG343" s="166"/>
      <c r="BH343" s="166"/>
      <c r="BI343" s="166"/>
      <c r="BJ343" s="166"/>
      <c r="BK343" s="166"/>
      <c r="BL343" s="166"/>
      <c r="BM343" s="166"/>
      <c r="BN343" s="166"/>
      <c r="BO343" s="166"/>
      <c r="BP343" s="166"/>
      <c r="BQ343" s="166"/>
      <c r="BR343" s="166"/>
      <c r="BS343" s="166"/>
    </row>
    <row r="344" spans="1:71" ht="15.75" customHeight="1" thickBot="1" x14ac:dyDescent="0.3">
      <c r="A344" s="165"/>
      <c r="B344" s="165"/>
      <c r="C344" s="148"/>
      <c r="D344" s="148"/>
      <c r="E344" s="166"/>
      <c r="F344" s="166"/>
      <c r="G344" s="166"/>
      <c r="H344" s="166"/>
      <c r="I344" s="166"/>
      <c r="J344" s="166"/>
      <c r="K344" s="166"/>
      <c r="L344" s="166"/>
      <c r="M344" s="166"/>
      <c r="N344" s="166"/>
      <c r="O344" s="166"/>
      <c r="P344" s="166"/>
      <c r="Q344" s="166"/>
      <c r="R344" s="166"/>
      <c r="S344" s="166"/>
      <c r="T344" s="166"/>
      <c r="U344" s="166"/>
      <c r="V344" s="166"/>
      <c r="W344" s="166"/>
      <c r="X344" s="166"/>
      <c r="Y344" s="166"/>
      <c r="Z344" s="166"/>
      <c r="AA344" s="166"/>
      <c r="AB344" s="166"/>
      <c r="AC344" s="166"/>
      <c r="AD344" s="166"/>
      <c r="AE344" s="166"/>
      <c r="AF344" s="166"/>
      <c r="AG344" s="166"/>
      <c r="AH344" s="166"/>
      <c r="AI344" s="166"/>
      <c r="AJ344" s="166"/>
      <c r="AK344" s="166"/>
      <c r="AL344" s="166"/>
      <c r="AM344" s="166"/>
      <c r="AN344" s="166"/>
      <c r="AO344" s="166"/>
      <c r="AP344" s="166"/>
      <c r="AQ344" s="166"/>
      <c r="AR344" s="166"/>
      <c r="AS344" s="166"/>
      <c r="AT344" s="166"/>
      <c r="AU344" s="166"/>
      <c r="AV344" s="166"/>
      <c r="AW344" s="166"/>
      <c r="AX344" s="166"/>
      <c r="AY344" s="166"/>
      <c r="AZ344" s="166"/>
      <c r="BA344" s="166"/>
      <c r="BB344" s="166"/>
      <c r="BC344" s="166"/>
      <c r="BD344" s="166"/>
      <c r="BE344" s="166"/>
      <c r="BF344" s="166"/>
      <c r="BG344" s="166"/>
      <c r="BH344" s="166"/>
      <c r="BI344" s="166"/>
      <c r="BJ344" s="166"/>
      <c r="BK344" s="166"/>
      <c r="BL344" s="166"/>
      <c r="BM344" s="166"/>
      <c r="BN344" s="166"/>
      <c r="BO344" s="166"/>
      <c r="BP344" s="166"/>
      <c r="BQ344" s="166"/>
      <c r="BR344" s="166"/>
      <c r="BS344" s="166"/>
    </row>
    <row r="345" spans="1:71" ht="15.75" customHeight="1" thickBot="1" x14ac:dyDescent="0.3">
      <c r="A345" s="165"/>
      <c r="B345" s="165"/>
      <c r="C345" s="148"/>
      <c r="D345" s="148"/>
      <c r="E345" s="166"/>
      <c r="F345" s="166"/>
      <c r="G345" s="166"/>
      <c r="H345" s="166"/>
      <c r="I345" s="166"/>
      <c r="J345" s="166"/>
      <c r="K345" s="166"/>
      <c r="L345" s="166"/>
      <c r="M345" s="166"/>
      <c r="N345" s="166"/>
      <c r="O345" s="166"/>
      <c r="P345" s="166"/>
      <c r="Q345" s="166"/>
      <c r="R345" s="166"/>
      <c r="S345" s="166"/>
      <c r="T345" s="166"/>
      <c r="U345" s="166"/>
      <c r="V345" s="166"/>
      <c r="W345" s="166"/>
      <c r="X345" s="166"/>
      <c r="Y345" s="166"/>
      <c r="Z345" s="166"/>
      <c r="AA345" s="166"/>
      <c r="AB345" s="166"/>
      <c r="AC345" s="166"/>
      <c r="AD345" s="166"/>
      <c r="AE345" s="166"/>
      <c r="AF345" s="166"/>
      <c r="AG345" s="166"/>
      <c r="AH345" s="166"/>
      <c r="AI345" s="166"/>
      <c r="AJ345" s="166"/>
      <c r="AK345" s="166"/>
      <c r="AL345" s="166"/>
      <c r="AM345" s="166"/>
      <c r="AN345" s="166"/>
      <c r="AO345" s="166"/>
      <c r="AP345" s="166"/>
      <c r="AQ345" s="166"/>
      <c r="AR345" s="166"/>
      <c r="AS345" s="166"/>
      <c r="AT345" s="166"/>
      <c r="AU345" s="166"/>
      <c r="AV345" s="166"/>
      <c r="AW345" s="166"/>
      <c r="AX345" s="166"/>
      <c r="AY345" s="166"/>
      <c r="AZ345" s="166"/>
      <c r="BA345" s="166"/>
      <c r="BB345" s="166"/>
      <c r="BC345" s="166"/>
      <c r="BD345" s="166"/>
      <c r="BE345" s="166"/>
      <c r="BF345" s="166"/>
      <c r="BG345" s="166"/>
      <c r="BH345" s="166"/>
      <c r="BI345" s="166"/>
      <c r="BJ345" s="166"/>
      <c r="BK345" s="166"/>
      <c r="BL345" s="166"/>
      <c r="BM345" s="166"/>
      <c r="BN345" s="166"/>
      <c r="BO345" s="166"/>
      <c r="BP345" s="166"/>
      <c r="BQ345" s="166"/>
      <c r="BR345" s="166"/>
      <c r="BS345" s="166"/>
    </row>
    <row r="346" spans="1:71" ht="15.75" customHeight="1" thickBot="1" x14ac:dyDescent="0.3">
      <c r="A346" s="165"/>
      <c r="B346" s="165"/>
      <c r="C346" s="148"/>
      <c r="D346" s="148"/>
      <c r="E346" s="166"/>
      <c r="F346" s="166"/>
      <c r="G346" s="166"/>
      <c r="H346" s="166"/>
      <c r="I346" s="166"/>
      <c r="J346" s="166"/>
      <c r="K346" s="166"/>
      <c r="L346" s="166"/>
      <c r="M346" s="166"/>
      <c r="N346" s="166"/>
      <c r="O346" s="166"/>
      <c r="P346" s="166"/>
      <c r="Q346" s="166"/>
      <c r="R346" s="166"/>
      <c r="S346" s="166"/>
      <c r="T346" s="166"/>
      <c r="U346" s="166"/>
      <c r="V346" s="166"/>
      <c r="W346" s="166"/>
      <c r="X346" s="166"/>
      <c r="Y346" s="166"/>
      <c r="Z346" s="166"/>
      <c r="AA346" s="166"/>
      <c r="AB346" s="166"/>
      <c r="AC346" s="166"/>
      <c r="AD346" s="166"/>
      <c r="AE346" s="166"/>
      <c r="AF346" s="166"/>
      <c r="AG346" s="166"/>
      <c r="AH346" s="166"/>
      <c r="AI346" s="166"/>
      <c r="AJ346" s="166"/>
      <c r="AK346" s="166"/>
      <c r="AL346" s="166"/>
      <c r="AM346" s="166"/>
      <c r="AN346" s="166"/>
      <c r="AO346" s="166"/>
      <c r="AP346" s="166"/>
      <c r="AQ346" s="166"/>
      <c r="AR346" s="166"/>
      <c r="AS346" s="166"/>
      <c r="AT346" s="166"/>
      <c r="AU346" s="166"/>
      <c r="AV346" s="166"/>
      <c r="AW346" s="166"/>
      <c r="AX346" s="166"/>
      <c r="AY346" s="166"/>
      <c r="AZ346" s="166"/>
      <c r="BA346" s="166"/>
      <c r="BB346" s="166"/>
      <c r="BC346" s="166"/>
      <c r="BD346" s="166"/>
      <c r="BE346" s="166"/>
      <c r="BF346" s="166"/>
      <c r="BG346" s="166"/>
      <c r="BH346" s="166"/>
      <c r="BI346" s="166"/>
      <c r="BJ346" s="166"/>
      <c r="BK346" s="166"/>
      <c r="BL346" s="166"/>
      <c r="BM346" s="166"/>
      <c r="BN346" s="166"/>
      <c r="BO346" s="166"/>
      <c r="BP346" s="166"/>
      <c r="BQ346" s="166"/>
      <c r="BR346" s="166"/>
      <c r="BS346" s="166"/>
    </row>
    <row r="347" spans="1:71" ht="15.75" customHeight="1" thickBot="1" x14ac:dyDescent="0.3">
      <c r="A347" s="165"/>
      <c r="B347" s="165"/>
      <c r="C347" s="148"/>
      <c r="D347" s="148"/>
      <c r="E347" s="166"/>
      <c r="F347" s="166"/>
      <c r="G347" s="166"/>
      <c r="H347" s="166"/>
      <c r="I347" s="166"/>
      <c r="J347" s="166"/>
      <c r="K347" s="166"/>
      <c r="L347" s="166"/>
      <c r="M347" s="166"/>
      <c r="N347" s="166"/>
      <c r="O347" s="166"/>
      <c r="P347" s="166"/>
      <c r="Q347" s="166"/>
      <c r="R347" s="166"/>
      <c r="S347" s="166"/>
      <c r="T347" s="166"/>
      <c r="U347" s="166"/>
      <c r="V347" s="166"/>
      <c r="W347" s="166"/>
      <c r="X347" s="166"/>
      <c r="Y347" s="166"/>
      <c r="Z347" s="166"/>
      <c r="AA347" s="166"/>
      <c r="AB347" s="166"/>
      <c r="AC347" s="166"/>
      <c r="AD347" s="166"/>
      <c r="AE347" s="166"/>
      <c r="AF347" s="166"/>
      <c r="AG347" s="166"/>
      <c r="AH347" s="166"/>
      <c r="AI347" s="166"/>
      <c r="AJ347" s="166"/>
      <c r="AK347" s="166"/>
      <c r="AL347" s="166"/>
      <c r="AM347" s="166"/>
      <c r="AN347" s="166"/>
      <c r="AO347" s="166"/>
      <c r="AP347" s="166"/>
      <c r="AQ347" s="166"/>
      <c r="AR347" s="166"/>
      <c r="AS347" s="166"/>
      <c r="AT347" s="166"/>
      <c r="AU347" s="166"/>
      <c r="AV347" s="166"/>
      <c r="AW347" s="166"/>
      <c r="AX347" s="166"/>
      <c r="AY347" s="166"/>
      <c r="AZ347" s="166"/>
      <c r="BA347" s="166"/>
      <c r="BB347" s="166"/>
      <c r="BC347" s="166"/>
      <c r="BD347" s="166"/>
      <c r="BE347" s="166"/>
      <c r="BF347" s="166"/>
      <c r="BG347" s="166"/>
      <c r="BH347" s="166"/>
      <c r="BI347" s="166"/>
      <c r="BJ347" s="166"/>
      <c r="BK347" s="166"/>
      <c r="BL347" s="166"/>
      <c r="BM347" s="166"/>
      <c r="BN347" s="166"/>
      <c r="BO347" s="166"/>
      <c r="BP347" s="166"/>
      <c r="BQ347" s="166"/>
      <c r="BR347" s="166"/>
      <c r="BS347" s="166"/>
    </row>
    <row r="348" spans="1:71" ht="15.75" customHeight="1" thickBot="1" x14ac:dyDescent="0.3">
      <c r="A348" s="165"/>
      <c r="B348" s="165"/>
      <c r="C348" s="148"/>
      <c r="D348" s="148"/>
      <c r="E348" s="166"/>
      <c r="F348" s="166"/>
      <c r="G348" s="166"/>
      <c r="H348" s="166"/>
      <c r="I348" s="166"/>
      <c r="J348" s="166"/>
      <c r="K348" s="166"/>
      <c r="L348" s="166"/>
      <c r="M348" s="166"/>
      <c r="N348" s="166"/>
      <c r="O348" s="166"/>
      <c r="P348" s="166"/>
      <c r="Q348" s="166"/>
      <c r="R348" s="166"/>
      <c r="S348" s="166"/>
      <c r="T348" s="166"/>
      <c r="U348" s="166"/>
      <c r="V348" s="166"/>
      <c r="W348" s="166"/>
      <c r="X348" s="166"/>
      <c r="Y348" s="166"/>
      <c r="Z348" s="166"/>
      <c r="AA348" s="166"/>
      <c r="AB348" s="166"/>
      <c r="AC348" s="166"/>
      <c r="AD348" s="166"/>
      <c r="AE348" s="166"/>
      <c r="AF348" s="166"/>
      <c r="AG348" s="166"/>
      <c r="AH348" s="166"/>
      <c r="AI348" s="166"/>
      <c r="AJ348" s="166"/>
      <c r="AK348" s="166"/>
      <c r="AL348" s="166"/>
      <c r="AM348" s="166"/>
      <c r="AN348" s="166"/>
      <c r="AO348" s="166"/>
      <c r="AP348" s="166"/>
      <c r="AQ348" s="166"/>
      <c r="AR348" s="166"/>
      <c r="AS348" s="166"/>
      <c r="AT348" s="166"/>
      <c r="AU348" s="166"/>
      <c r="AV348" s="166"/>
      <c r="AW348" s="166"/>
      <c r="AX348" s="166"/>
      <c r="AY348" s="166"/>
      <c r="AZ348" s="166"/>
      <c r="BA348" s="166"/>
      <c r="BB348" s="166"/>
      <c r="BC348" s="166"/>
      <c r="BD348" s="166"/>
      <c r="BE348" s="166"/>
      <c r="BF348" s="166"/>
      <c r="BG348" s="166"/>
      <c r="BH348" s="166"/>
      <c r="BI348" s="166"/>
      <c r="BJ348" s="166"/>
      <c r="BK348" s="166"/>
      <c r="BL348" s="166"/>
      <c r="BM348" s="166"/>
      <c r="BN348" s="166"/>
      <c r="BO348" s="166"/>
      <c r="BP348" s="166"/>
      <c r="BQ348" s="166"/>
      <c r="BR348" s="166"/>
      <c r="BS348" s="166"/>
    </row>
    <row r="349" spans="1:71" ht="15.75" customHeight="1" thickBot="1" x14ac:dyDescent="0.3">
      <c r="A349" s="165"/>
      <c r="B349" s="165"/>
      <c r="C349" s="148"/>
      <c r="D349" s="148"/>
      <c r="E349" s="166"/>
      <c r="F349" s="166"/>
      <c r="G349" s="166"/>
      <c r="H349" s="166"/>
      <c r="I349" s="166"/>
      <c r="J349" s="166"/>
      <c r="K349" s="166"/>
      <c r="L349" s="166"/>
      <c r="M349" s="166"/>
      <c r="N349" s="166"/>
      <c r="O349" s="166"/>
      <c r="P349" s="166"/>
      <c r="Q349" s="166"/>
      <c r="R349" s="166"/>
      <c r="S349" s="166"/>
      <c r="T349" s="166"/>
      <c r="U349" s="166"/>
      <c r="V349" s="166"/>
      <c r="W349" s="166"/>
      <c r="X349" s="166"/>
      <c r="Y349" s="166"/>
      <c r="Z349" s="166"/>
      <c r="AA349" s="166"/>
      <c r="AB349" s="166"/>
      <c r="AC349" s="166"/>
      <c r="AD349" s="166"/>
      <c r="AE349" s="166"/>
      <c r="AF349" s="166"/>
      <c r="AG349" s="166"/>
      <c r="AH349" s="166"/>
      <c r="AI349" s="166"/>
      <c r="AJ349" s="166"/>
      <c r="AK349" s="166"/>
      <c r="AL349" s="166"/>
      <c r="AM349" s="166"/>
      <c r="AN349" s="166"/>
      <c r="AO349" s="166"/>
      <c r="AP349" s="166"/>
      <c r="AQ349" s="166"/>
      <c r="AR349" s="166"/>
      <c r="AS349" s="166"/>
      <c r="AT349" s="166"/>
      <c r="AU349" s="166"/>
      <c r="AV349" s="166"/>
      <c r="AW349" s="166"/>
      <c r="AX349" s="166"/>
      <c r="AY349" s="166"/>
      <c r="AZ349" s="166"/>
      <c r="BA349" s="166"/>
      <c r="BB349" s="166"/>
      <c r="BC349" s="166"/>
      <c r="BD349" s="166"/>
      <c r="BE349" s="166"/>
      <c r="BF349" s="166"/>
      <c r="BG349" s="166"/>
      <c r="BH349" s="166"/>
      <c r="BI349" s="166"/>
      <c r="BJ349" s="166"/>
      <c r="BK349" s="166"/>
      <c r="BL349" s="166"/>
      <c r="BM349" s="166"/>
      <c r="BN349" s="166"/>
      <c r="BO349" s="166"/>
      <c r="BP349" s="166"/>
      <c r="BQ349" s="166"/>
      <c r="BR349" s="166"/>
      <c r="BS349" s="166"/>
    </row>
    <row r="350" spans="1:71" ht="15.75" customHeight="1" thickBot="1" x14ac:dyDescent="0.3">
      <c r="A350" s="165"/>
      <c r="B350" s="165"/>
      <c r="C350" s="148"/>
      <c r="D350" s="148"/>
      <c r="E350" s="166"/>
      <c r="F350" s="166"/>
      <c r="G350" s="166"/>
      <c r="H350" s="166"/>
      <c r="I350" s="166"/>
      <c r="J350" s="166"/>
      <c r="K350" s="166"/>
      <c r="L350" s="166"/>
      <c r="M350" s="166"/>
      <c r="N350" s="166"/>
      <c r="O350" s="166"/>
      <c r="P350" s="166"/>
      <c r="Q350" s="166"/>
      <c r="R350" s="166"/>
      <c r="S350" s="166"/>
      <c r="T350" s="166"/>
      <c r="U350" s="166"/>
      <c r="V350" s="166"/>
      <c r="W350" s="166"/>
      <c r="X350" s="166"/>
      <c r="Y350" s="166"/>
      <c r="Z350" s="166"/>
      <c r="AA350" s="166"/>
      <c r="AB350" s="166"/>
      <c r="AC350" s="166"/>
      <c r="AD350" s="166"/>
      <c r="AE350" s="166"/>
      <c r="AF350" s="166"/>
      <c r="AG350" s="166"/>
      <c r="AH350" s="166"/>
      <c r="AI350" s="166"/>
      <c r="AJ350" s="166"/>
      <c r="AK350" s="166"/>
      <c r="AL350" s="166"/>
      <c r="AM350" s="166"/>
      <c r="AN350" s="166"/>
      <c r="AO350" s="166"/>
      <c r="AP350" s="166"/>
      <c r="AQ350" s="166"/>
      <c r="AR350" s="166"/>
      <c r="AS350" s="166"/>
      <c r="AT350" s="166"/>
      <c r="AU350" s="166"/>
      <c r="AV350" s="166"/>
      <c r="AW350" s="166"/>
      <c r="AX350" s="166"/>
      <c r="AY350" s="166"/>
      <c r="AZ350" s="166"/>
      <c r="BA350" s="166"/>
      <c r="BB350" s="166"/>
      <c r="BC350" s="166"/>
      <c r="BD350" s="166"/>
      <c r="BE350" s="166"/>
      <c r="BF350" s="166"/>
      <c r="BG350" s="166"/>
      <c r="BH350" s="166"/>
      <c r="BI350" s="166"/>
      <c r="BJ350" s="166"/>
      <c r="BK350" s="166"/>
      <c r="BL350" s="166"/>
      <c r="BM350" s="166"/>
      <c r="BN350" s="166"/>
      <c r="BO350" s="166"/>
      <c r="BP350" s="166"/>
      <c r="BQ350" s="166"/>
      <c r="BR350" s="166"/>
      <c r="BS350" s="166"/>
    </row>
    <row r="351" spans="1:71" ht="15.75" customHeight="1" thickBot="1" x14ac:dyDescent="0.3">
      <c r="A351" s="165"/>
      <c r="B351" s="165"/>
      <c r="C351" s="148"/>
      <c r="D351" s="148"/>
      <c r="E351" s="166"/>
      <c r="F351" s="166"/>
      <c r="G351" s="166"/>
      <c r="H351" s="166"/>
      <c r="I351" s="166"/>
      <c r="J351" s="166"/>
      <c r="K351" s="166"/>
      <c r="L351" s="166"/>
      <c r="M351" s="166"/>
      <c r="N351" s="166"/>
      <c r="O351" s="166"/>
      <c r="P351" s="166"/>
      <c r="Q351" s="166"/>
      <c r="R351" s="166"/>
      <c r="S351" s="166"/>
      <c r="T351" s="166"/>
      <c r="U351" s="166"/>
      <c r="V351" s="166"/>
      <c r="W351" s="166"/>
      <c r="X351" s="166"/>
      <c r="Y351" s="166"/>
      <c r="Z351" s="166"/>
      <c r="AA351" s="166"/>
      <c r="AB351" s="166"/>
      <c r="AC351" s="166"/>
      <c r="AD351" s="166"/>
      <c r="AE351" s="166"/>
      <c r="AF351" s="166"/>
      <c r="AG351" s="166"/>
      <c r="AH351" s="166"/>
      <c r="AI351" s="166"/>
      <c r="AJ351" s="166"/>
      <c r="AK351" s="166"/>
      <c r="AL351" s="166"/>
      <c r="AM351" s="166"/>
      <c r="AN351" s="166"/>
      <c r="AO351" s="166"/>
      <c r="AP351" s="166"/>
      <c r="AQ351" s="166"/>
      <c r="AR351" s="166"/>
      <c r="AS351" s="166"/>
      <c r="AT351" s="166"/>
      <c r="AU351" s="166"/>
      <c r="AV351" s="166"/>
      <c r="AW351" s="166"/>
      <c r="AX351" s="166"/>
      <c r="AY351" s="166"/>
      <c r="AZ351" s="166"/>
      <c r="BA351" s="166"/>
      <c r="BB351" s="166"/>
      <c r="BC351" s="166"/>
      <c r="BD351" s="166"/>
      <c r="BE351" s="166"/>
      <c r="BF351" s="166"/>
      <c r="BG351" s="166"/>
      <c r="BH351" s="166"/>
      <c r="BI351" s="166"/>
      <c r="BJ351" s="166"/>
      <c r="BK351" s="166"/>
      <c r="BL351" s="166"/>
      <c r="BM351" s="166"/>
      <c r="BN351" s="166"/>
      <c r="BO351" s="166"/>
      <c r="BP351" s="166"/>
      <c r="BQ351" s="166"/>
      <c r="BR351" s="166"/>
      <c r="BS351" s="166"/>
    </row>
    <row r="352" spans="1:71" ht="15.75" customHeight="1" thickBot="1" x14ac:dyDescent="0.3">
      <c r="A352" s="165"/>
      <c r="B352" s="165"/>
      <c r="C352" s="148"/>
      <c r="D352" s="148"/>
      <c r="E352" s="166"/>
      <c r="F352" s="166"/>
      <c r="G352" s="166"/>
      <c r="H352" s="166"/>
      <c r="I352" s="166"/>
      <c r="J352" s="166"/>
      <c r="K352" s="166"/>
      <c r="L352" s="166"/>
      <c r="M352" s="166"/>
      <c r="N352" s="166"/>
      <c r="O352" s="166"/>
      <c r="P352" s="166"/>
      <c r="Q352" s="166"/>
      <c r="R352" s="166"/>
      <c r="S352" s="166"/>
      <c r="T352" s="166"/>
      <c r="U352" s="166"/>
      <c r="V352" s="166"/>
      <c r="W352" s="166"/>
      <c r="X352" s="166"/>
      <c r="Y352" s="166"/>
      <c r="Z352" s="166"/>
      <c r="AA352" s="166"/>
      <c r="AB352" s="166"/>
      <c r="AC352" s="166"/>
      <c r="AD352" s="166"/>
      <c r="AE352" s="166"/>
      <c r="AF352" s="166"/>
      <c r="AG352" s="166"/>
      <c r="AH352" s="166"/>
      <c r="AI352" s="166"/>
      <c r="AJ352" s="166"/>
      <c r="AK352" s="166"/>
      <c r="AL352" s="166"/>
      <c r="AM352" s="166"/>
      <c r="AN352" s="166"/>
      <c r="AO352" s="166"/>
      <c r="AP352" s="166"/>
      <c r="AQ352" s="166"/>
      <c r="AR352" s="166"/>
      <c r="AS352" s="166"/>
      <c r="AT352" s="166"/>
      <c r="AU352" s="166"/>
      <c r="AV352" s="166"/>
      <c r="AW352" s="166"/>
      <c r="AX352" s="166"/>
      <c r="AY352" s="166"/>
      <c r="AZ352" s="166"/>
      <c r="BA352" s="166"/>
      <c r="BB352" s="166"/>
      <c r="BC352" s="166"/>
      <c r="BD352" s="166"/>
      <c r="BE352" s="166"/>
      <c r="BF352" s="166"/>
      <c r="BG352" s="166"/>
      <c r="BH352" s="166"/>
      <c r="BI352" s="166"/>
      <c r="BJ352" s="166"/>
      <c r="BK352" s="166"/>
      <c r="BL352" s="166"/>
      <c r="BM352" s="166"/>
      <c r="BN352" s="166"/>
      <c r="BO352" s="166"/>
      <c r="BP352" s="166"/>
      <c r="BQ352" s="166"/>
      <c r="BR352" s="166"/>
      <c r="BS352" s="166"/>
    </row>
    <row r="353" spans="1:71" ht="15.75" customHeight="1" thickBot="1" x14ac:dyDescent="0.3">
      <c r="A353" s="165"/>
      <c r="B353" s="165"/>
      <c r="C353" s="148"/>
      <c r="D353" s="148"/>
      <c r="E353" s="166"/>
      <c r="F353" s="166"/>
      <c r="G353" s="166"/>
      <c r="H353" s="166"/>
      <c r="I353" s="166"/>
      <c r="J353" s="166"/>
      <c r="K353" s="166"/>
      <c r="L353" s="166"/>
      <c r="M353" s="166"/>
      <c r="N353" s="166"/>
      <c r="O353" s="166"/>
      <c r="P353" s="166"/>
      <c r="Q353" s="166"/>
      <c r="R353" s="166"/>
      <c r="S353" s="166"/>
      <c r="T353" s="166"/>
      <c r="U353" s="166"/>
      <c r="V353" s="166"/>
      <c r="W353" s="166"/>
      <c r="X353" s="166"/>
      <c r="Y353" s="166"/>
      <c r="Z353" s="166"/>
      <c r="AA353" s="166"/>
      <c r="AB353" s="166"/>
      <c r="AC353" s="166"/>
      <c r="AD353" s="166"/>
      <c r="AE353" s="166"/>
      <c r="AF353" s="166"/>
      <c r="AG353" s="166"/>
      <c r="AH353" s="166"/>
      <c r="AI353" s="166"/>
      <c r="AJ353" s="166"/>
      <c r="AK353" s="166"/>
      <c r="AL353" s="166"/>
      <c r="AM353" s="166"/>
      <c r="AN353" s="166"/>
      <c r="AO353" s="166"/>
      <c r="AP353" s="166"/>
      <c r="AQ353" s="166"/>
      <c r="AR353" s="166"/>
      <c r="AS353" s="166"/>
      <c r="AT353" s="166"/>
      <c r="AU353" s="166"/>
      <c r="AV353" s="166"/>
      <c r="AW353" s="166"/>
      <c r="AX353" s="166"/>
      <c r="AY353" s="166"/>
      <c r="AZ353" s="166"/>
      <c r="BA353" s="166"/>
      <c r="BB353" s="166"/>
      <c r="BC353" s="166"/>
      <c r="BD353" s="166"/>
      <c r="BE353" s="166"/>
      <c r="BF353" s="166"/>
      <c r="BG353" s="166"/>
      <c r="BH353" s="166"/>
      <c r="BI353" s="166"/>
      <c r="BJ353" s="166"/>
      <c r="BK353" s="166"/>
      <c r="BL353" s="166"/>
      <c r="BM353" s="166"/>
      <c r="BN353" s="166"/>
      <c r="BO353" s="166"/>
      <c r="BP353" s="166"/>
      <c r="BQ353" s="166"/>
      <c r="BR353" s="166"/>
      <c r="BS353" s="166"/>
    </row>
    <row r="354" spans="1:71" ht="15.75" customHeight="1" thickBot="1" x14ac:dyDescent="0.3">
      <c r="A354" s="165"/>
      <c r="B354" s="165"/>
      <c r="C354" s="148"/>
      <c r="D354" s="148"/>
      <c r="E354" s="166"/>
      <c r="F354" s="166"/>
      <c r="G354" s="166"/>
      <c r="H354" s="166"/>
      <c r="I354" s="166"/>
      <c r="J354" s="166"/>
      <c r="K354" s="166"/>
      <c r="L354" s="166"/>
      <c r="M354" s="166"/>
      <c r="N354" s="166"/>
      <c r="O354" s="166"/>
      <c r="P354" s="166"/>
      <c r="Q354" s="166"/>
      <c r="R354" s="166"/>
      <c r="S354" s="166"/>
      <c r="T354" s="166"/>
      <c r="U354" s="166"/>
      <c r="V354" s="166"/>
      <c r="W354" s="166"/>
      <c r="X354" s="166"/>
      <c r="Y354" s="166"/>
      <c r="Z354" s="166"/>
      <c r="AA354" s="166"/>
      <c r="AB354" s="166"/>
      <c r="AC354" s="166"/>
      <c r="AD354" s="166"/>
      <c r="AE354" s="166"/>
      <c r="AF354" s="166"/>
      <c r="AG354" s="166"/>
      <c r="AH354" s="166"/>
      <c r="AI354" s="166"/>
      <c r="AJ354" s="166"/>
      <c r="AK354" s="166"/>
      <c r="AL354" s="166"/>
      <c r="AM354" s="166"/>
      <c r="AN354" s="166"/>
      <c r="AO354" s="166"/>
      <c r="AP354" s="166"/>
      <c r="AQ354" s="166"/>
      <c r="AR354" s="166"/>
      <c r="AS354" s="166"/>
      <c r="AT354" s="166"/>
      <c r="AU354" s="166"/>
      <c r="AV354" s="166"/>
      <c r="AW354" s="166"/>
      <c r="AX354" s="166"/>
      <c r="AY354" s="166"/>
      <c r="AZ354" s="166"/>
      <c r="BA354" s="166"/>
      <c r="BB354" s="166"/>
      <c r="BC354" s="166"/>
      <c r="BD354" s="166"/>
      <c r="BE354" s="166"/>
      <c r="BF354" s="166"/>
      <c r="BG354" s="166"/>
      <c r="BH354" s="166"/>
      <c r="BI354" s="166"/>
      <c r="BJ354" s="166"/>
      <c r="BK354" s="166"/>
      <c r="BL354" s="166"/>
      <c r="BM354" s="166"/>
      <c r="BN354" s="166"/>
      <c r="BO354" s="166"/>
      <c r="BP354" s="166"/>
      <c r="BQ354" s="166"/>
      <c r="BR354" s="166"/>
      <c r="BS354" s="166"/>
    </row>
    <row r="355" spans="1:71" ht="15.75" customHeight="1" thickBot="1" x14ac:dyDescent="0.3">
      <c r="A355" s="165"/>
      <c r="B355" s="165"/>
      <c r="C355" s="148"/>
      <c r="D355" s="148"/>
      <c r="E355" s="166"/>
      <c r="F355" s="166"/>
      <c r="G355" s="166"/>
      <c r="H355" s="166"/>
      <c r="I355" s="166"/>
      <c r="J355" s="166"/>
      <c r="K355" s="166"/>
      <c r="L355" s="166"/>
      <c r="M355" s="166"/>
      <c r="N355" s="166"/>
      <c r="O355" s="166"/>
      <c r="P355" s="166"/>
      <c r="Q355" s="166"/>
      <c r="R355" s="166"/>
      <c r="S355" s="166"/>
      <c r="T355" s="166"/>
      <c r="U355" s="166"/>
      <c r="V355" s="166"/>
      <c r="W355" s="166"/>
      <c r="X355" s="166"/>
      <c r="Y355" s="166"/>
      <c r="Z355" s="166"/>
      <c r="AA355" s="166"/>
      <c r="AB355" s="166"/>
      <c r="AC355" s="166"/>
      <c r="AD355" s="166"/>
      <c r="AE355" s="166"/>
      <c r="AF355" s="166"/>
      <c r="AG355" s="166"/>
      <c r="AH355" s="166"/>
      <c r="AI355" s="166"/>
      <c r="AJ355" s="166"/>
      <c r="AK355" s="166"/>
      <c r="AL355" s="166"/>
      <c r="AM355" s="166"/>
      <c r="AN355" s="166"/>
      <c r="AO355" s="166"/>
      <c r="AP355" s="166"/>
      <c r="AQ355" s="166"/>
      <c r="AR355" s="166"/>
      <c r="AS355" s="166"/>
      <c r="AT355" s="166"/>
      <c r="AU355" s="166"/>
      <c r="AV355" s="166"/>
      <c r="AW355" s="166"/>
      <c r="AX355" s="166"/>
      <c r="AY355" s="166"/>
      <c r="AZ355" s="166"/>
      <c r="BA355" s="166"/>
      <c r="BB355" s="166"/>
      <c r="BC355" s="166"/>
      <c r="BD355" s="166"/>
      <c r="BE355" s="166"/>
      <c r="BF355" s="166"/>
      <c r="BG355" s="166"/>
      <c r="BH355" s="166"/>
      <c r="BI355" s="166"/>
      <c r="BJ355" s="166"/>
      <c r="BK355" s="166"/>
      <c r="BL355" s="166"/>
      <c r="BM355" s="166"/>
      <c r="BN355" s="166"/>
      <c r="BO355" s="166"/>
      <c r="BP355" s="166"/>
      <c r="BQ355" s="166"/>
      <c r="BR355" s="166"/>
      <c r="BS355" s="166"/>
    </row>
    <row r="356" spans="1:71" ht="15.75" customHeight="1" thickBot="1" x14ac:dyDescent="0.3">
      <c r="A356" s="165"/>
      <c r="B356" s="165"/>
      <c r="C356" s="148"/>
      <c r="D356" s="148"/>
      <c r="E356" s="166"/>
      <c r="F356" s="166"/>
      <c r="G356" s="166"/>
      <c r="H356" s="166"/>
      <c r="I356" s="166"/>
      <c r="J356" s="166"/>
      <c r="K356" s="166"/>
      <c r="L356" s="166"/>
      <c r="M356" s="166"/>
      <c r="N356" s="166"/>
      <c r="O356" s="166"/>
      <c r="P356" s="166"/>
      <c r="Q356" s="166"/>
      <c r="R356" s="166"/>
      <c r="S356" s="166"/>
      <c r="T356" s="166"/>
      <c r="U356" s="166"/>
      <c r="V356" s="166"/>
      <c r="W356" s="166"/>
      <c r="X356" s="166"/>
      <c r="Y356" s="166"/>
      <c r="Z356" s="166"/>
      <c r="AA356" s="166"/>
      <c r="AB356" s="166"/>
      <c r="AC356" s="166"/>
      <c r="AD356" s="166"/>
      <c r="AE356" s="166"/>
      <c r="AF356" s="166"/>
      <c r="AG356" s="166"/>
      <c r="AH356" s="166"/>
      <c r="AI356" s="166"/>
      <c r="AJ356" s="166"/>
      <c r="AK356" s="166"/>
      <c r="AL356" s="166"/>
      <c r="AM356" s="166"/>
      <c r="AN356" s="166"/>
      <c r="AO356" s="166"/>
      <c r="AP356" s="166"/>
      <c r="AQ356" s="166"/>
      <c r="AR356" s="166"/>
      <c r="AS356" s="166"/>
      <c r="AT356" s="166"/>
      <c r="AU356" s="166"/>
      <c r="AV356" s="166"/>
      <c r="AW356" s="166"/>
      <c r="AX356" s="166"/>
      <c r="AY356" s="166"/>
      <c r="AZ356" s="166"/>
      <c r="BA356" s="166"/>
      <c r="BB356" s="166"/>
      <c r="BC356" s="166"/>
      <c r="BD356" s="166"/>
      <c r="BE356" s="166"/>
      <c r="BF356" s="166"/>
      <c r="BG356" s="166"/>
      <c r="BH356" s="166"/>
      <c r="BI356" s="166"/>
      <c r="BJ356" s="166"/>
      <c r="BK356" s="166"/>
      <c r="BL356" s="166"/>
      <c r="BM356" s="166"/>
      <c r="BN356" s="166"/>
      <c r="BO356" s="166"/>
      <c r="BP356" s="166"/>
      <c r="BQ356" s="166"/>
      <c r="BR356" s="166"/>
      <c r="BS356" s="166"/>
    </row>
    <row r="357" spans="1:71" ht="15.75" customHeight="1" thickBot="1" x14ac:dyDescent="0.3">
      <c r="A357" s="165"/>
      <c r="B357" s="165"/>
      <c r="C357" s="148"/>
      <c r="D357" s="148"/>
      <c r="E357" s="166"/>
      <c r="F357" s="166"/>
      <c r="G357" s="166"/>
      <c r="H357" s="166"/>
      <c r="I357" s="166"/>
      <c r="J357" s="166"/>
      <c r="K357" s="166"/>
      <c r="L357" s="166"/>
      <c r="M357" s="166"/>
      <c r="N357" s="166"/>
      <c r="O357" s="166"/>
      <c r="P357" s="166"/>
      <c r="Q357" s="166"/>
      <c r="R357" s="166"/>
      <c r="S357" s="166"/>
      <c r="T357" s="166"/>
      <c r="U357" s="166"/>
      <c r="V357" s="166"/>
      <c r="W357" s="166"/>
      <c r="X357" s="166"/>
      <c r="Y357" s="166"/>
      <c r="Z357" s="166"/>
      <c r="AA357" s="166"/>
      <c r="AB357" s="166"/>
      <c r="AC357" s="166"/>
      <c r="AD357" s="166"/>
      <c r="AE357" s="166"/>
      <c r="AF357" s="166"/>
      <c r="AG357" s="166"/>
      <c r="AH357" s="166"/>
      <c r="AI357" s="166"/>
      <c r="AJ357" s="166"/>
      <c r="AK357" s="166"/>
      <c r="AL357" s="166"/>
      <c r="AM357" s="166"/>
      <c r="AN357" s="166"/>
      <c r="AO357" s="166"/>
      <c r="AP357" s="166"/>
      <c r="AQ357" s="166"/>
      <c r="AR357" s="166"/>
      <c r="AS357" s="166"/>
      <c r="AT357" s="166"/>
      <c r="AU357" s="166"/>
      <c r="AV357" s="166"/>
      <c r="AW357" s="166"/>
      <c r="AX357" s="166"/>
      <c r="AY357" s="166"/>
      <c r="AZ357" s="166"/>
      <c r="BA357" s="166"/>
      <c r="BB357" s="166"/>
      <c r="BC357" s="166"/>
      <c r="BD357" s="166"/>
      <c r="BE357" s="166"/>
      <c r="BF357" s="166"/>
      <c r="BG357" s="166"/>
      <c r="BH357" s="166"/>
      <c r="BI357" s="166"/>
      <c r="BJ357" s="166"/>
      <c r="BK357" s="166"/>
      <c r="BL357" s="166"/>
      <c r="BM357" s="166"/>
      <c r="BN357" s="166"/>
      <c r="BO357" s="166"/>
      <c r="BP357" s="166"/>
      <c r="BQ357" s="166"/>
      <c r="BR357" s="166"/>
      <c r="BS357" s="166"/>
    </row>
    <row r="358" spans="1:71" ht="15.75" customHeight="1" thickBot="1" x14ac:dyDescent="0.3">
      <c r="A358" s="165"/>
      <c r="B358" s="165"/>
      <c r="C358" s="148"/>
      <c r="D358" s="148"/>
      <c r="E358" s="166"/>
      <c r="F358" s="166"/>
      <c r="G358" s="166"/>
      <c r="H358" s="166"/>
      <c r="I358" s="166"/>
      <c r="J358" s="166"/>
      <c r="K358" s="166"/>
      <c r="L358" s="166"/>
      <c r="M358" s="166"/>
      <c r="N358" s="166"/>
      <c r="O358" s="166"/>
      <c r="P358" s="166"/>
      <c r="Q358" s="166"/>
      <c r="R358" s="166"/>
      <c r="S358" s="166"/>
      <c r="T358" s="166"/>
      <c r="U358" s="166"/>
      <c r="V358" s="166"/>
      <c r="W358" s="166"/>
      <c r="X358" s="166"/>
      <c r="Y358" s="166"/>
      <c r="Z358" s="166"/>
      <c r="AA358" s="166"/>
      <c r="AB358" s="166"/>
      <c r="AC358" s="166"/>
      <c r="AD358" s="166"/>
      <c r="AE358" s="166"/>
      <c r="AF358" s="166"/>
      <c r="AG358" s="166"/>
      <c r="AH358" s="166"/>
      <c r="AI358" s="166"/>
      <c r="AJ358" s="166"/>
      <c r="AK358" s="166"/>
      <c r="AL358" s="166"/>
      <c r="AM358" s="166"/>
      <c r="AN358" s="166"/>
      <c r="AO358" s="166"/>
      <c r="AP358" s="166"/>
      <c r="AQ358" s="166"/>
      <c r="AR358" s="166"/>
      <c r="AS358" s="166"/>
      <c r="AT358" s="166"/>
      <c r="AU358" s="166"/>
      <c r="AV358" s="166"/>
      <c r="AW358" s="166"/>
      <c r="AX358" s="166"/>
      <c r="AY358" s="166"/>
      <c r="AZ358" s="166"/>
      <c r="BA358" s="166"/>
      <c r="BB358" s="166"/>
      <c r="BC358" s="166"/>
      <c r="BD358" s="166"/>
      <c r="BE358" s="166"/>
      <c r="BF358" s="166"/>
      <c r="BG358" s="166"/>
      <c r="BH358" s="166"/>
      <c r="BI358" s="166"/>
      <c r="BJ358" s="166"/>
      <c r="BK358" s="166"/>
      <c r="BL358" s="166"/>
      <c r="BM358" s="166"/>
      <c r="BN358" s="166"/>
      <c r="BO358" s="166"/>
      <c r="BP358" s="166"/>
      <c r="BQ358" s="166"/>
      <c r="BR358" s="166"/>
      <c r="BS358" s="166"/>
    </row>
    <row r="359" spans="1:71" ht="15.75" customHeight="1" thickBot="1" x14ac:dyDescent="0.3">
      <c r="A359" s="165"/>
      <c r="B359" s="165"/>
      <c r="C359" s="148"/>
      <c r="D359" s="148"/>
      <c r="E359" s="166"/>
      <c r="F359" s="166"/>
      <c r="G359" s="166"/>
      <c r="H359" s="166"/>
      <c r="I359" s="166"/>
      <c r="J359" s="166"/>
      <c r="K359" s="166"/>
      <c r="L359" s="166"/>
      <c r="M359" s="166"/>
      <c r="N359" s="166"/>
      <c r="O359" s="166"/>
      <c r="P359" s="166"/>
      <c r="Q359" s="166"/>
      <c r="R359" s="166"/>
      <c r="S359" s="166"/>
      <c r="T359" s="166"/>
      <c r="U359" s="166"/>
      <c r="V359" s="166"/>
      <c r="W359" s="166"/>
      <c r="X359" s="166"/>
      <c r="Y359" s="166"/>
      <c r="Z359" s="166"/>
      <c r="AA359" s="166"/>
      <c r="AB359" s="166"/>
      <c r="AC359" s="166"/>
      <c r="AD359" s="166"/>
      <c r="AE359" s="166"/>
      <c r="AF359" s="166"/>
      <c r="AG359" s="166"/>
      <c r="AH359" s="166"/>
      <c r="AI359" s="166"/>
      <c r="AJ359" s="166"/>
      <c r="AK359" s="166"/>
      <c r="AL359" s="166"/>
      <c r="AM359" s="166"/>
      <c r="AN359" s="166"/>
      <c r="AO359" s="166"/>
      <c r="AP359" s="166"/>
      <c r="AQ359" s="166"/>
      <c r="AR359" s="166"/>
      <c r="AS359" s="166"/>
      <c r="AT359" s="166"/>
      <c r="AU359" s="166"/>
      <c r="AV359" s="166"/>
      <c r="AW359" s="166"/>
      <c r="AX359" s="166"/>
      <c r="AY359" s="166"/>
      <c r="AZ359" s="166"/>
      <c r="BA359" s="166"/>
      <c r="BB359" s="166"/>
      <c r="BC359" s="166"/>
      <c r="BD359" s="166"/>
      <c r="BE359" s="166"/>
      <c r="BF359" s="166"/>
      <c r="BG359" s="166"/>
      <c r="BH359" s="166"/>
      <c r="BI359" s="166"/>
      <c r="BJ359" s="166"/>
      <c r="BK359" s="166"/>
      <c r="BL359" s="166"/>
      <c r="BM359" s="166"/>
      <c r="BN359" s="166"/>
      <c r="BO359" s="166"/>
      <c r="BP359" s="166"/>
      <c r="BQ359" s="166"/>
      <c r="BR359" s="166"/>
      <c r="BS359" s="166"/>
    </row>
    <row r="360" spans="1:71" ht="15.75" customHeight="1" thickBot="1" x14ac:dyDescent="0.3">
      <c r="A360" s="165"/>
      <c r="B360" s="165"/>
      <c r="C360" s="148"/>
      <c r="D360" s="148"/>
      <c r="E360" s="166"/>
      <c r="F360" s="166"/>
      <c r="G360" s="166"/>
      <c r="H360" s="166"/>
      <c r="I360" s="166"/>
      <c r="J360" s="166"/>
      <c r="K360" s="166"/>
      <c r="L360" s="166"/>
      <c r="M360" s="166"/>
      <c r="N360" s="166"/>
      <c r="O360" s="166"/>
      <c r="P360" s="166"/>
      <c r="Q360" s="166"/>
      <c r="R360" s="166"/>
      <c r="S360" s="166"/>
      <c r="T360" s="166"/>
      <c r="U360" s="166"/>
      <c r="V360" s="166"/>
      <c r="W360" s="166"/>
      <c r="X360" s="166"/>
      <c r="Y360" s="166"/>
      <c r="Z360" s="166"/>
      <c r="AA360" s="166"/>
      <c r="AB360" s="166"/>
      <c r="AC360" s="166"/>
      <c r="AD360" s="166"/>
      <c r="AE360" s="166"/>
      <c r="AF360" s="166"/>
      <c r="AG360" s="166"/>
      <c r="AH360" s="166"/>
      <c r="AI360" s="166"/>
      <c r="AJ360" s="166"/>
      <c r="AK360" s="166"/>
      <c r="AL360" s="166"/>
      <c r="AM360" s="166"/>
      <c r="AN360" s="166"/>
      <c r="AO360" s="166"/>
      <c r="AP360" s="166"/>
      <c r="AQ360" s="166"/>
      <c r="AR360" s="166"/>
      <c r="AS360" s="166"/>
      <c r="AT360" s="166"/>
      <c r="AU360" s="166"/>
      <c r="AV360" s="166"/>
      <c r="AW360" s="166"/>
      <c r="AX360" s="166"/>
      <c r="AY360" s="166"/>
      <c r="AZ360" s="166"/>
      <c r="BA360" s="166"/>
      <c r="BB360" s="166"/>
      <c r="BC360" s="166"/>
      <c r="BD360" s="166"/>
      <c r="BE360" s="166"/>
      <c r="BF360" s="166"/>
      <c r="BG360" s="166"/>
      <c r="BH360" s="166"/>
      <c r="BI360" s="166"/>
      <c r="BJ360" s="166"/>
      <c r="BK360" s="166"/>
      <c r="BL360" s="166"/>
      <c r="BM360" s="166"/>
      <c r="BN360" s="166"/>
      <c r="BO360" s="166"/>
      <c r="BP360" s="166"/>
      <c r="BQ360" s="166"/>
      <c r="BR360" s="166"/>
      <c r="BS360" s="166"/>
    </row>
    <row r="361" spans="1:71" ht="15.75" customHeight="1" thickBot="1" x14ac:dyDescent="0.3">
      <c r="A361" s="165"/>
      <c r="B361" s="165"/>
      <c r="C361" s="148"/>
      <c r="D361" s="148"/>
      <c r="E361" s="166"/>
      <c r="F361" s="166"/>
      <c r="G361" s="166"/>
      <c r="H361" s="166"/>
      <c r="I361" s="166"/>
      <c r="J361" s="166"/>
      <c r="K361" s="166"/>
      <c r="L361" s="166"/>
      <c r="M361" s="166"/>
      <c r="N361" s="166"/>
      <c r="O361" s="166"/>
      <c r="P361" s="166"/>
      <c r="Q361" s="166"/>
      <c r="R361" s="166"/>
      <c r="S361" s="166"/>
      <c r="T361" s="166"/>
      <c r="U361" s="166"/>
      <c r="V361" s="166"/>
      <c r="W361" s="166"/>
      <c r="X361" s="166"/>
      <c r="Y361" s="166"/>
      <c r="Z361" s="166"/>
      <c r="AA361" s="166"/>
      <c r="AB361" s="166"/>
      <c r="AC361" s="166"/>
      <c r="AD361" s="166"/>
      <c r="AE361" s="166"/>
      <c r="AF361" s="166"/>
      <c r="AG361" s="166"/>
      <c r="AH361" s="166"/>
      <c r="AI361" s="166"/>
      <c r="AJ361" s="166"/>
      <c r="AK361" s="166"/>
      <c r="AL361" s="166"/>
      <c r="AM361" s="166"/>
      <c r="AN361" s="166"/>
      <c r="AO361" s="166"/>
      <c r="AP361" s="166"/>
      <c r="AQ361" s="166"/>
      <c r="AR361" s="166"/>
      <c r="AS361" s="166"/>
      <c r="AT361" s="166"/>
      <c r="AU361" s="166"/>
      <c r="AV361" s="166"/>
      <c r="AW361" s="166"/>
      <c r="AX361" s="166"/>
      <c r="AY361" s="166"/>
      <c r="AZ361" s="166"/>
      <c r="BA361" s="166"/>
      <c r="BB361" s="166"/>
      <c r="BC361" s="166"/>
      <c r="BD361" s="166"/>
      <c r="BE361" s="166"/>
      <c r="BF361" s="166"/>
      <c r="BG361" s="166"/>
      <c r="BH361" s="166"/>
      <c r="BI361" s="166"/>
      <c r="BJ361" s="166"/>
      <c r="BK361" s="166"/>
      <c r="BL361" s="166"/>
      <c r="BM361" s="166"/>
      <c r="BN361" s="166"/>
      <c r="BO361" s="166"/>
      <c r="BP361" s="166"/>
      <c r="BQ361" s="166"/>
      <c r="BR361" s="166"/>
      <c r="BS361" s="166"/>
    </row>
    <row r="362" spans="1:71" ht="15.75" customHeight="1" thickBot="1" x14ac:dyDescent="0.3">
      <c r="A362" s="165"/>
      <c r="B362" s="165"/>
      <c r="C362" s="148"/>
      <c r="D362" s="148"/>
      <c r="E362" s="166"/>
      <c r="F362" s="166"/>
      <c r="G362" s="166"/>
      <c r="H362" s="166"/>
      <c r="I362" s="166"/>
      <c r="J362" s="166"/>
      <c r="K362" s="166"/>
      <c r="L362" s="166"/>
      <c r="M362" s="166"/>
      <c r="N362" s="166"/>
      <c r="O362" s="166"/>
      <c r="P362" s="166"/>
      <c r="Q362" s="166"/>
      <c r="R362" s="166"/>
      <c r="S362" s="166"/>
      <c r="T362" s="166"/>
      <c r="U362" s="166"/>
      <c r="V362" s="166"/>
      <c r="W362" s="166"/>
      <c r="X362" s="166"/>
      <c r="Y362" s="166"/>
      <c r="Z362" s="166"/>
      <c r="AA362" s="166"/>
      <c r="AB362" s="166"/>
      <c r="AC362" s="166"/>
      <c r="AD362" s="166"/>
      <c r="AE362" s="166"/>
      <c r="AF362" s="166"/>
      <c r="AG362" s="166"/>
      <c r="AH362" s="166"/>
      <c r="AI362" s="166"/>
      <c r="AJ362" s="166"/>
      <c r="AK362" s="166"/>
      <c r="AL362" s="166"/>
      <c r="AM362" s="166"/>
      <c r="AN362" s="166"/>
      <c r="AO362" s="166"/>
      <c r="AP362" s="166"/>
      <c r="AQ362" s="166"/>
      <c r="AR362" s="166"/>
      <c r="AS362" s="166"/>
      <c r="AT362" s="166"/>
      <c r="AU362" s="166"/>
      <c r="AV362" s="166"/>
      <c r="AW362" s="166"/>
      <c r="AX362" s="166"/>
      <c r="AY362" s="166"/>
      <c r="AZ362" s="166"/>
      <c r="BA362" s="166"/>
      <c r="BB362" s="166"/>
      <c r="BC362" s="166"/>
      <c r="BD362" s="166"/>
      <c r="BE362" s="166"/>
      <c r="BF362" s="166"/>
      <c r="BG362" s="166"/>
      <c r="BH362" s="166"/>
      <c r="BI362" s="166"/>
      <c r="BJ362" s="166"/>
      <c r="BK362" s="166"/>
      <c r="BL362" s="166"/>
      <c r="BM362" s="166"/>
      <c r="BN362" s="166"/>
      <c r="BO362" s="166"/>
      <c r="BP362" s="166"/>
      <c r="BQ362" s="166"/>
      <c r="BR362" s="166"/>
      <c r="BS362" s="166"/>
    </row>
    <row r="363" spans="1:71" ht="15.75" customHeight="1" thickBot="1" x14ac:dyDescent="0.3">
      <c r="A363" s="165"/>
      <c r="B363" s="165"/>
      <c r="C363" s="148"/>
      <c r="D363" s="148"/>
      <c r="E363" s="166"/>
      <c r="F363" s="166"/>
      <c r="G363" s="166"/>
      <c r="H363" s="166"/>
      <c r="I363" s="166"/>
      <c r="J363" s="166"/>
      <c r="K363" s="166"/>
      <c r="L363" s="166"/>
      <c r="M363" s="166"/>
      <c r="N363" s="166"/>
      <c r="O363" s="166"/>
      <c r="P363" s="166"/>
      <c r="Q363" s="166"/>
      <c r="R363" s="166"/>
      <c r="S363" s="166"/>
      <c r="T363" s="166"/>
      <c r="U363" s="166"/>
      <c r="V363" s="166"/>
      <c r="W363" s="166"/>
      <c r="X363" s="166"/>
      <c r="Y363" s="166"/>
      <c r="Z363" s="166"/>
      <c r="AA363" s="166"/>
      <c r="AB363" s="166"/>
      <c r="AC363" s="166"/>
      <c r="AD363" s="166"/>
      <c r="AE363" s="166"/>
      <c r="AF363" s="166"/>
      <c r="AG363" s="166"/>
      <c r="AH363" s="166"/>
      <c r="AI363" s="166"/>
      <c r="AJ363" s="166"/>
      <c r="AK363" s="166"/>
      <c r="AL363" s="166"/>
      <c r="AM363" s="166"/>
      <c r="AN363" s="166"/>
      <c r="AO363" s="166"/>
      <c r="AP363" s="166"/>
      <c r="AQ363" s="166"/>
      <c r="AR363" s="166"/>
      <c r="AS363" s="166"/>
      <c r="AT363" s="166"/>
      <c r="AU363" s="166"/>
      <c r="AV363" s="166"/>
      <c r="AW363" s="166"/>
      <c r="AX363" s="166"/>
      <c r="AY363" s="166"/>
      <c r="AZ363" s="166"/>
      <c r="BA363" s="166"/>
      <c r="BB363" s="166"/>
      <c r="BC363" s="166"/>
      <c r="BD363" s="166"/>
      <c r="BE363" s="166"/>
      <c r="BF363" s="166"/>
      <c r="BG363" s="166"/>
      <c r="BH363" s="166"/>
      <c r="BI363" s="166"/>
      <c r="BJ363" s="166"/>
      <c r="BK363" s="166"/>
      <c r="BL363" s="166"/>
      <c r="BM363" s="166"/>
      <c r="BN363" s="166"/>
      <c r="BO363" s="166"/>
      <c r="BP363" s="166"/>
      <c r="BQ363" s="166"/>
      <c r="BR363" s="166"/>
      <c r="BS363" s="166"/>
    </row>
    <row r="364" spans="1:71" ht="15.75" customHeight="1" thickBot="1" x14ac:dyDescent="0.3">
      <c r="A364" s="165"/>
      <c r="B364" s="165"/>
      <c r="C364" s="148"/>
      <c r="D364" s="148"/>
      <c r="E364" s="166"/>
      <c r="F364" s="166"/>
      <c r="G364" s="166"/>
      <c r="H364" s="166"/>
      <c r="I364" s="166"/>
      <c r="J364" s="166"/>
      <c r="K364" s="166"/>
      <c r="L364" s="166"/>
      <c r="M364" s="166"/>
      <c r="N364" s="166"/>
      <c r="O364" s="166"/>
      <c r="P364" s="166"/>
      <c r="Q364" s="166"/>
      <c r="R364" s="166"/>
      <c r="S364" s="166"/>
      <c r="T364" s="166"/>
      <c r="U364" s="166"/>
      <c r="V364" s="166"/>
      <c r="W364" s="166"/>
      <c r="X364" s="166"/>
      <c r="Y364" s="166"/>
      <c r="Z364" s="166"/>
      <c r="AA364" s="166"/>
      <c r="AB364" s="166"/>
      <c r="AC364" s="166"/>
      <c r="AD364" s="166"/>
      <c r="AE364" s="166"/>
      <c r="AF364" s="166"/>
      <c r="AG364" s="166"/>
      <c r="AH364" s="166"/>
      <c r="AI364" s="166"/>
      <c r="AJ364" s="166"/>
      <c r="AK364" s="166"/>
      <c r="AL364" s="166"/>
      <c r="AM364" s="166"/>
      <c r="AN364" s="166"/>
      <c r="AO364" s="166"/>
      <c r="AP364" s="166"/>
      <c r="AQ364" s="166"/>
      <c r="AR364" s="166"/>
      <c r="AS364" s="166"/>
      <c r="AT364" s="166"/>
      <c r="AU364" s="166"/>
      <c r="AV364" s="166"/>
      <c r="AW364" s="166"/>
      <c r="AX364" s="166"/>
      <c r="AY364" s="166"/>
      <c r="AZ364" s="166"/>
      <c r="BA364" s="166"/>
      <c r="BB364" s="166"/>
      <c r="BC364" s="166"/>
      <c r="BD364" s="166"/>
      <c r="BE364" s="166"/>
      <c r="BF364" s="166"/>
      <c r="BG364" s="166"/>
      <c r="BH364" s="166"/>
      <c r="BI364" s="166"/>
      <c r="BJ364" s="166"/>
      <c r="BK364" s="166"/>
      <c r="BL364" s="166"/>
      <c r="BM364" s="166"/>
      <c r="BN364" s="166"/>
      <c r="BO364" s="166"/>
      <c r="BP364" s="166"/>
      <c r="BQ364" s="166"/>
      <c r="BR364" s="166"/>
      <c r="BS364" s="166"/>
    </row>
    <row r="365" spans="1:71" ht="15.75" customHeight="1" thickBot="1" x14ac:dyDescent="0.3">
      <c r="A365" s="165"/>
      <c r="B365" s="165"/>
      <c r="C365" s="148"/>
      <c r="D365" s="148"/>
      <c r="E365" s="166"/>
      <c r="F365" s="166"/>
      <c r="G365" s="166"/>
      <c r="H365" s="166"/>
      <c r="I365" s="166"/>
      <c r="J365" s="166"/>
      <c r="K365" s="166"/>
      <c r="L365" s="166"/>
      <c r="M365" s="166"/>
      <c r="N365" s="166"/>
      <c r="O365" s="166"/>
      <c r="P365" s="166"/>
      <c r="Q365" s="166"/>
      <c r="R365" s="166"/>
      <c r="S365" s="166"/>
      <c r="T365" s="166"/>
      <c r="U365" s="166"/>
      <c r="V365" s="166"/>
      <c r="W365" s="166"/>
      <c r="X365" s="166"/>
      <c r="Y365" s="166"/>
      <c r="Z365" s="166"/>
      <c r="AA365" s="166"/>
      <c r="AB365" s="166"/>
      <c r="AC365" s="166"/>
      <c r="AD365" s="166"/>
      <c r="AE365" s="166"/>
      <c r="AF365" s="166"/>
      <c r="AG365" s="166"/>
      <c r="AH365" s="166"/>
      <c r="AI365" s="166"/>
      <c r="AJ365" s="166"/>
      <c r="AK365" s="166"/>
      <c r="AL365" s="166"/>
      <c r="AM365" s="166"/>
      <c r="AN365" s="166"/>
      <c r="AO365" s="166"/>
      <c r="AP365" s="166"/>
      <c r="AQ365" s="166"/>
      <c r="AR365" s="166"/>
      <c r="AS365" s="166"/>
      <c r="AT365" s="166"/>
      <c r="AU365" s="166"/>
      <c r="AV365" s="166"/>
      <c r="AW365" s="166"/>
      <c r="AX365" s="166"/>
      <c r="AY365" s="166"/>
      <c r="AZ365" s="166"/>
      <c r="BA365" s="166"/>
      <c r="BB365" s="166"/>
      <c r="BC365" s="166"/>
      <c r="BD365" s="166"/>
      <c r="BE365" s="166"/>
      <c r="BF365" s="166"/>
      <c r="BG365" s="166"/>
      <c r="BH365" s="166"/>
      <c r="BI365" s="166"/>
      <c r="BJ365" s="166"/>
      <c r="BK365" s="166"/>
      <c r="BL365" s="166"/>
      <c r="BM365" s="166"/>
      <c r="BN365" s="166"/>
      <c r="BO365" s="166"/>
      <c r="BP365" s="166"/>
      <c r="BQ365" s="166"/>
      <c r="BR365" s="166"/>
      <c r="BS365" s="166"/>
    </row>
    <row r="366" spans="1:71" ht="15.75" customHeight="1" thickBot="1" x14ac:dyDescent="0.3">
      <c r="A366" s="165"/>
      <c r="B366" s="165"/>
      <c r="C366" s="148"/>
      <c r="D366" s="148"/>
      <c r="E366" s="166"/>
      <c r="F366" s="166"/>
      <c r="G366" s="166"/>
      <c r="H366" s="166"/>
      <c r="I366" s="166"/>
      <c r="J366" s="166"/>
      <c r="K366" s="166"/>
      <c r="L366" s="166"/>
      <c r="M366" s="166"/>
      <c r="N366" s="166"/>
      <c r="O366" s="166"/>
      <c r="P366" s="166"/>
      <c r="Q366" s="166"/>
      <c r="R366" s="166"/>
      <c r="S366" s="166"/>
      <c r="T366" s="166"/>
      <c r="U366" s="166"/>
      <c r="V366" s="166"/>
      <c r="W366" s="166"/>
      <c r="X366" s="166"/>
      <c r="Y366" s="166"/>
      <c r="Z366" s="166"/>
      <c r="AA366" s="166"/>
      <c r="AB366" s="166"/>
      <c r="AC366" s="166"/>
      <c r="AD366" s="166"/>
      <c r="AE366" s="166"/>
      <c r="AF366" s="166"/>
      <c r="AG366" s="166"/>
      <c r="AH366" s="166"/>
      <c r="AI366" s="166"/>
      <c r="AJ366" s="166"/>
      <c r="AK366" s="166"/>
      <c r="AL366" s="166"/>
      <c r="AM366" s="166"/>
      <c r="AN366" s="166"/>
      <c r="AO366" s="166"/>
      <c r="AP366" s="166"/>
      <c r="AQ366" s="166"/>
      <c r="AR366" s="166"/>
      <c r="AS366" s="166"/>
      <c r="AT366" s="166"/>
      <c r="AU366" s="166"/>
      <c r="AV366" s="166"/>
      <c r="AW366" s="166"/>
      <c r="AX366" s="166"/>
      <c r="AY366" s="166"/>
      <c r="AZ366" s="166"/>
      <c r="BA366" s="166"/>
      <c r="BB366" s="166"/>
      <c r="BC366" s="166"/>
      <c r="BD366" s="166"/>
      <c r="BE366" s="166"/>
      <c r="BF366" s="166"/>
      <c r="BG366" s="166"/>
      <c r="BH366" s="166"/>
      <c r="BI366" s="166"/>
      <c r="BJ366" s="166"/>
      <c r="BK366" s="166"/>
      <c r="BL366" s="166"/>
      <c r="BM366" s="166"/>
      <c r="BN366" s="166"/>
      <c r="BO366" s="166"/>
      <c r="BP366" s="166"/>
      <c r="BQ366" s="166"/>
      <c r="BR366" s="166"/>
      <c r="BS366" s="166"/>
    </row>
    <row r="367" spans="1:71" ht="15.75" customHeight="1" thickBot="1" x14ac:dyDescent="0.3">
      <c r="A367" s="165"/>
      <c r="B367" s="165"/>
      <c r="C367" s="148"/>
      <c r="D367" s="148"/>
      <c r="E367" s="166"/>
      <c r="F367" s="166"/>
      <c r="G367" s="166"/>
      <c r="H367" s="166"/>
      <c r="I367" s="166"/>
      <c r="J367" s="166"/>
      <c r="K367" s="166"/>
      <c r="L367" s="166"/>
      <c r="M367" s="166"/>
      <c r="N367" s="166"/>
      <c r="O367" s="166"/>
      <c r="P367" s="166"/>
      <c r="Q367" s="166"/>
      <c r="R367" s="166"/>
      <c r="S367" s="166"/>
      <c r="T367" s="166"/>
      <c r="U367" s="166"/>
      <c r="V367" s="166"/>
      <c r="W367" s="166"/>
      <c r="X367" s="166"/>
      <c r="Y367" s="166"/>
      <c r="Z367" s="166"/>
      <c r="AA367" s="166"/>
      <c r="AB367" s="166"/>
      <c r="AC367" s="166"/>
      <c r="AD367" s="166"/>
      <c r="AE367" s="166"/>
      <c r="AF367" s="166"/>
      <c r="AG367" s="166"/>
      <c r="AH367" s="166"/>
      <c r="AI367" s="166"/>
      <c r="AJ367" s="166"/>
      <c r="AK367" s="166"/>
      <c r="AL367" s="166"/>
      <c r="AM367" s="166"/>
      <c r="AN367" s="166"/>
      <c r="AO367" s="166"/>
      <c r="AP367" s="166"/>
      <c r="AQ367" s="166"/>
      <c r="AR367" s="166"/>
      <c r="AS367" s="166"/>
      <c r="AT367" s="166"/>
      <c r="AU367" s="166"/>
      <c r="AV367" s="166"/>
      <c r="AW367" s="166"/>
      <c r="AX367" s="166"/>
      <c r="AY367" s="166"/>
      <c r="AZ367" s="166"/>
      <c r="BA367" s="166"/>
      <c r="BB367" s="166"/>
      <c r="BC367" s="166"/>
      <c r="BD367" s="166"/>
      <c r="BE367" s="166"/>
      <c r="BF367" s="166"/>
      <c r="BG367" s="166"/>
      <c r="BH367" s="166"/>
      <c r="BI367" s="166"/>
      <c r="BJ367" s="166"/>
      <c r="BK367" s="166"/>
      <c r="BL367" s="166"/>
      <c r="BM367" s="166"/>
      <c r="BN367" s="166"/>
      <c r="BO367" s="166"/>
      <c r="BP367" s="166"/>
      <c r="BQ367" s="166"/>
      <c r="BR367" s="166"/>
      <c r="BS367" s="166"/>
    </row>
    <row r="368" spans="1:71" ht="15.75" customHeight="1" thickBot="1" x14ac:dyDescent="0.3">
      <c r="A368" s="165"/>
      <c r="B368" s="165"/>
      <c r="C368" s="148"/>
      <c r="D368" s="148"/>
      <c r="E368" s="166"/>
      <c r="F368" s="166"/>
      <c r="G368" s="166"/>
      <c r="H368" s="166"/>
      <c r="I368" s="166"/>
      <c r="J368" s="166"/>
      <c r="K368" s="166"/>
      <c r="L368" s="166"/>
      <c r="M368" s="166"/>
      <c r="N368" s="166"/>
      <c r="O368" s="166"/>
      <c r="P368" s="166"/>
      <c r="Q368" s="166"/>
      <c r="R368" s="166"/>
      <c r="S368" s="166"/>
      <c r="T368" s="166"/>
      <c r="U368" s="166"/>
      <c r="V368" s="166"/>
      <c r="W368" s="166"/>
      <c r="X368" s="166"/>
      <c r="Y368" s="166"/>
      <c r="Z368" s="166"/>
      <c r="AA368" s="166"/>
      <c r="AB368" s="166"/>
      <c r="AC368" s="166"/>
      <c r="AD368" s="166"/>
      <c r="AE368" s="166"/>
      <c r="AF368" s="166"/>
      <c r="AG368" s="166"/>
      <c r="AH368" s="166"/>
      <c r="AI368" s="166"/>
      <c r="AJ368" s="166"/>
      <c r="AK368" s="166"/>
      <c r="AL368" s="166"/>
      <c r="AM368" s="166"/>
      <c r="AN368" s="166"/>
      <c r="AO368" s="166"/>
      <c r="AP368" s="166"/>
      <c r="AQ368" s="166"/>
      <c r="AR368" s="166"/>
      <c r="AS368" s="166"/>
      <c r="AT368" s="166"/>
      <c r="AU368" s="166"/>
      <c r="AV368" s="166"/>
      <c r="AW368" s="166"/>
      <c r="AX368" s="166"/>
      <c r="AY368" s="166"/>
      <c r="AZ368" s="166"/>
      <c r="BA368" s="166"/>
      <c r="BB368" s="166"/>
      <c r="BC368" s="166"/>
      <c r="BD368" s="166"/>
      <c r="BE368" s="166"/>
      <c r="BF368" s="166"/>
      <c r="BG368" s="166"/>
      <c r="BH368" s="166"/>
      <c r="BI368" s="166"/>
      <c r="BJ368" s="166"/>
      <c r="BK368" s="166"/>
      <c r="BL368" s="166"/>
      <c r="BM368" s="166"/>
      <c r="BN368" s="166"/>
      <c r="BO368" s="166"/>
      <c r="BP368" s="166"/>
      <c r="BQ368" s="166"/>
      <c r="BR368" s="166"/>
      <c r="BS368" s="166"/>
    </row>
    <row r="369" spans="1:71" ht="15.75" customHeight="1" thickBot="1" x14ac:dyDescent="0.3">
      <c r="A369" s="165"/>
      <c r="B369" s="165"/>
      <c r="C369" s="148"/>
      <c r="D369" s="148"/>
      <c r="E369" s="166"/>
      <c r="F369" s="166"/>
      <c r="G369" s="166"/>
      <c r="H369" s="166"/>
      <c r="I369" s="166"/>
      <c r="J369" s="166"/>
      <c r="K369" s="166"/>
      <c r="L369" s="166"/>
      <c r="M369" s="166"/>
      <c r="N369" s="166"/>
      <c r="O369" s="166"/>
      <c r="P369" s="166"/>
      <c r="Q369" s="166"/>
      <c r="R369" s="166"/>
      <c r="S369" s="166"/>
      <c r="T369" s="166"/>
      <c r="U369" s="166"/>
      <c r="V369" s="166"/>
      <c r="W369" s="166"/>
      <c r="X369" s="166"/>
      <c r="Y369" s="166"/>
      <c r="Z369" s="166"/>
      <c r="AA369" s="166"/>
      <c r="AB369" s="166"/>
      <c r="AC369" s="166"/>
      <c r="AD369" s="166"/>
      <c r="AE369" s="166"/>
      <c r="AF369" s="166"/>
      <c r="AG369" s="166"/>
      <c r="AH369" s="166"/>
      <c r="AI369" s="166"/>
      <c r="AJ369" s="166"/>
      <c r="AK369" s="166"/>
      <c r="AL369" s="166"/>
      <c r="AM369" s="166"/>
      <c r="AN369" s="166"/>
      <c r="AO369" s="166"/>
      <c r="AP369" s="166"/>
      <c r="AQ369" s="166"/>
      <c r="AR369" s="166"/>
      <c r="AS369" s="166"/>
      <c r="AT369" s="166"/>
      <c r="AU369" s="166"/>
      <c r="AV369" s="166"/>
      <c r="AW369" s="166"/>
      <c r="AX369" s="166"/>
      <c r="AY369" s="166"/>
      <c r="AZ369" s="166"/>
      <c r="BA369" s="166"/>
      <c r="BB369" s="166"/>
      <c r="BC369" s="166"/>
      <c r="BD369" s="166"/>
      <c r="BE369" s="166"/>
      <c r="BF369" s="166"/>
      <c r="BG369" s="166"/>
      <c r="BH369" s="166"/>
      <c r="BI369" s="166"/>
      <c r="BJ369" s="166"/>
      <c r="BK369" s="166"/>
      <c r="BL369" s="166"/>
      <c r="BM369" s="166"/>
      <c r="BN369" s="166"/>
      <c r="BO369" s="166"/>
      <c r="BP369" s="166"/>
      <c r="BQ369" s="166"/>
      <c r="BR369" s="166"/>
      <c r="BS369" s="166"/>
    </row>
    <row r="370" spans="1:71" ht="15.75" customHeight="1" thickBot="1" x14ac:dyDescent="0.3">
      <c r="A370" s="165"/>
      <c r="B370" s="165"/>
      <c r="C370" s="148"/>
      <c r="D370" s="148"/>
      <c r="E370" s="166"/>
      <c r="F370" s="166"/>
      <c r="G370" s="166"/>
      <c r="H370" s="166"/>
      <c r="I370" s="166"/>
      <c r="J370" s="166"/>
      <c r="K370" s="166"/>
      <c r="L370" s="166"/>
      <c r="M370" s="166"/>
      <c r="N370" s="166"/>
      <c r="O370" s="166"/>
      <c r="P370" s="166"/>
      <c r="Q370" s="166"/>
      <c r="R370" s="166"/>
      <c r="S370" s="166"/>
      <c r="T370" s="166"/>
      <c r="U370" s="166"/>
      <c r="V370" s="166"/>
      <c r="W370" s="166"/>
      <c r="X370" s="166"/>
      <c r="Y370" s="166"/>
      <c r="Z370" s="166"/>
      <c r="AA370" s="166"/>
      <c r="AB370" s="166"/>
      <c r="AC370" s="166"/>
      <c r="AD370" s="166"/>
      <c r="AE370" s="166"/>
      <c r="AF370" s="166"/>
      <c r="AG370" s="166"/>
      <c r="AH370" s="166"/>
      <c r="AI370" s="166"/>
      <c r="AJ370" s="166"/>
      <c r="AK370" s="166"/>
      <c r="AL370" s="166"/>
      <c r="AM370" s="166"/>
      <c r="AN370" s="166"/>
      <c r="AO370" s="166"/>
      <c r="AP370" s="166"/>
      <c r="AQ370" s="166"/>
      <c r="AR370" s="166"/>
      <c r="AS370" s="166"/>
      <c r="AT370" s="166"/>
      <c r="AU370" s="166"/>
      <c r="AV370" s="166"/>
      <c r="AW370" s="166"/>
      <c r="AX370" s="166"/>
      <c r="AY370" s="166"/>
      <c r="AZ370" s="166"/>
      <c r="BA370" s="166"/>
      <c r="BB370" s="166"/>
      <c r="BC370" s="166"/>
      <c r="BD370" s="166"/>
      <c r="BE370" s="166"/>
      <c r="BF370" s="166"/>
      <c r="BG370" s="166"/>
      <c r="BH370" s="166"/>
      <c r="BI370" s="166"/>
      <c r="BJ370" s="166"/>
      <c r="BK370" s="166"/>
      <c r="BL370" s="166"/>
      <c r="BM370" s="166"/>
      <c r="BN370" s="166"/>
      <c r="BO370" s="166"/>
      <c r="BP370" s="166"/>
      <c r="BQ370" s="166"/>
      <c r="BR370" s="166"/>
      <c r="BS370" s="166"/>
    </row>
    <row r="371" spans="1:71" ht="15.75" customHeight="1" thickBot="1" x14ac:dyDescent="0.3">
      <c r="A371" s="165"/>
      <c r="B371" s="165"/>
      <c r="C371" s="148"/>
      <c r="D371" s="148"/>
      <c r="E371" s="166"/>
      <c r="F371" s="166"/>
      <c r="G371" s="166"/>
      <c r="H371" s="166"/>
      <c r="I371" s="166"/>
      <c r="J371" s="166"/>
      <c r="K371" s="166"/>
      <c r="L371" s="166"/>
      <c r="M371" s="166"/>
      <c r="N371" s="166"/>
      <c r="O371" s="166"/>
      <c r="P371" s="166"/>
      <c r="Q371" s="166"/>
      <c r="R371" s="166"/>
      <c r="S371" s="166"/>
      <c r="T371" s="166"/>
      <c r="U371" s="166"/>
      <c r="V371" s="166"/>
      <c r="W371" s="166"/>
      <c r="X371" s="166"/>
      <c r="Y371" s="166"/>
      <c r="Z371" s="166"/>
      <c r="AA371" s="166"/>
      <c r="AB371" s="166"/>
      <c r="AC371" s="166"/>
      <c r="AD371" s="166"/>
      <c r="AE371" s="166"/>
      <c r="AF371" s="166"/>
      <c r="AG371" s="166"/>
      <c r="AH371" s="166"/>
      <c r="AI371" s="166"/>
      <c r="AJ371" s="166"/>
      <c r="AK371" s="166"/>
      <c r="AL371" s="166"/>
      <c r="AM371" s="166"/>
      <c r="AN371" s="166"/>
      <c r="AO371" s="166"/>
      <c r="AP371" s="166"/>
      <c r="AQ371" s="166"/>
      <c r="AR371" s="166"/>
      <c r="AS371" s="166"/>
      <c r="AT371" s="166"/>
      <c r="AU371" s="166"/>
      <c r="AV371" s="166"/>
      <c r="AW371" s="166"/>
      <c r="AX371" s="166"/>
      <c r="AY371" s="166"/>
      <c r="AZ371" s="166"/>
      <c r="BA371" s="166"/>
      <c r="BB371" s="166"/>
      <c r="BC371" s="166"/>
      <c r="BD371" s="166"/>
      <c r="BE371" s="166"/>
      <c r="BF371" s="166"/>
      <c r="BG371" s="166"/>
      <c r="BH371" s="166"/>
      <c r="BI371" s="166"/>
      <c r="BJ371" s="166"/>
      <c r="BK371" s="166"/>
      <c r="BL371" s="166"/>
      <c r="BM371" s="166"/>
      <c r="BN371" s="166"/>
      <c r="BO371" s="166"/>
      <c r="BP371" s="166"/>
      <c r="BQ371" s="166"/>
      <c r="BR371" s="166"/>
      <c r="BS371" s="166"/>
    </row>
    <row r="372" spans="1:71" ht="15.75" customHeight="1" thickBot="1" x14ac:dyDescent="0.3">
      <c r="A372" s="165"/>
      <c r="B372" s="165"/>
      <c r="C372" s="148"/>
      <c r="D372" s="148"/>
      <c r="E372" s="166"/>
      <c r="F372" s="166"/>
      <c r="G372" s="166"/>
      <c r="H372" s="166"/>
      <c r="I372" s="166"/>
      <c r="J372" s="166"/>
      <c r="K372" s="166"/>
      <c r="L372" s="166"/>
      <c r="M372" s="166"/>
      <c r="N372" s="166"/>
      <c r="O372" s="166"/>
      <c r="P372" s="166"/>
      <c r="Q372" s="166"/>
      <c r="R372" s="166"/>
      <c r="S372" s="166"/>
      <c r="T372" s="166"/>
      <c r="U372" s="166"/>
      <c r="V372" s="166"/>
      <c r="W372" s="166"/>
      <c r="X372" s="166"/>
      <c r="Y372" s="166"/>
      <c r="Z372" s="166"/>
      <c r="AA372" s="166"/>
      <c r="AB372" s="166"/>
      <c r="AC372" s="166"/>
      <c r="AD372" s="166"/>
      <c r="AE372" s="166"/>
      <c r="AF372" s="166"/>
      <c r="AG372" s="166"/>
      <c r="AH372" s="166"/>
      <c r="AI372" s="166"/>
      <c r="AJ372" s="166"/>
      <c r="AK372" s="166"/>
      <c r="AL372" s="166"/>
      <c r="AM372" s="166"/>
      <c r="AN372" s="166"/>
      <c r="AO372" s="166"/>
      <c r="AP372" s="166"/>
      <c r="AQ372" s="166"/>
      <c r="AR372" s="166"/>
      <c r="AS372" s="166"/>
      <c r="AT372" s="166"/>
      <c r="AU372" s="166"/>
      <c r="AV372" s="166"/>
      <c r="AW372" s="166"/>
      <c r="AX372" s="166"/>
      <c r="AY372" s="166"/>
      <c r="AZ372" s="166"/>
      <c r="BA372" s="166"/>
      <c r="BB372" s="166"/>
      <c r="BC372" s="166"/>
      <c r="BD372" s="166"/>
      <c r="BE372" s="166"/>
      <c r="BF372" s="166"/>
      <c r="BG372" s="166"/>
      <c r="BH372" s="166"/>
      <c r="BI372" s="166"/>
      <c r="BJ372" s="166"/>
      <c r="BK372" s="166"/>
      <c r="BL372" s="166"/>
      <c r="BM372" s="166"/>
      <c r="BN372" s="166"/>
      <c r="BO372" s="166"/>
      <c r="BP372" s="166"/>
      <c r="BQ372" s="166"/>
      <c r="BR372" s="166"/>
      <c r="BS372" s="166"/>
    </row>
    <row r="373" spans="1:71" ht="15.75" customHeight="1" thickBot="1" x14ac:dyDescent="0.3">
      <c r="A373" s="165"/>
      <c r="B373" s="165"/>
      <c r="C373" s="148"/>
      <c r="D373" s="148"/>
      <c r="E373" s="166"/>
      <c r="F373" s="166"/>
      <c r="G373" s="166"/>
      <c r="H373" s="166"/>
      <c r="I373" s="166"/>
      <c r="J373" s="166"/>
      <c r="K373" s="166"/>
      <c r="L373" s="166"/>
      <c r="M373" s="166"/>
      <c r="N373" s="166"/>
      <c r="O373" s="166"/>
      <c r="P373" s="166"/>
      <c r="Q373" s="166"/>
      <c r="R373" s="166"/>
      <c r="S373" s="166"/>
      <c r="T373" s="166"/>
      <c r="U373" s="166"/>
      <c r="V373" s="166"/>
      <c r="W373" s="166"/>
      <c r="X373" s="166"/>
      <c r="Y373" s="166"/>
      <c r="Z373" s="166"/>
      <c r="AA373" s="166"/>
      <c r="AB373" s="166"/>
      <c r="AC373" s="166"/>
      <c r="AD373" s="166"/>
      <c r="AE373" s="166"/>
      <c r="AF373" s="166"/>
      <c r="AG373" s="166"/>
      <c r="AH373" s="166"/>
      <c r="AI373" s="166"/>
      <c r="AJ373" s="166"/>
      <c r="AK373" s="166"/>
      <c r="AL373" s="166"/>
      <c r="AM373" s="166"/>
      <c r="AN373" s="166"/>
      <c r="AO373" s="166"/>
      <c r="AP373" s="166"/>
      <c r="AQ373" s="166"/>
      <c r="AR373" s="166"/>
      <c r="AS373" s="166"/>
      <c r="AT373" s="166"/>
      <c r="AU373" s="166"/>
      <c r="AV373" s="166"/>
      <c r="AW373" s="166"/>
      <c r="AX373" s="166"/>
      <c r="AY373" s="166"/>
      <c r="AZ373" s="166"/>
      <c r="BA373" s="166"/>
      <c r="BB373" s="166"/>
      <c r="BC373" s="166"/>
      <c r="BD373" s="166"/>
      <c r="BE373" s="166"/>
      <c r="BF373" s="166"/>
      <c r="BG373" s="166"/>
      <c r="BH373" s="166"/>
      <c r="BI373" s="166"/>
      <c r="BJ373" s="166"/>
      <c r="BK373" s="166"/>
      <c r="BL373" s="166"/>
      <c r="BM373" s="166"/>
      <c r="BN373" s="166"/>
      <c r="BO373" s="166"/>
      <c r="BP373" s="166"/>
      <c r="BQ373" s="166"/>
      <c r="BR373" s="166"/>
      <c r="BS373" s="166"/>
    </row>
    <row r="374" spans="1:71" ht="15.75" customHeight="1" thickBot="1" x14ac:dyDescent="0.3">
      <c r="A374" s="165"/>
      <c r="B374" s="165"/>
      <c r="C374" s="148"/>
      <c r="D374" s="148"/>
      <c r="E374" s="166"/>
      <c r="F374" s="166"/>
      <c r="G374" s="166"/>
      <c r="H374" s="166"/>
      <c r="I374" s="166"/>
      <c r="J374" s="166"/>
      <c r="K374" s="166"/>
      <c r="L374" s="166"/>
      <c r="M374" s="166"/>
      <c r="N374" s="166"/>
      <c r="O374" s="166"/>
      <c r="P374" s="166"/>
      <c r="Q374" s="166"/>
      <c r="R374" s="166"/>
      <c r="S374" s="166"/>
      <c r="T374" s="166"/>
      <c r="U374" s="166"/>
      <c r="V374" s="166"/>
      <c r="W374" s="166"/>
      <c r="X374" s="166"/>
      <c r="Y374" s="166"/>
      <c r="Z374" s="166"/>
      <c r="AA374" s="166"/>
      <c r="AB374" s="166"/>
      <c r="AC374" s="166"/>
      <c r="AD374" s="166"/>
      <c r="AE374" s="166"/>
      <c r="AF374" s="166"/>
      <c r="AG374" s="166"/>
      <c r="AH374" s="166"/>
      <c r="AI374" s="166"/>
      <c r="AJ374" s="166"/>
      <c r="AK374" s="166"/>
      <c r="AL374" s="166"/>
      <c r="AM374" s="166"/>
      <c r="AN374" s="166"/>
      <c r="AO374" s="166"/>
      <c r="AP374" s="166"/>
      <c r="AQ374" s="166"/>
      <c r="AR374" s="166"/>
      <c r="AS374" s="166"/>
      <c r="AT374" s="166"/>
      <c r="AU374" s="166"/>
      <c r="AV374" s="166"/>
      <c r="AW374" s="166"/>
      <c r="AX374" s="166"/>
      <c r="AY374" s="166"/>
      <c r="AZ374" s="166"/>
      <c r="BA374" s="166"/>
      <c r="BB374" s="166"/>
      <c r="BC374" s="166"/>
      <c r="BD374" s="166"/>
      <c r="BE374" s="166"/>
      <c r="BF374" s="166"/>
      <c r="BG374" s="166"/>
      <c r="BH374" s="166"/>
      <c r="BI374" s="166"/>
      <c r="BJ374" s="166"/>
      <c r="BK374" s="166"/>
      <c r="BL374" s="166"/>
      <c r="BM374" s="166"/>
      <c r="BN374" s="166"/>
      <c r="BO374" s="166"/>
      <c r="BP374" s="166"/>
      <c r="BQ374" s="166"/>
      <c r="BR374" s="166"/>
      <c r="BS374" s="166"/>
    </row>
    <row r="375" spans="1:71" ht="15.75" customHeight="1" thickBot="1" x14ac:dyDescent="0.3">
      <c r="A375" s="165"/>
      <c r="B375" s="165"/>
      <c r="C375" s="148"/>
      <c r="D375" s="148"/>
      <c r="E375" s="166"/>
      <c r="F375" s="166"/>
      <c r="G375" s="166"/>
      <c r="H375" s="166"/>
      <c r="I375" s="166"/>
      <c r="J375" s="166"/>
      <c r="K375" s="166"/>
      <c r="L375" s="166"/>
      <c r="M375" s="166"/>
      <c r="N375" s="166"/>
      <c r="O375" s="166"/>
      <c r="P375" s="166"/>
      <c r="Q375" s="166"/>
      <c r="R375" s="166"/>
      <c r="S375" s="166"/>
      <c r="T375" s="166"/>
      <c r="U375" s="166"/>
      <c r="V375" s="166"/>
      <c r="W375" s="166"/>
      <c r="X375" s="166"/>
      <c r="Y375" s="166"/>
      <c r="Z375" s="166"/>
      <c r="AA375" s="166"/>
      <c r="AB375" s="166"/>
      <c r="AC375" s="166"/>
      <c r="AD375" s="166"/>
      <c r="AE375" s="166"/>
      <c r="AF375" s="166"/>
      <c r="AG375" s="166"/>
      <c r="AH375" s="166"/>
      <c r="AI375" s="166"/>
      <c r="AJ375" s="166"/>
      <c r="AK375" s="166"/>
      <c r="AL375" s="166"/>
      <c r="AM375" s="166"/>
      <c r="AN375" s="166"/>
      <c r="AO375" s="166"/>
      <c r="AP375" s="166"/>
      <c r="AQ375" s="166"/>
      <c r="AR375" s="166"/>
      <c r="AS375" s="166"/>
      <c r="AT375" s="166"/>
      <c r="AU375" s="166"/>
      <c r="AV375" s="166"/>
      <c r="AW375" s="166"/>
      <c r="AX375" s="166"/>
      <c r="AY375" s="166"/>
      <c r="AZ375" s="166"/>
      <c r="BA375" s="166"/>
      <c r="BB375" s="166"/>
      <c r="BC375" s="166"/>
      <c r="BD375" s="166"/>
      <c r="BE375" s="166"/>
      <c r="BF375" s="166"/>
      <c r="BG375" s="166"/>
      <c r="BH375" s="166"/>
      <c r="BI375" s="166"/>
      <c r="BJ375" s="166"/>
      <c r="BK375" s="166"/>
      <c r="BL375" s="166"/>
      <c r="BM375" s="166"/>
      <c r="BN375" s="166"/>
      <c r="BO375" s="166"/>
      <c r="BP375" s="166"/>
      <c r="BQ375" s="166"/>
      <c r="BR375" s="166"/>
      <c r="BS375" s="166"/>
    </row>
    <row r="376" spans="1:71" ht="15.75" customHeight="1" thickBot="1" x14ac:dyDescent="0.3">
      <c r="A376" s="165"/>
      <c r="B376" s="165"/>
      <c r="C376" s="148"/>
      <c r="D376" s="148"/>
      <c r="E376" s="166"/>
      <c r="F376" s="166"/>
      <c r="G376" s="166"/>
      <c r="H376" s="166"/>
      <c r="I376" s="166"/>
      <c r="J376" s="166"/>
      <c r="K376" s="166"/>
      <c r="L376" s="166"/>
      <c r="M376" s="166"/>
      <c r="N376" s="166"/>
      <c r="O376" s="166"/>
      <c r="P376" s="166"/>
      <c r="Q376" s="166"/>
      <c r="R376" s="166"/>
      <c r="S376" s="166"/>
      <c r="T376" s="166"/>
      <c r="U376" s="166"/>
      <c r="V376" s="166"/>
      <c r="W376" s="166"/>
      <c r="X376" s="166"/>
      <c r="Y376" s="166"/>
      <c r="Z376" s="166"/>
      <c r="AA376" s="166"/>
      <c r="AB376" s="166"/>
      <c r="AC376" s="166"/>
      <c r="AD376" s="166"/>
      <c r="AE376" s="166"/>
      <c r="AF376" s="166"/>
      <c r="AG376" s="166"/>
      <c r="AH376" s="166"/>
      <c r="AI376" s="166"/>
      <c r="AJ376" s="166"/>
      <c r="AK376" s="166"/>
      <c r="AL376" s="166"/>
      <c r="AM376" s="166"/>
      <c r="AN376" s="166"/>
      <c r="AO376" s="166"/>
      <c r="AP376" s="166"/>
      <c r="AQ376" s="166"/>
      <c r="AR376" s="166"/>
      <c r="AS376" s="166"/>
      <c r="AT376" s="166"/>
      <c r="AU376" s="166"/>
      <c r="AV376" s="166"/>
      <c r="AW376" s="166"/>
      <c r="AX376" s="166"/>
      <c r="AY376" s="166"/>
      <c r="AZ376" s="166"/>
      <c r="BA376" s="166"/>
      <c r="BB376" s="166"/>
      <c r="BC376" s="166"/>
      <c r="BD376" s="166"/>
      <c r="BE376" s="166"/>
      <c r="BF376" s="166"/>
      <c r="BG376" s="166"/>
      <c r="BH376" s="166"/>
      <c r="BI376" s="166"/>
      <c r="BJ376" s="166"/>
      <c r="BK376" s="166"/>
      <c r="BL376" s="166"/>
      <c r="BM376" s="166"/>
      <c r="BN376" s="166"/>
      <c r="BO376" s="166"/>
      <c r="BP376" s="166"/>
      <c r="BQ376" s="166"/>
      <c r="BR376" s="166"/>
      <c r="BS376" s="166"/>
    </row>
    <row r="377" spans="1:71" ht="15.75" customHeight="1" thickBot="1" x14ac:dyDescent="0.3">
      <c r="A377" s="165"/>
      <c r="B377" s="165"/>
      <c r="C377" s="148"/>
      <c r="D377" s="148"/>
      <c r="E377" s="166"/>
      <c r="F377" s="166"/>
      <c r="G377" s="166"/>
      <c r="H377" s="166"/>
      <c r="I377" s="166"/>
      <c r="J377" s="166"/>
      <c r="K377" s="166"/>
      <c r="L377" s="166"/>
      <c r="M377" s="166"/>
      <c r="N377" s="166"/>
      <c r="O377" s="166"/>
      <c r="P377" s="166"/>
      <c r="Q377" s="166"/>
      <c r="R377" s="166"/>
      <c r="S377" s="166"/>
      <c r="T377" s="166"/>
      <c r="U377" s="166"/>
      <c r="V377" s="166"/>
      <c r="W377" s="166"/>
      <c r="X377" s="166"/>
      <c r="Y377" s="166"/>
      <c r="Z377" s="166"/>
      <c r="AA377" s="166"/>
      <c r="AB377" s="166"/>
      <c r="AC377" s="166"/>
      <c r="AD377" s="166"/>
      <c r="AE377" s="166"/>
      <c r="AF377" s="166"/>
      <c r="AG377" s="166"/>
      <c r="AH377" s="166"/>
      <c r="AI377" s="166"/>
      <c r="AJ377" s="166"/>
      <c r="AK377" s="166"/>
      <c r="AL377" s="166"/>
      <c r="AM377" s="166"/>
      <c r="AN377" s="166"/>
      <c r="AO377" s="166"/>
      <c r="AP377" s="166"/>
      <c r="AQ377" s="166"/>
      <c r="AR377" s="166"/>
      <c r="AS377" s="166"/>
      <c r="AT377" s="166"/>
      <c r="AU377" s="166"/>
      <c r="AV377" s="166"/>
      <c r="AW377" s="166"/>
      <c r="AX377" s="166"/>
      <c r="AY377" s="166"/>
      <c r="AZ377" s="166"/>
      <c r="BA377" s="166"/>
      <c r="BB377" s="166"/>
      <c r="BC377" s="166"/>
      <c r="BD377" s="166"/>
      <c r="BE377" s="166"/>
      <c r="BF377" s="166"/>
      <c r="BG377" s="166"/>
      <c r="BH377" s="166"/>
      <c r="BI377" s="166"/>
      <c r="BJ377" s="166"/>
      <c r="BK377" s="166"/>
      <c r="BL377" s="166"/>
      <c r="BM377" s="166"/>
      <c r="BN377" s="166"/>
      <c r="BO377" s="166"/>
      <c r="BP377" s="166"/>
      <c r="BQ377" s="166"/>
      <c r="BR377" s="166"/>
      <c r="BS377" s="166"/>
    </row>
    <row r="378" spans="1:71" ht="15.75" customHeight="1" thickBot="1" x14ac:dyDescent="0.3">
      <c r="A378" s="165"/>
      <c r="B378" s="165"/>
      <c r="C378" s="148"/>
      <c r="D378" s="148"/>
      <c r="E378" s="166"/>
      <c r="F378" s="166"/>
      <c r="G378" s="166"/>
      <c r="H378" s="166"/>
      <c r="I378" s="166"/>
      <c r="J378" s="166"/>
      <c r="K378" s="166"/>
      <c r="L378" s="166"/>
      <c r="M378" s="166"/>
      <c r="N378" s="166"/>
      <c r="O378" s="166"/>
      <c r="P378" s="166"/>
      <c r="Q378" s="166"/>
      <c r="R378" s="166"/>
      <c r="S378" s="166"/>
      <c r="T378" s="166"/>
      <c r="U378" s="166"/>
      <c r="V378" s="166"/>
      <c r="W378" s="166"/>
      <c r="X378" s="166"/>
      <c r="Y378" s="166"/>
      <c r="Z378" s="166"/>
      <c r="AA378" s="166"/>
      <c r="AB378" s="166"/>
      <c r="AC378" s="166"/>
      <c r="AD378" s="166"/>
      <c r="AE378" s="166"/>
      <c r="AF378" s="166"/>
      <c r="AG378" s="166"/>
      <c r="AH378" s="166"/>
      <c r="AI378" s="166"/>
      <c r="AJ378" s="166"/>
      <c r="AK378" s="166"/>
      <c r="AL378" s="166"/>
      <c r="AM378" s="166"/>
      <c r="AN378" s="166"/>
      <c r="AO378" s="166"/>
      <c r="AP378" s="166"/>
      <c r="AQ378" s="166"/>
      <c r="AR378" s="166"/>
      <c r="AS378" s="166"/>
      <c r="AT378" s="166"/>
      <c r="AU378" s="166"/>
      <c r="AV378" s="166"/>
      <c r="AW378" s="166"/>
      <c r="AX378" s="166"/>
      <c r="AY378" s="166"/>
      <c r="AZ378" s="166"/>
      <c r="BA378" s="166"/>
      <c r="BB378" s="166"/>
      <c r="BC378" s="166"/>
      <c r="BD378" s="166"/>
      <c r="BE378" s="166"/>
      <c r="BF378" s="166"/>
      <c r="BG378" s="166"/>
      <c r="BH378" s="166"/>
      <c r="BI378" s="166"/>
      <c r="BJ378" s="166"/>
      <c r="BK378" s="166"/>
      <c r="BL378" s="166"/>
      <c r="BM378" s="166"/>
      <c r="BN378" s="166"/>
      <c r="BO378" s="166"/>
      <c r="BP378" s="166"/>
      <c r="BQ378" s="166"/>
      <c r="BR378" s="166"/>
      <c r="BS378" s="166"/>
    </row>
    <row r="379" spans="1:71" ht="15.75" customHeight="1" thickBot="1" x14ac:dyDescent="0.3">
      <c r="A379" s="165"/>
      <c r="B379" s="165"/>
      <c r="C379" s="148"/>
      <c r="D379" s="148"/>
      <c r="E379" s="166"/>
      <c r="F379" s="166"/>
      <c r="G379" s="166"/>
      <c r="H379" s="166"/>
      <c r="I379" s="166"/>
      <c r="J379" s="166"/>
      <c r="K379" s="166"/>
      <c r="L379" s="166"/>
      <c r="M379" s="166"/>
      <c r="N379" s="166"/>
      <c r="O379" s="166"/>
      <c r="P379" s="166"/>
      <c r="Q379" s="166"/>
      <c r="R379" s="166"/>
      <c r="S379" s="166"/>
      <c r="T379" s="166"/>
      <c r="U379" s="166"/>
      <c r="V379" s="166"/>
      <c r="W379" s="166"/>
      <c r="X379" s="166"/>
      <c r="Y379" s="166"/>
      <c r="Z379" s="166"/>
      <c r="AA379" s="166"/>
      <c r="AB379" s="166"/>
      <c r="AC379" s="166"/>
      <c r="AD379" s="166"/>
      <c r="AE379" s="166"/>
      <c r="AF379" s="166"/>
      <c r="AG379" s="166"/>
      <c r="AH379" s="166"/>
      <c r="AI379" s="166"/>
      <c r="AJ379" s="166"/>
      <c r="AK379" s="166"/>
      <c r="AL379" s="166"/>
      <c r="AM379" s="166"/>
      <c r="AN379" s="166"/>
      <c r="AO379" s="166"/>
      <c r="AP379" s="166"/>
      <c r="AQ379" s="166"/>
      <c r="AR379" s="166"/>
      <c r="AS379" s="166"/>
      <c r="AT379" s="166"/>
      <c r="AU379" s="166"/>
      <c r="AV379" s="166"/>
      <c r="AW379" s="166"/>
      <c r="AX379" s="166"/>
      <c r="AY379" s="166"/>
      <c r="AZ379" s="166"/>
      <c r="BA379" s="166"/>
      <c r="BB379" s="166"/>
      <c r="BC379" s="166"/>
      <c r="BD379" s="166"/>
      <c r="BE379" s="166"/>
      <c r="BF379" s="166"/>
      <c r="BG379" s="166"/>
      <c r="BH379" s="166"/>
      <c r="BI379" s="166"/>
      <c r="BJ379" s="166"/>
      <c r="BK379" s="166"/>
      <c r="BL379" s="166"/>
      <c r="BM379" s="166"/>
      <c r="BN379" s="166"/>
      <c r="BO379" s="166"/>
      <c r="BP379" s="166"/>
      <c r="BQ379" s="166"/>
      <c r="BR379" s="166"/>
      <c r="BS379" s="166"/>
    </row>
    <row r="380" spans="1:71" ht="15.75" customHeight="1" thickBot="1" x14ac:dyDescent="0.3">
      <c r="A380" s="165"/>
      <c r="B380" s="165"/>
      <c r="C380" s="148"/>
      <c r="D380" s="148"/>
      <c r="E380" s="166"/>
      <c r="F380" s="166"/>
      <c r="G380" s="166"/>
      <c r="H380" s="166"/>
      <c r="I380" s="166"/>
      <c r="J380" s="166"/>
      <c r="K380" s="166"/>
      <c r="L380" s="166"/>
      <c r="M380" s="166"/>
      <c r="N380" s="166"/>
      <c r="O380" s="166"/>
      <c r="P380" s="166"/>
      <c r="Q380" s="166"/>
      <c r="R380" s="166"/>
      <c r="S380" s="166"/>
      <c r="T380" s="166"/>
      <c r="U380" s="166"/>
      <c r="V380" s="166"/>
      <c r="W380" s="166"/>
      <c r="X380" s="166"/>
      <c r="Y380" s="166"/>
      <c r="Z380" s="166"/>
      <c r="AA380" s="166"/>
      <c r="AB380" s="166"/>
      <c r="AC380" s="166"/>
      <c r="AD380" s="166"/>
      <c r="AE380" s="166"/>
      <c r="AF380" s="166"/>
      <c r="AG380" s="166"/>
      <c r="AH380" s="166"/>
      <c r="AI380" s="166"/>
      <c r="AJ380" s="166"/>
      <c r="AK380" s="166"/>
      <c r="AL380" s="166"/>
      <c r="AM380" s="166"/>
      <c r="AN380" s="166"/>
      <c r="AO380" s="166"/>
      <c r="AP380" s="166"/>
      <c r="AQ380" s="166"/>
      <c r="AR380" s="166"/>
      <c r="AS380" s="166"/>
      <c r="AT380" s="166"/>
      <c r="AU380" s="166"/>
      <c r="AV380" s="166"/>
      <c r="AW380" s="166"/>
      <c r="AX380" s="166"/>
      <c r="AY380" s="166"/>
      <c r="AZ380" s="166"/>
      <c r="BA380" s="166"/>
      <c r="BB380" s="166"/>
      <c r="BC380" s="166"/>
      <c r="BD380" s="166"/>
      <c r="BE380" s="166"/>
      <c r="BF380" s="166"/>
      <c r="BG380" s="166"/>
      <c r="BH380" s="166"/>
      <c r="BI380" s="166"/>
      <c r="BJ380" s="166"/>
      <c r="BK380" s="166"/>
      <c r="BL380" s="166"/>
      <c r="BM380" s="166"/>
      <c r="BN380" s="166"/>
      <c r="BO380" s="166"/>
      <c r="BP380" s="166"/>
      <c r="BQ380" s="166"/>
      <c r="BR380" s="166"/>
      <c r="BS380" s="166"/>
    </row>
    <row r="381" spans="1:71" ht="15.75" customHeight="1" thickBot="1" x14ac:dyDescent="0.3">
      <c r="A381" s="165"/>
      <c r="B381" s="165"/>
      <c r="C381" s="148"/>
      <c r="D381" s="148"/>
      <c r="E381" s="166"/>
      <c r="F381" s="166"/>
      <c r="G381" s="166"/>
      <c r="H381" s="166"/>
      <c r="I381" s="166"/>
      <c r="J381" s="166"/>
      <c r="K381" s="166"/>
      <c r="L381" s="166"/>
      <c r="M381" s="166"/>
      <c r="N381" s="166"/>
      <c r="O381" s="166"/>
      <c r="P381" s="166"/>
      <c r="Q381" s="166"/>
      <c r="R381" s="166"/>
      <c r="S381" s="166"/>
      <c r="T381" s="166"/>
      <c r="U381" s="166"/>
      <c r="V381" s="166"/>
      <c r="W381" s="166"/>
      <c r="X381" s="166"/>
      <c r="Y381" s="166"/>
      <c r="Z381" s="166"/>
      <c r="AA381" s="166"/>
      <c r="AB381" s="166"/>
      <c r="AC381" s="166"/>
      <c r="AD381" s="166"/>
      <c r="AE381" s="166"/>
      <c r="AF381" s="166"/>
      <c r="AG381" s="166"/>
      <c r="AH381" s="166"/>
      <c r="AI381" s="166"/>
      <c r="AJ381" s="166"/>
      <c r="AK381" s="166"/>
      <c r="AL381" s="166"/>
      <c r="AM381" s="166"/>
      <c r="AN381" s="166"/>
      <c r="AO381" s="166"/>
      <c r="AP381" s="166"/>
      <c r="AQ381" s="166"/>
      <c r="AR381" s="166"/>
      <c r="AS381" s="166"/>
      <c r="AT381" s="166"/>
      <c r="AU381" s="166"/>
      <c r="AV381" s="166"/>
      <c r="AW381" s="166"/>
      <c r="AX381" s="166"/>
      <c r="AY381" s="166"/>
      <c r="AZ381" s="166"/>
      <c r="BA381" s="166"/>
      <c r="BB381" s="166"/>
      <c r="BC381" s="166"/>
      <c r="BD381" s="166"/>
      <c r="BE381" s="166"/>
      <c r="BF381" s="166"/>
      <c r="BG381" s="166"/>
      <c r="BH381" s="166"/>
      <c r="BI381" s="166"/>
      <c r="BJ381" s="166"/>
      <c r="BK381" s="166"/>
      <c r="BL381" s="166"/>
      <c r="BM381" s="166"/>
      <c r="BN381" s="166"/>
      <c r="BO381" s="166"/>
      <c r="BP381" s="166"/>
      <c r="BQ381" s="166"/>
      <c r="BR381" s="166"/>
      <c r="BS381" s="166"/>
    </row>
    <row r="382" spans="1:71" ht="15.75" customHeight="1" thickBot="1" x14ac:dyDescent="0.3">
      <c r="A382" s="165"/>
      <c r="B382" s="165"/>
      <c r="C382" s="148"/>
      <c r="D382" s="148"/>
      <c r="E382" s="166"/>
      <c r="F382" s="166"/>
      <c r="G382" s="166"/>
      <c r="H382" s="166"/>
      <c r="I382" s="166"/>
      <c r="J382" s="166"/>
      <c r="K382" s="166"/>
      <c r="L382" s="166"/>
      <c r="M382" s="166"/>
      <c r="N382" s="166"/>
      <c r="O382" s="166"/>
      <c r="P382" s="166"/>
      <c r="Q382" s="166"/>
      <c r="R382" s="166"/>
      <c r="S382" s="166"/>
      <c r="T382" s="166"/>
      <c r="U382" s="166"/>
      <c r="V382" s="166"/>
      <c r="W382" s="166"/>
      <c r="X382" s="166"/>
      <c r="Y382" s="166"/>
      <c r="Z382" s="166"/>
      <c r="AA382" s="166"/>
      <c r="AB382" s="166"/>
      <c r="AC382" s="166"/>
      <c r="AD382" s="166"/>
      <c r="AE382" s="166"/>
      <c r="AF382" s="166"/>
      <c r="AG382" s="166"/>
      <c r="AH382" s="166"/>
      <c r="AI382" s="166"/>
      <c r="AJ382" s="166"/>
      <c r="AK382" s="166"/>
      <c r="AL382" s="166"/>
      <c r="AM382" s="166"/>
      <c r="AN382" s="166"/>
      <c r="AO382" s="166"/>
      <c r="AP382" s="166"/>
      <c r="AQ382" s="166"/>
      <c r="AR382" s="166"/>
      <c r="AS382" s="166"/>
      <c r="AT382" s="166"/>
      <c r="AU382" s="166"/>
      <c r="AV382" s="166"/>
      <c r="AW382" s="166"/>
      <c r="AX382" s="166"/>
      <c r="AY382" s="166"/>
      <c r="AZ382" s="166"/>
      <c r="BA382" s="166"/>
      <c r="BB382" s="166"/>
      <c r="BC382" s="166"/>
      <c r="BD382" s="166"/>
      <c r="BE382" s="166"/>
      <c r="BF382" s="166"/>
      <c r="BG382" s="166"/>
      <c r="BH382" s="166"/>
      <c r="BI382" s="166"/>
      <c r="BJ382" s="166"/>
      <c r="BK382" s="166"/>
      <c r="BL382" s="166"/>
      <c r="BM382" s="166"/>
      <c r="BN382" s="166"/>
      <c r="BO382" s="166"/>
      <c r="BP382" s="166"/>
      <c r="BQ382" s="166"/>
      <c r="BR382" s="166"/>
      <c r="BS382" s="166"/>
    </row>
    <row r="383" spans="1:71" ht="15.75" customHeight="1" thickBot="1" x14ac:dyDescent="0.3">
      <c r="A383" s="165"/>
      <c r="B383" s="165"/>
      <c r="C383" s="148"/>
      <c r="D383" s="148"/>
      <c r="E383" s="166"/>
      <c r="F383" s="166"/>
      <c r="G383" s="166"/>
      <c r="H383" s="166"/>
      <c r="I383" s="166"/>
      <c r="J383" s="166"/>
      <c r="K383" s="166"/>
      <c r="L383" s="166"/>
      <c r="M383" s="166"/>
      <c r="N383" s="166"/>
      <c r="O383" s="166"/>
      <c r="P383" s="166"/>
      <c r="Q383" s="166"/>
      <c r="R383" s="166"/>
      <c r="S383" s="166"/>
      <c r="T383" s="166"/>
      <c r="U383" s="166"/>
      <c r="V383" s="166"/>
      <c r="W383" s="166"/>
      <c r="X383" s="166"/>
      <c r="Y383" s="166"/>
      <c r="Z383" s="166"/>
      <c r="AA383" s="166"/>
      <c r="AB383" s="166"/>
      <c r="AC383" s="166"/>
      <c r="AD383" s="166"/>
      <c r="AE383" s="166"/>
      <c r="AF383" s="166"/>
      <c r="AG383" s="166"/>
      <c r="AH383" s="166"/>
      <c r="AI383" s="166"/>
      <c r="AJ383" s="166"/>
      <c r="AK383" s="166"/>
      <c r="AL383" s="166"/>
      <c r="AM383" s="166"/>
      <c r="AN383" s="166"/>
      <c r="AO383" s="166"/>
      <c r="AP383" s="166"/>
      <c r="AQ383" s="166"/>
      <c r="AR383" s="166"/>
      <c r="AS383" s="166"/>
      <c r="AT383" s="166"/>
      <c r="AU383" s="166"/>
      <c r="AV383" s="166"/>
      <c r="AW383" s="166"/>
      <c r="AX383" s="166"/>
      <c r="AY383" s="166"/>
      <c r="AZ383" s="166"/>
      <c r="BA383" s="166"/>
      <c r="BB383" s="166"/>
      <c r="BC383" s="166"/>
      <c r="BD383" s="166"/>
      <c r="BE383" s="166"/>
      <c r="BF383" s="166"/>
      <c r="BG383" s="166"/>
      <c r="BH383" s="166"/>
      <c r="BI383" s="166"/>
      <c r="BJ383" s="166"/>
      <c r="BK383" s="166"/>
      <c r="BL383" s="166"/>
      <c r="BM383" s="166"/>
      <c r="BN383" s="166"/>
      <c r="BO383" s="166"/>
      <c r="BP383" s="166"/>
      <c r="BQ383" s="166"/>
      <c r="BR383" s="166"/>
      <c r="BS383" s="166"/>
    </row>
    <row r="384" spans="1:71" ht="15.75" customHeight="1" thickBot="1" x14ac:dyDescent="0.3">
      <c r="A384" s="165"/>
      <c r="B384" s="165"/>
      <c r="C384" s="148"/>
      <c r="D384" s="148"/>
      <c r="E384" s="166"/>
      <c r="F384" s="166"/>
      <c r="G384" s="166"/>
      <c r="H384" s="166"/>
      <c r="I384" s="166"/>
      <c r="J384" s="166"/>
      <c r="K384" s="166"/>
      <c r="L384" s="166"/>
      <c r="M384" s="166"/>
      <c r="N384" s="166"/>
      <c r="O384" s="166"/>
      <c r="P384" s="166"/>
      <c r="Q384" s="166"/>
      <c r="R384" s="166"/>
      <c r="S384" s="166"/>
      <c r="T384" s="166"/>
      <c r="U384" s="166"/>
      <c r="V384" s="166"/>
      <c r="W384" s="166"/>
      <c r="X384" s="166"/>
      <c r="Y384" s="166"/>
      <c r="Z384" s="166"/>
      <c r="AA384" s="166"/>
      <c r="AB384" s="166"/>
      <c r="AC384" s="166"/>
      <c r="AD384" s="166"/>
      <c r="AE384" s="166"/>
      <c r="AF384" s="166"/>
      <c r="AG384" s="166"/>
      <c r="AH384" s="166"/>
      <c r="AI384" s="166"/>
      <c r="AJ384" s="166"/>
      <c r="AK384" s="166"/>
      <c r="AL384" s="166"/>
      <c r="AM384" s="166"/>
      <c r="AN384" s="166"/>
      <c r="AO384" s="166"/>
      <c r="AP384" s="166"/>
      <c r="AQ384" s="166"/>
      <c r="AR384" s="166"/>
      <c r="AS384" s="166"/>
      <c r="AT384" s="166"/>
      <c r="AU384" s="166"/>
      <c r="AV384" s="166"/>
      <c r="AW384" s="166"/>
      <c r="AX384" s="166"/>
      <c r="AY384" s="166"/>
      <c r="AZ384" s="166"/>
      <c r="BA384" s="166"/>
      <c r="BB384" s="166"/>
      <c r="BC384" s="166"/>
      <c r="BD384" s="166"/>
      <c r="BE384" s="166"/>
      <c r="BF384" s="166"/>
      <c r="BG384" s="166"/>
      <c r="BH384" s="166"/>
      <c r="BI384" s="166"/>
      <c r="BJ384" s="166"/>
      <c r="BK384" s="166"/>
      <c r="BL384" s="166"/>
      <c r="BM384" s="166"/>
      <c r="BN384" s="166"/>
      <c r="BO384" s="166"/>
      <c r="BP384" s="166"/>
      <c r="BQ384" s="166"/>
      <c r="BR384" s="166"/>
      <c r="BS384" s="166"/>
    </row>
    <row r="385" spans="1:71" ht="15.75" customHeight="1" thickBot="1" x14ac:dyDescent="0.3">
      <c r="A385" s="165"/>
      <c r="B385" s="165"/>
      <c r="C385" s="148"/>
      <c r="D385" s="148"/>
      <c r="E385" s="166"/>
      <c r="F385" s="166"/>
      <c r="G385" s="166"/>
      <c r="H385" s="166"/>
      <c r="I385" s="166"/>
      <c r="J385" s="166"/>
      <c r="K385" s="166"/>
      <c r="L385" s="166"/>
      <c r="M385" s="166"/>
      <c r="N385" s="166"/>
      <c r="O385" s="166"/>
      <c r="P385" s="166"/>
      <c r="Q385" s="166"/>
      <c r="R385" s="166"/>
      <c r="S385" s="166"/>
      <c r="T385" s="166"/>
      <c r="U385" s="166"/>
      <c r="V385" s="166"/>
      <c r="W385" s="166"/>
      <c r="X385" s="166"/>
      <c r="Y385" s="166"/>
      <c r="Z385" s="166"/>
      <c r="AA385" s="166"/>
      <c r="AB385" s="166"/>
      <c r="AC385" s="166"/>
      <c r="AD385" s="166"/>
      <c r="AE385" s="166"/>
      <c r="AF385" s="166"/>
      <c r="AG385" s="166"/>
      <c r="AH385" s="166"/>
      <c r="AI385" s="166"/>
      <c r="AJ385" s="166"/>
      <c r="AK385" s="166"/>
      <c r="AL385" s="166"/>
      <c r="AM385" s="166"/>
      <c r="AN385" s="166"/>
      <c r="AO385" s="166"/>
      <c r="AP385" s="166"/>
      <c r="AQ385" s="166"/>
      <c r="AR385" s="166"/>
      <c r="AS385" s="166"/>
      <c r="AT385" s="166"/>
      <c r="AU385" s="166"/>
      <c r="AV385" s="166"/>
      <c r="AW385" s="166"/>
      <c r="AX385" s="166"/>
      <c r="AY385" s="166"/>
      <c r="AZ385" s="166"/>
      <c r="BA385" s="166"/>
      <c r="BB385" s="166"/>
      <c r="BC385" s="166"/>
      <c r="BD385" s="166"/>
      <c r="BE385" s="166"/>
      <c r="BF385" s="166"/>
      <c r="BG385" s="166"/>
      <c r="BH385" s="166"/>
      <c r="BI385" s="166"/>
      <c r="BJ385" s="166"/>
      <c r="BK385" s="166"/>
      <c r="BL385" s="166"/>
      <c r="BM385" s="166"/>
      <c r="BN385" s="166"/>
      <c r="BO385" s="166"/>
      <c r="BP385" s="166"/>
      <c r="BQ385" s="166"/>
      <c r="BR385" s="166"/>
      <c r="BS385" s="166"/>
    </row>
    <row r="386" spans="1:71" ht="15.75" customHeight="1" thickBot="1" x14ac:dyDescent="0.3">
      <c r="A386" s="165"/>
      <c r="B386" s="165"/>
      <c r="C386" s="148"/>
      <c r="D386" s="148"/>
      <c r="E386" s="166"/>
      <c r="F386" s="166"/>
      <c r="G386" s="166"/>
      <c r="H386" s="166"/>
      <c r="I386" s="166"/>
      <c r="J386" s="166"/>
      <c r="K386" s="166"/>
      <c r="L386" s="166"/>
      <c r="M386" s="166"/>
      <c r="N386" s="166"/>
      <c r="O386" s="166"/>
      <c r="P386" s="166"/>
      <c r="Q386" s="166"/>
      <c r="R386" s="166"/>
      <c r="S386" s="166"/>
      <c r="T386" s="166"/>
      <c r="U386" s="166"/>
      <c r="V386" s="166"/>
      <c r="W386" s="166"/>
      <c r="X386" s="166"/>
      <c r="Y386" s="166"/>
      <c r="Z386" s="166"/>
      <c r="AA386" s="166"/>
      <c r="AB386" s="166"/>
      <c r="AC386" s="166"/>
      <c r="AD386" s="166"/>
      <c r="AE386" s="166"/>
      <c r="AF386" s="166"/>
      <c r="AG386" s="166"/>
      <c r="AH386" s="166"/>
      <c r="AI386" s="166"/>
      <c r="AJ386" s="166"/>
      <c r="AK386" s="166"/>
      <c r="AL386" s="166"/>
      <c r="AM386" s="166"/>
      <c r="AN386" s="166"/>
      <c r="AO386" s="166"/>
      <c r="AP386" s="166"/>
      <c r="AQ386" s="166"/>
      <c r="AR386" s="166"/>
      <c r="AS386" s="166"/>
      <c r="AT386" s="166"/>
      <c r="AU386" s="166"/>
      <c r="AV386" s="166"/>
      <c r="AW386" s="166"/>
      <c r="AX386" s="166"/>
      <c r="AY386" s="166"/>
      <c r="AZ386" s="166"/>
      <c r="BA386" s="166"/>
      <c r="BB386" s="166"/>
      <c r="BC386" s="166"/>
      <c r="BD386" s="166"/>
      <c r="BE386" s="166"/>
      <c r="BF386" s="166"/>
      <c r="BG386" s="166"/>
      <c r="BH386" s="166"/>
      <c r="BI386" s="166"/>
      <c r="BJ386" s="166"/>
      <c r="BK386" s="166"/>
      <c r="BL386" s="166"/>
      <c r="BM386" s="166"/>
      <c r="BN386" s="166"/>
      <c r="BO386" s="166"/>
      <c r="BP386" s="166"/>
      <c r="BQ386" s="166"/>
      <c r="BR386" s="166"/>
      <c r="BS386" s="166"/>
    </row>
    <row r="387" spans="1:71" ht="15.75" customHeight="1" thickBot="1" x14ac:dyDescent="0.3">
      <c r="A387" s="165"/>
      <c r="B387" s="165"/>
      <c r="C387" s="148"/>
      <c r="D387" s="148"/>
      <c r="E387" s="166"/>
      <c r="F387" s="166"/>
      <c r="G387" s="166"/>
      <c r="H387" s="166"/>
      <c r="I387" s="166"/>
      <c r="J387" s="166"/>
      <c r="K387" s="166"/>
      <c r="L387" s="166"/>
      <c r="M387" s="166"/>
      <c r="N387" s="166"/>
      <c r="O387" s="166"/>
      <c r="P387" s="166"/>
      <c r="Q387" s="166"/>
      <c r="R387" s="166"/>
      <c r="S387" s="166"/>
      <c r="T387" s="166"/>
      <c r="U387" s="166"/>
      <c r="V387" s="166"/>
      <c r="W387" s="166"/>
      <c r="X387" s="166"/>
      <c r="Y387" s="166"/>
      <c r="Z387" s="166"/>
      <c r="AA387" s="166"/>
      <c r="AB387" s="166"/>
      <c r="AC387" s="166"/>
      <c r="AD387" s="166"/>
      <c r="AE387" s="166"/>
      <c r="AF387" s="166"/>
      <c r="AG387" s="166"/>
      <c r="AH387" s="166"/>
      <c r="AI387" s="166"/>
      <c r="AJ387" s="166"/>
      <c r="AK387" s="166"/>
      <c r="AL387" s="166"/>
      <c r="AM387" s="166"/>
      <c r="AN387" s="166"/>
      <c r="AO387" s="166"/>
      <c r="AP387" s="166"/>
      <c r="AQ387" s="166"/>
      <c r="AR387" s="166"/>
      <c r="AS387" s="166"/>
      <c r="AT387" s="166"/>
      <c r="AU387" s="166"/>
      <c r="AV387" s="166"/>
      <c r="AW387" s="166"/>
      <c r="AX387" s="166"/>
      <c r="AY387" s="166"/>
      <c r="AZ387" s="166"/>
      <c r="BA387" s="166"/>
      <c r="BB387" s="166"/>
      <c r="BC387" s="166"/>
      <c r="BD387" s="166"/>
      <c r="BE387" s="166"/>
      <c r="BF387" s="166"/>
      <c r="BG387" s="166"/>
      <c r="BH387" s="166"/>
      <c r="BI387" s="166"/>
      <c r="BJ387" s="166"/>
      <c r="BK387" s="166"/>
      <c r="BL387" s="166"/>
      <c r="BM387" s="166"/>
      <c r="BN387" s="166"/>
      <c r="BO387" s="166"/>
      <c r="BP387" s="166"/>
      <c r="BQ387" s="166"/>
      <c r="BR387" s="166"/>
      <c r="BS387" s="166"/>
    </row>
    <row r="388" spans="1:71" ht="15.75" customHeight="1" thickBot="1" x14ac:dyDescent="0.3">
      <c r="A388" s="165"/>
      <c r="B388" s="165"/>
      <c r="C388" s="148"/>
      <c r="D388" s="148"/>
      <c r="E388" s="166"/>
      <c r="F388" s="166"/>
      <c r="G388" s="166"/>
      <c r="H388" s="166"/>
      <c r="I388" s="166"/>
      <c r="J388" s="166"/>
      <c r="K388" s="166"/>
      <c r="L388" s="166"/>
      <c r="M388" s="166"/>
      <c r="N388" s="166"/>
      <c r="O388" s="166"/>
      <c r="P388" s="166"/>
      <c r="Q388" s="166"/>
      <c r="R388" s="166"/>
      <c r="S388" s="166"/>
      <c r="T388" s="166"/>
      <c r="U388" s="166"/>
      <c r="V388" s="166"/>
      <c r="W388" s="166"/>
      <c r="X388" s="166"/>
      <c r="Y388" s="166"/>
      <c r="Z388" s="166"/>
      <c r="AA388" s="166"/>
      <c r="AB388" s="166"/>
      <c r="AC388" s="166"/>
      <c r="AD388" s="166"/>
      <c r="AE388" s="166"/>
      <c r="AF388" s="166"/>
      <c r="AG388" s="166"/>
      <c r="AH388" s="166"/>
      <c r="AI388" s="166"/>
      <c r="AJ388" s="166"/>
      <c r="AK388" s="166"/>
      <c r="AL388" s="166"/>
      <c r="AM388" s="166"/>
      <c r="AN388" s="166"/>
      <c r="AO388" s="166"/>
      <c r="AP388" s="166"/>
      <c r="AQ388" s="166"/>
      <c r="AR388" s="166"/>
      <c r="AS388" s="166"/>
      <c r="AT388" s="166"/>
      <c r="AU388" s="166"/>
      <c r="AV388" s="166"/>
      <c r="AW388" s="166"/>
      <c r="AX388" s="166"/>
      <c r="AY388" s="166"/>
      <c r="AZ388" s="166"/>
      <c r="BA388" s="166"/>
      <c r="BB388" s="166"/>
      <c r="BC388" s="166"/>
      <c r="BD388" s="166"/>
      <c r="BE388" s="166"/>
      <c r="BF388" s="166"/>
      <c r="BG388" s="166"/>
      <c r="BH388" s="166"/>
      <c r="BI388" s="166"/>
      <c r="BJ388" s="166"/>
      <c r="BK388" s="166"/>
      <c r="BL388" s="166"/>
      <c r="BM388" s="166"/>
      <c r="BN388" s="166"/>
      <c r="BO388" s="166"/>
      <c r="BP388" s="166"/>
      <c r="BQ388" s="166"/>
      <c r="BR388" s="166"/>
      <c r="BS388" s="166"/>
    </row>
    <row r="389" spans="1:71" ht="15.75" customHeight="1" thickBot="1" x14ac:dyDescent="0.3">
      <c r="A389" s="165"/>
      <c r="B389" s="165"/>
      <c r="C389" s="148"/>
      <c r="D389" s="148"/>
      <c r="E389" s="166"/>
      <c r="F389" s="166"/>
      <c r="G389" s="166"/>
      <c r="H389" s="166"/>
      <c r="I389" s="166"/>
      <c r="J389" s="166"/>
      <c r="K389" s="166"/>
      <c r="L389" s="166"/>
      <c r="M389" s="166"/>
      <c r="N389" s="166"/>
      <c r="O389" s="166"/>
      <c r="P389" s="166"/>
      <c r="Q389" s="166"/>
      <c r="R389" s="166"/>
      <c r="S389" s="166"/>
      <c r="T389" s="166"/>
      <c r="U389" s="166"/>
      <c r="V389" s="166"/>
      <c r="W389" s="166"/>
      <c r="X389" s="166"/>
      <c r="Y389" s="166"/>
      <c r="Z389" s="166"/>
      <c r="AA389" s="166"/>
      <c r="AB389" s="166"/>
      <c r="AC389" s="166"/>
      <c r="AD389" s="166"/>
      <c r="AE389" s="166"/>
      <c r="AF389" s="166"/>
      <c r="AG389" s="166"/>
      <c r="AH389" s="166"/>
      <c r="AI389" s="166"/>
      <c r="AJ389" s="166"/>
      <c r="AK389" s="166"/>
      <c r="AL389" s="166"/>
      <c r="AM389" s="166"/>
      <c r="AN389" s="166"/>
      <c r="AO389" s="166"/>
      <c r="AP389" s="166"/>
      <c r="AQ389" s="166"/>
      <c r="AR389" s="166"/>
      <c r="AS389" s="166"/>
      <c r="AT389" s="166"/>
      <c r="AU389" s="166"/>
      <c r="AV389" s="166"/>
      <c r="AW389" s="166"/>
      <c r="AX389" s="166"/>
      <c r="AY389" s="166"/>
      <c r="AZ389" s="166"/>
      <c r="BA389" s="166"/>
      <c r="BB389" s="166"/>
      <c r="BC389" s="166"/>
      <c r="BD389" s="166"/>
      <c r="BE389" s="166"/>
      <c r="BF389" s="166"/>
      <c r="BG389" s="166"/>
      <c r="BH389" s="166"/>
      <c r="BI389" s="166"/>
      <c r="BJ389" s="166"/>
      <c r="BK389" s="166"/>
      <c r="BL389" s="166"/>
      <c r="BM389" s="166"/>
      <c r="BN389" s="166"/>
      <c r="BO389" s="166"/>
      <c r="BP389" s="166"/>
      <c r="BQ389" s="166"/>
      <c r="BR389" s="166"/>
      <c r="BS389" s="166"/>
    </row>
    <row r="390" spans="1:71" ht="15.75" customHeight="1" thickBot="1" x14ac:dyDescent="0.3">
      <c r="A390" s="165"/>
      <c r="B390" s="165"/>
      <c r="C390" s="148"/>
      <c r="D390" s="148"/>
      <c r="E390" s="166"/>
      <c r="F390" s="166"/>
      <c r="G390" s="166"/>
      <c r="H390" s="166"/>
      <c r="I390" s="166"/>
      <c r="J390" s="166"/>
      <c r="K390" s="166"/>
      <c r="L390" s="166"/>
      <c r="M390" s="166"/>
      <c r="N390" s="166"/>
      <c r="O390" s="166"/>
      <c r="P390" s="166"/>
      <c r="Q390" s="166"/>
      <c r="R390" s="166"/>
      <c r="S390" s="166"/>
      <c r="T390" s="166"/>
      <c r="U390" s="166"/>
      <c r="V390" s="166"/>
      <c r="W390" s="166"/>
      <c r="X390" s="166"/>
      <c r="Y390" s="166"/>
      <c r="Z390" s="166"/>
      <c r="AA390" s="166"/>
      <c r="AB390" s="166"/>
      <c r="AC390" s="166"/>
      <c r="AD390" s="166"/>
      <c r="AE390" s="166"/>
      <c r="AF390" s="166"/>
      <c r="AG390" s="166"/>
      <c r="AH390" s="166"/>
      <c r="AI390" s="166"/>
      <c r="AJ390" s="166"/>
      <c r="AK390" s="166"/>
      <c r="AL390" s="166"/>
      <c r="AM390" s="166"/>
      <c r="AN390" s="166"/>
      <c r="AO390" s="166"/>
      <c r="AP390" s="166"/>
      <c r="AQ390" s="166"/>
      <c r="AR390" s="166"/>
      <c r="AS390" s="166"/>
      <c r="AT390" s="166"/>
      <c r="AU390" s="166"/>
      <c r="AV390" s="166"/>
      <c r="AW390" s="166"/>
      <c r="AX390" s="166"/>
      <c r="AY390" s="166"/>
      <c r="AZ390" s="166"/>
      <c r="BA390" s="166"/>
      <c r="BB390" s="166"/>
      <c r="BC390" s="166"/>
      <c r="BD390" s="166"/>
      <c r="BE390" s="166"/>
      <c r="BF390" s="166"/>
      <c r="BG390" s="166"/>
      <c r="BH390" s="166"/>
      <c r="BI390" s="166"/>
      <c r="BJ390" s="166"/>
      <c r="BK390" s="166"/>
      <c r="BL390" s="166"/>
      <c r="BM390" s="166"/>
      <c r="BN390" s="166"/>
      <c r="BO390" s="166"/>
      <c r="BP390" s="166"/>
      <c r="BQ390" s="166"/>
      <c r="BR390" s="166"/>
      <c r="BS390" s="166"/>
    </row>
    <row r="391" spans="1:71" ht="15.75" customHeight="1" thickBot="1" x14ac:dyDescent="0.3">
      <c r="A391" s="165"/>
      <c r="B391" s="165"/>
      <c r="C391" s="148"/>
      <c r="D391" s="148"/>
      <c r="E391" s="166"/>
      <c r="F391" s="166"/>
      <c r="G391" s="166"/>
      <c r="H391" s="166"/>
      <c r="I391" s="166"/>
      <c r="J391" s="166"/>
      <c r="K391" s="166"/>
      <c r="L391" s="166"/>
      <c r="M391" s="166"/>
      <c r="N391" s="166"/>
      <c r="O391" s="166"/>
      <c r="P391" s="166"/>
      <c r="Q391" s="166"/>
      <c r="R391" s="166"/>
      <c r="S391" s="166"/>
      <c r="T391" s="166"/>
      <c r="U391" s="166"/>
      <c r="V391" s="166"/>
      <c r="W391" s="166"/>
      <c r="X391" s="166"/>
      <c r="Y391" s="166"/>
      <c r="Z391" s="166"/>
      <c r="AA391" s="166"/>
      <c r="AB391" s="166"/>
      <c r="AC391" s="166"/>
      <c r="AD391" s="166"/>
      <c r="AE391" s="166"/>
      <c r="AF391" s="166"/>
      <c r="AG391" s="166"/>
      <c r="AH391" s="166"/>
      <c r="AI391" s="166"/>
      <c r="AJ391" s="166"/>
      <c r="AK391" s="166"/>
      <c r="AL391" s="166"/>
      <c r="AM391" s="166"/>
      <c r="AN391" s="166"/>
      <c r="AO391" s="166"/>
      <c r="AP391" s="166"/>
      <c r="AQ391" s="166"/>
      <c r="AR391" s="166"/>
      <c r="AS391" s="166"/>
      <c r="AT391" s="166"/>
      <c r="AU391" s="166"/>
      <c r="AV391" s="166"/>
      <c r="AW391" s="166"/>
      <c r="AX391" s="166"/>
      <c r="AY391" s="166"/>
      <c r="AZ391" s="166"/>
      <c r="BA391" s="166"/>
      <c r="BB391" s="166"/>
      <c r="BC391" s="166"/>
      <c r="BD391" s="166"/>
      <c r="BE391" s="166"/>
      <c r="BF391" s="166"/>
      <c r="BG391" s="166"/>
      <c r="BH391" s="166"/>
      <c r="BI391" s="166"/>
      <c r="BJ391" s="166"/>
      <c r="BK391" s="166"/>
      <c r="BL391" s="166"/>
      <c r="BM391" s="166"/>
      <c r="BN391" s="166"/>
      <c r="BO391" s="166"/>
      <c r="BP391" s="166"/>
      <c r="BQ391" s="166"/>
      <c r="BR391" s="166"/>
      <c r="BS391" s="166"/>
    </row>
    <row r="392" spans="1:71" ht="15.75" customHeight="1" thickBot="1" x14ac:dyDescent="0.3">
      <c r="A392" s="165"/>
      <c r="B392" s="165"/>
      <c r="C392" s="148"/>
      <c r="D392" s="148"/>
      <c r="E392" s="166"/>
      <c r="F392" s="166"/>
      <c r="G392" s="166"/>
      <c r="H392" s="166"/>
      <c r="I392" s="166"/>
      <c r="J392" s="166"/>
      <c r="K392" s="166"/>
      <c r="L392" s="166"/>
      <c r="M392" s="166"/>
      <c r="N392" s="166"/>
      <c r="O392" s="166"/>
      <c r="P392" s="166"/>
      <c r="Q392" s="166"/>
      <c r="R392" s="166"/>
      <c r="S392" s="166"/>
      <c r="T392" s="166"/>
      <c r="U392" s="166"/>
      <c r="V392" s="166"/>
      <c r="W392" s="166"/>
      <c r="X392" s="166"/>
      <c r="Y392" s="166"/>
      <c r="Z392" s="166"/>
      <c r="AA392" s="166"/>
      <c r="AB392" s="166"/>
      <c r="AC392" s="166"/>
      <c r="AD392" s="166"/>
      <c r="AE392" s="166"/>
      <c r="AF392" s="166"/>
      <c r="AG392" s="166"/>
      <c r="AH392" s="166"/>
      <c r="AI392" s="166"/>
      <c r="AJ392" s="166"/>
      <c r="AK392" s="166"/>
      <c r="AL392" s="166"/>
      <c r="AM392" s="166"/>
      <c r="AN392" s="166"/>
      <c r="AO392" s="166"/>
      <c r="AP392" s="166"/>
      <c r="AQ392" s="166"/>
      <c r="AR392" s="166"/>
      <c r="AS392" s="166"/>
      <c r="AT392" s="166"/>
      <c r="AU392" s="166"/>
      <c r="AV392" s="166"/>
      <c r="AW392" s="166"/>
      <c r="AX392" s="166"/>
      <c r="AY392" s="166"/>
      <c r="AZ392" s="166"/>
      <c r="BA392" s="166"/>
      <c r="BB392" s="166"/>
      <c r="BC392" s="166"/>
      <c r="BD392" s="166"/>
      <c r="BE392" s="166"/>
      <c r="BF392" s="166"/>
      <c r="BG392" s="166"/>
      <c r="BH392" s="166"/>
      <c r="BI392" s="166"/>
      <c r="BJ392" s="166"/>
      <c r="BK392" s="166"/>
      <c r="BL392" s="166"/>
      <c r="BM392" s="166"/>
      <c r="BN392" s="166"/>
      <c r="BO392" s="166"/>
      <c r="BP392" s="166"/>
      <c r="BQ392" s="166"/>
      <c r="BR392" s="166"/>
      <c r="BS392" s="166"/>
    </row>
    <row r="393" spans="1:71" ht="15.75" customHeight="1" thickBot="1" x14ac:dyDescent="0.3">
      <c r="A393" s="165"/>
      <c r="B393" s="165"/>
      <c r="C393" s="148"/>
      <c r="D393" s="148"/>
      <c r="E393" s="166"/>
      <c r="F393" s="166"/>
      <c r="G393" s="166"/>
      <c r="H393" s="166"/>
      <c r="I393" s="166"/>
      <c r="J393" s="166"/>
      <c r="K393" s="166"/>
      <c r="L393" s="166"/>
      <c r="M393" s="166"/>
      <c r="N393" s="166"/>
      <c r="O393" s="166"/>
      <c r="P393" s="166"/>
      <c r="Q393" s="166"/>
      <c r="R393" s="166"/>
      <c r="S393" s="166"/>
      <c r="T393" s="166"/>
      <c r="U393" s="166"/>
      <c r="V393" s="166"/>
      <c r="W393" s="166"/>
      <c r="X393" s="166"/>
      <c r="Y393" s="166"/>
      <c r="Z393" s="166"/>
      <c r="AA393" s="166"/>
      <c r="AB393" s="166"/>
      <c r="AC393" s="166"/>
      <c r="AD393" s="166"/>
      <c r="AE393" s="166"/>
      <c r="AF393" s="166"/>
      <c r="AG393" s="166"/>
      <c r="AH393" s="166"/>
      <c r="AI393" s="166"/>
      <c r="AJ393" s="166"/>
      <c r="AK393" s="166"/>
      <c r="AL393" s="166"/>
      <c r="AM393" s="166"/>
      <c r="AN393" s="166"/>
      <c r="AO393" s="166"/>
      <c r="AP393" s="166"/>
      <c r="AQ393" s="166"/>
      <c r="AR393" s="166"/>
      <c r="AS393" s="166"/>
      <c r="AT393" s="166"/>
      <c r="AU393" s="166"/>
      <c r="AV393" s="166"/>
      <c r="AW393" s="166"/>
      <c r="AX393" s="166"/>
      <c r="AY393" s="166"/>
      <c r="AZ393" s="166"/>
      <c r="BA393" s="166"/>
      <c r="BB393" s="166"/>
      <c r="BC393" s="166"/>
      <c r="BD393" s="166"/>
      <c r="BE393" s="166"/>
      <c r="BF393" s="166"/>
      <c r="BG393" s="166"/>
      <c r="BH393" s="166"/>
      <c r="BI393" s="166"/>
      <c r="BJ393" s="166"/>
      <c r="BK393" s="166"/>
      <c r="BL393" s="166"/>
      <c r="BM393" s="166"/>
      <c r="BN393" s="166"/>
      <c r="BO393" s="166"/>
      <c r="BP393" s="166"/>
      <c r="BQ393" s="166"/>
      <c r="BR393" s="166"/>
      <c r="BS393" s="166"/>
    </row>
    <row r="394" spans="1:71" ht="15.75" customHeight="1" thickBot="1" x14ac:dyDescent="0.3">
      <c r="A394" s="165"/>
      <c r="B394" s="165"/>
      <c r="C394" s="148"/>
      <c r="D394" s="148"/>
      <c r="E394" s="166"/>
      <c r="F394" s="166"/>
      <c r="G394" s="166"/>
      <c r="H394" s="166"/>
      <c r="I394" s="166"/>
      <c r="J394" s="166"/>
      <c r="K394" s="166"/>
      <c r="L394" s="166"/>
      <c r="M394" s="166"/>
      <c r="N394" s="166"/>
      <c r="O394" s="166"/>
      <c r="P394" s="166"/>
      <c r="Q394" s="166"/>
      <c r="R394" s="166"/>
      <c r="S394" s="166"/>
      <c r="T394" s="166"/>
      <c r="U394" s="166"/>
      <c r="V394" s="166"/>
      <c r="W394" s="166"/>
      <c r="X394" s="166"/>
      <c r="Y394" s="166"/>
      <c r="Z394" s="166"/>
      <c r="AA394" s="166"/>
      <c r="AB394" s="166"/>
      <c r="AC394" s="166"/>
      <c r="AD394" s="166"/>
      <c r="AE394" s="166"/>
      <c r="AF394" s="166"/>
      <c r="AG394" s="166"/>
      <c r="AH394" s="166"/>
      <c r="AI394" s="166"/>
      <c r="AJ394" s="166"/>
      <c r="AK394" s="166"/>
      <c r="AL394" s="166"/>
      <c r="AM394" s="166"/>
      <c r="AN394" s="166"/>
      <c r="AO394" s="166"/>
      <c r="AP394" s="166"/>
      <c r="AQ394" s="166"/>
      <c r="AR394" s="166"/>
      <c r="AS394" s="166"/>
      <c r="AT394" s="166"/>
      <c r="AU394" s="166"/>
      <c r="AV394" s="166"/>
      <c r="AW394" s="166"/>
      <c r="AX394" s="166"/>
      <c r="AY394" s="166"/>
      <c r="AZ394" s="166"/>
      <c r="BA394" s="166"/>
      <c r="BB394" s="166"/>
      <c r="BC394" s="166"/>
      <c r="BD394" s="166"/>
      <c r="BE394" s="166"/>
      <c r="BF394" s="166"/>
      <c r="BG394" s="166"/>
      <c r="BH394" s="166"/>
      <c r="BI394" s="166"/>
      <c r="BJ394" s="166"/>
      <c r="BK394" s="166"/>
      <c r="BL394" s="166"/>
      <c r="BM394" s="166"/>
      <c r="BN394" s="166"/>
      <c r="BO394" s="166"/>
      <c r="BP394" s="166"/>
      <c r="BQ394" s="166"/>
      <c r="BR394" s="166"/>
      <c r="BS394" s="166"/>
    </row>
    <row r="395" spans="1:71" ht="15.75" customHeight="1" thickBot="1" x14ac:dyDescent="0.3">
      <c r="A395" s="165"/>
      <c r="B395" s="165"/>
      <c r="C395" s="148"/>
      <c r="D395" s="148"/>
      <c r="E395" s="166"/>
      <c r="F395" s="166"/>
      <c r="G395" s="166"/>
      <c r="H395" s="166"/>
      <c r="I395" s="166"/>
      <c r="J395" s="166"/>
      <c r="K395" s="166"/>
      <c r="L395" s="166"/>
      <c r="M395" s="166"/>
      <c r="N395" s="166"/>
      <c r="O395" s="166"/>
      <c r="P395" s="166"/>
      <c r="Q395" s="166"/>
      <c r="R395" s="166"/>
      <c r="S395" s="166"/>
      <c r="T395" s="166"/>
      <c r="U395" s="166"/>
      <c r="V395" s="166"/>
      <c r="W395" s="166"/>
      <c r="X395" s="166"/>
      <c r="Y395" s="166"/>
      <c r="Z395" s="166"/>
      <c r="AA395" s="166"/>
      <c r="AB395" s="166"/>
      <c r="AC395" s="166"/>
      <c r="AD395" s="166"/>
      <c r="AE395" s="166"/>
      <c r="AF395" s="166"/>
      <c r="AG395" s="166"/>
      <c r="AH395" s="166"/>
      <c r="AI395" s="166"/>
      <c r="AJ395" s="166"/>
      <c r="AK395" s="166"/>
      <c r="AL395" s="166"/>
      <c r="AM395" s="166"/>
      <c r="AN395" s="166"/>
      <c r="AO395" s="166"/>
      <c r="AP395" s="166"/>
      <c r="AQ395" s="166"/>
      <c r="AR395" s="166"/>
      <c r="AS395" s="166"/>
      <c r="AT395" s="166"/>
      <c r="AU395" s="166"/>
      <c r="AV395" s="166"/>
      <c r="AW395" s="166"/>
      <c r="AX395" s="166"/>
      <c r="AY395" s="166"/>
      <c r="AZ395" s="166"/>
      <c r="BA395" s="166"/>
      <c r="BB395" s="166"/>
      <c r="BC395" s="166"/>
      <c r="BD395" s="166"/>
      <c r="BE395" s="166"/>
      <c r="BF395" s="166"/>
      <c r="BG395" s="166"/>
      <c r="BH395" s="166"/>
      <c r="BI395" s="166"/>
      <c r="BJ395" s="166"/>
      <c r="BK395" s="166"/>
      <c r="BL395" s="166"/>
      <c r="BM395" s="166"/>
      <c r="BN395" s="166"/>
      <c r="BO395" s="166"/>
      <c r="BP395" s="166"/>
      <c r="BQ395" s="166"/>
      <c r="BR395" s="166"/>
      <c r="BS395" s="166"/>
    </row>
    <row r="396" spans="1:71" ht="15.75" customHeight="1" thickBot="1" x14ac:dyDescent="0.3">
      <c r="A396" s="165"/>
      <c r="B396" s="165"/>
      <c r="C396" s="148"/>
      <c r="D396" s="148"/>
      <c r="E396" s="166"/>
      <c r="F396" s="166"/>
      <c r="G396" s="166"/>
      <c r="H396" s="166"/>
      <c r="I396" s="166"/>
      <c r="J396" s="166"/>
      <c r="K396" s="166"/>
      <c r="L396" s="166"/>
      <c r="M396" s="166"/>
      <c r="N396" s="166"/>
      <c r="O396" s="166"/>
      <c r="P396" s="166"/>
      <c r="Q396" s="166"/>
      <c r="R396" s="166"/>
      <c r="S396" s="166"/>
      <c r="T396" s="166"/>
      <c r="U396" s="166"/>
      <c r="V396" s="166"/>
      <c r="W396" s="166"/>
      <c r="X396" s="166"/>
      <c r="Y396" s="166"/>
      <c r="Z396" s="166"/>
      <c r="AA396" s="166"/>
      <c r="AB396" s="166"/>
      <c r="AC396" s="166"/>
      <c r="AD396" s="166"/>
      <c r="AE396" s="166"/>
      <c r="AF396" s="166"/>
      <c r="AG396" s="166"/>
      <c r="AH396" s="166"/>
      <c r="AI396" s="166"/>
      <c r="AJ396" s="166"/>
      <c r="AK396" s="166"/>
      <c r="AL396" s="166"/>
      <c r="AM396" s="166"/>
      <c r="AN396" s="166"/>
      <c r="AO396" s="166"/>
      <c r="AP396" s="166"/>
      <c r="AQ396" s="166"/>
      <c r="AR396" s="166"/>
      <c r="AS396" s="166"/>
      <c r="AT396" s="166"/>
      <c r="AU396" s="166"/>
      <c r="AV396" s="166"/>
      <c r="AW396" s="166"/>
      <c r="AX396" s="166"/>
      <c r="AY396" s="166"/>
      <c r="AZ396" s="166"/>
      <c r="BA396" s="166"/>
      <c r="BB396" s="166"/>
      <c r="BC396" s="166"/>
      <c r="BD396" s="166"/>
      <c r="BE396" s="166"/>
      <c r="BF396" s="166"/>
      <c r="BG396" s="166"/>
      <c r="BH396" s="166"/>
      <c r="BI396" s="166"/>
      <c r="BJ396" s="166"/>
      <c r="BK396" s="166"/>
      <c r="BL396" s="166"/>
      <c r="BM396" s="166"/>
      <c r="BN396" s="166"/>
      <c r="BO396" s="166"/>
      <c r="BP396" s="166"/>
      <c r="BQ396" s="166"/>
      <c r="BR396" s="166"/>
      <c r="BS396" s="166"/>
    </row>
    <row r="397" spans="1:71" ht="15.75" customHeight="1" thickBot="1" x14ac:dyDescent="0.3">
      <c r="A397" s="165"/>
      <c r="B397" s="165"/>
      <c r="C397" s="148"/>
      <c r="D397" s="148"/>
      <c r="E397" s="166"/>
      <c r="F397" s="166"/>
      <c r="G397" s="166"/>
      <c r="H397" s="166"/>
      <c r="I397" s="166"/>
      <c r="J397" s="166"/>
      <c r="K397" s="166"/>
      <c r="L397" s="166"/>
      <c r="M397" s="166"/>
      <c r="N397" s="166"/>
      <c r="O397" s="166"/>
      <c r="P397" s="166"/>
      <c r="Q397" s="166"/>
      <c r="R397" s="166"/>
      <c r="S397" s="166"/>
      <c r="T397" s="166"/>
      <c r="U397" s="166"/>
      <c r="V397" s="166"/>
      <c r="W397" s="166"/>
      <c r="X397" s="166"/>
      <c r="Y397" s="166"/>
      <c r="Z397" s="166"/>
      <c r="AA397" s="166"/>
      <c r="AB397" s="166"/>
      <c r="AC397" s="166"/>
      <c r="AD397" s="166"/>
      <c r="AE397" s="166"/>
      <c r="AF397" s="166"/>
      <c r="AG397" s="166"/>
      <c r="AH397" s="166"/>
      <c r="AI397" s="166"/>
      <c r="AJ397" s="166"/>
      <c r="AK397" s="166"/>
      <c r="AL397" s="166"/>
      <c r="AM397" s="166"/>
      <c r="AN397" s="166"/>
      <c r="AO397" s="166"/>
      <c r="AP397" s="166"/>
      <c r="AQ397" s="166"/>
      <c r="AR397" s="166"/>
      <c r="AS397" s="166"/>
      <c r="AT397" s="166"/>
      <c r="AU397" s="166"/>
      <c r="AV397" s="166"/>
      <c r="AW397" s="166"/>
      <c r="AX397" s="166"/>
      <c r="AY397" s="166"/>
      <c r="AZ397" s="166"/>
      <c r="BA397" s="166"/>
      <c r="BB397" s="166"/>
      <c r="BC397" s="166"/>
      <c r="BD397" s="166"/>
      <c r="BE397" s="166"/>
      <c r="BF397" s="166"/>
      <c r="BG397" s="166"/>
      <c r="BH397" s="166"/>
      <c r="BI397" s="166"/>
      <c r="BJ397" s="166"/>
      <c r="BK397" s="166"/>
      <c r="BL397" s="166"/>
      <c r="BM397" s="166"/>
      <c r="BN397" s="166"/>
      <c r="BO397" s="166"/>
      <c r="BP397" s="166"/>
      <c r="BQ397" s="166"/>
      <c r="BR397" s="166"/>
      <c r="BS397" s="166"/>
    </row>
    <row r="398" spans="1:71" ht="15.75" customHeight="1" thickBot="1" x14ac:dyDescent="0.3">
      <c r="A398" s="165"/>
      <c r="B398" s="165"/>
      <c r="C398" s="148"/>
      <c r="D398" s="148"/>
      <c r="E398" s="166"/>
      <c r="F398" s="166"/>
      <c r="G398" s="166"/>
      <c r="H398" s="166"/>
      <c r="I398" s="166"/>
      <c r="J398" s="166"/>
      <c r="K398" s="166"/>
      <c r="L398" s="166"/>
      <c r="M398" s="166"/>
      <c r="N398" s="166"/>
      <c r="O398" s="166"/>
      <c r="P398" s="166"/>
      <c r="Q398" s="166"/>
      <c r="R398" s="166"/>
      <c r="S398" s="166"/>
      <c r="T398" s="166"/>
      <c r="U398" s="166"/>
      <c r="V398" s="166"/>
      <c r="W398" s="166"/>
      <c r="X398" s="166"/>
      <c r="Y398" s="166"/>
      <c r="Z398" s="166"/>
      <c r="AA398" s="166"/>
      <c r="AB398" s="166"/>
      <c r="AC398" s="166"/>
      <c r="AD398" s="166"/>
      <c r="AE398" s="166"/>
      <c r="AF398" s="166"/>
      <c r="AG398" s="166"/>
      <c r="AH398" s="166"/>
      <c r="AI398" s="166"/>
      <c r="AJ398" s="166"/>
      <c r="AK398" s="166"/>
      <c r="AL398" s="166"/>
      <c r="AM398" s="166"/>
      <c r="AN398" s="166"/>
      <c r="AO398" s="166"/>
      <c r="AP398" s="166"/>
      <c r="AQ398" s="166"/>
      <c r="AR398" s="166"/>
      <c r="AS398" s="166"/>
      <c r="AT398" s="166"/>
      <c r="AU398" s="166"/>
      <c r="AV398" s="166"/>
      <c r="AW398" s="166"/>
      <c r="AX398" s="166"/>
      <c r="AY398" s="166"/>
      <c r="AZ398" s="166"/>
      <c r="BA398" s="166"/>
      <c r="BB398" s="166"/>
      <c r="BC398" s="166"/>
      <c r="BD398" s="166"/>
      <c r="BE398" s="166"/>
      <c r="BF398" s="166"/>
      <c r="BG398" s="166"/>
      <c r="BH398" s="166"/>
      <c r="BI398" s="166"/>
      <c r="BJ398" s="166"/>
      <c r="BK398" s="166"/>
      <c r="BL398" s="166"/>
      <c r="BM398" s="166"/>
      <c r="BN398" s="166"/>
      <c r="BO398" s="166"/>
      <c r="BP398" s="166"/>
      <c r="BQ398" s="166"/>
      <c r="BR398" s="166"/>
      <c r="BS398" s="166"/>
    </row>
    <row r="399" spans="1:71" ht="15.75" customHeight="1" thickBot="1" x14ac:dyDescent="0.3">
      <c r="A399" s="165"/>
      <c r="B399" s="165"/>
      <c r="C399" s="148"/>
      <c r="D399" s="148"/>
      <c r="E399" s="166"/>
      <c r="F399" s="166"/>
      <c r="G399" s="166"/>
      <c r="H399" s="166"/>
      <c r="I399" s="166"/>
      <c r="J399" s="166"/>
      <c r="K399" s="166"/>
      <c r="L399" s="166"/>
      <c r="M399" s="166"/>
      <c r="N399" s="166"/>
      <c r="O399" s="166"/>
      <c r="P399" s="166"/>
      <c r="Q399" s="166"/>
      <c r="R399" s="166"/>
      <c r="S399" s="166"/>
      <c r="T399" s="166"/>
      <c r="U399" s="166"/>
      <c r="V399" s="166"/>
      <c r="W399" s="166"/>
      <c r="X399" s="166"/>
      <c r="Y399" s="166"/>
      <c r="Z399" s="166"/>
      <c r="AA399" s="166"/>
      <c r="AB399" s="166"/>
      <c r="AC399" s="166"/>
      <c r="AD399" s="166"/>
      <c r="AE399" s="166"/>
      <c r="AF399" s="166"/>
      <c r="AG399" s="166"/>
      <c r="AH399" s="166"/>
      <c r="AI399" s="166"/>
      <c r="AJ399" s="166"/>
      <c r="AK399" s="166"/>
      <c r="AL399" s="166"/>
      <c r="AM399" s="166"/>
      <c r="AN399" s="166"/>
      <c r="AO399" s="166"/>
      <c r="AP399" s="166"/>
      <c r="AQ399" s="166"/>
      <c r="AR399" s="166"/>
      <c r="AS399" s="166"/>
      <c r="AT399" s="166"/>
      <c r="AU399" s="166"/>
      <c r="AV399" s="166"/>
      <c r="AW399" s="166"/>
      <c r="AX399" s="166"/>
      <c r="AY399" s="166"/>
      <c r="AZ399" s="166"/>
      <c r="BA399" s="166"/>
      <c r="BB399" s="166"/>
      <c r="BC399" s="166"/>
      <c r="BD399" s="166"/>
      <c r="BE399" s="166"/>
      <c r="BF399" s="166"/>
      <c r="BG399" s="166"/>
      <c r="BH399" s="166"/>
      <c r="BI399" s="166"/>
      <c r="BJ399" s="166"/>
      <c r="BK399" s="166"/>
      <c r="BL399" s="166"/>
      <c r="BM399" s="166"/>
      <c r="BN399" s="166"/>
      <c r="BO399" s="166"/>
      <c r="BP399" s="166"/>
      <c r="BQ399" s="166"/>
      <c r="BR399" s="166"/>
      <c r="BS399" s="166"/>
    </row>
    <row r="400" spans="1:71" ht="15.75" customHeight="1" thickBot="1" x14ac:dyDescent="0.3">
      <c r="A400" s="165"/>
      <c r="B400" s="165"/>
      <c r="C400" s="148"/>
      <c r="D400" s="148"/>
      <c r="E400" s="166"/>
      <c r="F400" s="166"/>
      <c r="G400" s="166"/>
      <c r="H400" s="166"/>
      <c r="I400" s="166"/>
      <c r="J400" s="166"/>
      <c r="K400" s="166"/>
      <c r="L400" s="166"/>
      <c r="M400" s="166"/>
      <c r="N400" s="166"/>
      <c r="O400" s="166"/>
      <c r="P400" s="166"/>
      <c r="Q400" s="166"/>
      <c r="R400" s="166"/>
      <c r="S400" s="166"/>
      <c r="T400" s="166"/>
      <c r="U400" s="166"/>
      <c r="V400" s="166"/>
      <c r="W400" s="166"/>
      <c r="X400" s="166"/>
      <c r="Y400" s="166"/>
      <c r="Z400" s="166"/>
      <c r="AA400" s="166"/>
      <c r="AB400" s="166"/>
      <c r="AC400" s="166"/>
      <c r="AD400" s="166"/>
      <c r="AE400" s="166"/>
      <c r="AF400" s="166"/>
      <c r="AG400" s="166"/>
      <c r="AH400" s="166"/>
      <c r="AI400" s="166"/>
      <c r="AJ400" s="166"/>
      <c r="AK400" s="166"/>
      <c r="AL400" s="166"/>
      <c r="AM400" s="166"/>
      <c r="AN400" s="166"/>
      <c r="AO400" s="166"/>
      <c r="AP400" s="166"/>
      <c r="AQ400" s="166"/>
      <c r="AR400" s="166"/>
      <c r="AS400" s="166"/>
      <c r="AT400" s="166"/>
      <c r="AU400" s="166"/>
      <c r="AV400" s="166"/>
      <c r="AW400" s="166"/>
      <c r="AX400" s="166"/>
      <c r="AY400" s="166"/>
      <c r="AZ400" s="166"/>
      <c r="BA400" s="166"/>
      <c r="BB400" s="166"/>
      <c r="BC400" s="166"/>
      <c r="BD400" s="166"/>
      <c r="BE400" s="166"/>
      <c r="BF400" s="166"/>
      <c r="BG400" s="166"/>
      <c r="BH400" s="166"/>
      <c r="BI400" s="166"/>
      <c r="BJ400" s="166"/>
      <c r="BK400" s="166"/>
      <c r="BL400" s="166"/>
      <c r="BM400" s="166"/>
      <c r="BN400" s="166"/>
      <c r="BO400" s="166"/>
      <c r="BP400" s="166"/>
      <c r="BQ400" s="166"/>
      <c r="BR400" s="166"/>
      <c r="BS400" s="166"/>
    </row>
    <row r="401" spans="1:71" ht="15.75" customHeight="1" thickBot="1" x14ac:dyDescent="0.3">
      <c r="A401" s="165"/>
      <c r="B401" s="165"/>
      <c r="C401" s="148"/>
      <c r="D401" s="148"/>
      <c r="E401" s="166"/>
      <c r="F401" s="166"/>
      <c r="G401" s="166"/>
      <c r="H401" s="166"/>
      <c r="I401" s="166"/>
      <c r="J401" s="166"/>
      <c r="K401" s="166"/>
      <c r="L401" s="166"/>
      <c r="M401" s="166"/>
      <c r="N401" s="166"/>
      <c r="O401" s="166"/>
      <c r="P401" s="166"/>
      <c r="Q401" s="166"/>
      <c r="R401" s="166"/>
      <c r="S401" s="166"/>
      <c r="T401" s="166"/>
      <c r="U401" s="166"/>
      <c r="V401" s="166"/>
      <c r="W401" s="166"/>
      <c r="X401" s="166"/>
      <c r="Y401" s="166"/>
      <c r="Z401" s="166"/>
      <c r="AA401" s="166"/>
      <c r="AB401" s="166"/>
      <c r="AC401" s="166"/>
      <c r="AD401" s="166"/>
      <c r="AE401" s="166"/>
      <c r="AF401" s="166"/>
      <c r="AG401" s="166"/>
      <c r="AH401" s="166"/>
      <c r="AI401" s="166"/>
      <c r="AJ401" s="166"/>
      <c r="AK401" s="166"/>
      <c r="AL401" s="166"/>
      <c r="AM401" s="166"/>
      <c r="AN401" s="166"/>
      <c r="AO401" s="166"/>
      <c r="AP401" s="166"/>
      <c r="AQ401" s="166"/>
      <c r="AR401" s="166"/>
      <c r="AS401" s="166"/>
      <c r="AT401" s="166"/>
      <c r="AU401" s="166"/>
      <c r="AV401" s="166"/>
      <c r="AW401" s="166"/>
      <c r="AX401" s="166"/>
      <c r="AY401" s="166"/>
      <c r="AZ401" s="166"/>
      <c r="BA401" s="166"/>
      <c r="BB401" s="166"/>
      <c r="BC401" s="166"/>
      <c r="BD401" s="166"/>
      <c r="BE401" s="166"/>
      <c r="BF401" s="166"/>
      <c r="BG401" s="166"/>
      <c r="BH401" s="166"/>
      <c r="BI401" s="166"/>
      <c r="BJ401" s="166"/>
      <c r="BK401" s="166"/>
      <c r="BL401" s="166"/>
      <c r="BM401" s="166"/>
      <c r="BN401" s="166"/>
      <c r="BO401" s="166"/>
      <c r="BP401" s="166"/>
      <c r="BQ401" s="166"/>
      <c r="BR401" s="166"/>
      <c r="BS401" s="166"/>
    </row>
    <row r="402" spans="1:71" ht="15.75" customHeight="1" thickBot="1" x14ac:dyDescent="0.3">
      <c r="A402" s="165"/>
      <c r="B402" s="165"/>
      <c r="C402" s="148"/>
      <c r="D402" s="148"/>
      <c r="E402" s="166"/>
      <c r="F402" s="166"/>
      <c r="G402" s="166"/>
      <c r="H402" s="166"/>
      <c r="I402" s="166"/>
      <c r="J402" s="166"/>
      <c r="K402" s="166"/>
      <c r="L402" s="166"/>
      <c r="M402" s="166"/>
      <c r="N402" s="166"/>
      <c r="O402" s="166"/>
      <c r="P402" s="166"/>
      <c r="Q402" s="166"/>
      <c r="R402" s="166"/>
      <c r="S402" s="166"/>
      <c r="T402" s="166"/>
      <c r="U402" s="166"/>
      <c r="V402" s="166"/>
      <c r="W402" s="166"/>
      <c r="X402" s="166"/>
      <c r="Y402" s="166"/>
      <c r="Z402" s="166"/>
      <c r="AA402" s="166"/>
      <c r="AB402" s="166"/>
      <c r="AC402" s="166"/>
      <c r="AD402" s="166"/>
      <c r="AE402" s="166"/>
      <c r="AF402" s="166"/>
      <c r="AG402" s="166"/>
      <c r="AH402" s="166"/>
      <c r="AI402" s="166"/>
      <c r="AJ402" s="166"/>
      <c r="AK402" s="166"/>
      <c r="AL402" s="166"/>
      <c r="AM402" s="166"/>
      <c r="AN402" s="166"/>
      <c r="AO402" s="166"/>
      <c r="AP402" s="166"/>
      <c r="AQ402" s="166"/>
      <c r="AR402" s="166"/>
      <c r="AS402" s="166"/>
      <c r="AT402" s="166"/>
      <c r="AU402" s="166"/>
      <c r="AV402" s="166"/>
      <c r="AW402" s="166"/>
      <c r="AX402" s="166"/>
      <c r="AY402" s="166"/>
      <c r="AZ402" s="166"/>
      <c r="BA402" s="166"/>
      <c r="BB402" s="166"/>
      <c r="BC402" s="166"/>
      <c r="BD402" s="166"/>
      <c r="BE402" s="166"/>
      <c r="BF402" s="166"/>
      <c r="BG402" s="166"/>
      <c r="BH402" s="166"/>
      <c r="BI402" s="166"/>
      <c r="BJ402" s="166"/>
      <c r="BK402" s="166"/>
      <c r="BL402" s="166"/>
      <c r="BM402" s="166"/>
      <c r="BN402" s="166"/>
      <c r="BO402" s="166"/>
      <c r="BP402" s="166"/>
      <c r="BQ402" s="166"/>
      <c r="BR402" s="166"/>
      <c r="BS402" s="166"/>
    </row>
    <row r="403" spans="1:71" ht="15.75" customHeight="1" thickBot="1" x14ac:dyDescent="0.3">
      <c r="A403" s="165"/>
      <c r="B403" s="165"/>
      <c r="C403" s="148"/>
      <c r="D403" s="148"/>
      <c r="E403" s="166"/>
      <c r="F403" s="166"/>
      <c r="G403" s="166"/>
      <c r="H403" s="166"/>
      <c r="I403" s="166"/>
      <c r="J403" s="166"/>
      <c r="K403" s="166"/>
      <c r="L403" s="166"/>
      <c r="M403" s="166"/>
      <c r="N403" s="166"/>
      <c r="O403" s="166"/>
      <c r="P403" s="166"/>
      <c r="Q403" s="166"/>
      <c r="R403" s="166"/>
      <c r="S403" s="166"/>
      <c r="T403" s="166"/>
      <c r="U403" s="166"/>
      <c r="V403" s="166"/>
      <c r="W403" s="166"/>
      <c r="X403" s="166"/>
      <c r="Y403" s="166"/>
      <c r="Z403" s="166"/>
      <c r="AA403" s="166"/>
      <c r="AB403" s="166"/>
      <c r="AC403" s="166"/>
      <c r="AD403" s="166"/>
      <c r="AE403" s="166"/>
      <c r="AF403" s="166"/>
      <c r="AG403" s="166"/>
      <c r="AH403" s="166"/>
      <c r="AI403" s="166"/>
      <c r="AJ403" s="166"/>
      <c r="AK403" s="166"/>
      <c r="AL403" s="166"/>
      <c r="AM403" s="166"/>
      <c r="AN403" s="166"/>
      <c r="AO403" s="166"/>
      <c r="AP403" s="166"/>
      <c r="AQ403" s="166"/>
      <c r="AR403" s="166"/>
      <c r="AS403" s="166"/>
      <c r="AT403" s="166"/>
      <c r="AU403" s="166"/>
      <c r="AV403" s="166"/>
      <c r="AW403" s="166"/>
      <c r="AX403" s="166"/>
      <c r="AY403" s="166"/>
      <c r="AZ403" s="166"/>
      <c r="BA403" s="166"/>
      <c r="BB403" s="166"/>
      <c r="BC403" s="166"/>
      <c r="BD403" s="166"/>
      <c r="BE403" s="166"/>
      <c r="BF403" s="166"/>
      <c r="BG403" s="166"/>
      <c r="BH403" s="166"/>
      <c r="BI403" s="166"/>
      <c r="BJ403" s="166"/>
      <c r="BK403" s="166"/>
      <c r="BL403" s="166"/>
      <c r="BM403" s="166"/>
      <c r="BN403" s="166"/>
      <c r="BO403" s="166"/>
      <c r="BP403" s="166"/>
      <c r="BQ403" s="166"/>
      <c r="BR403" s="166"/>
      <c r="BS403" s="166"/>
    </row>
    <row r="404" spans="1:71" ht="15.75" customHeight="1" thickBot="1" x14ac:dyDescent="0.3">
      <c r="A404" s="165"/>
      <c r="B404" s="165"/>
      <c r="C404" s="148"/>
      <c r="D404" s="148"/>
      <c r="E404" s="166"/>
      <c r="F404" s="166"/>
      <c r="G404" s="166"/>
      <c r="H404" s="166"/>
      <c r="I404" s="166"/>
      <c r="J404" s="166"/>
      <c r="K404" s="166"/>
      <c r="L404" s="166"/>
      <c r="M404" s="166"/>
      <c r="N404" s="166"/>
      <c r="O404" s="166"/>
      <c r="P404" s="166"/>
      <c r="Q404" s="166"/>
      <c r="R404" s="166"/>
      <c r="S404" s="166"/>
      <c r="T404" s="166"/>
      <c r="U404" s="166"/>
      <c r="V404" s="166"/>
      <c r="W404" s="166"/>
      <c r="X404" s="166"/>
      <c r="Y404" s="166"/>
      <c r="Z404" s="166"/>
      <c r="AA404" s="166"/>
      <c r="AB404" s="166"/>
      <c r="AC404" s="166"/>
      <c r="AD404" s="166"/>
      <c r="AE404" s="166"/>
      <c r="AF404" s="166"/>
      <c r="AG404" s="166"/>
      <c r="AH404" s="166"/>
      <c r="AI404" s="166"/>
      <c r="AJ404" s="166"/>
      <c r="AK404" s="166"/>
      <c r="AL404" s="166"/>
      <c r="AM404" s="166"/>
      <c r="AN404" s="166"/>
      <c r="AO404" s="166"/>
      <c r="AP404" s="166"/>
      <c r="AQ404" s="166"/>
      <c r="AR404" s="166"/>
      <c r="AS404" s="166"/>
      <c r="AT404" s="166"/>
      <c r="AU404" s="166"/>
      <c r="AV404" s="166"/>
      <c r="AW404" s="166"/>
      <c r="AX404" s="166"/>
      <c r="AY404" s="166"/>
      <c r="AZ404" s="166"/>
      <c r="BA404" s="166"/>
      <c r="BB404" s="166"/>
      <c r="BC404" s="166"/>
      <c r="BD404" s="166"/>
      <c r="BE404" s="166"/>
      <c r="BF404" s="166"/>
      <c r="BG404" s="166"/>
      <c r="BH404" s="166"/>
      <c r="BI404" s="166"/>
      <c r="BJ404" s="166"/>
      <c r="BK404" s="166"/>
      <c r="BL404" s="166"/>
      <c r="BM404" s="166"/>
      <c r="BN404" s="166"/>
      <c r="BO404" s="166"/>
      <c r="BP404" s="166"/>
      <c r="BQ404" s="166"/>
      <c r="BR404" s="166"/>
      <c r="BS404" s="166"/>
    </row>
    <row r="405" spans="1:71" ht="15.75" customHeight="1" thickBot="1" x14ac:dyDescent="0.3">
      <c r="A405" s="165"/>
      <c r="B405" s="165"/>
      <c r="C405" s="148"/>
      <c r="D405" s="148"/>
      <c r="E405" s="166"/>
      <c r="F405" s="166"/>
      <c r="G405" s="166"/>
      <c r="H405" s="166"/>
      <c r="I405" s="166"/>
      <c r="J405" s="166"/>
      <c r="K405" s="166"/>
      <c r="L405" s="166"/>
      <c r="M405" s="166"/>
      <c r="N405" s="166"/>
      <c r="O405" s="166"/>
      <c r="P405" s="166"/>
      <c r="Q405" s="166"/>
      <c r="R405" s="166"/>
      <c r="S405" s="166"/>
      <c r="T405" s="166"/>
      <c r="U405" s="166"/>
      <c r="V405" s="166"/>
      <c r="W405" s="166"/>
      <c r="X405" s="166"/>
      <c r="Y405" s="166"/>
      <c r="Z405" s="166"/>
      <c r="AA405" s="166"/>
      <c r="AB405" s="166"/>
      <c r="AC405" s="166"/>
      <c r="AD405" s="166"/>
      <c r="AE405" s="166"/>
      <c r="AF405" s="166"/>
      <c r="AG405" s="166"/>
      <c r="AH405" s="166"/>
      <c r="AI405" s="166"/>
      <c r="AJ405" s="166"/>
      <c r="AK405" s="166"/>
      <c r="AL405" s="166"/>
      <c r="AM405" s="166"/>
      <c r="AN405" s="166"/>
      <c r="AO405" s="166"/>
      <c r="AP405" s="166"/>
      <c r="AQ405" s="166"/>
      <c r="AR405" s="166"/>
      <c r="AS405" s="166"/>
      <c r="AT405" s="166"/>
      <c r="AU405" s="166"/>
      <c r="AV405" s="166"/>
      <c r="AW405" s="166"/>
      <c r="AX405" s="166"/>
      <c r="AY405" s="166"/>
      <c r="AZ405" s="166"/>
      <c r="BA405" s="166"/>
      <c r="BB405" s="166"/>
      <c r="BC405" s="166"/>
      <c r="BD405" s="166"/>
      <c r="BE405" s="166"/>
      <c r="BF405" s="166"/>
      <c r="BG405" s="166"/>
      <c r="BH405" s="166"/>
      <c r="BI405" s="166"/>
      <c r="BJ405" s="166"/>
      <c r="BK405" s="166"/>
      <c r="BL405" s="166"/>
      <c r="BM405" s="166"/>
      <c r="BN405" s="166"/>
      <c r="BO405" s="166"/>
      <c r="BP405" s="166"/>
      <c r="BQ405" s="166"/>
      <c r="BR405" s="166"/>
      <c r="BS405" s="166"/>
    </row>
    <row r="406" spans="1:71" ht="15.75" customHeight="1" thickBot="1" x14ac:dyDescent="0.3">
      <c r="A406" s="165"/>
      <c r="B406" s="165"/>
      <c r="C406" s="148"/>
      <c r="D406" s="148"/>
      <c r="E406" s="166"/>
      <c r="F406" s="166"/>
      <c r="G406" s="166"/>
      <c r="H406" s="166"/>
      <c r="I406" s="166"/>
      <c r="J406" s="166"/>
      <c r="K406" s="166"/>
      <c r="L406" s="166"/>
      <c r="M406" s="166"/>
      <c r="N406" s="166"/>
      <c r="O406" s="166"/>
      <c r="P406" s="166"/>
      <c r="Q406" s="166"/>
      <c r="R406" s="166"/>
      <c r="S406" s="166"/>
      <c r="T406" s="166"/>
      <c r="U406" s="166"/>
      <c r="V406" s="166"/>
      <c r="W406" s="166"/>
      <c r="X406" s="166"/>
      <c r="Y406" s="166"/>
      <c r="Z406" s="166"/>
      <c r="AA406" s="166"/>
      <c r="AB406" s="166"/>
      <c r="AC406" s="166"/>
      <c r="AD406" s="166"/>
      <c r="AE406" s="166"/>
      <c r="AF406" s="166"/>
      <c r="AG406" s="166"/>
      <c r="AH406" s="166"/>
      <c r="AI406" s="166"/>
      <c r="AJ406" s="166"/>
      <c r="AK406" s="166"/>
      <c r="AL406" s="166"/>
      <c r="AM406" s="166"/>
      <c r="AN406" s="166"/>
      <c r="AO406" s="166"/>
      <c r="AP406" s="166"/>
      <c r="AQ406" s="166"/>
      <c r="AR406" s="166"/>
      <c r="AS406" s="166"/>
      <c r="AT406" s="166"/>
      <c r="AU406" s="166"/>
      <c r="AV406" s="166"/>
      <c r="AW406" s="166"/>
      <c r="AX406" s="166"/>
      <c r="AY406" s="166"/>
      <c r="AZ406" s="166"/>
      <c r="BA406" s="166"/>
      <c r="BB406" s="166"/>
      <c r="BC406" s="166"/>
      <c r="BD406" s="166"/>
      <c r="BE406" s="166"/>
      <c r="BF406" s="166"/>
      <c r="BG406" s="166"/>
      <c r="BH406" s="166"/>
      <c r="BI406" s="166"/>
      <c r="BJ406" s="166"/>
      <c r="BK406" s="166"/>
      <c r="BL406" s="166"/>
      <c r="BM406" s="166"/>
      <c r="BN406" s="166"/>
      <c r="BO406" s="166"/>
      <c r="BP406" s="166"/>
      <c r="BQ406" s="166"/>
      <c r="BR406" s="166"/>
      <c r="BS406" s="166"/>
    </row>
    <row r="407" spans="1:71" ht="15.75" customHeight="1" thickBot="1" x14ac:dyDescent="0.3">
      <c r="A407" s="165"/>
      <c r="B407" s="165"/>
      <c r="C407" s="148"/>
      <c r="D407" s="148"/>
      <c r="E407" s="166"/>
      <c r="F407" s="166"/>
      <c r="G407" s="166"/>
      <c r="H407" s="166"/>
      <c r="I407" s="166"/>
      <c r="J407" s="166"/>
      <c r="K407" s="166"/>
      <c r="L407" s="166"/>
      <c r="M407" s="166"/>
      <c r="N407" s="166"/>
      <c r="O407" s="166"/>
      <c r="P407" s="166"/>
      <c r="Q407" s="166"/>
      <c r="R407" s="166"/>
      <c r="S407" s="166"/>
      <c r="T407" s="166"/>
      <c r="U407" s="166"/>
      <c r="V407" s="166"/>
      <c r="W407" s="166"/>
      <c r="X407" s="166"/>
      <c r="Y407" s="166"/>
      <c r="Z407" s="166"/>
      <c r="AA407" s="166"/>
      <c r="AB407" s="166"/>
      <c r="AC407" s="166"/>
      <c r="AD407" s="166"/>
      <c r="AE407" s="166"/>
      <c r="AF407" s="166"/>
      <c r="AG407" s="166"/>
      <c r="AH407" s="166"/>
      <c r="AI407" s="166"/>
      <c r="AJ407" s="166"/>
      <c r="AK407" s="166"/>
      <c r="AL407" s="166"/>
      <c r="AM407" s="166"/>
      <c r="AN407" s="166"/>
      <c r="AO407" s="166"/>
      <c r="AP407" s="166"/>
      <c r="AQ407" s="166"/>
      <c r="AR407" s="166"/>
      <c r="AS407" s="166"/>
      <c r="AT407" s="166"/>
      <c r="AU407" s="166"/>
      <c r="AV407" s="166"/>
      <c r="AW407" s="166"/>
      <c r="AX407" s="166"/>
      <c r="AY407" s="166"/>
      <c r="AZ407" s="166"/>
      <c r="BA407" s="166"/>
      <c r="BB407" s="166"/>
      <c r="BC407" s="166"/>
      <c r="BD407" s="166"/>
      <c r="BE407" s="166"/>
      <c r="BF407" s="166"/>
      <c r="BG407" s="166"/>
      <c r="BH407" s="166"/>
      <c r="BI407" s="166"/>
      <c r="BJ407" s="166"/>
      <c r="BK407" s="166"/>
      <c r="BL407" s="166"/>
      <c r="BM407" s="166"/>
      <c r="BN407" s="166"/>
      <c r="BO407" s="166"/>
      <c r="BP407" s="166"/>
      <c r="BQ407" s="166"/>
      <c r="BR407" s="166"/>
      <c r="BS407" s="166"/>
    </row>
    <row r="408" spans="1:71" ht="15.75" customHeight="1" thickBot="1" x14ac:dyDescent="0.3">
      <c r="A408" s="165"/>
      <c r="B408" s="165"/>
      <c r="C408" s="148"/>
      <c r="D408" s="148"/>
      <c r="E408" s="166"/>
      <c r="F408" s="166"/>
      <c r="G408" s="166"/>
      <c r="H408" s="166"/>
      <c r="I408" s="166"/>
      <c r="J408" s="166"/>
      <c r="K408" s="166"/>
      <c r="L408" s="166"/>
      <c r="M408" s="166"/>
      <c r="N408" s="166"/>
      <c r="O408" s="166"/>
      <c r="P408" s="166"/>
      <c r="Q408" s="166"/>
      <c r="R408" s="166"/>
      <c r="S408" s="166"/>
      <c r="T408" s="166"/>
      <c r="U408" s="166"/>
      <c r="V408" s="166"/>
      <c r="W408" s="166"/>
      <c r="X408" s="166"/>
      <c r="Y408" s="166"/>
      <c r="Z408" s="166"/>
      <c r="AA408" s="166"/>
      <c r="AB408" s="166"/>
      <c r="AC408" s="166"/>
      <c r="AD408" s="166"/>
      <c r="AE408" s="166"/>
      <c r="AF408" s="166"/>
      <c r="AG408" s="166"/>
      <c r="AH408" s="166"/>
      <c r="AI408" s="166"/>
      <c r="AJ408" s="166"/>
      <c r="AK408" s="166"/>
      <c r="AL408" s="166"/>
      <c r="AM408" s="166"/>
      <c r="AN408" s="166"/>
      <c r="AO408" s="166"/>
      <c r="AP408" s="166"/>
      <c r="AQ408" s="166"/>
      <c r="AR408" s="166"/>
      <c r="AS408" s="166"/>
      <c r="AT408" s="166"/>
      <c r="AU408" s="166"/>
      <c r="AV408" s="166"/>
      <c r="AW408" s="166"/>
      <c r="AX408" s="166"/>
      <c r="AY408" s="166"/>
      <c r="AZ408" s="166"/>
      <c r="BA408" s="166"/>
      <c r="BB408" s="166"/>
      <c r="BC408" s="166"/>
      <c r="BD408" s="166"/>
      <c r="BE408" s="166"/>
      <c r="BF408" s="166"/>
      <c r="BG408" s="166"/>
      <c r="BH408" s="166"/>
      <c r="BI408" s="166"/>
      <c r="BJ408" s="166"/>
      <c r="BK408" s="166"/>
      <c r="BL408" s="166"/>
      <c r="BM408" s="166"/>
      <c r="BN408" s="166"/>
      <c r="BO408" s="166"/>
      <c r="BP408" s="166"/>
      <c r="BQ408" s="166"/>
      <c r="BR408" s="166"/>
      <c r="BS408" s="166"/>
    </row>
    <row r="409" spans="1:71" ht="15.75" customHeight="1" thickBot="1" x14ac:dyDescent="0.3">
      <c r="A409" s="165"/>
      <c r="B409" s="165"/>
      <c r="C409" s="148"/>
      <c r="D409" s="148"/>
      <c r="E409" s="166"/>
      <c r="F409" s="166"/>
      <c r="G409" s="166"/>
      <c r="H409" s="166"/>
      <c r="I409" s="166"/>
      <c r="J409" s="166"/>
      <c r="K409" s="166"/>
      <c r="L409" s="166"/>
      <c r="M409" s="166"/>
      <c r="N409" s="166"/>
      <c r="O409" s="166"/>
      <c r="P409" s="166"/>
      <c r="Q409" s="166"/>
      <c r="R409" s="166"/>
      <c r="S409" s="166"/>
      <c r="T409" s="166"/>
      <c r="U409" s="166"/>
      <c r="V409" s="166"/>
      <c r="W409" s="166"/>
      <c r="X409" s="166"/>
      <c r="Y409" s="166"/>
      <c r="Z409" s="166"/>
      <c r="AA409" s="166"/>
      <c r="AB409" s="166"/>
      <c r="AC409" s="166"/>
      <c r="AD409" s="166"/>
      <c r="AE409" s="166"/>
      <c r="AF409" s="166"/>
      <c r="AG409" s="166"/>
      <c r="AH409" s="166"/>
      <c r="AI409" s="166"/>
      <c r="AJ409" s="166"/>
      <c r="AK409" s="166"/>
      <c r="AL409" s="166"/>
      <c r="AM409" s="166"/>
      <c r="AN409" s="166"/>
      <c r="AO409" s="166"/>
      <c r="AP409" s="166"/>
      <c r="AQ409" s="166"/>
      <c r="AR409" s="166"/>
      <c r="AS409" s="166"/>
      <c r="AT409" s="166"/>
      <c r="AU409" s="166"/>
      <c r="AV409" s="166"/>
      <c r="AW409" s="166"/>
      <c r="AX409" s="166"/>
      <c r="AY409" s="166"/>
      <c r="AZ409" s="166"/>
      <c r="BA409" s="166"/>
      <c r="BB409" s="166"/>
      <c r="BC409" s="166"/>
      <c r="BD409" s="166"/>
      <c r="BE409" s="166"/>
      <c r="BF409" s="166"/>
      <c r="BG409" s="166"/>
      <c r="BH409" s="166"/>
      <c r="BI409" s="166"/>
      <c r="BJ409" s="166"/>
      <c r="BK409" s="166"/>
      <c r="BL409" s="166"/>
      <c r="BM409" s="166"/>
      <c r="BN409" s="166"/>
      <c r="BO409" s="166"/>
      <c r="BP409" s="166"/>
      <c r="BQ409" s="166"/>
      <c r="BR409" s="166"/>
      <c r="BS409" s="166"/>
    </row>
    <row r="410" spans="1:71" ht="15.75" customHeight="1" thickBot="1" x14ac:dyDescent="0.3">
      <c r="A410" s="165"/>
      <c r="B410" s="165"/>
      <c r="C410" s="148"/>
      <c r="D410" s="148"/>
      <c r="E410" s="166"/>
      <c r="F410" s="166"/>
      <c r="G410" s="166"/>
      <c r="H410" s="166"/>
      <c r="I410" s="166"/>
      <c r="J410" s="166"/>
      <c r="K410" s="166"/>
      <c r="L410" s="166"/>
      <c r="M410" s="166"/>
      <c r="N410" s="166"/>
      <c r="O410" s="166"/>
      <c r="P410" s="166"/>
      <c r="Q410" s="166"/>
      <c r="R410" s="166"/>
      <c r="S410" s="166"/>
      <c r="T410" s="166"/>
      <c r="U410" s="166"/>
      <c r="V410" s="166"/>
      <c r="W410" s="166"/>
      <c r="X410" s="166"/>
      <c r="Y410" s="166"/>
      <c r="Z410" s="166"/>
      <c r="AA410" s="166"/>
      <c r="AB410" s="166"/>
      <c r="AC410" s="166"/>
      <c r="AD410" s="166"/>
      <c r="AE410" s="166"/>
      <c r="AF410" s="166"/>
      <c r="AG410" s="166"/>
      <c r="AH410" s="166"/>
      <c r="AI410" s="166"/>
      <c r="AJ410" s="166"/>
      <c r="AK410" s="166"/>
      <c r="AL410" s="166"/>
      <c r="AM410" s="166"/>
      <c r="AN410" s="166"/>
      <c r="AO410" s="166"/>
      <c r="AP410" s="166"/>
      <c r="AQ410" s="166"/>
      <c r="AR410" s="166"/>
      <c r="AS410" s="166"/>
      <c r="AT410" s="166"/>
      <c r="AU410" s="166"/>
      <c r="AV410" s="166"/>
      <c r="AW410" s="166"/>
      <c r="AX410" s="166"/>
      <c r="AY410" s="166"/>
      <c r="AZ410" s="166"/>
      <c r="BA410" s="166"/>
      <c r="BB410" s="166"/>
      <c r="BC410" s="166"/>
      <c r="BD410" s="166"/>
      <c r="BE410" s="166"/>
      <c r="BF410" s="166"/>
      <c r="BG410" s="166"/>
      <c r="BH410" s="166"/>
      <c r="BI410" s="166"/>
      <c r="BJ410" s="166"/>
      <c r="BK410" s="166"/>
      <c r="BL410" s="166"/>
      <c r="BM410" s="166"/>
      <c r="BN410" s="166"/>
      <c r="BO410" s="166"/>
      <c r="BP410" s="166"/>
      <c r="BQ410" s="166"/>
      <c r="BR410" s="166"/>
      <c r="BS410" s="166"/>
    </row>
    <row r="411" spans="1:71" ht="15.75" customHeight="1" thickBot="1" x14ac:dyDescent="0.3">
      <c r="A411" s="165"/>
      <c r="B411" s="165"/>
      <c r="C411" s="148"/>
      <c r="D411" s="148"/>
      <c r="E411" s="166"/>
      <c r="F411" s="166"/>
      <c r="G411" s="166"/>
      <c r="H411" s="166"/>
      <c r="I411" s="166"/>
      <c r="J411" s="166"/>
      <c r="K411" s="166"/>
      <c r="L411" s="166"/>
      <c r="M411" s="166"/>
      <c r="N411" s="166"/>
      <c r="O411" s="166"/>
      <c r="P411" s="166"/>
      <c r="Q411" s="166"/>
      <c r="R411" s="166"/>
      <c r="S411" s="166"/>
      <c r="T411" s="166"/>
      <c r="U411" s="166"/>
      <c r="V411" s="166"/>
      <c r="W411" s="166"/>
      <c r="X411" s="166"/>
      <c r="Y411" s="166"/>
      <c r="Z411" s="166"/>
      <c r="AA411" s="166"/>
      <c r="AB411" s="166"/>
      <c r="AC411" s="166"/>
      <c r="AD411" s="166"/>
      <c r="AE411" s="166"/>
      <c r="AF411" s="166"/>
      <c r="AG411" s="166"/>
      <c r="AH411" s="166"/>
      <c r="AI411" s="166"/>
      <c r="AJ411" s="166"/>
      <c r="AK411" s="166"/>
      <c r="AL411" s="166"/>
      <c r="AM411" s="166"/>
      <c r="AN411" s="166"/>
      <c r="AO411" s="166"/>
      <c r="AP411" s="166"/>
      <c r="AQ411" s="166"/>
      <c r="AR411" s="166"/>
      <c r="AS411" s="166"/>
      <c r="AT411" s="166"/>
      <c r="AU411" s="166"/>
      <c r="AV411" s="166"/>
      <c r="AW411" s="166"/>
      <c r="AX411" s="166"/>
      <c r="AY411" s="166"/>
      <c r="AZ411" s="166"/>
      <c r="BA411" s="166"/>
      <c r="BB411" s="166"/>
      <c r="BC411" s="166"/>
      <c r="BD411" s="166"/>
      <c r="BE411" s="166"/>
      <c r="BF411" s="166"/>
      <c r="BG411" s="166"/>
      <c r="BH411" s="166"/>
      <c r="BI411" s="166"/>
      <c r="BJ411" s="166"/>
      <c r="BK411" s="166"/>
      <c r="BL411" s="166"/>
      <c r="BM411" s="166"/>
      <c r="BN411" s="166"/>
      <c r="BO411" s="166"/>
      <c r="BP411" s="166"/>
      <c r="BQ411" s="166"/>
      <c r="BR411" s="166"/>
      <c r="BS411" s="166"/>
    </row>
    <row r="412" spans="1:71" ht="15.75" customHeight="1" thickBot="1" x14ac:dyDescent="0.3">
      <c r="A412" s="165"/>
      <c r="B412" s="165"/>
      <c r="C412" s="148"/>
      <c r="D412" s="148"/>
      <c r="E412" s="166"/>
      <c r="F412" s="166"/>
      <c r="G412" s="166"/>
      <c r="H412" s="166"/>
      <c r="I412" s="166"/>
      <c r="J412" s="166"/>
      <c r="K412" s="166"/>
      <c r="L412" s="166"/>
      <c r="M412" s="166"/>
      <c r="N412" s="166"/>
      <c r="O412" s="166"/>
      <c r="P412" s="166"/>
      <c r="Q412" s="166"/>
      <c r="R412" s="166"/>
      <c r="S412" s="166"/>
      <c r="T412" s="166"/>
      <c r="U412" s="166"/>
      <c r="V412" s="166"/>
      <c r="W412" s="166"/>
      <c r="X412" s="166"/>
      <c r="Y412" s="166"/>
      <c r="Z412" s="166"/>
      <c r="AA412" s="166"/>
      <c r="AB412" s="166"/>
      <c r="AC412" s="166"/>
      <c r="AD412" s="166"/>
      <c r="AE412" s="166"/>
      <c r="AF412" s="166"/>
      <c r="AG412" s="166"/>
      <c r="AH412" s="166"/>
      <c r="AI412" s="166"/>
      <c r="AJ412" s="166"/>
      <c r="AK412" s="166"/>
      <c r="AL412" s="166"/>
      <c r="AM412" s="166"/>
      <c r="AN412" s="166"/>
      <c r="AO412" s="166"/>
      <c r="AP412" s="166"/>
      <c r="AQ412" s="166"/>
      <c r="AR412" s="166"/>
      <c r="AS412" s="166"/>
      <c r="AT412" s="166"/>
      <c r="AU412" s="166"/>
      <c r="AV412" s="166"/>
      <c r="AW412" s="166"/>
      <c r="AX412" s="166"/>
      <c r="AY412" s="166"/>
      <c r="AZ412" s="166"/>
      <c r="BA412" s="166"/>
      <c r="BB412" s="166"/>
      <c r="BC412" s="166"/>
      <c r="BD412" s="166"/>
      <c r="BE412" s="166"/>
      <c r="BF412" s="166"/>
      <c r="BG412" s="166"/>
      <c r="BH412" s="166"/>
      <c r="BI412" s="166"/>
      <c r="BJ412" s="166"/>
      <c r="BK412" s="166"/>
      <c r="BL412" s="166"/>
      <c r="BM412" s="166"/>
      <c r="BN412" s="166"/>
      <c r="BO412" s="166"/>
      <c r="BP412" s="166"/>
      <c r="BQ412" s="166"/>
      <c r="BR412" s="166"/>
      <c r="BS412" s="166"/>
    </row>
    <row r="413" spans="1:71" ht="15.75" customHeight="1" thickBot="1" x14ac:dyDescent="0.3">
      <c r="A413" s="165"/>
      <c r="B413" s="165"/>
      <c r="C413" s="148"/>
      <c r="D413" s="148"/>
      <c r="E413" s="166"/>
      <c r="F413" s="166"/>
      <c r="G413" s="166"/>
      <c r="H413" s="166"/>
      <c r="I413" s="166"/>
      <c r="J413" s="166"/>
      <c r="K413" s="166"/>
      <c r="L413" s="166"/>
      <c r="M413" s="166"/>
      <c r="N413" s="166"/>
      <c r="O413" s="166"/>
      <c r="P413" s="166"/>
      <c r="Q413" s="166"/>
      <c r="R413" s="166"/>
      <c r="S413" s="166"/>
      <c r="T413" s="166"/>
      <c r="U413" s="166"/>
      <c r="V413" s="166"/>
      <c r="W413" s="166"/>
      <c r="X413" s="166"/>
      <c r="Y413" s="166"/>
      <c r="Z413" s="166"/>
      <c r="AA413" s="166"/>
      <c r="AB413" s="166"/>
      <c r="AC413" s="166"/>
      <c r="AD413" s="166"/>
      <c r="AE413" s="166"/>
      <c r="AF413" s="166"/>
      <c r="AG413" s="166"/>
      <c r="AH413" s="166"/>
      <c r="AI413" s="166"/>
      <c r="AJ413" s="166"/>
      <c r="AK413" s="166"/>
      <c r="AL413" s="166"/>
      <c r="AM413" s="166"/>
      <c r="AN413" s="166"/>
      <c r="AO413" s="166"/>
      <c r="AP413" s="166"/>
      <c r="AQ413" s="166"/>
      <c r="AR413" s="166"/>
      <c r="AS413" s="166"/>
      <c r="AT413" s="166"/>
      <c r="AU413" s="166"/>
      <c r="AV413" s="166"/>
      <c r="AW413" s="166"/>
      <c r="AX413" s="166"/>
      <c r="AY413" s="166"/>
      <c r="AZ413" s="166"/>
      <c r="BA413" s="166"/>
      <c r="BB413" s="166"/>
      <c r="BC413" s="166"/>
      <c r="BD413" s="166"/>
      <c r="BE413" s="166"/>
      <c r="BF413" s="166"/>
      <c r="BG413" s="166"/>
      <c r="BH413" s="166"/>
      <c r="BI413" s="166"/>
      <c r="BJ413" s="166"/>
      <c r="BK413" s="166"/>
      <c r="BL413" s="166"/>
      <c r="BM413" s="166"/>
      <c r="BN413" s="166"/>
      <c r="BO413" s="166"/>
      <c r="BP413" s="166"/>
      <c r="BQ413" s="166"/>
      <c r="BR413" s="166"/>
      <c r="BS413" s="166"/>
    </row>
    <row r="414" spans="1:71" ht="15.75" customHeight="1" thickBot="1" x14ac:dyDescent="0.3">
      <c r="A414" s="165"/>
      <c r="B414" s="165"/>
      <c r="C414" s="148"/>
      <c r="D414" s="148"/>
      <c r="E414" s="166"/>
      <c r="F414" s="166"/>
      <c r="G414" s="166"/>
      <c r="H414" s="166"/>
      <c r="I414" s="166"/>
      <c r="J414" s="166"/>
      <c r="K414" s="166"/>
      <c r="L414" s="166"/>
      <c r="M414" s="166"/>
      <c r="N414" s="166"/>
      <c r="O414" s="166"/>
      <c r="P414" s="166"/>
      <c r="Q414" s="166"/>
      <c r="R414" s="166"/>
      <c r="S414" s="166"/>
      <c r="T414" s="166"/>
      <c r="U414" s="166"/>
      <c r="V414" s="166"/>
      <c r="W414" s="166"/>
      <c r="X414" s="166"/>
      <c r="Y414" s="166"/>
      <c r="Z414" s="166"/>
      <c r="AA414" s="166"/>
      <c r="AB414" s="166"/>
      <c r="AC414" s="166"/>
      <c r="AD414" s="166"/>
      <c r="AE414" s="166"/>
      <c r="AF414" s="166"/>
      <c r="AG414" s="166"/>
      <c r="AH414" s="166"/>
      <c r="AI414" s="166"/>
      <c r="AJ414" s="166"/>
      <c r="AK414" s="166"/>
      <c r="AL414" s="166"/>
      <c r="AM414" s="166"/>
      <c r="AN414" s="166"/>
      <c r="AO414" s="166"/>
      <c r="AP414" s="166"/>
      <c r="AQ414" s="166"/>
      <c r="AR414" s="166"/>
      <c r="AS414" s="166"/>
      <c r="AT414" s="166"/>
      <c r="AU414" s="166"/>
      <c r="AV414" s="166"/>
      <c r="AW414" s="166"/>
      <c r="AX414" s="166"/>
      <c r="AY414" s="166"/>
      <c r="AZ414" s="166"/>
      <c r="BA414" s="166"/>
      <c r="BB414" s="166"/>
      <c r="BC414" s="166"/>
      <c r="BD414" s="166"/>
      <c r="BE414" s="166"/>
      <c r="BF414" s="166"/>
      <c r="BG414" s="166"/>
      <c r="BH414" s="166"/>
      <c r="BI414" s="166"/>
      <c r="BJ414" s="166"/>
      <c r="BK414" s="166"/>
      <c r="BL414" s="166"/>
      <c r="BM414" s="166"/>
      <c r="BN414" s="166"/>
      <c r="BO414" s="166"/>
      <c r="BP414" s="166"/>
      <c r="BQ414" s="166"/>
      <c r="BR414" s="166"/>
      <c r="BS414" s="166"/>
    </row>
    <row r="415" spans="1:71" ht="15.75" customHeight="1" thickBot="1" x14ac:dyDescent="0.3">
      <c r="A415" s="165"/>
      <c r="B415" s="165"/>
      <c r="C415" s="148"/>
      <c r="D415" s="148"/>
      <c r="E415" s="166"/>
      <c r="F415" s="166"/>
      <c r="G415" s="166"/>
      <c r="H415" s="166"/>
      <c r="I415" s="166"/>
      <c r="J415" s="166"/>
      <c r="K415" s="166"/>
      <c r="L415" s="166"/>
      <c r="M415" s="166"/>
      <c r="N415" s="166"/>
      <c r="O415" s="166"/>
      <c r="P415" s="166"/>
      <c r="Q415" s="166"/>
      <c r="R415" s="166"/>
      <c r="S415" s="166"/>
      <c r="T415" s="166"/>
      <c r="U415" s="166"/>
      <c r="V415" s="166"/>
      <c r="W415" s="166"/>
      <c r="X415" s="166"/>
      <c r="Y415" s="166"/>
      <c r="Z415" s="166"/>
      <c r="AA415" s="166"/>
      <c r="AB415" s="166"/>
      <c r="AC415" s="166"/>
      <c r="AD415" s="166"/>
      <c r="AE415" s="166"/>
      <c r="AF415" s="166"/>
      <c r="AG415" s="166"/>
      <c r="AH415" s="166"/>
      <c r="AI415" s="166"/>
      <c r="AJ415" s="166"/>
      <c r="AK415" s="166"/>
      <c r="AL415" s="166"/>
      <c r="AM415" s="166"/>
      <c r="AN415" s="166"/>
      <c r="AO415" s="166"/>
      <c r="AP415" s="166"/>
      <c r="AQ415" s="166"/>
      <c r="AR415" s="166"/>
      <c r="AS415" s="166"/>
      <c r="AT415" s="166"/>
      <c r="AU415" s="166"/>
      <c r="AV415" s="166"/>
      <c r="AW415" s="166"/>
      <c r="AX415" s="166"/>
      <c r="AY415" s="166"/>
      <c r="AZ415" s="166"/>
      <c r="BA415" s="166"/>
      <c r="BB415" s="166"/>
      <c r="BC415" s="166"/>
      <c r="BD415" s="166"/>
      <c r="BE415" s="166"/>
      <c r="BF415" s="166"/>
      <c r="BG415" s="166"/>
      <c r="BH415" s="166"/>
      <c r="BI415" s="166"/>
      <c r="BJ415" s="166"/>
      <c r="BK415" s="166"/>
      <c r="BL415" s="166"/>
      <c r="BM415" s="166"/>
      <c r="BN415" s="166"/>
      <c r="BO415" s="166"/>
      <c r="BP415" s="166"/>
      <c r="BQ415" s="166"/>
      <c r="BR415" s="166"/>
      <c r="BS415" s="166"/>
    </row>
    <row r="416" spans="1:71" ht="15.75" customHeight="1" thickBot="1" x14ac:dyDescent="0.3">
      <c r="A416" s="165"/>
      <c r="B416" s="165"/>
      <c r="C416" s="148"/>
      <c r="D416" s="148"/>
      <c r="E416" s="166"/>
      <c r="F416" s="166"/>
      <c r="G416" s="166"/>
      <c r="H416" s="166"/>
      <c r="I416" s="166"/>
      <c r="J416" s="166"/>
      <c r="K416" s="166"/>
      <c r="L416" s="166"/>
      <c r="M416" s="166"/>
      <c r="N416" s="166"/>
      <c r="O416" s="166"/>
      <c r="P416" s="166"/>
      <c r="Q416" s="166"/>
      <c r="R416" s="166"/>
      <c r="S416" s="166"/>
      <c r="T416" s="166"/>
      <c r="U416" s="166"/>
      <c r="V416" s="166"/>
      <c r="W416" s="166"/>
      <c r="X416" s="166"/>
      <c r="Y416" s="166"/>
      <c r="Z416" s="166"/>
      <c r="AA416" s="166"/>
      <c r="AB416" s="166"/>
      <c r="AC416" s="166"/>
      <c r="AD416" s="166"/>
      <c r="AE416" s="166"/>
      <c r="AF416" s="166"/>
      <c r="AG416" s="166"/>
      <c r="AH416" s="166"/>
      <c r="AI416" s="166"/>
      <c r="AJ416" s="166"/>
      <c r="AK416" s="166"/>
      <c r="AL416" s="166"/>
      <c r="AM416" s="166"/>
      <c r="AN416" s="166"/>
      <c r="AO416" s="166"/>
      <c r="AP416" s="166"/>
      <c r="AQ416" s="166"/>
      <c r="AR416" s="166"/>
      <c r="AS416" s="166"/>
      <c r="AT416" s="166"/>
      <c r="AU416" s="166"/>
      <c r="AV416" s="166"/>
      <c r="AW416" s="166"/>
      <c r="AX416" s="166"/>
      <c r="AY416" s="166"/>
      <c r="AZ416" s="166"/>
      <c r="BA416" s="166"/>
      <c r="BB416" s="166"/>
      <c r="BC416" s="166"/>
      <c r="BD416" s="166"/>
      <c r="BE416" s="166"/>
      <c r="BF416" s="166"/>
      <c r="BG416" s="166"/>
      <c r="BH416" s="166"/>
      <c r="BI416" s="166"/>
      <c r="BJ416" s="166"/>
      <c r="BK416" s="166"/>
      <c r="BL416" s="166"/>
      <c r="BM416" s="166"/>
      <c r="BN416" s="166"/>
      <c r="BO416" s="166"/>
      <c r="BP416" s="166"/>
      <c r="BQ416" s="166"/>
      <c r="BR416" s="166"/>
      <c r="BS416" s="166"/>
    </row>
    <row r="417" spans="1:71" ht="15.75" customHeight="1" thickBot="1" x14ac:dyDescent="0.3">
      <c r="A417" s="165"/>
      <c r="B417" s="165"/>
      <c r="C417" s="148"/>
      <c r="D417" s="148"/>
      <c r="E417" s="166"/>
      <c r="F417" s="166"/>
      <c r="G417" s="166"/>
      <c r="H417" s="166"/>
      <c r="I417" s="166"/>
      <c r="J417" s="166"/>
      <c r="K417" s="166"/>
      <c r="L417" s="166"/>
      <c r="M417" s="166"/>
      <c r="N417" s="166"/>
      <c r="O417" s="166"/>
      <c r="P417" s="166"/>
      <c r="Q417" s="166"/>
      <c r="R417" s="166"/>
      <c r="S417" s="166"/>
      <c r="T417" s="166"/>
      <c r="U417" s="166"/>
      <c r="V417" s="166"/>
      <c r="W417" s="166"/>
      <c r="X417" s="166"/>
      <c r="Y417" s="166"/>
      <c r="Z417" s="166"/>
      <c r="AA417" s="166"/>
      <c r="AB417" s="166"/>
      <c r="AC417" s="166"/>
      <c r="AD417" s="166"/>
      <c r="AE417" s="166"/>
      <c r="AF417" s="166"/>
      <c r="AG417" s="166"/>
      <c r="AH417" s="166"/>
      <c r="AI417" s="166"/>
      <c r="AJ417" s="166"/>
      <c r="AK417" s="166"/>
      <c r="AL417" s="166"/>
      <c r="AM417" s="166"/>
      <c r="AN417" s="166"/>
      <c r="AO417" s="166"/>
      <c r="AP417" s="166"/>
      <c r="AQ417" s="166"/>
      <c r="AR417" s="166"/>
      <c r="AS417" s="166"/>
      <c r="AT417" s="166"/>
      <c r="AU417" s="166"/>
      <c r="AV417" s="166"/>
      <c r="AW417" s="166"/>
      <c r="AX417" s="166"/>
      <c r="AY417" s="166"/>
      <c r="AZ417" s="166"/>
      <c r="BA417" s="166"/>
      <c r="BB417" s="166"/>
      <c r="BC417" s="166"/>
      <c r="BD417" s="166"/>
      <c r="BE417" s="166"/>
      <c r="BF417" s="166"/>
      <c r="BG417" s="166"/>
      <c r="BH417" s="166"/>
      <c r="BI417" s="166"/>
      <c r="BJ417" s="166"/>
      <c r="BK417" s="166"/>
      <c r="BL417" s="166"/>
      <c r="BM417" s="166"/>
      <c r="BN417" s="166"/>
      <c r="BO417" s="166"/>
      <c r="BP417" s="166"/>
      <c r="BQ417" s="166"/>
      <c r="BR417" s="166"/>
      <c r="BS417" s="166"/>
    </row>
    <row r="418" spans="1:71" ht="15.75" customHeight="1" thickBot="1" x14ac:dyDescent="0.3">
      <c r="A418" s="165"/>
      <c r="B418" s="165"/>
      <c r="C418" s="148"/>
      <c r="D418" s="148"/>
      <c r="E418" s="166"/>
      <c r="F418" s="166"/>
      <c r="G418" s="166"/>
      <c r="H418" s="166"/>
      <c r="I418" s="166"/>
      <c r="J418" s="166"/>
      <c r="K418" s="166"/>
      <c r="L418" s="166"/>
      <c r="M418" s="166"/>
      <c r="N418" s="166"/>
      <c r="O418" s="166"/>
      <c r="P418" s="166"/>
      <c r="Q418" s="166"/>
      <c r="R418" s="166"/>
      <c r="S418" s="166"/>
      <c r="T418" s="166"/>
      <c r="U418" s="166"/>
      <c r="V418" s="166"/>
      <c r="W418" s="166"/>
      <c r="X418" s="166"/>
      <c r="Y418" s="166"/>
      <c r="Z418" s="166"/>
      <c r="AA418" s="166"/>
      <c r="AB418" s="166"/>
      <c r="AC418" s="166"/>
      <c r="AD418" s="166"/>
      <c r="AE418" s="166"/>
      <c r="AF418" s="166"/>
      <c r="AG418" s="166"/>
      <c r="AH418" s="166"/>
      <c r="AI418" s="166"/>
      <c r="AJ418" s="166"/>
      <c r="AK418" s="166"/>
      <c r="AL418" s="166"/>
      <c r="AM418" s="166"/>
      <c r="AN418" s="166"/>
      <c r="AO418" s="166"/>
      <c r="AP418" s="166"/>
      <c r="AQ418" s="166"/>
      <c r="AR418" s="166"/>
      <c r="AS418" s="166"/>
      <c r="AT418" s="166"/>
      <c r="AU418" s="166"/>
      <c r="AV418" s="166"/>
      <c r="AW418" s="166"/>
      <c r="AX418" s="166"/>
      <c r="AY418" s="166"/>
      <c r="AZ418" s="166"/>
      <c r="BA418" s="166"/>
      <c r="BB418" s="166"/>
      <c r="BC418" s="166"/>
      <c r="BD418" s="166"/>
      <c r="BE418" s="166"/>
      <c r="BF418" s="166"/>
      <c r="BG418" s="166"/>
      <c r="BH418" s="166"/>
      <c r="BI418" s="166"/>
      <c r="BJ418" s="166"/>
      <c r="BK418" s="166"/>
      <c r="BL418" s="166"/>
      <c r="BM418" s="166"/>
      <c r="BN418" s="166"/>
      <c r="BO418" s="166"/>
      <c r="BP418" s="166"/>
      <c r="BQ418" s="166"/>
      <c r="BR418" s="166"/>
      <c r="BS418" s="166"/>
    </row>
    <row r="419" spans="1:71" ht="15.75" customHeight="1" thickBot="1" x14ac:dyDescent="0.3">
      <c r="A419" s="165"/>
      <c r="B419" s="165"/>
      <c r="C419" s="148"/>
      <c r="D419" s="148"/>
      <c r="E419" s="166"/>
      <c r="F419" s="166"/>
      <c r="G419" s="166"/>
      <c r="H419" s="166"/>
      <c r="I419" s="166"/>
      <c r="J419" s="166"/>
      <c r="K419" s="166"/>
      <c r="L419" s="166"/>
      <c r="M419" s="166"/>
      <c r="N419" s="166"/>
      <c r="O419" s="166"/>
      <c r="P419" s="166"/>
      <c r="Q419" s="166"/>
      <c r="R419" s="166"/>
      <c r="S419" s="166"/>
      <c r="T419" s="166"/>
      <c r="U419" s="166"/>
      <c r="V419" s="166"/>
      <c r="W419" s="166"/>
      <c r="X419" s="166"/>
      <c r="Y419" s="166"/>
      <c r="Z419" s="166"/>
      <c r="AA419" s="166"/>
      <c r="AB419" s="166"/>
      <c r="AC419" s="166"/>
      <c r="AD419" s="166"/>
      <c r="AE419" s="166"/>
      <c r="AF419" s="166"/>
      <c r="AG419" s="166"/>
      <c r="AH419" s="166"/>
      <c r="AI419" s="166"/>
      <c r="AJ419" s="166"/>
      <c r="AK419" s="166"/>
      <c r="AL419" s="166"/>
      <c r="AM419" s="166"/>
      <c r="AN419" s="166"/>
      <c r="AO419" s="166"/>
      <c r="AP419" s="166"/>
      <c r="AQ419" s="166"/>
      <c r="AR419" s="166"/>
      <c r="AS419" s="166"/>
      <c r="AT419" s="166"/>
      <c r="AU419" s="166"/>
      <c r="AV419" s="166"/>
      <c r="AW419" s="166"/>
      <c r="AX419" s="166"/>
      <c r="AY419" s="166"/>
      <c r="AZ419" s="166"/>
      <c r="BA419" s="166"/>
      <c r="BB419" s="166"/>
      <c r="BC419" s="166"/>
      <c r="BD419" s="166"/>
      <c r="BE419" s="166"/>
      <c r="BF419" s="166"/>
      <c r="BG419" s="166"/>
      <c r="BH419" s="166"/>
      <c r="BI419" s="166"/>
      <c r="BJ419" s="166"/>
      <c r="BK419" s="166"/>
      <c r="BL419" s="166"/>
      <c r="BM419" s="166"/>
      <c r="BN419" s="166"/>
      <c r="BO419" s="166"/>
      <c r="BP419" s="166"/>
      <c r="BQ419" s="166"/>
      <c r="BR419" s="166"/>
      <c r="BS419" s="166"/>
    </row>
    <row r="420" spans="1:71" ht="15.75" customHeight="1" thickBot="1" x14ac:dyDescent="0.3">
      <c r="A420" s="165"/>
      <c r="B420" s="165"/>
      <c r="C420" s="148"/>
      <c r="D420" s="148"/>
      <c r="E420" s="166"/>
      <c r="F420" s="166"/>
      <c r="G420" s="166"/>
      <c r="H420" s="166"/>
      <c r="I420" s="166"/>
      <c r="J420" s="166"/>
      <c r="K420" s="166"/>
      <c r="L420" s="166"/>
      <c r="M420" s="166"/>
      <c r="N420" s="166"/>
      <c r="O420" s="166"/>
      <c r="P420" s="166"/>
      <c r="Q420" s="166"/>
      <c r="R420" s="166"/>
      <c r="S420" s="166"/>
      <c r="T420" s="166"/>
      <c r="U420" s="166"/>
      <c r="V420" s="166"/>
      <c r="W420" s="166"/>
      <c r="X420" s="166"/>
      <c r="Y420" s="166"/>
      <c r="Z420" s="166"/>
      <c r="AA420" s="166"/>
      <c r="AB420" s="166"/>
      <c r="AC420" s="166"/>
      <c r="AD420" s="166"/>
      <c r="AE420" s="166"/>
      <c r="AF420" s="166"/>
      <c r="AG420" s="166"/>
      <c r="AH420" s="166"/>
      <c r="AI420" s="166"/>
      <c r="AJ420" s="166"/>
      <c r="AK420" s="166"/>
      <c r="AL420" s="166"/>
      <c r="AM420" s="166"/>
      <c r="AN420" s="166"/>
      <c r="AO420" s="166"/>
      <c r="AP420" s="166"/>
      <c r="AQ420" s="166"/>
      <c r="AR420" s="166"/>
      <c r="AS420" s="166"/>
      <c r="AT420" s="166"/>
      <c r="AU420" s="166"/>
      <c r="AV420" s="166"/>
      <c r="AW420" s="166"/>
      <c r="AX420" s="166"/>
      <c r="AY420" s="166"/>
      <c r="AZ420" s="166"/>
      <c r="BA420" s="166"/>
      <c r="BB420" s="166"/>
      <c r="BC420" s="166"/>
      <c r="BD420" s="166"/>
      <c r="BE420" s="166"/>
      <c r="BF420" s="166"/>
      <c r="BG420" s="166"/>
      <c r="BH420" s="166"/>
      <c r="BI420" s="166"/>
      <c r="BJ420" s="166"/>
      <c r="BK420" s="166"/>
      <c r="BL420" s="166"/>
      <c r="BM420" s="166"/>
      <c r="BN420" s="166"/>
      <c r="BO420" s="166"/>
      <c r="BP420" s="166"/>
      <c r="BQ420" s="166"/>
      <c r="BR420" s="166"/>
      <c r="BS420" s="166"/>
    </row>
    <row r="421" spans="1:71" ht="15.75" customHeight="1" thickBot="1" x14ac:dyDescent="0.3">
      <c r="A421" s="165"/>
      <c r="B421" s="165"/>
      <c r="C421" s="148"/>
      <c r="D421" s="148"/>
      <c r="E421" s="166"/>
      <c r="F421" s="166"/>
      <c r="G421" s="166"/>
      <c r="H421" s="166"/>
      <c r="I421" s="166"/>
      <c r="J421" s="166"/>
      <c r="K421" s="166"/>
      <c r="L421" s="166"/>
      <c r="M421" s="166"/>
      <c r="N421" s="166"/>
      <c r="O421" s="166"/>
      <c r="P421" s="166"/>
      <c r="Q421" s="166"/>
      <c r="R421" s="166"/>
      <c r="S421" s="166"/>
      <c r="T421" s="166"/>
      <c r="U421" s="166"/>
      <c r="V421" s="166"/>
      <c r="W421" s="166"/>
      <c r="X421" s="166"/>
      <c r="Y421" s="166"/>
      <c r="Z421" s="166"/>
      <c r="AA421" s="166"/>
      <c r="AB421" s="166"/>
      <c r="AC421" s="166"/>
      <c r="AD421" s="166"/>
      <c r="AE421" s="166"/>
      <c r="AF421" s="166"/>
      <c r="AG421" s="166"/>
      <c r="AH421" s="166"/>
      <c r="AI421" s="166"/>
      <c r="AJ421" s="166"/>
      <c r="AK421" s="166"/>
      <c r="AL421" s="166"/>
      <c r="AM421" s="166"/>
      <c r="AN421" s="166"/>
      <c r="AO421" s="166"/>
      <c r="AP421" s="166"/>
      <c r="AQ421" s="166"/>
      <c r="AR421" s="166"/>
      <c r="AS421" s="166"/>
      <c r="AT421" s="166"/>
      <c r="AU421" s="166"/>
      <c r="AV421" s="166"/>
      <c r="AW421" s="166"/>
      <c r="AX421" s="166"/>
      <c r="AY421" s="166"/>
      <c r="AZ421" s="166"/>
      <c r="BA421" s="166"/>
      <c r="BB421" s="166"/>
      <c r="BC421" s="166"/>
      <c r="BD421" s="166"/>
      <c r="BE421" s="166"/>
      <c r="BF421" s="166"/>
      <c r="BG421" s="166"/>
      <c r="BH421" s="166"/>
      <c r="BI421" s="166"/>
      <c r="BJ421" s="166"/>
      <c r="BK421" s="166"/>
      <c r="BL421" s="166"/>
      <c r="BM421" s="166"/>
      <c r="BN421" s="166"/>
      <c r="BO421" s="166"/>
      <c r="BP421" s="166"/>
      <c r="BQ421" s="166"/>
      <c r="BR421" s="166"/>
      <c r="BS421" s="166"/>
    </row>
    <row r="422" spans="1:71" ht="15.75" customHeight="1" thickBot="1" x14ac:dyDescent="0.3">
      <c r="A422" s="165"/>
      <c r="B422" s="165"/>
      <c r="C422" s="148"/>
      <c r="D422" s="148"/>
      <c r="E422" s="166"/>
      <c r="F422" s="166"/>
      <c r="G422" s="166"/>
      <c r="H422" s="166"/>
      <c r="I422" s="166"/>
      <c r="J422" s="166"/>
      <c r="K422" s="166"/>
      <c r="L422" s="166"/>
      <c r="M422" s="166"/>
      <c r="N422" s="166"/>
      <c r="O422" s="166"/>
      <c r="P422" s="166"/>
      <c r="Q422" s="166"/>
      <c r="R422" s="166"/>
      <c r="S422" s="166"/>
      <c r="T422" s="166"/>
      <c r="U422" s="166"/>
      <c r="V422" s="166"/>
      <c r="W422" s="166"/>
      <c r="X422" s="166"/>
      <c r="Y422" s="166"/>
      <c r="Z422" s="166"/>
      <c r="AA422" s="166"/>
      <c r="AB422" s="166"/>
      <c r="AC422" s="166"/>
      <c r="AD422" s="166"/>
      <c r="AE422" s="166"/>
      <c r="AF422" s="166"/>
      <c r="AG422" s="166"/>
      <c r="AH422" s="166"/>
      <c r="AI422" s="166"/>
      <c r="AJ422" s="166"/>
      <c r="AK422" s="166"/>
      <c r="AL422" s="166"/>
      <c r="AM422" s="166"/>
      <c r="AN422" s="166"/>
      <c r="AO422" s="166"/>
      <c r="AP422" s="166"/>
      <c r="AQ422" s="166"/>
      <c r="AR422" s="166"/>
      <c r="AS422" s="166"/>
      <c r="AT422" s="166"/>
      <c r="AU422" s="166"/>
      <c r="AV422" s="166"/>
      <c r="AW422" s="166"/>
      <c r="AX422" s="166"/>
      <c r="AY422" s="166"/>
      <c r="AZ422" s="166"/>
      <c r="BA422" s="166"/>
      <c r="BB422" s="166"/>
      <c r="BC422" s="166"/>
      <c r="BD422" s="166"/>
      <c r="BE422" s="166"/>
      <c r="BF422" s="166"/>
      <c r="BG422" s="166"/>
      <c r="BH422" s="166"/>
      <c r="BI422" s="166"/>
      <c r="BJ422" s="166"/>
      <c r="BK422" s="166"/>
      <c r="BL422" s="166"/>
      <c r="BM422" s="166"/>
      <c r="BN422" s="166"/>
      <c r="BO422" s="166"/>
      <c r="BP422" s="166"/>
      <c r="BQ422" s="166"/>
      <c r="BR422" s="166"/>
      <c r="BS422" s="166"/>
    </row>
    <row r="423" spans="1:71" ht="15.75" customHeight="1" thickBot="1" x14ac:dyDescent="0.3">
      <c r="A423" s="165"/>
      <c r="B423" s="165"/>
      <c r="C423" s="148"/>
      <c r="D423" s="148"/>
      <c r="E423" s="166"/>
      <c r="F423" s="166"/>
      <c r="G423" s="166"/>
      <c r="H423" s="166"/>
      <c r="I423" s="166"/>
      <c r="J423" s="166"/>
      <c r="K423" s="166"/>
      <c r="L423" s="166"/>
      <c r="M423" s="166"/>
      <c r="N423" s="166"/>
      <c r="O423" s="166"/>
      <c r="P423" s="166"/>
      <c r="Q423" s="166"/>
      <c r="R423" s="166"/>
      <c r="S423" s="166"/>
      <c r="T423" s="166"/>
      <c r="U423" s="166"/>
      <c r="V423" s="166"/>
      <c r="W423" s="166"/>
      <c r="X423" s="166"/>
      <c r="Y423" s="166"/>
      <c r="Z423" s="166"/>
      <c r="AA423" s="166"/>
      <c r="AB423" s="166"/>
      <c r="AC423" s="166"/>
      <c r="AD423" s="166"/>
      <c r="AE423" s="166"/>
      <c r="AF423" s="166"/>
      <c r="AG423" s="166"/>
      <c r="AH423" s="166"/>
      <c r="AI423" s="166"/>
      <c r="AJ423" s="166"/>
      <c r="AK423" s="166"/>
      <c r="AL423" s="166"/>
      <c r="AM423" s="166"/>
      <c r="AN423" s="166"/>
      <c r="AO423" s="166"/>
      <c r="AP423" s="166"/>
      <c r="AQ423" s="166"/>
      <c r="AR423" s="166"/>
      <c r="AS423" s="166"/>
      <c r="AT423" s="166"/>
      <c r="AU423" s="166"/>
      <c r="AV423" s="166"/>
      <c r="AW423" s="166"/>
      <c r="AX423" s="166"/>
      <c r="AY423" s="166"/>
      <c r="AZ423" s="166"/>
      <c r="BA423" s="166"/>
      <c r="BB423" s="166"/>
      <c r="BC423" s="166"/>
      <c r="BD423" s="166"/>
      <c r="BE423" s="166"/>
      <c r="BF423" s="166"/>
      <c r="BG423" s="166"/>
      <c r="BH423" s="166"/>
      <c r="BI423" s="166"/>
      <c r="BJ423" s="166"/>
      <c r="BK423" s="166"/>
      <c r="BL423" s="166"/>
      <c r="BM423" s="166"/>
      <c r="BN423" s="166"/>
      <c r="BO423" s="166"/>
      <c r="BP423" s="166"/>
      <c r="BQ423" s="166"/>
      <c r="BR423" s="166"/>
      <c r="BS423" s="166"/>
    </row>
    <row r="424" spans="1:71" ht="15.75" customHeight="1" thickBot="1" x14ac:dyDescent="0.3">
      <c r="A424" s="165"/>
      <c r="B424" s="165"/>
      <c r="C424" s="148"/>
      <c r="D424" s="148"/>
      <c r="E424" s="166"/>
      <c r="F424" s="166"/>
      <c r="G424" s="166"/>
      <c r="H424" s="166"/>
      <c r="I424" s="166"/>
      <c r="J424" s="166"/>
      <c r="K424" s="166"/>
      <c r="L424" s="166"/>
      <c r="M424" s="166"/>
      <c r="N424" s="166"/>
      <c r="O424" s="166"/>
      <c r="P424" s="166"/>
      <c r="Q424" s="166"/>
      <c r="R424" s="166"/>
      <c r="S424" s="166"/>
      <c r="T424" s="166"/>
      <c r="U424" s="166"/>
      <c r="V424" s="166"/>
      <c r="W424" s="166"/>
      <c r="X424" s="166"/>
      <c r="Y424" s="166"/>
      <c r="Z424" s="166"/>
      <c r="AA424" s="166"/>
      <c r="AB424" s="166"/>
      <c r="AC424" s="166"/>
      <c r="AD424" s="166"/>
      <c r="AE424" s="166"/>
      <c r="AF424" s="166"/>
      <c r="AG424" s="166"/>
      <c r="AH424" s="166"/>
      <c r="AI424" s="166"/>
      <c r="AJ424" s="166"/>
      <c r="AK424" s="166"/>
      <c r="AL424" s="166"/>
      <c r="AM424" s="166"/>
      <c r="AN424" s="166"/>
      <c r="AO424" s="166"/>
      <c r="AP424" s="166"/>
      <c r="AQ424" s="166"/>
      <c r="AR424" s="166"/>
      <c r="AS424" s="166"/>
      <c r="AT424" s="166"/>
      <c r="AU424" s="166"/>
      <c r="AV424" s="166"/>
      <c r="AW424" s="166"/>
      <c r="AX424" s="166"/>
      <c r="AY424" s="166"/>
      <c r="AZ424" s="166"/>
      <c r="BA424" s="166"/>
      <c r="BB424" s="166"/>
      <c r="BC424" s="166"/>
      <c r="BD424" s="166"/>
      <c r="BE424" s="166"/>
      <c r="BF424" s="166"/>
      <c r="BG424" s="166"/>
      <c r="BH424" s="166"/>
      <c r="BI424" s="166"/>
      <c r="BJ424" s="166"/>
      <c r="BK424" s="166"/>
      <c r="BL424" s="166"/>
      <c r="BM424" s="166"/>
      <c r="BN424" s="166"/>
      <c r="BO424" s="166"/>
      <c r="BP424" s="166"/>
      <c r="BQ424" s="166"/>
      <c r="BR424" s="166"/>
      <c r="BS424" s="166"/>
    </row>
    <row r="425" spans="1:71" ht="15.75" customHeight="1" thickBot="1" x14ac:dyDescent="0.3">
      <c r="A425" s="165"/>
      <c r="B425" s="165"/>
      <c r="C425" s="148"/>
      <c r="D425" s="148"/>
      <c r="E425" s="166"/>
      <c r="F425" s="166"/>
      <c r="G425" s="166"/>
      <c r="H425" s="166"/>
      <c r="I425" s="166"/>
      <c r="J425" s="166"/>
      <c r="K425" s="166"/>
      <c r="L425" s="166"/>
      <c r="M425" s="166"/>
      <c r="N425" s="166"/>
      <c r="O425" s="166"/>
      <c r="P425" s="166"/>
      <c r="Q425" s="166"/>
      <c r="R425" s="166"/>
      <c r="S425" s="166"/>
      <c r="T425" s="166"/>
      <c r="U425" s="166"/>
      <c r="V425" s="166"/>
      <c r="W425" s="166"/>
      <c r="X425" s="166"/>
      <c r="Y425" s="166"/>
      <c r="Z425" s="166"/>
      <c r="AA425" s="166"/>
      <c r="AB425" s="166"/>
      <c r="AC425" s="166"/>
      <c r="AD425" s="166"/>
      <c r="AE425" s="166"/>
      <c r="AF425" s="166"/>
      <c r="AG425" s="166"/>
      <c r="AH425" s="166"/>
      <c r="AI425" s="166"/>
      <c r="AJ425" s="166"/>
      <c r="AK425" s="166"/>
      <c r="AL425" s="166"/>
      <c r="AM425" s="166"/>
      <c r="AN425" s="166"/>
      <c r="AO425" s="166"/>
      <c r="AP425" s="166"/>
      <c r="AQ425" s="166"/>
      <c r="AR425" s="166"/>
      <c r="AS425" s="166"/>
      <c r="AT425" s="166"/>
      <c r="AU425" s="166"/>
      <c r="AV425" s="166"/>
      <c r="AW425" s="166"/>
      <c r="AX425" s="166"/>
      <c r="AY425" s="166"/>
      <c r="AZ425" s="166"/>
      <c r="BA425" s="166"/>
      <c r="BB425" s="166"/>
      <c r="BC425" s="166"/>
      <c r="BD425" s="166"/>
      <c r="BE425" s="166"/>
      <c r="BF425" s="166"/>
      <c r="BG425" s="166"/>
      <c r="BH425" s="166"/>
      <c r="BI425" s="166"/>
      <c r="BJ425" s="166"/>
      <c r="BK425" s="166"/>
      <c r="BL425" s="166"/>
      <c r="BM425" s="166"/>
      <c r="BN425" s="166"/>
      <c r="BO425" s="166"/>
      <c r="BP425" s="166"/>
      <c r="BQ425" s="166"/>
      <c r="BR425" s="166"/>
      <c r="BS425" s="166"/>
    </row>
    <row r="426" spans="1:71" ht="15.75" customHeight="1" thickBot="1" x14ac:dyDescent="0.3">
      <c r="A426" s="165"/>
      <c r="B426" s="165"/>
      <c r="C426" s="148"/>
      <c r="D426" s="148"/>
      <c r="E426" s="166"/>
      <c r="F426" s="166"/>
      <c r="G426" s="166"/>
      <c r="H426" s="166"/>
      <c r="I426" s="166"/>
      <c r="J426" s="166"/>
      <c r="K426" s="166"/>
      <c r="L426" s="166"/>
      <c r="M426" s="166"/>
      <c r="N426" s="166"/>
      <c r="O426" s="166"/>
      <c r="P426" s="166"/>
      <c r="Q426" s="166"/>
      <c r="R426" s="166"/>
      <c r="S426" s="166"/>
      <c r="T426" s="166"/>
      <c r="U426" s="166"/>
      <c r="V426" s="166"/>
      <c r="W426" s="166"/>
      <c r="X426" s="166"/>
      <c r="Y426" s="166"/>
      <c r="Z426" s="166"/>
      <c r="AA426" s="166"/>
      <c r="AB426" s="166"/>
      <c r="AC426" s="166"/>
      <c r="AD426" s="166"/>
      <c r="AE426" s="166"/>
      <c r="AF426" s="166"/>
      <c r="AG426" s="166"/>
      <c r="AH426" s="166"/>
      <c r="AI426" s="166"/>
      <c r="AJ426" s="166"/>
      <c r="AK426" s="166"/>
      <c r="AL426" s="166"/>
      <c r="AM426" s="166"/>
      <c r="AN426" s="166"/>
      <c r="AO426" s="166"/>
      <c r="AP426" s="166"/>
      <c r="AQ426" s="166"/>
      <c r="AR426" s="166"/>
      <c r="AS426" s="166"/>
      <c r="AT426" s="166"/>
      <c r="AU426" s="166"/>
      <c r="AV426" s="166"/>
      <c r="AW426" s="166"/>
      <c r="AX426" s="166"/>
      <c r="AY426" s="166"/>
      <c r="AZ426" s="166"/>
      <c r="BA426" s="166"/>
      <c r="BB426" s="166"/>
      <c r="BC426" s="166"/>
      <c r="BD426" s="166"/>
      <c r="BE426" s="166"/>
      <c r="BF426" s="166"/>
      <c r="BG426" s="166"/>
      <c r="BH426" s="166"/>
      <c r="BI426" s="166"/>
      <c r="BJ426" s="166"/>
      <c r="BK426" s="166"/>
      <c r="BL426" s="166"/>
      <c r="BM426" s="166"/>
      <c r="BN426" s="166"/>
      <c r="BO426" s="166"/>
      <c r="BP426" s="166"/>
      <c r="BQ426" s="166"/>
      <c r="BR426" s="166"/>
      <c r="BS426" s="166"/>
    </row>
    <row r="427" spans="1:71" ht="15.75" customHeight="1" thickBot="1" x14ac:dyDescent="0.3">
      <c r="A427" s="165"/>
      <c r="B427" s="165"/>
      <c r="C427" s="148"/>
      <c r="D427" s="148"/>
      <c r="E427" s="166"/>
      <c r="F427" s="166"/>
      <c r="G427" s="166"/>
      <c r="H427" s="166"/>
      <c r="I427" s="166"/>
      <c r="J427" s="166"/>
      <c r="K427" s="166"/>
      <c r="L427" s="166"/>
      <c r="M427" s="166"/>
      <c r="N427" s="166"/>
      <c r="O427" s="166"/>
      <c r="P427" s="166"/>
      <c r="Q427" s="166"/>
      <c r="R427" s="166"/>
      <c r="S427" s="166"/>
      <c r="T427" s="166"/>
      <c r="U427" s="166"/>
      <c r="V427" s="166"/>
      <c r="W427" s="166"/>
      <c r="X427" s="166"/>
      <c r="Y427" s="166"/>
      <c r="Z427" s="166"/>
      <c r="AA427" s="166"/>
      <c r="AB427" s="166"/>
      <c r="AC427" s="166"/>
      <c r="AD427" s="166"/>
      <c r="AE427" s="166"/>
      <c r="AF427" s="166"/>
      <c r="AG427" s="166"/>
      <c r="AH427" s="166"/>
      <c r="AI427" s="166"/>
      <c r="AJ427" s="166"/>
      <c r="AK427" s="166"/>
      <c r="AL427" s="166"/>
      <c r="AM427" s="166"/>
      <c r="AN427" s="166"/>
      <c r="AO427" s="166"/>
      <c r="AP427" s="166"/>
      <c r="AQ427" s="166"/>
      <c r="AR427" s="166"/>
      <c r="AS427" s="166"/>
      <c r="AT427" s="166"/>
      <c r="AU427" s="166"/>
      <c r="AV427" s="166"/>
      <c r="AW427" s="166"/>
      <c r="AX427" s="166"/>
      <c r="AY427" s="166"/>
      <c r="AZ427" s="166"/>
      <c r="BA427" s="166"/>
      <c r="BB427" s="166"/>
      <c r="BC427" s="166"/>
      <c r="BD427" s="166"/>
      <c r="BE427" s="166"/>
      <c r="BF427" s="166"/>
      <c r="BG427" s="166"/>
      <c r="BH427" s="166"/>
      <c r="BI427" s="166"/>
      <c r="BJ427" s="166"/>
      <c r="BK427" s="166"/>
      <c r="BL427" s="166"/>
      <c r="BM427" s="166"/>
      <c r="BN427" s="166"/>
      <c r="BO427" s="166"/>
      <c r="BP427" s="166"/>
      <c r="BQ427" s="166"/>
      <c r="BR427" s="166"/>
      <c r="BS427" s="166"/>
    </row>
    <row r="428" spans="1:71" ht="15.75" customHeight="1" thickBot="1" x14ac:dyDescent="0.3">
      <c r="A428" s="165"/>
      <c r="B428" s="165"/>
      <c r="C428" s="148"/>
      <c r="D428" s="148"/>
      <c r="E428" s="166"/>
      <c r="F428" s="166"/>
      <c r="G428" s="166"/>
      <c r="H428" s="166"/>
      <c r="I428" s="166"/>
      <c r="J428" s="166"/>
      <c r="K428" s="166"/>
      <c r="L428" s="166"/>
      <c r="M428" s="166"/>
      <c r="N428" s="166"/>
      <c r="O428" s="166"/>
      <c r="P428" s="166"/>
      <c r="Q428" s="166"/>
      <c r="R428" s="166"/>
      <c r="S428" s="166"/>
      <c r="T428" s="166"/>
      <c r="U428" s="166"/>
      <c r="V428" s="166"/>
      <c r="W428" s="166"/>
      <c r="X428" s="166"/>
      <c r="Y428" s="166"/>
      <c r="Z428" s="166"/>
      <c r="AA428" s="166"/>
      <c r="AB428" s="166"/>
      <c r="AC428" s="166"/>
      <c r="AD428" s="166"/>
      <c r="AE428" s="166"/>
      <c r="AF428" s="166"/>
      <c r="AG428" s="166"/>
      <c r="AH428" s="166"/>
      <c r="AI428" s="166"/>
      <c r="AJ428" s="166"/>
      <c r="AK428" s="166"/>
      <c r="AL428" s="166"/>
      <c r="AM428" s="166"/>
      <c r="AN428" s="166"/>
      <c r="AO428" s="166"/>
      <c r="AP428" s="166"/>
      <c r="AQ428" s="166"/>
      <c r="AR428" s="166"/>
      <c r="AS428" s="166"/>
      <c r="AT428" s="166"/>
      <c r="AU428" s="166"/>
      <c r="AV428" s="166"/>
      <c r="AW428" s="166"/>
      <c r="AX428" s="166"/>
      <c r="AY428" s="166"/>
      <c r="AZ428" s="166"/>
      <c r="BA428" s="166"/>
      <c r="BB428" s="166"/>
      <c r="BC428" s="166"/>
      <c r="BD428" s="166"/>
      <c r="BE428" s="166"/>
      <c r="BF428" s="166"/>
      <c r="BG428" s="166"/>
      <c r="BH428" s="166"/>
      <c r="BI428" s="166"/>
      <c r="BJ428" s="166"/>
      <c r="BK428" s="166"/>
      <c r="BL428" s="166"/>
      <c r="BM428" s="166"/>
      <c r="BN428" s="166"/>
      <c r="BO428" s="166"/>
      <c r="BP428" s="166"/>
      <c r="BQ428" s="166"/>
      <c r="BR428" s="166"/>
      <c r="BS428" s="166"/>
    </row>
    <row r="429" spans="1:71" ht="15.75" customHeight="1" thickBot="1" x14ac:dyDescent="0.3">
      <c r="A429" s="165"/>
      <c r="B429" s="165"/>
      <c r="C429" s="148"/>
      <c r="D429" s="148"/>
      <c r="E429" s="166"/>
      <c r="F429" s="166"/>
      <c r="G429" s="166"/>
      <c r="H429" s="166"/>
      <c r="I429" s="166"/>
      <c r="J429" s="166"/>
      <c r="K429" s="166"/>
      <c r="L429" s="166"/>
      <c r="M429" s="166"/>
      <c r="N429" s="166"/>
      <c r="O429" s="166"/>
      <c r="P429" s="166"/>
      <c r="Q429" s="166"/>
      <c r="R429" s="166"/>
      <c r="S429" s="166"/>
      <c r="T429" s="166"/>
      <c r="U429" s="166"/>
      <c r="V429" s="166"/>
      <c r="W429" s="166"/>
      <c r="X429" s="166"/>
      <c r="Y429" s="166"/>
      <c r="Z429" s="166"/>
      <c r="AA429" s="166"/>
      <c r="AB429" s="166"/>
      <c r="AC429" s="166"/>
      <c r="AD429" s="166"/>
      <c r="AE429" s="166"/>
      <c r="AF429" s="166"/>
      <c r="AG429" s="166"/>
      <c r="AH429" s="166"/>
      <c r="AI429" s="166"/>
      <c r="AJ429" s="166"/>
      <c r="AK429" s="166"/>
      <c r="AL429" s="166"/>
      <c r="AM429" s="166"/>
      <c r="AN429" s="166"/>
      <c r="AO429" s="166"/>
      <c r="AP429" s="166"/>
      <c r="AQ429" s="166"/>
      <c r="AR429" s="166"/>
      <c r="AS429" s="166"/>
      <c r="AT429" s="166"/>
      <c r="AU429" s="166"/>
      <c r="AV429" s="166"/>
      <c r="AW429" s="166"/>
      <c r="AX429" s="166"/>
      <c r="AY429" s="166"/>
      <c r="AZ429" s="166"/>
      <c r="BA429" s="166"/>
      <c r="BB429" s="166"/>
      <c r="BC429" s="166"/>
      <c r="BD429" s="166"/>
      <c r="BE429" s="166"/>
      <c r="BF429" s="166"/>
      <c r="BG429" s="166"/>
      <c r="BH429" s="166"/>
      <c r="BI429" s="166"/>
      <c r="BJ429" s="166"/>
      <c r="BK429" s="166"/>
      <c r="BL429" s="166"/>
      <c r="BM429" s="166"/>
      <c r="BN429" s="166"/>
      <c r="BO429" s="166"/>
      <c r="BP429" s="166"/>
      <c r="BQ429" s="166"/>
      <c r="BR429" s="166"/>
      <c r="BS429" s="166"/>
    </row>
    <row r="430" spans="1:71" ht="15.75" customHeight="1" thickBot="1" x14ac:dyDescent="0.3">
      <c r="A430" s="165"/>
      <c r="B430" s="165"/>
      <c r="C430" s="148"/>
      <c r="D430" s="148"/>
      <c r="E430" s="166"/>
      <c r="F430" s="166"/>
      <c r="G430" s="166"/>
      <c r="H430" s="166"/>
      <c r="I430" s="166"/>
      <c r="J430" s="166"/>
      <c r="K430" s="166"/>
      <c r="L430" s="166"/>
      <c r="M430" s="166"/>
      <c r="N430" s="166"/>
      <c r="O430" s="166"/>
      <c r="P430" s="166"/>
      <c r="Q430" s="166"/>
      <c r="R430" s="166"/>
      <c r="S430" s="166"/>
      <c r="T430" s="166"/>
      <c r="U430" s="166"/>
      <c r="V430" s="166"/>
      <c r="W430" s="166"/>
      <c r="X430" s="166"/>
      <c r="Y430" s="166"/>
      <c r="Z430" s="166"/>
      <c r="AA430" s="166"/>
      <c r="AB430" s="166"/>
      <c r="AC430" s="166"/>
      <c r="AD430" s="166"/>
      <c r="AE430" s="166"/>
      <c r="AF430" s="166"/>
      <c r="AG430" s="166"/>
      <c r="AH430" s="166"/>
      <c r="AI430" s="166"/>
      <c r="AJ430" s="166"/>
      <c r="AK430" s="166"/>
      <c r="AL430" s="166"/>
      <c r="AM430" s="166"/>
      <c r="AN430" s="166"/>
      <c r="AO430" s="166"/>
      <c r="AP430" s="166"/>
      <c r="AQ430" s="166"/>
      <c r="AR430" s="166"/>
      <c r="AS430" s="166"/>
      <c r="AT430" s="166"/>
      <c r="AU430" s="166"/>
      <c r="AV430" s="166"/>
      <c r="AW430" s="166"/>
      <c r="AX430" s="166"/>
      <c r="AY430" s="166"/>
      <c r="AZ430" s="166"/>
      <c r="BA430" s="166"/>
      <c r="BB430" s="166"/>
      <c r="BC430" s="166"/>
      <c r="BD430" s="166"/>
      <c r="BE430" s="166"/>
      <c r="BF430" s="166"/>
      <c r="BG430" s="166"/>
      <c r="BH430" s="166"/>
      <c r="BI430" s="166"/>
      <c r="BJ430" s="166"/>
      <c r="BK430" s="166"/>
      <c r="BL430" s="166"/>
      <c r="BM430" s="166"/>
      <c r="BN430" s="166"/>
      <c r="BO430" s="166"/>
      <c r="BP430" s="166"/>
      <c r="BQ430" s="166"/>
      <c r="BR430" s="166"/>
      <c r="BS430" s="166"/>
    </row>
    <row r="431" spans="1:71" ht="15.75" customHeight="1" thickBot="1" x14ac:dyDescent="0.3">
      <c r="A431" s="165"/>
      <c r="B431" s="165"/>
      <c r="C431" s="148"/>
      <c r="D431" s="148"/>
      <c r="E431" s="166"/>
      <c r="F431" s="166"/>
      <c r="G431" s="166"/>
      <c r="H431" s="166"/>
      <c r="I431" s="166"/>
      <c r="J431" s="166"/>
      <c r="K431" s="166"/>
      <c r="L431" s="166"/>
      <c r="M431" s="166"/>
      <c r="N431" s="166"/>
      <c r="O431" s="166"/>
      <c r="P431" s="166"/>
      <c r="Q431" s="166"/>
      <c r="R431" s="166"/>
      <c r="S431" s="166"/>
      <c r="T431" s="166"/>
      <c r="U431" s="166"/>
      <c r="V431" s="166"/>
      <c r="W431" s="166"/>
      <c r="X431" s="166"/>
      <c r="Y431" s="166"/>
      <c r="Z431" s="166"/>
      <c r="AA431" s="166"/>
      <c r="AB431" s="166"/>
      <c r="AC431" s="166"/>
      <c r="AD431" s="166"/>
      <c r="AE431" s="166"/>
      <c r="AF431" s="166"/>
      <c r="AG431" s="166"/>
      <c r="AH431" s="166"/>
      <c r="AI431" s="166"/>
      <c r="AJ431" s="166"/>
      <c r="AK431" s="166"/>
      <c r="AL431" s="166"/>
      <c r="AM431" s="166"/>
      <c r="AN431" s="166"/>
      <c r="AO431" s="166"/>
      <c r="AP431" s="166"/>
      <c r="AQ431" s="166"/>
      <c r="AR431" s="166"/>
      <c r="AS431" s="166"/>
      <c r="AT431" s="166"/>
      <c r="AU431" s="166"/>
      <c r="AV431" s="166"/>
      <c r="AW431" s="166"/>
      <c r="AX431" s="166"/>
      <c r="AY431" s="166"/>
      <c r="AZ431" s="166"/>
      <c r="BA431" s="166"/>
      <c r="BB431" s="166"/>
      <c r="BC431" s="166"/>
      <c r="BD431" s="166"/>
      <c r="BE431" s="166"/>
      <c r="BF431" s="166"/>
      <c r="BG431" s="166"/>
      <c r="BH431" s="166"/>
      <c r="BI431" s="166"/>
      <c r="BJ431" s="166"/>
      <c r="BK431" s="166"/>
      <c r="BL431" s="166"/>
      <c r="BM431" s="166"/>
      <c r="BN431" s="166"/>
      <c r="BO431" s="166"/>
      <c r="BP431" s="166"/>
      <c r="BQ431" s="166"/>
      <c r="BR431" s="166"/>
      <c r="BS431" s="166"/>
    </row>
    <row r="432" spans="1:71" ht="15.75" customHeight="1" thickBot="1" x14ac:dyDescent="0.3">
      <c r="A432" s="165"/>
      <c r="B432" s="165"/>
      <c r="C432" s="148"/>
      <c r="D432" s="148"/>
      <c r="E432" s="166"/>
      <c r="F432" s="166"/>
      <c r="G432" s="166"/>
      <c r="H432" s="166"/>
      <c r="I432" s="166"/>
      <c r="J432" s="166"/>
      <c r="K432" s="166"/>
      <c r="L432" s="166"/>
      <c r="M432" s="166"/>
      <c r="N432" s="166"/>
      <c r="O432" s="166"/>
      <c r="P432" s="166"/>
      <c r="Q432" s="166"/>
      <c r="R432" s="166"/>
      <c r="S432" s="166"/>
      <c r="T432" s="166"/>
      <c r="U432" s="166"/>
      <c r="V432" s="166"/>
      <c r="W432" s="166"/>
      <c r="X432" s="166"/>
      <c r="Y432" s="166"/>
      <c r="Z432" s="166"/>
      <c r="AA432" s="166"/>
      <c r="AB432" s="166"/>
      <c r="AC432" s="166"/>
      <c r="AD432" s="166"/>
      <c r="AE432" s="166"/>
      <c r="AF432" s="166"/>
      <c r="AG432" s="166"/>
      <c r="AH432" s="166"/>
      <c r="AI432" s="166"/>
      <c r="AJ432" s="166"/>
      <c r="AK432" s="166"/>
      <c r="AL432" s="166"/>
      <c r="AM432" s="166"/>
      <c r="AN432" s="166"/>
      <c r="AO432" s="166"/>
      <c r="AP432" s="166"/>
      <c r="AQ432" s="166"/>
      <c r="AR432" s="166"/>
      <c r="AS432" s="166"/>
      <c r="AT432" s="166"/>
      <c r="AU432" s="166"/>
      <c r="AV432" s="166"/>
      <c r="AW432" s="166"/>
      <c r="AX432" s="166"/>
      <c r="AY432" s="166"/>
      <c r="AZ432" s="166"/>
      <c r="BA432" s="166"/>
      <c r="BB432" s="166"/>
      <c r="BC432" s="166"/>
      <c r="BD432" s="166"/>
      <c r="BE432" s="166"/>
      <c r="BF432" s="166"/>
      <c r="BG432" s="166"/>
      <c r="BH432" s="166"/>
      <c r="BI432" s="166"/>
      <c r="BJ432" s="166"/>
      <c r="BK432" s="166"/>
      <c r="BL432" s="166"/>
      <c r="BM432" s="166"/>
      <c r="BN432" s="166"/>
      <c r="BO432" s="166"/>
      <c r="BP432" s="166"/>
      <c r="BQ432" s="166"/>
      <c r="BR432" s="166"/>
      <c r="BS432" s="166"/>
    </row>
    <row r="433" spans="1:71" ht="15.75" customHeight="1" thickBot="1" x14ac:dyDescent="0.3">
      <c r="A433" s="165"/>
      <c r="B433" s="165"/>
      <c r="C433" s="148"/>
      <c r="D433" s="148"/>
      <c r="E433" s="166"/>
      <c r="F433" s="166"/>
      <c r="G433" s="166"/>
      <c r="H433" s="166"/>
      <c r="I433" s="166"/>
      <c r="J433" s="166"/>
      <c r="K433" s="166"/>
      <c r="L433" s="166"/>
      <c r="M433" s="166"/>
      <c r="N433" s="166"/>
      <c r="O433" s="166"/>
      <c r="P433" s="166"/>
      <c r="Q433" s="166"/>
      <c r="R433" s="166"/>
      <c r="S433" s="166"/>
      <c r="T433" s="166"/>
      <c r="U433" s="166"/>
      <c r="V433" s="166"/>
      <c r="W433" s="166"/>
      <c r="X433" s="166"/>
      <c r="Y433" s="166"/>
      <c r="Z433" s="166"/>
      <c r="AA433" s="166"/>
      <c r="AB433" s="166"/>
      <c r="AC433" s="166"/>
      <c r="AD433" s="166"/>
      <c r="AE433" s="166"/>
      <c r="AF433" s="166"/>
      <c r="AG433" s="166"/>
      <c r="AH433" s="166"/>
      <c r="AI433" s="166"/>
      <c r="AJ433" s="166"/>
      <c r="AK433" s="166"/>
      <c r="AL433" s="166"/>
      <c r="AM433" s="166"/>
      <c r="AN433" s="166"/>
      <c r="AO433" s="166"/>
      <c r="AP433" s="166"/>
      <c r="AQ433" s="166"/>
      <c r="AR433" s="166"/>
      <c r="AS433" s="166"/>
      <c r="AT433" s="166"/>
      <c r="AU433" s="166"/>
      <c r="AV433" s="166"/>
      <c r="AW433" s="166"/>
      <c r="AX433" s="166"/>
      <c r="AY433" s="166"/>
      <c r="AZ433" s="166"/>
      <c r="BA433" s="166"/>
      <c r="BB433" s="166"/>
      <c r="BC433" s="166"/>
      <c r="BD433" s="166"/>
      <c r="BE433" s="166"/>
      <c r="BF433" s="166"/>
      <c r="BG433" s="166"/>
      <c r="BH433" s="166"/>
      <c r="BI433" s="166"/>
      <c r="BJ433" s="166"/>
      <c r="BK433" s="166"/>
      <c r="BL433" s="166"/>
      <c r="BM433" s="166"/>
      <c r="BN433" s="166"/>
      <c r="BO433" s="166"/>
      <c r="BP433" s="166"/>
      <c r="BQ433" s="166"/>
      <c r="BR433" s="166"/>
      <c r="BS433" s="166"/>
    </row>
    <row r="434" spans="1:71" ht="15.75" customHeight="1" thickBot="1" x14ac:dyDescent="0.3">
      <c r="A434" s="165"/>
      <c r="B434" s="165"/>
      <c r="C434" s="148"/>
      <c r="D434" s="148"/>
      <c r="E434" s="166"/>
      <c r="F434" s="166"/>
      <c r="G434" s="166"/>
      <c r="H434" s="166"/>
      <c r="I434" s="166"/>
      <c r="J434" s="166"/>
      <c r="K434" s="166"/>
      <c r="L434" s="166"/>
      <c r="M434" s="166"/>
      <c r="N434" s="166"/>
      <c r="O434" s="166"/>
      <c r="P434" s="166"/>
      <c r="Q434" s="166"/>
      <c r="R434" s="166"/>
      <c r="S434" s="166"/>
      <c r="T434" s="166"/>
      <c r="U434" s="166"/>
      <c r="V434" s="166"/>
      <c r="W434" s="166"/>
      <c r="X434" s="166"/>
      <c r="Y434" s="166"/>
      <c r="Z434" s="166"/>
      <c r="AA434" s="166"/>
      <c r="AB434" s="166"/>
      <c r="AC434" s="166"/>
      <c r="AD434" s="166"/>
      <c r="AE434" s="166"/>
      <c r="AF434" s="166"/>
      <c r="AG434" s="166"/>
      <c r="AH434" s="166"/>
      <c r="AI434" s="166"/>
      <c r="AJ434" s="166"/>
      <c r="AK434" s="166"/>
      <c r="AL434" s="166"/>
      <c r="AM434" s="166"/>
      <c r="AN434" s="166"/>
      <c r="AO434" s="166"/>
      <c r="AP434" s="166"/>
      <c r="AQ434" s="166"/>
      <c r="AR434" s="166"/>
      <c r="AS434" s="166"/>
      <c r="AT434" s="166"/>
      <c r="AU434" s="166"/>
      <c r="AV434" s="166"/>
      <c r="AW434" s="166"/>
      <c r="AX434" s="166"/>
      <c r="AY434" s="166"/>
      <c r="AZ434" s="166"/>
      <c r="BA434" s="166"/>
      <c r="BB434" s="166"/>
      <c r="BC434" s="166"/>
      <c r="BD434" s="166"/>
      <c r="BE434" s="166"/>
      <c r="BF434" s="166"/>
      <c r="BG434" s="166"/>
      <c r="BH434" s="166"/>
      <c r="BI434" s="166"/>
      <c r="BJ434" s="166"/>
      <c r="BK434" s="166"/>
      <c r="BL434" s="166"/>
      <c r="BM434" s="166"/>
      <c r="BN434" s="166"/>
      <c r="BO434" s="166"/>
      <c r="BP434" s="166"/>
      <c r="BQ434" s="166"/>
      <c r="BR434" s="166"/>
      <c r="BS434" s="166"/>
    </row>
    <row r="435" spans="1:71" ht="15.75" customHeight="1" thickBot="1" x14ac:dyDescent="0.3">
      <c r="A435" s="165"/>
      <c r="B435" s="165"/>
      <c r="C435" s="148"/>
      <c r="D435" s="148"/>
      <c r="E435" s="166"/>
      <c r="F435" s="166"/>
      <c r="G435" s="166"/>
      <c r="H435" s="166"/>
      <c r="I435" s="166"/>
      <c r="J435" s="166"/>
      <c r="K435" s="166"/>
      <c r="L435" s="166"/>
      <c r="M435" s="166"/>
      <c r="N435" s="166"/>
      <c r="O435" s="166"/>
      <c r="P435" s="166"/>
      <c r="Q435" s="166"/>
      <c r="R435" s="166"/>
      <c r="S435" s="166"/>
      <c r="T435" s="166"/>
      <c r="U435" s="166"/>
      <c r="V435" s="166"/>
      <c r="W435" s="166"/>
      <c r="X435" s="166"/>
      <c r="Y435" s="166"/>
      <c r="Z435" s="166"/>
      <c r="AA435" s="166"/>
      <c r="AB435" s="166"/>
      <c r="AC435" s="166"/>
      <c r="AD435" s="166"/>
      <c r="AE435" s="166"/>
      <c r="AF435" s="166"/>
      <c r="AG435" s="166"/>
      <c r="AH435" s="166"/>
      <c r="AI435" s="166"/>
      <c r="AJ435" s="166"/>
      <c r="AK435" s="166"/>
      <c r="AL435" s="166"/>
      <c r="AM435" s="166"/>
      <c r="AN435" s="166"/>
      <c r="AO435" s="166"/>
      <c r="AP435" s="166"/>
      <c r="AQ435" s="166"/>
      <c r="AR435" s="166"/>
      <c r="AS435" s="166"/>
      <c r="AT435" s="166"/>
      <c r="AU435" s="166"/>
      <c r="AV435" s="166"/>
      <c r="AW435" s="166"/>
      <c r="AX435" s="166"/>
      <c r="AY435" s="166"/>
      <c r="AZ435" s="166"/>
      <c r="BA435" s="166"/>
      <c r="BB435" s="166"/>
      <c r="BC435" s="166"/>
      <c r="BD435" s="166"/>
      <c r="BE435" s="166"/>
      <c r="BF435" s="166"/>
      <c r="BG435" s="166"/>
      <c r="BH435" s="166"/>
      <c r="BI435" s="166"/>
      <c r="BJ435" s="166"/>
      <c r="BK435" s="166"/>
      <c r="BL435" s="166"/>
      <c r="BM435" s="166"/>
      <c r="BN435" s="166"/>
      <c r="BO435" s="166"/>
      <c r="BP435" s="166"/>
      <c r="BQ435" s="166"/>
      <c r="BR435" s="166"/>
      <c r="BS435" s="166"/>
    </row>
    <row r="436" spans="1:71" ht="15.75" customHeight="1" thickBot="1" x14ac:dyDescent="0.3">
      <c r="A436" s="165"/>
      <c r="B436" s="165"/>
      <c r="C436" s="148"/>
      <c r="D436" s="148"/>
      <c r="E436" s="166"/>
      <c r="F436" s="166"/>
      <c r="G436" s="166"/>
      <c r="H436" s="166"/>
      <c r="I436" s="166"/>
      <c r="J436" s="166"/>
      <c r="K436" s="166"/>
      <c r="L436" s="166"/>
      <c r="M436" s="166"/>
      <c r="N436" s="166"/>
      <c r="O436" s="166"/>
      <c r="P436" s="166"/>
      <c r="Q436" s="166"/>
      <c r="R436" s="166"/>
      <c r="S436" s="166"/>
      <c r="T436" s="166"/>
      <c r="U436" s="166"/>
      <c r="V436" s="166"/>
      <c r="W436" s="166"/>
      <c r="X436" s="166"/>
      <c r="Y436" s="166"/>
      <c r="Z436" s="166"/>
      <c r="AA436" s="166"/>
      <c r="AB436" s="166"/>
      <c r="AC436" s="166"/>
      <c r="AD436" s="166"/>
      <c r="AE436" s="166"/>
      <c r="AF436" s="166"/>
      <c r="AG436" s="166"/>
      <c r="AH436" s="166"/>
      <c r="AI436" s="166"/>
      <c r="AJ436" s="166"/>
      <c r="AK436" s="166"/>
      <c r="AL436" s="166"/>
      <c r="AM436" s="166"/>
      <c r="AN436" s="166"/>
      <c r="AO436" s="166"/>
      <c r="AP436" s="166"/>
      <c r="AQ436" s="166"/>
      <c r="AR436" s="166"/>
      <c r="AS436" s="166"/>
      <c r="AT436" s="166"/>
      <c r="AU436" s="166"/>
      <c r="AV436" s="166"/>
      <c r="AW436" s="166"/>
      <c r="AX436" s="166"/>
      <c r="AY436" s="166"/>
      <c r="AZ436" s="166"/>
      <c r="BA436" s="166"/>
      <c r="BB436" s="166"/>
      <c r="BC436" s="166"/>
      <c r="BD436" s="166"/>
      <c r="BE436" s="166"/>
      <c r="BF436" s="166"/>
      <c r="BG436" s="166"/>
      <c r="BH436" s="166"/>
      <c r="BI436" s="166"/>
      <c r="BJ436" s="166"/>
      <c r="BK436" s="166"/>
      <c r="BL436" s="166"/>
      <c r="BM436" s="166"/>
      <c r="BN436" s="166"/>
      <c r="BO436" s="166"/>
      <c r="BP436" s="166"/>
      <c r="BQ436" s="166"/>
      <c r="BR436" s="166"/>
      <c r="BS436" s="166"/>
    </row>
    <row r="437" spans="1:71" ht="15.75" customHeight="1" thickBot="1" x14ac:dyDescent="0.3">
      <c r="A437" s="165"/>
      <c r="B437" s="165"/>
      <c r="C437" s="148"/>
      <c r="D437" s="148"/>
      <c r="E437" s="166"/>
      <c r="F437" s="166"/>
      <c r="G437" s="166"/>
      <c r="H437" s="166"/>
      <c r="I437" s="166"/>
      <c r="J437" s="166"/>
      <c r="K437" s="166"/>
      <c r="L437" s="166"/>
      <c r="M437" s="166"/>
      <c r="N437" s="166"/>
      <c r="O437" s="166"/>
      <c r="P437" s="166"/>
      <c r="Q437" s="166"/>
      <c r="R437" s="166"/>
      <c r="S437" s="166"/>
      <c r="T437" s="166"/>
      <c r="U437" s="166"/>
      <c r="V437" s="166"/>
      <c r="W437" s="166"/>
      <c r="X437" s="166"/>
      <c r="Y437" s="166"/>
      <c r="Z437" s="166"/>
      <c r="AA437" s="166"/>
      <c r="AB437" s="166"/>
      <c r="AC437" s="166"/>
      <c r="AD437" s="166"/>
      <c r="AE437" s="166"/>
      <c r="AF437" s="166"/>
      <c r="AG437" s="166"/>
      <c r="AH437" s="166"/>
      <c r="AI437" s="166"/>
      <c r="AJ437" s="166"/>
      <c r="AK437" s="166"/>
      <c r="AL437" s="166"/>
      <c r="AM437" s="166"/>
      <c r="AN437" s="166"/>
      <c r="AO437" s="166"/>
      <c r="AP437" s="166"/>
      <c r="AQ437" s="166"/>
      <c r="AR437" s="166"/>
      <c r="AS437" s="166"/>
      <c r="AT437" s="166"/>
      <c r="AU437" s="166"/>
      <c r="AV437" s="166"/>
      <c r="AW437" s="166"/>
      <c r="AX437" s="166"/>
      <c r="AY437" s="166"/>
      <c r="AZ437" s="166"/>
      <c r="BA437" s="166"/>
      <c r="BB437" s="166"/>
      <c r="BC437" s="166"/>
      <c r="BD437" s="166"/>
      <c r="BE437" s="166"/>
      <c r="BF437" s="166"/>
      <c r="BG437" s="166"/>
      <c r="BH437" s="166"/>
      <c r="BI437" s="166"/>
      <c r="BJ437" s="166"/>
      <c r="BK437" s="166"/>
      <c r="BL437" s="166"/>
      <c r="BM437" s="166"/>
      <c r="BN437" s="166"/>
      <c r="BO437" s="166"/>
      <c r="BP437" s="166"/>
      <c r="BQ437" s="166"/>
      <c r="BR437" s="166"/>
      <c r="BS437" s="166"/>
    </row>
    <row r="438" spans="1:71" ht="15.75" customHeight="1" thickBot="1" x14ac:dyDescent="0.3">
      <c r="A438" s="165"/>
      <c r="B438" s="165"/>
      <c r="C438" s="148"/>
      <c r="D438" s="148"/>
      <c r="E438" s="166"/>
      <c r="F438" s="166"/>
      <c r="G438" s="166"/>
      <c r="H438" s="166"/>
      <c r="I438" s="166"/>
      <c r="J438" s="166"/>
      <c r="K438" s="166"/>
      <c r="L438" s="166"/>
      <c r="M438" s="166"/>
      <c r="N438" s="166"/>
      <c r="O438" s="166"/>
      <c r="P438" s="166"/>
      <c r="Q438" s="166"/>
      <c r="R438" s="166"/>
      <c r="S438" s="166"/>
      <c r="T438" s="166"/>
      <c r="U438" s="166"/>
      <c r="V438" s="166"/>
      <c r="W438" s="166"/>
      <c r="X438" s="166"/>
      <c r="Y438" s="166"/>
      <c r="Z438" s="166"/>
      <c r="AA438" s="166"/>
      <c r="AB438" s="166"/>
      <c r="AC438" s="166"/>
      <c r="AD438" s="166"/>
      <c r="AE438" s="166"/>
      <c r="AF438" s="166"/>
      <c r="AG438" s="166"/>
      <c r="AH438" s="166"/>
      <c r="AI438" s="166"/>
      <c r="AJ438" s="166"/>
      <c r="AK438" s="166"/>
      <c r="AL438" s="166"/>
      <c r="AM438" s="166"/>
      <c r="AN438" s="166"/>
      <c r="AO438" s="166"/>
      <c r="AP438" s="166"/>
      <c r="AQ438" s="166"/>
      <c r="AR438" s="166"/>
      <c r="AS438" s="166"/>
      <c r="AT438" s="166"/>
      <c r="AU438" s="166"/>
      <c r="AV438" s="166"/>
      <c r="AW438" s="166"/>
      <c r="AX438" s="166"/>
      <c r="AY438" s="166"/>
      <c r="AZ438" s="166"/>
      <c r="BA438" s="166"/>
      <c r="BB438" s="166"/>
      <c r="BC438" s="166"/>
      <c r="BD438" s="166"/>
      <c r="BE438" s="166"/>
      <c r="BF438" s="166"/>
      <c r="BG438" s="166"/>
      <c r="BH438" s="166"/>
      <c r="BI438" s="166"/>
      <c r="BJ438" s="166"/>
      <c r="BK438" s="166"/>
      <c r="BL438" s="166"/>
      <c r="BM438" s="166"/>
      <c r="BN438" s="166"/>
      <c r="BO438" s="166"/>
      <c r="BP438" s="166"/>
      <c r="BQ438" s="166"/>
      <c r="BR438" s="166"/>
      <c r="BS438" s="166"/>
    </row>
    <row r="439" spans="1:71" ht="15.75" customHeight="1" thickBot="1" x14ac:dyDescent="0.3">
      <c r="A439" s="165"/>
      <c r="B439" s="165"/>
      <c r="C439" s="148"/>
      <c r="D439" s="148"/>
      <c r="E439" s="166"/>
      <c r="F439" s="166"/>
      <c r="G439" s="166"/>
      <c r="H439" s="166"/>
      <c r="I439" s="166"/>
      <c r="J439" s="166"/>
      <c r="K439" s="166"/>
      <c r="L439" s="166"/>
      <c r="M439" s="166"/>
      <c r="N439" s="166"/>
      <c r="O439" s="166"/>
      <c r="P439" s="166"/>
      <c r="Q439" s="166"/>
      <c r="R439" s="166"/>
      <c r="S439" s="166"/>
      <c r="T439" s="166"/>
      <c r="U439" s="166"/>
      <c r="V439" s="166"/>
      <c r="W439" s="166"/>
      <c r="X439" s="166"/>
      <c r="Y439" s="166"/>
      <c r="Z439" s="166"/>
      <c r="AA439" s="166"/>
      <c r="AB439" s="166"/>
      <c r="AC439" s="166"/>
      <c r="AD439" s="166"/>
      <c r="AE439" s="166"/>
      <c r="AF439" s="166"/>
      <c r="AG439" s="166"/>
      <c r="AH439" s="166"/>
      <c r="AI439" s="166"/>
      <c r="AJ439" s="166"/>
      <c r="AK439" s="166"/>
      <c r="AL439" s="166"/>
      <c r="AM439" s="166"/>
      <c r="AN439" s="166"/>
      <c r="AO439" s="166"/>
      <c r="AP439" s="166"/>
      <c r="AQ439" s="166"/>
      <c r="AR439" s="166"/>
      <c r="AS439" s="166"/>
      <c r="AT439" s="166"/>
      <c r="AU439" s="166"/>
      <c r="AV439" s="166"/>
      <c r="AW439" s="166"/>
      <c r="AX439" s="166"/>
      <c r="AY439" s="166"/>
      <c r="AZ439" s="166"/>
      <c r="BA439" s="166"/>
      <c r="BB439" s="166"/>
      <c r="BC439" s="166"/>
      <c r="BD439" s="166"/>
      <c r="BE439" s="166"/>
      <c r="BF439" s="166"/>
      <c r="BG439" s="166"/>
      <c r="BH439" s="166"/>
      <c r="BI439" s="166"/>
      <c r="BJ439" s="166"/>
      <c r="BK439" s="166"/>
      <c r="BL439" s="166"/>
      <c r="BM439" s="166"/>
      <c r="BN439" s="166"/>
      <c r="BO439" s="166"/>
      <c r="BP439" s="166"/>
      <c r="BQ439" s="166"/>
      <c r="BR439" s="166"/>
      <c r="BS439" s="166"/>
    </row>
    <row r="440" spans="1:71" ht="15.75" customHeight="1" thickBot="1" x14ac:dyDescent="0.3">
      <c r="A440" s="165"/>
      <c r="B440" s="165"/>
      <c r="C440" s="148"/>
      <c r="D440" s="148"/>
      <c r="E440" s="166"/>
      <c r="F440" s="166"/>
      <c r="G440" s="166"/>
      <c r="H440" s="166"/>
      <c r="I440" s="166"/>
      <c r="J440" s="166"/>
      <c r="K440" s="166"/>
      <c r="L440" s="166"/>
      <c r="M440" s="166"/>
      <c r="N440" s="166"/>
      <c r="O440" s="166"/>
      <c r="P440" s="166"/>
      <c r="Q440" s="166"/>
      <c r="R440" s="166"/>
      <c r="S440" s="166"/>
      <c r="T440" s="166"/>
      <c r="U440" s="166"/>
      <c r="V440" s="166"/>
      <c r="W440" s="166"/>
      <c r="X440" s="166"/>
      <c r="Y440" s="166"/>
      <c r="Z440" s="166"/>
      <c r="AA440" s="166"/>
      <c r="AB440" s="166"/>
      <c r="AC440" s="166"/>
      <c r="AD440" s="166"/>
      <c r="AE440" s="166"/>
      <c r="AF440" s="166"/>
      <c r="AG440" s="166"/>
      <c r="AH440" s="166"/>
      <c r="AI440" s="166"/>
      <c r="AJ440" s="166"/>
      <c r="AK440" s="166"/>
      <c r="AL440" s="166"/>
      <c r="AM440" s="166"/>
      <c r="AN440" s="166"/>
      <c r="AO440" s="166"/>
      <c r="AP440" s="166"/>
      <c r="AQ440" s="166"/>
      <c r="AR440" s="166"/>
      <c r="AS440" s="166"/>
      <c r="AT440" s="166"/>
      <c r="AU440" s="166"/>
      <c r="AV440" s="166"/>
      <c r="AW440" s="166"/>
      <c r="AX440" s="166"/>
      <c r="AY440" s="166"/>
      <c r="AZ440" s="166"/>
      <c r="BA440" s="166"/>
      <c r="BB440" s="166"/>
      <c r="BC440" s="166"/>
      <c r="BD440" s="166"/>
      <c r="BE440" s="166"/>
      <c r="BF440" s="166"/>
      <c r="BG440" s="166"/>
      <c r="BH440" s="166"/>
      <c r="BI440" s="166"/>
      <c r="BJ440" s="166"/>
      <c r="BK440" s="166"/>
      <c r="BL440" s="166"/>
      <c r="BM440" s="166"/>
      <c r="BN440" s="166"/>
      <c r="BO440" s="166"/>
      <c r="BP440" s="166"/>
      <c r="BQ440" s="166"/>
      <c r="BR440" s="166"/>
      <c r="BS440" s="166"/>
    </row>
    <row r="441" spans="1:71" ht="15.75" customHeight="1" thickBot="1" x14ac:dyDescent="0.3">
      <c r="A441" s="165"/>
      <c r="B441" s="165"/>
      <c r="C441" s="148"/>
      <c r="D441" s="148"/>
      <c r="E441" s="166"/>
      <c r="F441" s="166"/>
      <c r="G441" s="166"/>
      <c r="H441" s="166"/>
      <c r="I441" s="166"/>
      <c r="J441" s="166"/>
      <c r="K441" s="166"/>
      <c r="L441" s="166"/>
      <c r="M441" s="166"/>
      <c r="N441" s="166"/>
      <c r="O441" s="166"/>
      <c r="P441" s="166"/>
      <c r="Q441" s="166"/>
      <c r="R441" s="166"/>
      <c r="S441" s="166"/>
      <c r="T441" s="166"/>
      <c r="U441" s="166"/>
      <c r="V441" s="166"/>
      <c r="W441" s="166"/>
      <c r="X441" s="166"/>
      <c r="Y441" s="166"/>
      <c r="Z441" s="166"/>
      <c r="AA441" s="166"/>
      <c r="AB441" s="166"/>
      <c r="AC441" s="166"/>
      <c r="AD441" s="166"/>
      <c r="AE441" s="166"/>
      <c r="AF441" s="166"/>
      <c r="AG441" s="166"/>
      <c r="AH441" s="166"/>
      <c r="AI441" s="166"/>
      <c r="AJ441" s="166"/>
      <c r="AK441" s="166"/>
      <c r="AL441" s="166"/>
      <c r="AM441" s="166"/>
      <c r="AN441" s="166"/>
      <c r="AO441" s="166"/>
      <c r="AP441" s="166"/>
      <c r="AQ441" s="166"/>
      <c r="AR441" s="166"/>
      <c r="AS441" s="166"/>
      <c r="AT441" s="166"/>
      <c r="AU441" s="166"/>
      <c r="AV441" s="166"/>
      <c r="AW441" s="166"/>
      <c r="AX441" s="166"/>
      <c r="AY441" s="166"/>
      <c r="AZ441" s="166"/>
      <c r="BA441" s="166"/>
      <c r="BB441" s="166"/>
      <c r="BC441" s="166"/>
      <c r="BD441" s="166"/>
      <c r="BE441" s="166"/>
      <c r="BF441" s="166"/>
      <c r="BG441" s="166"/>
      <c r="BH441" s="166"/>
      <c r="BI441" s="166"/>
      <c r="BJ441" s="166"/>
      <c r="BK441" s="166"/>
      <c r="BL441" s="166"/>
      <c r="BM441" s="166"/>
      <c r="BN441" s="166"/>
      <c r="BO441" s="166"/>
      <c r="BP441" s="166"/>
      <c r="BQ441" s="166"/>
      <c r="BR441" s="166"/>
      <c r="BS441" s="166"/>
    </row>
    <row r="442" spans="1:71" ht="15.75" customHeight="1" thickBot="1" x14ac:dyDescent="0.3">
      <c r="A442" s="165"/>
      <c r="B442" s="165"/>
      <c r="C442" s="148"/>
      <c r="D442" s="148"/>
      <c r="E442" s="166"/>
      <c r="F442" s="166"/>
      <c r="G442" s="166"/>
      <c r="H442" s="166"/>
      <c r="I442" s="166"/>
      <c r="J442" s="166"/>
      <c r="K442" s="166"/>
      <c r="L442" s="166"/>
      <c r="M442" s="166"/>
      <c r="N442" s="166"/>
      <c r="O442" s="166"/>
      <c r="P442" s="166"/>
      <c r="Q442" s="166"/>
      <c r="R442" s="166"/>
      <c r="S442" s="166"/>
      <c r="T442" s="166"/>
      <c r="U442" s="166"/>
      <c r="V442" s="166"/>
      <c r="W442" s="166"/>
      <c r="X442" s="166"/>
      <c r="Y442" s="166"/>
      <c r="Z442" s="166"/>
      <c r="AA442" s="166"/>
      <c r="AB442" s="166"/>
      <c r="AC442" s="166"/>
      <c r="AD442" s="166"/>
      <c r="AE442" s="166"/>
      <c r="AF442" s="166"/>
      <c r="AG442" s="166"/>
      <c r="AH442" s="166"/>
      <c r="AI442" s="166"/>
      <c r="AJ442" s="166"/>
      <c r="AK442" s="166"/>
      <c r="AL442" s="166"/>
      <c r="AM442" s="166"/>
      <c r="AN442" s="166"/>
      <c r="AO442" s="166"/>
      <c r="AP442" s="166"/>
      <c r="AQ442" s="166"/>
      <c r="AR442" s="166"/>
      <c r="AS442" s="166"/>
      <c r="AT442" s="166"/>
      <c r="AU442" s="166"/>
      <c r="AV442" s="166"/>
      <c r="AW442" s="166"/>
      <c r="AX442" s="166"/>
      <c r="AY442" s="166"/>
      <c r="AZ442" s="166"/>
      <c r="BA442" s="166"/>
      <c r="BB442" s="166"/>
      <c r="BC442" s="166"/>
      <c r="BD442" s="166"/>
      <c r="BE442" s="166"/>
      <c r="BF442" s="166"/>
      <c r="BG442" s="166"/>
      <c r="BH442" s="166"/>
      <c r="BI442" s="166"/>
      <c r="BJ442" s="166"/>
      <c r="BK442" s="166"/>
      <c r="BL442" s="166"/>
      <c r="BM442" s="166"/>
      <c r="BN442" s="166"/>
      <c r="BO442" s="166"/>
      <c r="BP442" s="166"/>
      <c r="BQ442" s="166"/>
      <c r="BR442" s="166"/>
      <c r="BS442" s="166"/>
    </row>
    <row r="443" spans="1:71" ht="15.75" customHeight="1" thickBot="1" x14ac:dyDescent="0.3">
      <c r="A443" s="165"/>
      <c r="B443" s="165"/>
      <c r="C443" s="148"/>
      <c r="D443" s="148"/>
      <c r="E443" s="166"/>
      <c r="F443" s="166"/>
      <c r="G443" s="166"/>
      <c r="H443" s="166"/>
      <c r="I443" s="166"/>
      <c r="J443" s="166"/>
      <c r="K443" s="166"/>
      <c r="L443" s="166"/>
      <c r="M443" s="166"/>
      <c r="N443" s="166"/>
      <c r="O443" s="166"/>
      <c r="P443" s="166"/>
      <c r="Q443" s="166"/>
      <c r="R443" s="166"/>
      <c r="S443" s="166"/>
      <c r="T443" s="166"/>
      <c r="U443" s="166"/>
      <c r="V443" s="166"/>
      <c r="W443" s="166"/>
      <c r="X443" s="166"/>
      <c r="Y443" s="166"/>
      <c r="Z443" s="166"/>
      <c r="AA443" s="166"/>
      <c r="AB443" s="166"/>
      <c r="AC443" s="166"/>
      <c r="AD443" s="166"/>
      <c r="AE443" s="166"/>
      <c r="AF443" s="166"/>
      <c r="AG443" s="166"/>
      <c r="AH443" s="166"/>
      <c r="AI443" s="166"/>
      <c r="AJ443" s="166"/>
      <c r="AK443" s="166"/>
      <c r="AL443" s="166"/>
      <c r="AM443" s="166"/>
      <c r="AN443" s="166"/>
      <c r="AO443" s="166"/>
      <c r="AP443" s="166"/>
      <c r="AQ443" s="166"/>
      <c r="AR443" s="166"/>
      <c r="AS443" s="166"/>
      <c r="AT443" s="166"/>
      <c r="AU443" s="166"/>
      <c r="AV443" s="166"/>
      <c r="AW443" s="166"/>
      <c r="AX443" s="166"/>
      <c r="AY443" s="166"/>
      <c r="AZ443" s="166"/>
      <c r="BA443" s="166"/>
      <c r="BB443" s="166"/>
      <c r="BC443" s="166"/>
      <c r="BD443" s="166"/>
      <c r="BE443" s="166"/>
      <c r="BF443" s="166"/>
      <c r="BG443" s="166"/>
      <c r="BH443" s="166"/>
      <c r="BI443" s="166"/>
      <c r="BJ443" s="166"/>
      <c r="BK443" s="166"/>
      <c r="BL443" s="166"/>
      <c r="BM443" s="166"/>
      <c r="BN443" s="166"/>
      <c r="BO443" s="166"/>
      <c r="BP443" s="166"/>
      <c r="BQ443" s="166"/>
      <c r="BR443" s="166"/>
      <c r="BS443" s="166"/>
    </row>
    <row r="444" spans="1:71" ht="15.75" customHeight="1" thickBot="1" x14ac:dyDescent="0.3">
      <c r="A444" s="165"/>
      <c r="B444" s="165"/>
      <c r="C444" s="148"/>
      <c r="D444" s="148"/>
      <c r="E444" s="166"/>
      <c r="F444" s="166"/>
      <c r="G444" s="166"/>
      <c r="H444" s="166"/>
      <c r="I444" s="166"/>
      <c r="J444" s="166"/>
      <c r="K444" s="166"/>
      <c r="L444" s="166"/>
      <c r="M444" s="166"/>
      <c r="N444" s="166"/>
      <c r="O444" s="166"/>
      <c r="P444" s="166"/>
      <c r="Q444" s="166"/>
      <c r="R444" s="166"/>
      <c r="S444" s="166"/>
      <c r="T444" s="166"/>
      <c r="U444" s="166"/>
      <c r="V444" s="166"/>
      <c r="W444" s="166"/>
      <c r="X444" s="166"/>
      <c r="Y444" s="166"/>
      <c r="Z444" s="166"/>
      <c r="AA444" s="166"/>
      <c r="AB444" s="166"/>
      <c r="AC444" s="166"/>
      <c r="AD444" s="166"/>
      <c r="AE444" s="166"/>
      <c r="AF444" s="166"/>
      <c r="AG444" s="166"/>
      <c r="AH444" s="166"/>
      <c r="AI444" s="166"/>
      <c r="AJ444" s="166"/>
      <c r="AK444" s="166"/>
      <c r="AL444" s="166"/>
      <c r="AM444" s="166"/>
      <c r="AN444" s="166"/>
      <c r="AO444" s="166"/>
      <c r="AP444" s="166"/>
      <c r="AQ444" s="166"/>
      <c r="AR444" s="166"/>
      <c r="AS444" s="166"/>
      <c r="AT444" s="166"/>
      <c r="AU444" s="166"/>
      <c r="AV444" s="166"/>
      <c r="AW444" s="166"/>
      <c r="AX444" s="166"/>
      <c r="AY444" s="166"/>
      <c r="AZ444" s="166"/>
      <c r="BA444" s="166"/>
      <c r="BB444" s="166"/>
      <c r="BC444" s="166"/>
      <c r="BD444" s="166"/>
      <c r="BE444" s="166"/>
      <c r="BF444" s="166"/>
      <c r="BG444" s="166"/>
      <c r="BH444" s="166"/>
      <c r="BI444" s="166"/>
      <c r="BJ444" s="166"/>
      <c r="BK444" s="166"/>
      <c r="BL444" s="166"/>
      <c r="BM444" s="166"/>
      <c r="BN444" s="166"/>
      <c r="BO444" s="166"/>
      <c r="BP444" s="166"/>
      <c r="BQ444" s="166"/>
      <c r="BR444" s="166"/>
      <c r="BS444" s="166"/>
    </row>
    <row r="445" spans="1:71" ht="15.75" customHeight="1" thickBot="1" x14ac:dyDescent="0.3">
      <c r="A445" s="165"/>
      <c r="B445" s="165"/>
      <c r="C445" s="148"/>
      <c r="D445" s="148"/>
      <c r="E445" s="166"/>
      <c r="F445" s="166"/>
      <c r="G445" s="166"/>
      <c r="H445" s="166"/>
      <c r="I445" s="166"/>
      <c r="J445" s="166"/>
      <c r="K445" s="166"/>
      <c r="L445" s="166"/>
      <c r="M445" s="166"/>
      <c r="N445" s="166"/>
      <c r="O445" s="166"/>
      <c r="P445" s="166"/>
      <c r="Q445" s="166"/>
      <c r="R445" s="166"/>
      <c r="S445" s="166"/>
      <c r="T445" s="166"/>
      <c r="U445" s="166"/>
      <c r="V445" s="166"/>
      <c r="W445" s="166"/>
      <c r="X445" s="166"/>
      <c r="Y445" s="166"/>
      <c r="Z445" s="166"/>
      <c r="AA445" s="166"/>
      <c r="AB445" s="166"/>
      <c r="AC445" s="166"/>
      <c r="AD445" s="166"/>
      <c r="AE445" s="166"/>
      <c r="AF445" s="166"/>
      <c r="AG445" s="166"/>
      <c r="AH445" s="166"/>
      <c r="AI445" s="166"/>
      <c r="AJ445" s="166"/>
      <c r="AK445" s="166"/>
      <c r="AL445" s="166"/>
      <c r="AM445" s="166"/>
      <c r="AN445" s="166"/>
      <c r="AO445" s="166"/>
      <c r="AP445" s="166"/>
      <c r="AQ445" s="166"/>
      <c r="AR445" s="166"/>
      <c r="AS445" s="166"/>
      <c r="AT445" s="166"/>
      <c r="AU445" s="166"/>
      <c r="AV445" s="166"/>
      <c r="AW445" s="166"/>
      <c r="AX445" s="166"/>
      <c r="AY445" s="166"/>
      <c r="AZ445" s="166"/>
      <c r="BA445" s="166"/>
      <c r="BB445" s="166"/>
      <c r="BC445" s="166"/>
      <c r="BD445" s="166"/>
      <c r="BE445" s="166"/>
      <c r="BF445" s="166"/>
      <c r="BG445" s="166"/>
      <c r="BH445" s="166"/>
      <c r="BI445" s="166"/>
      <c r="BJ445" s="166"/>
      <c r="BK445" s="166"/>
      <c r="BL445" s="166"/>
      <c r="BM445" s="166"/>
      <c r="BN445" s="166"/>
      <c r="BO445" s="166"/>
      <c r="BP445" s="166"/>
      <c r="BQ445" s="166"/>
      <c r="BR445" s="166"/>
      <c r="BS445" s="166"/>
    </row>
    <row r="446" spans="1:71" ht="15.75" customHeight="1" thickBot="1" x14ac:dyDescent="0.3">
      <c r="A446" s="165"/>
      <c r="B446" s="165"/>
      <c r="C446" s="148"/>
      <c r="D446" s="148"/>
      <c r="E446" s="166"/>
      <c r="F446" s="166"/>
      <c r="G446" s="166"/>
      <c r="H446" s="166"/>
      <c r="I446" s="166"/>
      <c r="J446" s="166"/>
      <c r="K446" s="166"/>
      <c r="L446" s="166"/>
      <c r="M446" s="166"/>
      <c r="N446" s="166"/>
      <c r="O446" s="166"/>
      <c r="P446" s="166"/>
      <c r="Q446" s="166"/>
      <c r="R446" s="166"/>
      <c r="S446" s="166"/>
      <c r="T446" s="166"/>
      <c r="U446" s="166"/>
      <c r="V446" s="166"/>
      <c r="W446" s="166"/>
      <c r="X446" s="166"/>
      <c r="Y446" s="166"/>
      <c r="Z446" s="166"/>
      <c r="AA446" s="166"/>
      <c r="AB446" s="166"/>
      <c r="AC446" s="166"/>
      <c r="AD446" s="166"/>
      <c r="AE446" s="166"/>
      <c r="AF446" s="166"/>
      <c r="AG446" s="166"/>
      <c r="AH446" s="166"/>
      <c r="AI446" s="166"/>
      <c r="AJ446" s="166"/>
      <c r="AK446" s="166"/>
      <c r="AL446" s="166"/>
      <c r="AM446" s="166"/>
      <c r="AN446" s="166"/>
      <c r="AO446" s="166"/>
      <c r="AP446" s="166"/>
      <c r="AQ446" s="166"/>
      <c r="AR446" s="166"/>
      <c r="AS446" s="166"/>
      <c r="AT446" s="166"/>
      <c r="AU446" s="166"/>
      <c r="AV446" s="166"/>
      <c r="AW446" s="166"/>
      <c r="AX446" s="166"/>
      <c r="AY446" s="166"/>
      <c r="AZ446" s="166"/>
      <c r="BA446" s="166"/>
      <c r="BB446" s="166"/>
      <c r="BC446" s="166"/>
      <c r="BD446" s="166"/>
      <c r="BE446" s="166"/>
      <c r="BF446" s="166"/>
      <c r="BG446" s="166"/>
      <c r="BH446" s="166"/>
      <c r="BI446" s="166"/>
      <c r="BJ446" s="166"/>
      <c r="BK446" s="166"/>
      <c r="BL446" s="166"/>
      <c r="BM446" s="166"/>
      <c r="BN446" s="166"/>
      <c r="BO446" s="166"/>
      <c r="BP446" s="166"/>
      <c r="BQ446" s="166"/>
      <c r="BR446" s="166"/>
      <c r="BS446" s="166"/>
    </row>
    <row r="447" spans="1:71" ht="15.75" customHeight="1" thickBot="1" x14ac:dyDescent="0.3">
      <c r="A447" s="165"/>
      <c r="B447" s="165"/>
      <c r="C447" s="148"/>
      <c r="D447" s="148"/>
      <c r="E447" s="166"/>
      <c r="F447" s="166"/>
      <c r="G447" s="166"/>
      <c r="H447" s="166"/>
      <c r="I447" s="166"/>
      <c r="J447" s="166"/>
      <c r="K447" s="166"/>
      <c r="L447" s="166"/>
      <c r="M447" s="166"/>
      <c r="N447" s="166"/>
      <c r="O447" s="166"/>
      <c r="P447" s="166"/>
      <c r="Q447" s="166"/>
      <c r="R447" s="166"/>
      <c r="S447" s="166"/>
      <c r="T447" s="166"/>
      <c r="U447" s="166"/>
      <c r="V447" s="166"/>
      <c r="W447" s="166"/>
      <c r="X447" s="166"/>
      <c r="Y447" s="166"/>
      <c r="Z447" s="166"/>
      <c r="AA447" s="166"/>
      <c r="AB447" s="166"/>
      <c r="AC447" s="166"/>
      <c r="AD447" s="166"/>
      <c r="AE447" s="166"/>
      <c r="AF447" s="166"/>
      <c r="AG447" s="166"/>
      <c r="AH447" s="166"/>
      <c r="AI447" s="166"/>
      <c r="AJ447" s="166"/>
      <c r="AK447" s="166"/>
      <c r="AL447" s="166"/>
      <c r="AM447" s="166"/>
      <c r="AN447" s="166"/>
      <c r="AO447" s="166"/>
      <c r="AP447" s="166"/>
      <c r="AQ447" s="166"/>
      <c r="AR447" s="166"/>
      <c r="AS447" s="166"/>
      <c r="AT447" s="166"/>
      <c r="AU447" s="166"/>
      <c r="AV447" s="166"/>
      <c r="AW447" s="166"/>
      <c r="AX447" s="166"/>
      <c r="AY447" s="166"/>
      <c r="AZ447" s="166"/>
      <c r="BA447" s="166"/>
      <c r="BB447" s="166"/>
      <c r="BC447" s="166"/>
      <c r="BD447" s="166"/>
      <c r="BE447" s="166"/>
      <c r="BF447" s="166"/>
      <c r="BG447" s="166"/>
      <c r="BH447" s="166"/>
      <c r="BI447" s="166"/>
      <c r="BJ447" s="166"/>
      <c r="BK447" s="166"/>
      <c r="BL447" s="166"/>
      <c r="BM447" s="166"/>
      <c r="BN447" s="166"/>
      <c r="BO447" s="166"/>
      <c r="BP447" s="166"/>
      <c r="BQ447" s="166"/>
      <c r="BR447" s="166"/>
      <c r="BS447" s="166"/>
    </row>
    <row r="448" spans="1:71" ht="15.75" customHeight="1" thickBot="1" x14ac:dyDescent="0.3">
      <c r="A448" s="165"/>
      <c r="B448" s="165"/>
      <c r="C448" s="148"/>
      <c r="D448" s="148"/>
      <c r="E448" s="166"/>
      <c r="F448" s="166"/>
      <c r="G448" s="166"/>
      <c r="H448" s="166"/>
      <c r="I448" s="166"/>
      <c r="J448" s="166"/>
      <c r="K448" s="166"/>
      <c r="L448" s="166"/>
      <c r="M448" s="166"/>
      <c r="N448" s="166"/>
      <c r="O448" s="166"/>
      <c r="P448" s="166"/>
      <c r="Q448" s="166"/>
      <c r="R448" s="166"/>
      <c r="S448" s="166"/>
      <c r="T448" s="166"/>
      <c r="U448" s="166"/>
      <c r="V448" s="166"/>
      <c r="W448" s="166"/>
      <c r="X448" s="166"/>
      <c r="Y448" s="166"/>
      <c r="Z448" s="166"/>
      <c r="AA448" s="166"/>
      <c r="AB448" s="166"/>
      <c r="AC448" s="166"/>
      <c r="AD448" s="166"/>
      <c r="AE448" s="166"/>
      <c r="AF448" s="166"/>
      <c r="AG448" s="166"/>
      <c r="AH448" s="166"/>
      <c r="AI448" s="166"/>
      <c r="AJ448" s="166"/>
      <c r="AK448" s="166"/>
      <c r="AL448" s="166"/>
      <c r="AM448" s="166"/>
      <c r="AN448" s="166"/>
      <c r="AO448" s="166"/>
      <c r="AP448" s="166"/>
      <c r="AQ448" s="166"/>
      <c r="AR448" s="166"/>
      <c r="AS448" s="166"/>
      <c r="AT448" s="166"/>
      <c r="AU448" s="166"/>
      <c r="AV448" s="166"/>
      <c r="AW448" s="166"/>
      <c r="AX448" s="166"/>
      <c r="AY448" s="166"/>
      <c r="AZ448" s="166"/>
      <c r="BA448" s="166"/>
      <c r="BB448" s="166"/>
      <c r="BC448" s="166"/>
      <c r="BD448" s="166"/>
      <c r="BE448" s="166"/>
      <c r="BF448" s="166"/>
      <c r="BG448" s="166"/>
      <c r="BH448" s="166"/>
      <c r="BI448" s="166"/>
      <c r="BJ448" s="166"/>
      <c r="BK448" s="166"/>
      <c r="BL448" s="166"/>
      <c r="BM448" s="166"/>
      <c r="BN448" s="166"/>
      <c r="BO448" s="166"/>
      <c r="BP448" s="166"/>
      <c r="BQ448" s="166"/>
      <c r="BR448" s="166"/>
      <c r="BS448" s="166"/>
    </row>
    <row r="449" spans="1:71" ht="15.75" customHeight="1" thickBot="1" x14ac:dyDescent="0.3">
      <c r="A449" s="165"/>
      <c r="B449" s="165"/>
      <c r="C449" s="148"/>
      <c r="D449" s="148"/>
      <c r="E449" s="166"/>
      <c r="F449" s="166"/>
      <c r="G449" s="166"/>
      <c r="H449" s="166"/>
      <c r="I449" s="166"/>
      <c r="J449" s="166"/>
      <c r="K449" s="166"/>
      <c r="L449" s="166"/>
      <c r="M449" s="166"/>
      <c r="N449" s="166"/>
      <c r="O449" s="166"/>
      <c r="P449" s="166"/>
      <c r="Q449" s="166"/>
      <c r="R449" s="166"/>
      <c r="S449" s="166"/>
      <c r="T449" s="166"/>
      <c r="U449" s="166"/>
      <c r="V449" s="166"/>
      <c r="W449" s="166"/>
      <c r="X449" s="166"/>
      <c r="Y449" s="166"/>
      <c r="Z449" s="166"/>
      <c r="AA449" s="166"/>
      <c r="AB449" s="166"/>
      <c r="AC449" s="166"/>
      <c r="AD449" s="166"/>
      <c r="AE449" s="166"/>
      <c r="AF449" s="166"/>
      <c r="AG449" s="166"/>
      <c r="AH449" s="166"/>
      <c r="AI449" s="166"/>
      <c r="AJ449" s="166"/>
      <c r="AK449" s="166"/>
      <c r="AL449" s="166"/>
      <c r="AM449" s="166"/>
      <c r="AN449" s="166"/>
      <c r="AO449" s="166"/>
      <c r="AP449" s="166"/>
      <c r="AQ449" s="166"/>
      <c r="AR449" s="166"/>
      <c r="AS449" s="166"/>
      <c r="AT449" s="166"/>
      <c r="AU449" s="166"/>
      <c r="AV449" s="166"/>
      <c r="AW449" s="166"/>
      <c r="AX449" s="166"/>
      <c r="AY449" s="166"/>
      <c r="AZ449" s="166"/>
      <c r="BA449" s="166"/>
      <c r="BB449" s="166"/>
      <c r="BC449" s="166"/>
      <c r="BD449" s="166"/>
      <c r="BE449" s="166"/>
      <c r="BF449" s="166"/>
      <c r="BG449" s="166"/>
      <c r="BH449" s="166"/>
      <c r="BI449" s="166"/>
      <c r="BJ449" s="166"/>
      <c r="BK449" s="166"/>
      <c r="BL449" s="166"/>
      <c r="BM449" s="166"/>
      <c r="BN449" s="166"/>
      <c r="BO449" s="166"/>
      <c r="BP449" s="166"/>
      <c r="BQ449" s="166"/>
      <c r="BR449" s="166"/>
      <c r="BS449" s="166"/>
    </row>
    <row r="450" spans="1:71" ht="15.75" customHeight="1" thickBot="1" x14ac:dyDescent="0.3">
      <c r="A450" s="165"/>
      <c r="B450" s="165"/>
      <c r="C450" s="148"/>
      <c r="D450" s="148"/>
      <c r="E450" s="166"/>
      <c r="F450" s="166"/>
      <c r="G450" s="166"/>
      <c r="H450" s="166"/>
      <c r="I450" s="166"/>
      <c r="J450" s="166"/>
      <c r="K450" s="166"/>
      <c r="L450" s="166"/>
      <c r="M450" s="166"/>
      <c r="N450" s="166"/>
      <c r="O450" s="166"/>
      <c r="P450" s="166"/>
      <c r="Q450" s="166"/>
      <c r="R450" s="166"/>
      <c r="S450" s="166"/>
      <c r="T450" s="166"/>
      <c r="U450" s="166"/>
      <c r="V450" s="166"/>
      <c r="W450" s="166"/>
      <c r="X450" s="166"/>
      <c r="Y450" s="166"/>
      <c r="Z450" s="166"/>
      <c r="AA450" s="166"/>
      <c r="AB450" s="166"/>
      <c r="AC450" s="166"/>
      <c r="AD450" s="166"/>
      <c r="AE450" s="166"/>
      <c r="AF450" s="166"/>
      <c r="AG450" s="166"/>
      <c r="AH450" s="166"/>
      <c r="AI450" s="166"/>
      <c r="AJ450" s="166"/>
      <c r="AK450" s="166"/>
      <c r="AL450" s="166"/>
      <c r="AM450" s="166"/>
      <c r="AN450" s="166"/>
      <c r="AO450" s="166"/>
      <c r="AP450" s="166"/>
      <c r="AQ450" s="166"/>
      <c r="AR450" s="166"/>
      <c r="AS450" s="166"/>
      <c r="AT450" s="166"/>
      <c r="AU450" s="166"/>
      <c r="AV450" s="166"/>
      <c r="AW450" s="166"/>
      <c r="AX450" s="166"/>
      <c r="AY450" s="166"/>
      <c r="AZ450" s="166"/>
      <c r="BA450" s="166"/>
      <c r="BB450" s="166"/>
      <c r="BC450" s="166"/>
      <c r="BD450" s="166"/>
      <c r="BE450" s="166"/>
      <c r="BF450" s="166"/>
      <c r="BG450" s="166"/>
      <c r="BH450" s="166"/>
      <c r="BI450" s="166"/>
      <c r="BJ450" s="166"/>
      <c r="BK450" s="166"/>
      <c r="BL450" s="166"/>
      <c r="BM450" s="166"/>
      <c r="BN450" s="166"/>
      <c r="BO450" s="166"/>
      <c r="BP450" s="166"/>
      <c r="BQ450" s="166"/>
      <c r="BR450" s="166"/>
      <c r="BS450" s="166"/>
    </row>
    <row r="451" spans="1:71" ht="15.75" customHeight="1" thickBot="1" x14ac:dyDescent="0.3">
      <c r="A451" s="165"/>
      <c r="B451" s="165"/>
      <c r="C451" s="148"/>
      <c r="D451" s="148"/>
      <c r="E451" s="166"/>
      <c r="F451" s="166"/>
      <c r="G451" s="166"/>
      <c r="H451" s="166"/>
      <c r="I451" s="166"/>
      <c r="J451" s="166"/>
      <c r="K451" s="166"/>
      <c r="L451" s="166"/>
      <c r="M451" s="166"/>
      <c r="N451" s="166"/>
      <c r="O451" s="166"/>
      <c r="P451" s="166"/>
      <c r="Q451" s="166"/>
      <c r="R451" s="166"/>
      <c r="S451" s="166"/>
      <c r="T451" s="166"/>
      <c r="U451" s="166"/>
      <c r="V451" s="166"/>
      <c r="W451" s="166"/>
      <c r="X451" s="166"/>
      <c r="Y451" s="166"/>
      <c r="Z451" s="166"/>
      <c r="AA451" s="166"/>
      <c r="AB451" s="166"/>
      <c r="AC451" s="166"/>
      <c r="AD451" s="166"/>
      <c r="AE451" s="166"/>
      <c r="AF451" s="166"/>
      <c r="AG451" s="166"/>
      <c r="AH451" s="166"/>
      <c r="AI451" s="166"/>
      <c r="AJ451" s="166"/>
      <c r="AK451" s="166"/>
      <c r="AL451" s="166"/>
      <c r="AM451" s="166"/>
      <c r="AN451" s="166"/>
      <c r="AO451" s="166"/>
      <c r="AP451" s="166"/>
      <c r="AQ451" s="166"/>
      <c r="AR451" s="166"/>
      <c r="AS451" s="166"/>
      <c r="AT451" s="166"/>
      <c r="AU451" s="166"/>
      <c r="AV451" s="166"/>
      <c r="AW451" s="166"/>
      <c r="AX451" s="166"/>
      <c r="AY451" s="166"/>
      <c r="AZ451" s="166"/>
      <c r="BA451" s="166"/>
      <c r="BB451" s="166"/>
      <c r="BC451" s="166"/>
      <c r="BD451" s="166"/>
      <c r="BE451" s="166"/>
      <c r="BF451" s="166"/>
      <c r="BG451" s="166"/>
      <c r="BH451" s="166"/>
      <c r="BI451" s="166"/>
      <c r="BJ451" s="166"/>
      <c r="BK451" s="166"/>
      <c r="BL451" s="166"/>
      <c r="BM451" s="166"/>
      <c r="BN451" s="166"/>
      <c r="BO451" s="166"/>
      <c r="BP451" s="166"/>
      <c r="BQ451" s="166"/>
      <c r="BR451" s="166"/>
      <c r="BS451" s="166"/>
    </row>
    <row r="452" spans="1:71" ht="15.75" customHeight="1" thickBot="1" x14ac:dyDescent="0.3">
      <c r="A452" s="165"/>
      <c r="B452" s="165"/>
      <c r="C452" s="148"/>
      <c r="D452" s="148"/>
      <c r="E452" s="166"/>
      <c r="F452" s="166"/>
      <c r="G452" s="166"/>
      <c r="H452" s="166"/>
      <c r="I452" s="166"/>
      <c r="J452" s="166"/>
      <c r="K452" s="166"/>
      <c r="L452" s="166"/>
      <c r="M452" s="166"/>
      <c r="N452" s="166"/>
      <c r="O452" s="166"/>
      <c r="P452" s="166"/>
      <c r="Q452" s="166"/>
      <c r="R452" s="166"/>
      <c r="S452" s="166"/>
      <c r="T452" s="166"/>
      <c r="U452" s="166"/>
      <c r="V452" s="166"/>
      <c r="W452" s="166"/>
      <c r="X452" s="166"/>
      <c r="Y452" s="166"/>
      <c r="Z452" s="166"/>
      <c r="AA452" s="166"/>
      <c r="AB452" s="166"/>
      <c r="AC452" s="166"/>
      <c r="AD452" s="166"/>
      <c r="AE452" s="166"/>
      <c r="AF452" s="166"/>
      <c r="AG452" s="166"/>
      <c r="AH452" s="166"/>
      <c r="AI452" s="166"/>
      <c r="AJ452" s="166"/>
      <c r="AK452" s="166"/>
      <c r="AL452" s="166"/>
      <c r="AM452" s="166"/>
      <c r="AN452" s="166"/>
      <c r="AO452" s="166"/>
      <c r="AP452" s="166"/>
      <c r="AQ452" s="166"/>
      <c r="AR452" s="166"/>
      <c r="AS452" s="166"/>
      <c r="AT452" s="166"/>
      <c r="AU452" s="166"/>
      <c r="AV452" s="166"/>
      <c r="AW452" s="166"/>
      <c r="AX452" s="166"/>
      <c r="AY452" s="166"/>
      <c r="AZ452" s="166"/>
      <c r="BA452" s="166"/>
      <c r="BB452" s="166"/>
      <c r="BC452" s="166"/>
      <c r="BD452" s="166"/>
      <c r="BE452" s="166"/>
      <c r="BF452" s="166"/>
      <c r="BG452" s="166"/>
      <c r="BH452" s="166"/>
      <c r="BI452" s="166"/>
      <c r="BJ452" s="166"/>
      <c r="BK452" s="166"/>
      <c r="BL452" s="166"/>
      <c r="BM452" s="166"/>
      <c r="BN452" s="166"/>
      <c r="BO452" s="166"/>
      <c r="BP452" s="166"/>
      <c r="BQ452" s="166"/>
      <c r="BR452" s="166"/>
      <c r="BS452" s="166"/>
    </row>
    <row r="453" spans="1:71" ht="15.75" customHeight="1" thickBot="1" x14ac:dyDescent="0.3">
      <c r="A453" s="165"/>
      <c r="B453" s="165"/>
      <c r="C453" s="148"/>
      <c r="D453" s="148"/>
      <c r="E453" s="166"/>
      <c r="F453" s="166"/>
      <c r="G453" s="166"/>
      <c r="H453" s="166"/>
      <c r="I453" s="166"/>
      <c r="J453" s="166"/>
      <c r="K453" s="166"/>
      <c r="L453" s="166"/>
      <c r="M453" s="166"/>
      <c r="N453" s="166"/>
      <c r="O453" s="166"/>
      <c r="P453" s="166"/>
      <c r="Q453" s="166"/>
      <c r="R453" s="166"/>
      <c r="S453" s="166"/>
      <c r="T453" s="166"/>
      <c r="U453" s="166"/>
      <c r="V453" s="166"/>
      <c r="W453" s="166"/>
      <c r="X453" s="166"/>
      <c r="Y453" s="166"/>
      <c r="Z453" s="166"/>
      <c r="AA453" s="166"/>
      <c r="AB453" s="166"/>
      <c r="AC453" s="166"/>
      <c r="AD453" s="166"/>
      <c r="AE453" s="166"/>
      <c r="AF453" s="166"/>
      <c r="AG453" s="166"/>
      <c r="AH453" s="166"/>
      <c r="AI453" s="166"/>
      <c r="AJ453" s="166"/>
      <c r="AK453" s="166"/>
      <c r="AL453" s="166"/>
      <c r="AM453" s="166"/>
      <c r="AN453" s="166"/>
      <c r="AO453" s="166"/>
      <c r="AP453" s="166"/>
      <c r="AQ453" s="166"/>
      <c r="AR453" s="166"/>
      <c r="AS453" s="166"/>
      <c r="AT453" s="166"/>
      <c r="AU453" s="166"/>
      <c r="AV453" s="166"/>
      <c r="AW453" s="166"/>
      <c r="AX453" s="166"/>
      <c r="AY453" s="166"/>
      <c r="AZ453" s="166"/>
      <c r="BA453" s="166"/>
      <c r="BB453" s="166"/>
      <c r="BC453" s="166"/>
      <c r="BD453" s="166"/>
      <c r="BE453" s="166"/>
      <c r="BF453" s="166"/>
      <c r="BG453" s="166"/>
      <c r="BH453" s="166"/>
      <c r="BI453" s="166"/>
      <c r="BJ453" s="166"/>
      <c r="BK453" s="166"/>
      <c r="BL453" s="166"/>
      <c r="BM453" s="166"/>
      <c r="BN453" s="166"/>
      <c r="BO453" s="166"/>
      <c r="BP453" s="166"/>
      <c r="BQ453" s="166"/>
      <c r="BR453" s="166"/>
      <c r="BS453" s="166"/>
    </row>
    <row r="454" spans="1:71" ht="15.75" customHeight="1" thickBot="1" x14ac:dyDescent="0.3">
      <c r="A454" s="165"/>
      <c r="B454" s="165"/>
      <c r="C454" s="148"/>
      <c r="D454" s="148"/>
      <c r="E454" s="166"/>
      <c r="F454" s="166"/>
      <c r="G454" s="166"/>
      <c r="H454" s="166"/>
      <c r="I454" s="166"/>
      <c r="J454" s="166"/>
      <c r="K454" s="166"/>
      <c r="L454" s="166"/>
      <c r="M454" s="166"/>
      <c r="N454" s="166"/>
      <c r="O454" s="166"/>
      <c r="P454" s="166"/>
      <c r="Q454" s="166"/>
      <c r="R454" s="166"/>
      <c r="S454" s="166"/>
      <c r="T454" s="166"/>
      <c r="U454" s="166"/>
      <c r="V454" s="166"/>
      <c r="W454" s="166"/>
      <c r="X454" s="166"/>
      <c r="Y454" s="166"/>
      <c r="Z454" s="166"/>
      <c r="AA454" s="166"/>
      <c r="AB454" s="166"/>
      <c r="AC454" s="166"/>
      <c r="AD454" s="166"/>
      <c r="AE454" s="166"/>
      <c r="AF454" s="166"/>
      <c r="AG454" s="166"/>
      <c r="AH454" s="166"/>
      <c r="AI454" s="166"/>
      <c r="AJ454" s="166"/>
      <c r="AK454" s="166"/>
      <c r="AL454" s="166"/>
      <c r="AM454" s="166"/>
      <c r="AN454" s="166"/>
      <c r="AO454" s="166"/>
      <c r="AP454" s="166"/>
      <c r="AQ454" s="166"/>
      <c r="AR454" s="166"/>
      <c r="AS454" s="166"/>
      <c r="AT454" s="166"/>
      <c r="AU454" s="166"/>
      <c r="AV454" s="166"/>
      <c r="AW454" s="166"/>
      <c r="AX454" s="166"/>
      <c r="AY454" s="166"/>
      <c r="AZ454" s="166"/>
      <c r="BA454" s="166"/>
      <c r="BB454" s="166"/>
      <c r="BC454" s="166"/>
      <c r="BD454" s="166"/>
      <c r="BE454" s="166"/>
      <c r="BF454" s="166"/>
      <c r="BG454" s="166"/>
      <c r="BH454" s="166"/>
      <c r="BI454" s="166"/>
      <c r="BJ454" s="166"/>
      <c r="BK454" s="166"/>
      <c r="BL454" s="166"/>
      <c r="BM454" s="166"/>
      <c r="BN454" s="166"/>
      <c r="BO454" s="166"/>
      <c r="BP454" s="166"/>
      <c r="BQ454" s="166"/>
      <c r="BR454" s="166"/>
      <c r="BS454" s="166"/>
    </row>
    <row r="455" spans="1:71" ht="15.75" customHeight="1" thickBot="1" x14ac:dyDescent="0.3">
      <c r="A455" s="165"/>
      <c r="B455" s="165"/>
      <c r="C455" s="148"/>
      <c r="D455" s="148"/>
      <c r="E455" s="166"/>
      <c r="F455" s="166"/>
      <c r="G455" s="166"/>
      <c r="H455" s="166"/>
      <c r="I455" s="166"/>
      <c r="J455" s="166"/>
      <c r="K455" s="166"/>
      <c r="L455" s="166"/>
      <c r="M455" s="166"/>
      <c r="N455" s="166"/>
      <c r="O455" s="166"/>
      <c r="P455" s="166"/>
      <c r="Q455" s="166"/>
      <c r="R455" s="166"/>
      <c r="S455" s="166"/>
      <c r="T455" s="166"/>
      <c r="U455" s="166"/>
      <c r="V455" s="166"/>
      <c r="W455" s="166"/>
      <c r="X455" s="166"/>
      <c r="Y455" s="166"/>
      <c r="Z455" s="166"/>
      <c r="AA455" s="166"/>
      <c r="AB455" s="166"/>
      <c r="AC455" s="166"/>
      <c r="AD455" s="166"/>
      <c r="AE455" s="166"/>
      <c r="AF455" s="166"/>
      <c r="AG455" s="166"/>
      <c r="AH455" s="166"/>
      <c r="AI455" s="166"/>
      <c r="AJ455" s="166"/>
      <c r="AK455" s="166"/>
      <c r="AL455" s="166"/>
      <c r="AM455" s="166"/>
      <c r="AN455" s="166"/>
      <c r="AO455" s="166"/>
      <c r="AP455" s="166"/>
      <c r="AQ455" s="166"/>
      <c r="AR455" s="166"/>
      <c r="AS455" s="166"/>
      <c r="AT455" s="166"/>
      <c r="AU455" s="166"/>
      <c r="AV455" s="166"/>
      <c r="AW455" s="166"/>
      <c r="AX455" s="166"/>
      <c r="AY455" s="166"/>
      <c r="AZ455" s="166"/>
      <c r="BA455" s="166"/>
      <c r="BB455" s="166"/>
      <c r="BC455" s="166"/>
      <c r="BD455" s="166"/>
      <c r="BE455" s="166"/>
      <c r="BF455" s="166"/>
      <c r="BG455" s="166"/>
      <c r="BH455" s="166"/>
      <c r="BI455" s="166"/>
      <c r="BJ455" s="166"/>
      <c r="BK455" s="166"/>
      <c r="BL455" s="166"/>
      <c r="BM455" s="166"/>
      <c r="BN455" s="166"/>
      <c r="BO455" s="166"/>
      <c r="BP455" s="166"/>
      <c r="BQ455" s="166"/>
      <c r="BR455" s="166"/>
      <c r="BS455" s="166"/>
    </row>
    <row r="456" spans="1:71" ht="15.75" customHeight="1" thickBot="1" x14ac:dyDescent="0.3">
      <c r="A456" s="165"/>
      <c r="B456" s="165"/>
      <c r="C456" s="148"/>
      <c r="D456" s="148"/>
      <c r="E456" s="166"/>
      <c r="F456" s="166"/>
      <c r="G456" s="166"/>
      <c r="H456" s="166"/>
      <c r="I456" s="166"/>
      <c r="J456" s="166"/>
      <c r="K456" s="166"/>
      <c r="L456" s="166"/>
      <c r="M456" s="166"/>
      <c r="N456" s="166"/>
      <c r="O456" s="166"/>
      <c r="P456" s="166"/>
      <c r="Q456" s="166"/>
      <c r="R456" s="166"/>
      <c r="S456" s="166"/>
      <c r="T456" s="166"/>
      <c r="U456" s="166"/>
      <c r="V456" s="166"/>
      <c r="W456" s="166"/>
      <c r="X456" s="166"/>
      <c r="Y456" s="166"/>
      <c r="Z456" s="166"/>
      <c r="AA456" s="166"/>
      <c r="AB456" s="166"/>
      <c r="AC456" s="166"/>
      <c r="AD456" s="166"/>
      <c r="AE456" s="166"/>
      <c r="AF456" s="166"/>
      <c r="AG456" s="166"/>
      <c r="AH456" s="166"/>
      <c r="AI456" s="166"/>
      <c r="AJ456" s="166"/>
      <c r="AK456" s="166"/>
      <c r="AL456" s="166"/>
      <c r="AM456" s="166"/>
      <c r="AN456" s="166"/>
      <c r="AO456" s="166"/>
      <c r="AP456" s="166"/>
      <c r="AQ456" s="166"/>
      <c r="AR456" s="166"/>
      <c r="AS456" s="166"/>
      <c r="AT456" s="166"/>
      <c r="AU456" s="166"/>
      <c r="AV456" s="166"/>
      <c r="AW456" s="166"/>
      <c r="AX456" s="166"/>
      <c r="AY456" s="166"/>
      <c r="AZ456" s="166"/>
      <c r="BA456" s="166"/>
      <c r="BB456" s="166"/>
      <c r="BC456" s="166"/>
      <c r="BD456" s="166"/>
      <c r="BE456" s="166"/>
      <c r="BF456" s="166"/>
      <c r="BG456" s="166"/>
      <c r="BH456" s="166"/>
      <c r="BI456" s="166"/>
      <c r="BJ456" s="166"/>
      <c r="BK456" s="166"/>
      <c r="BL456" s="166"/>
      <c r="BM456" s="166"/>
      <c r="BN456" s="166"/>
      <c r="BO456" s="166"/>
      <c r="BP456" s="166"/>
      <c r="BQ456" s="166"/>
      <c r="BR456" s="166"/>
      <c r="BS456" s="166"/>
    </row>
    <row r="457" spans="1:71" ht="15.75" customHeight="1" thickBot="1" x14ac:dyDescent="0.3">
      <c r="A457" s="165"/>
      <c r="B457" s="165"/>
      <c r="C457" s="148"/>
      <c r="D457" s="148"/>
      <c r="E457" s="166"/>
      <c r="F457" s="166"/>
      <c r="G457" s="166"/>
      <c r="H457" s="166"/>
      <c r="I457" s="166"/>
      <c r="J457" s="166"/>
      <c r="K457" s="166"/>
      <c r="L457" s="166"/>
      <c r="M457" s="166"/>
      <c r="N457" s="166"/>
      <c r="O457" s="166"/>
      <c r="P457" s="166"/>
      <c r="Q457" s="166"/>
      <c r="R457" s="166"/>
      <c r="S457" s="166"/>
      <c r="T457" s="166"/>
      <c r="U457" s="166"/>
      <c r="V457" s="166"/>
      <c r="W457" s="166"/>
      <c r="X457" s="166"/>
      <c r="Y457" s="166"/>
      <c r="Z457" s="166"/>
      <c r="AA457" s="166"/>
      <c r="AB457" s="166"/>
      <c r="AC457" s="166"/>
      <c r="AD457" s="166"/>
      <c r="AE457" s="166"/>
      <c r="AF457" s="166"/>
      <c r="AG457" s="166"/>
      <c r="AH457" s="166"/>
      <c r="AI457" s="166"/>
      <c r="AJ457" s="166"/>
      <c r="AK457" s="166"/>
      <c r="AL457" s="166"/>
      <c r="AM457" s="166"/>
      <c r="AN457" s="166"/>
      <c r="AO457" s="166"/>
      <c r="AP457" s="166"/>
      <c r="AQ457" s="166"/>
      <c r="AR457" s="166"/>
      <c r="AS457" s="166"/>
      <c r="AT457" s="166"/>
      <c r="AU457" s="166"/>
      <c r="AV457" s="166"/>
      <c r="AW457" s="166"/>
      <c r="AX457" s="166"/>
      <c r="AY457" s="166"/>
      <c r="AZ457" s="166"/>
      <c r="BA457" s="166"/>
      <c r="BB457" s="166"/>
      <c r="BC457" s="166"/>
      <c r="BD457" s="166"/>
      <c r="BE457" s="166"/>
      <c r="BF457" s="166"/>
      <c r="BG457" s="166"/>
      <c r="BH457" s="166"/>
      <c r="BI457" s="166"/>
      <c r="BJ457" s="166"/>
      <c r="BK457" s="166"/>
      <c r="BL457" s="166"/>
      <c r="BM457" s="166"/>
      <c r="BN457" s="166"/>
      <c r="BO457" s="166"/>
      <c r="BP457" s="166"/>
      <c r="BQ457" s="166"/>
      <c r="BR457" s="166"/>
      <c r="BS457" s="166"/>
    </row>
    <row r="458" spans="1:71" ht="15.75" customHeight="1" thickBot="1" x14ac:dyDescent="0.3">
      <c r="A458" s="165"/>
      <c r="B458" s="165"/>
      <c r="C458" s="148"/>
      <c r="D458" s="148"/>
      <c r="E458" s="166"/>
      <c r="F458" s="166"/>
      <c r="G458" s="166"/>
      <c r="H458" s="166"/>
      <c r="I458" s="166"/>
      <c r="J458" s="166"/>
      <c r="K458" s="166"/>
      <c r="L458" s="166"/>
      <c r="M458" s="166"/>
      <c r="N458" s="166"/>
      <c r="O458" s="166"/>
      <c r="P458" s="166"/>
      <c r="Q458" s="166"/>
      <c r="R458" s="166"/>
      <c r="S458" s="166"/>
      <c r="T458" s="166"/>
      <c r="U458" s="166"/>
      <c r="V458" s="166"/>
      <c r="W458" s="166"/>
      <c r="X458" s="166"/>
      <c r="Y458" s="166"/>
      <c r="Z458" s="166"/>
      <c r="AA458" s="166"/>
      <c r="AB458" s="166"/>
      <c r="AC458" s="166"/>
      <c r="AD458" s="166"/>
      <c r="AE458" s="166"/>
      <c r="AF458" s="166"/>
      <c r="AG458" s="166"/>
      <c r="AH458" s="166"/>
      <c r="AI458" s="166"/>
      <c r="AJ458" s="166"/>
      <c r="AK458" s="166"/>
      <c r="AL458" s="166"/>
      <c r="AM458" s="166"/>
      <c r="AN458" s="166"/>
      <c r="AO458" s="166"/>
      <c r="AP458" s="166"/>
      <c r="AQ458" s="166"/>
      <c r="AR458" s="166"/>
      <c r="AS458" s="166"/>
      <c r="AT458" s="166"/>
      <c r="AU458" s="166"/>
      <c r="AV458" s="166"/>
      <c r="AW458" s="166"/>
      <c r="AX458" s="166"/>
      <c r="AY458" s="166"/>
      <c r="AZ458" s="166"/>
      <c r="BA458" s="166"/>
      <c r="BB458" s="166"/>
      <c r="BC458" s="166"/>
      <c r="BD458" s="166"/>
      <c r="BE458" s="166"/>
      <c r="BF458" s="166"/>
      <c r="BG458" s="166"/>
      <c r="BH458" s="166"/>
      <c r="BI458" s="166"/>
      <c r="BJ458" s="166"/>
      <c r="BK458" s="166"/>
      <c r="BL458" s="166"/>
      <c r="BM458" s="166"/>
      <c r="BN458" s="166"/>
      <c r="BO458" s="166"/>
      <c r="BP458" s="166"/>
      <c r="BQ458" s="166"/>
      <c r="BR458" s="166"/>
      <c r="BS458" s="166"/>
    </row>
    <row r="459" spans="1:71" ht="15.75" customHeight="1" thickBot="1" x14ac:dyDescent="0.3">
      <c r="A459" s="165"/>
      <c r="B459" s="165"/>
      <c r="C459" s="148"/>
      <c r="D459" s="148"/>
      <c r="E459" s="166"/>
      <c r="F459" s="166"/>
      <c r="G459" s="166"/>
      <c r="H459" s="166"/>
      <c r="I459" s="166"/>
      <c r="J459" s="166"/>
      <c r="K459" s="166"/>
      <c r="L459" s="166"/>
      <c r="M459" s="166"/>
      <c r="N459" s="166"/>
      <c r="O459" s="166"/>
      <c r="P459" s="166"/>
      <c r="Q459" s="166"/>
      <c r="R459" s="166"/>
      <c r="S459" s="166"/>
      <c r="T459" s="166"/>
      <c r="U459" s="166"/>
      <c r="V459" s="166"/>
      <c r="W459" s="166"/>
      <c r="X459" s="166"/>
      <c r="Y459" s="166"/>
      <c r="Z459" s="166"/>
      <c r="AA459" s="166"/>
      <c r="AB459" s="166"/>
      <c r="AC459" s="166"/>
      <c r="AD459" s="166"/>
      <c r="AE459" s="166"/>
      <c r="AF459" s="166"/>
      <c r="AG459" s="166"/>
      <c r="AH459" s="166"/>
      <c r="AI459" s="166"/>
      <c r="AJ459" s="166"/>
      <c r="AK459" s="166"/>
      <c r="AL459" s="166"/>
      <c r="AM459" s="166"/>
      <c r="AN459" s="166"/>
      <c r="AO459" s="166"/>
      <c r="AP459" s="166"/>
      <c r="AQ459" s="166"/>
      <c r="AR459" s="166"/>
      <c r="AS459" s="166"/>
      <c r="AT459" s="166"/>
      <c r="AU459" s="166"/>
      <c r="AV459" s="166"/>
      <c r="AW459" s="166"/>
      <c r="AX459" s="166"/>
      <c r="AY459" s="166"/>
      <c r="AZ459" s="166"/>
      <c r="BA459" s="166"/>
      <c r="BB459" s="166"/>
      <c r="BC459" s="166"/>
      <c r="BD459" s="166"/>
      <c r="BE459" s="166"/>
      <c r="BF459" s="166"/>
      <c r="BG459" s="166"/>
      <c r="BH459" s="166"/>
      <c r="BI459" s="166"/>
      <c r="BJ459" s="166"/>
      <c r="BK459" s="166"/>
      <c r="BL459" s="166"/>
      <c r="BM459" s="166"/>
      <c r="BN459" s="166"/>
      <c r="BO459" s="166"/>
      <c r="BP459" s="166"/>
      <c r="BQ459" s="166"/>
      <c r="BR459" s="166"/>
      <c r="BS459" s="166"/>
    </row>
    <row r="460" spans="1:71" ht="15.75" customHeight="1" thickBot="1" x14ac:dyDescent="0.3">
      <c r="A460" s="165"/>
      <c r="B460" s="165"/>
      <c r="C460" s="148"/>
      <c r="D460" s="148"/>
      <c r="E460" s="166"/>
      <c r="F460" s="166"/>
      <c r="G460" s="166"/>
      <c r="H460" s="166"/>
      <c r="I460" s="166"/>
      <c r="J460" s="166"/>
      <c r="K460" s="166"/>
      <c r="L460" s="166"/>
      <c r="M460" s="166"/>
      <c r="N460" s="166"/>
      <c r="O460" s="166"/>
      <c r="P460" s="166"/>
      <c r="Q460" s="166"/>
      <c r="R460" s="166"/>
      <c r="S460" s="166"/>
      <c r="T460" s="166"/>
      <c r="U460" s="166"/>
      <c r="V460" s="166"/>
      <c r="W460" s="166"/>
      <c r="X460" s="166"/>
      <c r="Y460" s="166"/>
      <c r="Z460" s="166"/>
      <c r="AA460" s="166"/>
      <c r="AB460" s="166"/>
      <c r="AC460" s="166"/>
      <c r="AD460" s="166"/>
      <c r="AE460" s="166"/>
      <c r="AF460" s="166"/>
      <c r="AG460" s="166"/>
      <c r="AH460" s="166"/>
      <c r="AI460" s="166"/>
      <c r="AJ460" s="166"/>
      <c r="AK460" s="166"/>
      <c r="AL460" s="166"/>
      <c r="AM460" s="166"/>
      <c r="AN460" s="166"/>
      <c r="AO460" s="166"/>
      <c r="AP460" s="166"/>
      <c r="AQ460" s="166"/>
      <c r="AR460" s="166"/>
      <c r="AS460" s="166"/>
      <c r="AT460" s="166"/>
      <c r="AU460" s="166"/>
      <c r="AV460" s="166"/>
      <c r="AW460" s="166"/>
      <c r="AX460" s="166"/>
      <c r="AY460" s="166"/>
      <c r="AZ460" s="166"/>
      <c r="BA460" s="166"/>
      <c r="BB460" s="166"/>
      <c r="BC460" s="166"/>
      <c r="BD460" s="166"/>
      <c r="BE460" s="166"/>
      <c r="BF460" s="166"/>
      <c r="BG460" s="166"/>
      <c r="BH460" s="166"/>
      <c r="BI460" s="166"/>
      <c r="BJ460" s="166"/>
      <c r="BK460" s="166"/>
      <c r="BL460" s="166"/>
      <c r="BM460" s="166"/>
      <c r="BN460" s="166"/>
      <c r="BO460" s="166"/>
      <c r="BP460" s="166"/>
      <c r="BQ460" s="166"/>
      <c r="BR460" s="166"/>
      <c r="BS460" s="166"/>
    </row>
    <row r="461" spans="1:71" ht="15.75" customHeight="1" thickBot="1" x14ac:dyDescent="0.3">
      <c r="A461" s="165"/>
      <c r="B461" s="165"/>
      <c r="C461" s="148"/>
      <c r="D461" s="148"/>
      <c r="E461" s="166"/>
      <c r="F461" s="166"/>
      <c r="G461" s="166"/>
      <c r="H461" s="166"/>
      <c r="I461" s="166"/>
      <c r="J461" s="166"/>
      <c r="K461" s="166"/>
      <c r="L461" s="166"/>
      <c r="M461" s="166"/>
      <c r="N461" s="166"/>
      <c r="O461" s="166"/>
      <c r="P461" s="166"/>
      <c r="Q461" s="166"/>
      <c r="R461" s="166"/>
      <c r="S461" s="166"/>
      <c r="T461" s="166"/>
      <c r="U461" s="166"/>
      <c r="V461" s="166"/>
      <c r="W461" s="166"/>
      <c r="X461" s="166"/>
      <c r="Y461" s="166"/>
      <c r="Z461" s="166"/>
      <c r="AA461" s="166"/>
      <c r="AB461" s="166"/>
      <c r="AC461" s="166"/>
      <c r="AD461" s="166"/>
      <c r="AE461" s="166"/>
      <c r="AF461" s="166"/>
      <c r="AG461" s="166"/>
      <c r="AH461" s="166"/>
      <c r="AI461" s="166"/>
      <c r="AJ461" s="166"/>
      <c r="AK461" s="166"/>
      <c r="AL461" s="166"/>
      <c r="AM461" s="166"/>
      <c r="AN461" s="166"/>
      <c r="AO461" s="166"/>
      <c r="AP461" s="166"/>
      <c r="AQ461" s="166"/>
      <c r="AR461" s="166"/>
      <c r="AS461" s="166"/>
      <c r="AT461" s="166"/>
      <c r="AU461" s="166"/>
      <c r="AV461" s="166"/>
      <c r="AW461" s="166"/>
      <c r="AX461" s="166"/>
      <c r="AY461" s="166"/>
      <c r="AZ461" s="166"/>
      <c r="BA461" s="166"/>
      <c r="BB461" s="166"/>
      <c r="BC461" s="166"/>
      <c r="BD461" s="166"/>
      <c r="BE461" s="166"/>
      <c r="BF461" s="166"/>
      <c r="BG461" s="166"/>
      <c r="BH461" s="166"/>
      <c r="BI461" s="166"/>
      <c r="BJ461" s="166"/>
      <c r="BK461" s="166"/>
      <c r="BL461" s="166"/>
      <c r="BM461" s="166"/>
      <c r="BN461" s="166"/>
      <c r="BO461" s="166"/>
      <c r="BP461" s="166"/>
      <c r="BQ461" s="166"/>
      <c r="BR461" s="166"/>
      <c r="BS461" s="166"/>
    </row>
    <row r="462" spans="1:71" ht="15.75" customHeight="1" thickBot="1" x14ac:dyDescent="0.3">
      <c r="A462" s="165"/>
      <c r="B462" s="165"/>
      <c r="C462" s="148"/>
      <c r="D462" s="148"/>
      <c r="E462" s="166"/>
      <c r="F462" s="166"/>
      <c r="G462" s="166"/>
      <c r="H462" s="166"/>
      <c r="I462" s="166"/>
      <c r="J462" s="166"/>
      <c r="K462" s="166"/>
      <c r="L462" s="166"/>
      <c r="M462" s="166"/>
      <c r="N462" s="166"/>
      <c r="O462" s="166"/>
      <c r="P462" s="166"/>
      <c r="Q462" s="166"/>
      <c r="R462" s="166"/>
      <c r="S462" s="166"/>
      <c r="T462" s="166"/>
      <c r="U462" s="166"/>
      <c r="V462" s="166"/>
      <c r="W462" s="166"/>
      <c r="X462" s="166"/>
      <c r="Y462" s="166"/>
      <c r="Z462" s="166"/>
      <c r="AA462" s="166"/>
      <c r="AB462" s="166"/>
      <c r="AC462" s="166"/>
      <c r="AD462" s="166"/>
      <c r="AE462" s="166"/>
      <c r="AF462" s="166"/>
      <c r="AG462" s="166"/>
      <c r="AH462" s="166"/>
      <c r="AI462" s="166"/>
      <c r="AJ462" s="166"/>
      <c r="AK462" s="166"/>
      <c r="AL462" s="166"/>
      <c r="AM462" s="166"/>
      <c r="AN462" s="166"/>
      <c r="AO462" s="166"/>
      <c r="AP462" s="166"/>
      <c r="AQ462" s="166"/>
      <c r="AR462" s="166"/>
      <c r="AS462" s="166"/>
      <c r="AT462" s="166"/>
      <c r="AU462" s="166"/>
      <c r="AV462" s="166"/>
      <c r="AW462" s="166"/>
      <c r="AX462" s="166"/>
      <c r="AY462" s="166"/>
      <c r="AZ462" s="166"/>
      <c r="BA462" s="166"/>
      <c r="BB462" s="166"/>
      <c r="BC462" s="166"/>
      <c r="BD462" s="166"/>
      <c r="BE462" s="166"/>
      <c r="BF462" s="166"/>
      <c r="BG462" s="166"/>
      <c r="BH462" s="166"/>
      <c r="BI462" s="166"/>
      <c r="BJ462" s="166"/>
      <c r="BK462" s="166"/>
      <c r="BL462" s="166"/>
      <c r="BM462" s="166"/>
      <c r="BN462" s="166"/>
      <c r="BO462" s="166"/>
      <c r="BP462" s="166"/>
      <c r="BQ462" s="166"/>
      <c r="BR462" s="166"/>
      <c r="BS462" s="166"/>
    </row>
    <row r="463" spans="1:71" ht="15.75" customHeight="1" thickBot="1" x14ac:dyDescent="0.3">
      <c r="A463" s="165"/>
      <c r="B463" s="165"/>
      <c r="C463" s="148"/>
      <c r="D463" s="148"/>
      <c r="E463" s="166"/>
      <c r="F463" s="166"/>
      <c r="G463" s="166"/>
      <c r="H463" s="166"/>
      <c r="I463" s="166"/>
      <c r="J463" s="166"/>
      <c r="K463" s="166"/>
      <c r="L463" s="166"/>
      <c r="M463" s="166"/>
      <c r="N463" s="166"/>
      <c r="O463" s="166"/>
      <c r="P463" s="166"/>
      <c r="Q463" s="166"/>
      <c r="R463" s="166"/>
      <c r="S463" s="166"/>
      <c r="T463" s="166"/>
      <c r="U463" s="166"/>
      <c r="V463" s="166"/>
      <c r="W463" s="166"/>
      <c r="X463" s="166"/>
      <c r="Y463" s="166"/>
      <c r="Z463" s="166"/>
      <c r="AA463" s="166"/>
      <c r="AB463" s="166"/>
      <c r="AC463" s="166"/>
      <c r="AD463" s="166"/>
      <c r="AE463" s="166"/>
      <c r="AF463" s="166"/>
      <c r="AG463" s="166"/>
      <c r="AH463" s="166"/>
      <c r="AI463" s="166"/>
      <c r="AJ463" s="166"/>
      <c r="AK463" s="166"/>
      <c r="AL463" s="166"/>
      <c r="AM463" s="166"/>
      <c r="AN463" s="166"/>
      <c r="AO463" s="166"/>
      <c r="AP463" s="166"/>
      <c r="AQ463" s="166"/>
      <c r="AR463" s="166"/>
      <c r="AS463" s="166"/>
      <c r="AT463" s="166"/>
      <c r="AU463" s="166"/>
      <c r="AV463" s="166"/>
      <c r="AW463" s="166"/>
      <c r="AX463" s="166"/>
      <c r="AY463" s="166"/>
      <c r="AZ463" s="166"/>
      <c r="BA463" s="166"/>
      <c r="BB463" s="166"/>
      <c r="BC463" s="166"/>
      <c r="BD463" s="166"/>
      <c r="BE463" s="166"/>
      <c r="BF463" s="166"/>
      <c r="BG463" s="166"/>
      <c r="BH463" s="166"/>
      <c r="BI463" s="166"/>
      <c r="BJ463" s="166"/>
      <c r="BK463" s="166"/>
      <c r="BL463" s="166"/>
      <c r="BM463" s="166"/>
      <c r="BN463" s="166"/>
      <c r="BO463" s="166"/>
      <c r="BP463" s="166"/>
      <c r="BQ463" s="166"/>
      <c r="BR463" s="166"/>
      <c r="BS463" s="166"/>
    </row>
    <row r="464" spans="1:71" ht="15.75" customHeight="1" thickBot="1" x14ac:dyDescent="0.3">
      <c r="A464" s="165"/>
      <c r="B464" s="165"/>
      <c r="C464" s="148"/>
      <c r="D464" s="148"/>
      <c r="E464" s="166"/>
      <c r="F464" s="166"/>
      <c r="G464" s="166"/>
      <c r="H464" s="166"/>
      <c r="I464" s="166"/>
      <c r="J464" s="166"/>
      <c r="K464" s="166"/>
      <c r="L464" s="166"/>
      <c r="M464" s="166"/>
      <c r="N464" s="166"/>
      <c r="O464" s="166"/>
      <c r="P464" s="166"/>
      <c r="Q464" s="166"/>
      <c r="R464" s="166"/>
      <c r="S464" s="166"/>
      <c r="T464" s="166"/>
      <c r="U464" s="166"/>
      <c r="V464" s="166"/>
      <c r="W464" s="166"/>
      <c r="X464" s="166"/>
      <c r="Y464" s="166"/>
      <c r="Z464" s="166"/>
      <c r="AA464" s="166"/>
      <c r="AB464" s="166"/>
      <c r="AC464" s="166"/>
      <c r="AD464" s="166"/>
      <c r="AE464" s="166"/>
      <c r="AF464" s="166"/>
      <c r="AG464" s="166"/>
      <c r="AH464" s="166"/>
      <c r="AI464" s="166"/>
      <c r="AJ464" s="166"/>
      <c r="AK464" s="166"/>
      <c r="AL464" s="166"/>
      <c r="AM464" s="166"/>
      <c r="AN464" s="166"/>
      <c r="AO464" s="166"/>
      <c r="AP464" s="166"/>
      <c r="AQ464" s="166"/>
      <c r="AR464" s="166"/>
      <c r="AS464" s="166"/>
      <c r="AT464" s="166"/>
      <c r="AU464" s="166"/>
      <c r="AV464" s="166"/>
      <c r="AW464" s="166"/>
      <c r="AX464" s="166"/>
      <c r="AY464" s="166"/>
      <c r="AZ464" s="166"/>
      <c r="BA464" s="166"/>
      <c r="BB464" s="166"/>
      <c r="BC464" s="166"/>
      <c r="BD464" s="166"/>
      <c r="BE464" s="166"/>
      <c r="BF464" s="166"/>
      <c r="BG464" s="166"/>
      <c r="BH464" s="166"/>
      <c r="BI464" s="166"/>
      <c r="BJ464" s="166"/>
      <c r="BK464" s="166"/>
      <c r="BL464" s="166"/>
      <c r="BM464" s="166"/>
      <c r="BN464" s="166"/>
      <c r="BO464" s="166"/>
      <c r="BP464" s="166"/>
      <c r="BQ464" s="166"/>
      <c r="BR464" s="166"/>
      <c r="BS464" s="166"/>
    </row>
    <row r="465" spans="1:71" ht="15.75" customHeight="1" thickBot="1" x14ac:dyDescent="0.3">
      <c r="A465" s="165"/>
      <c r="B465" s="165"/>
      <c r="C465" s="148"/>
      <c r="D465" s="148"/>
      <c r="E465" s="166"/>
      <c r="F465" s="166"/>
      <c r="G465" s="166"/>
      <c r="H465" s="166"/>
      <c r="I465" s="166"/>
      <c r="J465" s="166"/>
      <c r="K465" s="166"/>
      <c r="L465" s="166"/>
      <c r="M465" s="166"/>
      <c r="N465" s="166"/>
      <c r="O465" s="166"/>
      <c r="P465" s="166"/>
      <c r="Q465" s="166"/>
      <c r="R465" s="166"/>
      <c r="S465" s="166"/>
      <c r="T465" s="166"/>
      <c r="U465" s="166"/>
      <c r="V465" s="166"/>
      <c r="W465" s="166"/>
      <c r="X465" s="166"/>
      <c r="Y465" s="166"/>
      <c r="Z465" s="166"/>
      <c r="AA465" s="166"/>
      <c r="AB465" s="166"/>
      <c r="AC465" s="166"/>
      <c r="AD465" s="166"/>
      <c r="AE465" s="166"/>
      <c r="AF465" s="166"/>
      <c r="AG465" s="166"/>
      <c r="AH465" s="166"/>
      <c r="AI465" s="166"/>
      <c r="AJ465" s="166"/>
      <c r="AK465" s="166"/>
      <c r="AL465" s="166"/>
      <c r="AM465" s="166"/>
      <c r="AN465" s="166"/>
      <c r="AO465" s="166"/>
      <c r="AP465" s="166"/>
      <c r="AQ465" s="166"/>
      <c r="AR465" s="166"/>
      <c r="AS465" s="166"/>
      <c r="AT465" s="166"/>
      <c r="AU465" s="166"/>
      <c r="AV465" s="166"/>
      <c r="AW465" s="166"/>
      <c r="AX465" s="166"/>
      <c r="AY465" s="166"/>
      <c r="AZ465" s="166"/>
      <c r="BA465" s="166"/>
      <c r="BB465" s="166"/>
      <c r="BC465" s="166"/>
      <c r="BD465" s="166"/>
      <c r="BE465" s="166"/>
      <c r="BF465" s="166"/>
      <c r="BG465" s="166"/>
      <c r="BH465" s="166"/>
      <c r="BI465" s="166"/>
      <c r="BJ465" s="166"/>
      <c r="BK465" s="166"/>
      <c r="BL465" s="166"/>
      <c r="BM465" s="166"/>
      <c r="BN465" s="166"/>
      <c r="BO465" s="166"/>
      <c r="BP465" s="166"/>
      <c r="BQ465" s="166"/>
      <c r="BR465" s="166"/>
      <c r="BS465" s="166"/>
    </row>
    <row r="466" spans="1:71" ht="15.75" customHeight="1" thickBot="1" x14ac:dyDescent="0.3">
      <c r="A466" s="165"/>
      <c r="B466" s="165"/>
      <c r="C466" s="148"/>
      <c r="D466" s="148"/>
      <c r="E466" s="166"/>
      <c r="F466" s="166"/>
      <c r="G466" s="166"/>
      <c r="H466" s="166"/>
      <c r="I466" s="166"/>
      <c r="J466" s="166"/>
      <c r="K466" s="166"/>
      <c r="L466" s="166"/>
      <c r="M466" s="166"/>
      <c r="N466" s="166"/>
      <c r="O466" s="166"/>
      <c r="P466" s="166"/>
      <c r="Q466" s="166"/>
      <c r="R466" s="166"/>
      <c r="S466" s="166"/>
      <c r="T466" s="166"/>
      <c r="U466" s="166"/>
      <c r="V466" s="166"/>
      <c r="W466" s="166"/>
      <c r="X466" s="166"/>
      <c r="Y466" s="166"/>
      <c r="Z466" s="166"/>
      <c r="AA466" s="166"/>
      <c r="AB466" s="166"/>
      <c r="AC466" s="166"/>
      <c r="AD466" s="166"/>
      <c r="AE466" s="166"/>
      <c r="AF466" s="166"/>
      <c r="AG466" s="166"/>
      <c r="AH466" s="166"/>
      <c r="AI466" s="166"/>
      <c r="AJ466" s="166"/>
      <c r="AK466" s="166"/>
      <c r="AL466" s="166"/>
      <c r="AM466" s="166"/>
      <c r="AN466" s="166"/>
      <c r="AO466" s="166"/>
      <c r="AP466" s="166"/>
      <c r="AQ466" s="166"/>
      <c r="AR466" s="166"/>
      <c r="AS466" s="166"/>
      <c r="AT466" s="166"/>
      <c r="AU466" s="166"/>
      <c r="AV466" s="166"/>
      <c r="AW466" s="166"/>
      <c r="AX466" s="166"/>
      <c r="AY466" s="166"/>
      <c r="AZ466" s="166"/>
      <c r="BA466" s="166"/>
      <c r="BB466" s="166"/>
      <c r="BC466" s="166"/>
      <c r="BD466" s="166"/>
      <c r="BE466" s="166"/>
      <c r="BF466" s="166"/>
      <c r="BG466" s="166"/>
      <c r="BH466" s="166"/>
      <c r="BI466" s="166"/>
      <c r="BJ466" s="166"/>
      <c r="BK466" s="166"/>
      <c r="BL466" s="166"/>
      <c r="BM466" s="166"/>
      <c r="BN466" s="166"/>
      <c r="BO466" s="166"/>
      <c r="BP466" s="166"/>
      <c r="BQ466" s="166"/>
      <c r="BR466" s="166"/>
      <c r="BS466" s="166"/>
    </row>
    <row r="467" spans="1:71" ht="15.75" customHeight="1" thickBot="1" x14ac:dyDescent="0.3">
      <c r="A467" s="165"/>
      <c r="B467" s="165"/>
      <c r="C467" s="148"/>
      <c r="D467" s="148"/>
      <c r="E467" s="166"/>
      <c r="F467" s="166"/>
      <c r="G467" s="166"/>
      <c r="H467" s="166"/>
      <c r="I467" s="166"/>
      <c r="J467" s="166"/>
      <c r="K467" s="166"/>
      <c r="L467" s="166"/>
      <c r="M467" s="166"/>
      <c r="N467" s="166"/>
      <c r="O467" s="166"/>
      <c r="P467" s="166"/>
      <c r="Q467" s="166"/>
      <c r="R467" s="166"/>
      <c r="S467" s="166"/>
      <c r="T467" s="166"/>
      <c r="U467" s="166"/>
      <c r="V467" s="166"/>
      <c r="W467" s="166"/>
      <c r="X467" s="166"/>
      <c r="Y467" s="166"/>
      <c r="Z467" s="166"/>
      <c r="AA467" s="166"/>
      <c r="AB467" s="166"/>
      <c r="AC467" s="166"/>
      <c r="AD467" s="166"/>
      <c r="AE467" s="166"/>
      <c r="AF467" s="166"/>
      <c r="AG467" s="166"/>
      <c r="AH467" s="166"/>
      <c r="AI467" s="166"/>
      <c r="AJ467" s="166"/>
      <c r="AK467" s="166"/>
      <c r="AL467" s="166"/>
      <c r="AM467" s="166"/>
      <c r="AN467" s="166"/>
      <c r="AO467" s="166"/>
      <c r="AP467" s="166"/>
      <c r="AQ467" s="166"/>
      <c r="AR467" s="166"/>
      <c r="AS467" s="166"/>
      <c r="AT467" s="166"/>
      <c r="AU467" s="166"/>
      <c r="AV467" s="166"/>
      <c r="AW467" s="166"/>
      <c r="AX467" s="166"/>
      <c r="AY467" s="166"/>
      <c r="AZ467" s="166"/>
      <c r="BA467" s="166"/>
      <c r="BB467" s="166"/>
      <c r="BC467" s="166"/>
      <c r="BD467" s="166"/>
      <c r="BE467" s="166"/>
      <c r="BF467" s="166"/>
      <c r="BG467" s="166"/>
      <c r="BH467" s="166"/>
      <c r="BI467" s="166"/>
      <c r="BJ467" s="166"/>
      <c r="BK467" s="166"/>
      <c r="BL467" s="166"/>
      <c r="BM467" s="166"/>
      <c r="BN467" s="166"/>
      <c r="BO467" s="166"/>
      <c r="BP467" s="166"/>
      <c r="BQ467" s="166"/>
      <c r="BR467" s="166"/>
      <c r="BS467" s="166"/>
    </row>
    <row r="468" spans="1:71" ht="15.75" customHeight="1" thickBot="1" x14ac:dyDescent="0.3">
      <c r="A468" s="165"/>
      <c r="B468" s="165"/>
      <c r="C468" s="148"/>
      <c r="D468" s="148"/>
      <c r="E468" s="166"/>
      <c r="F468" s="166"/>
      <c r="G468" s="166"/>
      <c r="H468" s="166"/>
      <c r="I468" s="166"/>
      <c r="J468" s="166"/>
      <c r="K468" s="166"/>
      <c r="L468" s="166"/>
      <c r="M468" s="166"/>
      <c r="N468" s="166"/>
      <c r="O468" s="166"/>
      <c r="P468" s="166"/>
      <c r="Q468" s="166"/>
      <c r="R468" s="166"/>
      <c r="S468" s="166"/>
      <c r="T468" s="166"/>
      <c r="U468" s="166"/>
      <c r="V468" s="166"/>
      <c r="W468" s="166"/>
      <c r="X468" s="166"/>
      <c r="Y468" s="166"/>
      <c r="Z468" s="166"/>
      <c r="AA468" s="166"/>
      <c r="AB468" s="166"/>
      <c r="AC468" s="166"/>
      <c r="AD468" s="166"/>
      <c r="AE468" s="166"/>
      <c r="AF468" s="166"/>
      <c r="AG468" s="166"/>
      <c r="AH468" s="166"/>
      <c r="AI468" s="166"/>
      <c r="AJ468" s="166"/>
      <c r="AK468" s="166"/>
      <c r="AL468" s="166"/>
      <c r="AM468" s="166"/>
      <c r="AN468" s="166"/>
      <c r="AO468" s="166"/>
      <c r="AP468" s="166"/>
      <c r="AQ468" s="166"/>
      <c r="AR468" s="166"/>
      <c r="AS468" s="166"/>
      <c r="AT468" s="166"/>
      <c r="AU468" s="166"/>
      <c r="AV468" s="166"/>
      <c r="AW468" s="166"/>
      <c r="AX468" s="166"/>
      <c r="AY468" s="166"/>
      <c r="AZ468" s="166"/>
      <c r="BA468" s="166"/>
      <c r="BB468" s="166"/>
      <c r="BC468" s="166"/>
      <c r="BD468" s="166"/>
      <c r="BE468" s="166"/>
      <c r="BF468" s="166"/>
      <c r="BG468" s="166"/>
      <c r="BH468" s="166"/>
      <c r="BI468" s="166"/>
      <c r="BJ468" s="166"/>
      <c r="BK468" s="166"/>
      <c r="BL468" s="166"/>
      <c r="BM468" s="166"/>
      <c r="BN468" s="166"/>
      <c r="BO468" s="166"/>
      <c r="BP468" s="166"/>
      <c r="BQ468" s="166"/>
      <c r="BR468" s="166"/>
      <c r="BS468" s="166"/>
    </row>
    <row r="469" spans="1:71" ht="15.75" customHeight="1" thickBot="1" x14ac:dyDescent="0.3">
      <c r="A469" s="165"/>
      <c r="B469" s="165"/>
      <c r="C469" s="148"/>
      <c r="D469" s="148"/>
      <c r="E469" s="166"/>
      <c r="F469" s="166"/>
      <c r="G469" s="166"/>
      <c r="H469" s="166"/>
      <c r="I469" s="166"/>
      <c r="J469" s="166"/>
      <c r="K469" s="166"/>
      <c r="L469" s="166"/>
      <c r="M469" s="166"/>
      <c r="N469" s="166"/>
      <c r="O469" s="166"/>
      <c r="P469" s="166"/>
      <c r="Q469" s="166"/>
      <c r="R469" s="166"/>
      <c r="S469" s="166"/>
      <c r="T469" s="166"/>
      <c r="U469" s="166"/>
      <c r="V469" s="166"/>
      <c r="W469" s="166"/>
      <c r="X469" s="166"/>
      <c r="Y469" s="166"/>
      <c r="Z469" s="166"/>
      <c r="AA469" s="166"/>
      <c r="AB469" s="166"/>
      <c r="AC469" s="166"/>
      <c r="AD469" s="166"/>
      <c r="AE469" s="166"/>
      <c r="AF469" s="166"/>
      <c r="AG469" s="166"/>
      <c r="AH469" s="166"/>
      <c r="AI469" s="166"/>
      <c r="AJ469" s="166"/>
      <c r="AK469" s="166"/>
      <c r="AL469" s="166"/>
      <c r="AM469" s="166"/>
      <c r="AN469" s="166"/>
      <c r="AO469" s="166"/>
      <c r="AP469" s="166"/>
      <c r="AQ469" s="166"/>
      <c r="AR469" s="166"/>
      <c r="AS469" s="166"/>
      <c r="AT469" s="166"/>
      <c r="AU469" s="166"/>
      <c r="AV469" s="166"/>
      <c r="AW469" s="166"/>
      <c r="AX469" s="166"/>
      <c r="AY469" s="166"/>
      <c r="AZ469" s="166"/>
      <c r="BA469" s="166"/>
      <c r="BB469" s="166"/>
      <c r="BC469" s="166"/>
      <c r="BD469" s="166"/>
      <c r="BE469" s="166"/>
      <c r="BF469" s="166"/>
      <c r="BG469" s="166"/>
      <c r="BH469" s="166"/>
      <c r="BI469" s="166"/>
      <c r="BJ469" s="166"/>
      <c r="BK469" s="166"/>
      <c r="BL469" s="166"/>
      <c r="BM469" s="166"/>
      <c r="BN469" s="166"/>
      <c r="BO469" s="166"/>
      <c r="BP469" s="166"/>
      <c r="BQ469" s="166"/>
      <c r="BR469" s="166"/>
      <c r="BS469" s="166"/>
    </row>
    <row r="470" spans="1:71" ht="15.75" customHeight="1" thickBot="1" x14ac:dyDescent="0.3">
      <c r="A470" s="165"/>
      <c r="B470" s="165"/>
      <c r="C470" s="148"/>
      <c r="D470" s="148"/>
      <c r="E470" s="166"/>
      <c r="F470" s="166"/>
      <c r="G470" s="166"/>
      <c r="H470" s="166"/>
      <c r="I470" s="166"/>
      <c r="J470" s="166"/>
      <c r="K470" s="166"/>
      <c r="L470" s="166"/>
      <c r="M470" s="166"/>
      <c r="N470" s="166"/>
      <c r="O470" s="166"/>
      <c r="P470" s="166"/>
      <c r="Q470" s="166"/>
      <c r="R470" s="166"/>
      <c r="S470" s="166"/>
      <c r="T470" s="166"/>
      <c r="U470" s="166"/>
      <c r="V470" s="166"/>
      <c r="W470" s="166"/>
      <c r="X470" s="166"/>
      <c r="Y470" s="166"/>
      <c r="Z470" s="166"/>
      <c r="AA470" s="166"/>
      <c r="AB470" s="166"/>
      <c r="AC470" s="166"/>
      <c r="AD470" s="166"/>
      <c r="AE470" s="166"/>
      <c r="AF470" s="166"/>
      <c r="AG470" s="166"/>
      <c r="AH470" s="166"/>
      <c r="AI470" s="166"/>
      <c r="AJ470" s="166"/>
      <c r="AK470" s="166"/>
      <c r="AL470" s="166"/>
      <c r="AM470" s="166"/>
      <c r="AN470" s="166"/>
      <c r="AO470" s="166"/>
      <c r="AP470" s="166"/>
      <c r="AQ470" s="166"/>
      <c r="AR470" s="166"/>
      <c r="AS470" s="166"/>
      <c r="AT470" s="166"/>
      <c r="AU470" s="166"/>
      <c r="AV470" s="166"/>
      <c r="AW470" s="166"/>
      <c r="AX470" s="166"/>
      <c r="AY470" s="166"/>
      <c r="AZ470" s="166"/>
      <c r="BA470" s="166"/>
      <c r="BB470" s="166"/>
      <c r="BC470" s="166"/>
      <c r="BD470" s="166"/>
      <c r="BE470" s="166"/>
      <c r="BF470" s="166"/>
      <c r="BG470" s="166"/>
      <c r="BH470" s="166"/>
      <c r="BI470" s="166"/>
      <c r="BJ470" s="166"/>
      <c r="BK470" s="166"/>
      <c r="BL470" s="166"/>
      <c r="BM470" s="166"/>
      <c r="BN470" s="166"/>
      <c r="BO470" s="166"/>
      <c r="BP470" s="166"/>
      <c r="BQ470" s="166"/>
      <c r="BR470" s="166"/>
      <c r="BS470" s="166"/>
    </row>
    <row r="471" spans="1:71" ht="15.75" customHeight="1" thickBot="1" x14ac:dyDescent="0.3">
      <c r="A471" s="165"/>
      <c r="B471" s="165"/>
      <c r="C471" s="148"/>
      <c r="D471" s="148"/>
      <c r="E471" s="166"/>
      <c r="F471" s="166"/>
      <c r="G471" s="166"/>
      <c r="H471" s="166"/>
      <c r="I471" s="166"/>
      <c r="J471" s="166"/>
      <c r="K471" s="166"/>
      <c r="L471" s="166"/>
      <c r="M471" s="166"/>
      <c r="N471" s="166"/>
      <c r="O471" s="166"/>
      <c r="P471" s="166"/>
      <c r="Q471" s="166"/>
      <c r="R471" s="166"/>
      <c r="S471" s="166"/>
      <c r="T471" s="166"/>
      <c r="U471" s="166"/>
      <c r="V471" s="166"/>
      <c r="W471" s="166"/>
      <c r="X471" s="166"/>
      <c r="Y471" s="166"/>
      <c r="Z471" s="166"/>
      <c r="AA471" s="166"/>
      <c r="AB471" s="166"/>
      <c r="AC471" s="166"/>
      <c r="AD471" s="166"/>
      <c r="AE471" s="166"/>
      <c r="AF471" s="166"/>
      <c r="AG471" s="166"/>
      <c r="AH471" s="166"/>
      <c r="AI471" s="166"/>
      <c r="AJ471" s="166"/>
      <c r="AK471" s="166"/>
      <c r="AL471" s="166"/>
      <c r="AM471" s="166"/>
      <c r="AN471" s="166"/>
      <c r="AO471" s="166"/>
      <c r="AP471" s="166"/>
      <c r="AQ471" s="166"/>
      <c r="AR471" s="166"/>
      <c r="AS471" s="166"/>
      <c r="AT471" s="166"/>
      <c r="AU471" s="166"/>
      <c r="AV471" s="166"/>
      <c r="AW471" s="166"/>
      <c r="AX471" s="166"/>
      <c r="AY471" s="166"/>
      <c r="AZ471" s="166"/>
      <c r="BA471" s="166"/>
      <c r="BB471" s="166"/>
      <c r="BC471" s="166"/>
      <c r="BD471" s="166"/>
      <c r="BE471" s="166"/>
      <c r="BF471" s="166"/>
      <c r="BG471" s="166"/>
      <c r="BH471" s="166"/>
      <c r="BI471" s="166"/>
      <c r="BJ471" s="166"/>
      <c r="BK471" s="166"/>
      <c r="BL471" s="166"/>
      <c r="BM471" s="166"/>
      <c r="BN471" s="166"/>
      <c r="BO471" s="166"/>
      <c r="BP471" s="166"/>
      <c r="BQ471" s="166"/>
      <c r="BR471" s="166"/>
      <c r="BS471" s="166"/>
    </row>
    <row r="472" spans="1:71" ht="15.75" customHeight="1" thickBot="1" x14ac:dyDescent="0.3">
      <c r="A472" s="165"/>
      <c r="B472" s="165"/>
      <c r="C472" s="148"/>
      <c r="D472" s="148"/>
      <c r="E472" s="166"/>
      <c r="F472" s="166"/>
      <c r="G472" s="166"/>
      <c r="H472" s="166"/>
      <c r="I472" s="166"/>
      <c r="J472" s="166"/>
      <c r="K472" s="166"/>
      <c r="L472" s="166"/>
      <c r="M472" s="166"/>
      <c r="N472" s="166"/>
      <c r="O472" s="166"/>
      <c r="P472" s="166"/>
      <c r="Q472" s="166"/>
      <c r="R472" s="166"/>
      <c r="S472" s="166"/>
      <c r="T472" s="166"/>
      <c r="U472" s="166"/>
      <c r="V472" s="166"/>
      <c r="W472" s="166"/>
      <c r="X472" s="166"/>
      <c r="Y472" s="166"/>
      <c r="Z472" s="166"/>
      <c r="AA472" s="166"/>
      <c r="AB472" s="166"/>
      <c r="AC472" s="166"/>
      <c r="AD472" s="166"/>
      <c r="AE472" s="166"/>
      <c r="AF472" s="166"/>
      <c r="AG472" s="166"/>
      <c r="AH472" s="166"/>
      <c r="AI472" s="166"/>
      <c r="AJ472" s="166"/>
      <c r="AK472" s="166"/>
      <c r="AL472" s="166"/>
      <c r="AM472" s="166"/>
      <c r="AN472" s="166"/>
      <c r="AO472" s="166"/>
      <c r="AP472" s="166"/>
      <c r="AQ472" s="166"/>
      <c r="AR472" s="166"/>
      <c r="AS472" s="166"/>
      <c r="AT472" s="166"/>
      <c r="AU472" s="166"/>
      <c r="AV472" s="166"/>
      <c r="AW472" s="166"/>
      <c r="AX472" s="166"/>
      <c r="AY472" s="166"/>
      <c r="AZ472" s="166"/>
      <c r="BA472" s="166"/>
      <c r="BB472" s="166"/>
      <c r="BC472" s="166"/>
      <c r="BD472" s="166"/>
      <c r="BE472" s="166"/>
      <c r="BF472" s="166"/>
      <c r="BG472" s="166"/>
      <c r="BH472" s="166"/>
      <c r="BI472" s="166"/>
      <c r="BJ472" s="166"/>
      <c r="BK472" s="166"/>
      <c r="BL472" s="166"/>
      <c r="BM472" s="166"/>
      <c r="BN472" s="166"/>
      <c r="BO472" s="166"/>
      <c r="BP472" s="166"/>
      <c r="BQ472" s="166"/>
      <c r="BR472" s="166"/>
      <c r="BS472" s="166"/>
    </row>
    <row r="473" spans="1:71" ht="15.75" customHeight="1" thickBot="1" x14ac:dyDescent="0.3">
      <c r="A473" s="165"/>
      <c r="B473" s="165"/>
      <c r="C473" s="148"/>
      <c r="D473" s="148"/>
      <c r="E473" s="166"/>
      <c r="F473" s="166"/>
      <c r="G473" s="166"/>
      <c r="H473" s="166"/>
      <c r="I473" s="166"/>
      <c r="J473" s="166"/>
      <c r="K473" s="166"/>
      <c r="L473" s="166"/>
      <c r="M473" s="166"/>
      <c r="N473" s="166"/>
      <c r="O473" s="166"/>
      <c r="P473" s="166"/>
      <c r="Q473" s="166"/>
      <c r="R473" s="166"/>
      <c r="S473" s="166"/>
      <c r="T473" s="166"/>
      <c r="U473" s="166"/>
      <c r="V473" s="166"/>
      <c r="W473" s="166"/>
      <c r="X473" s="166"/>
      <c r="Y473" s="166"/>
      <c r="Z473" s="166"/>
      <c r="AA473" s="166"/>
      <c r="AB473" s="166"/>
      <c r="AC473" s="166"/>
      <c r="AD473" s="166"/>
      <c r="AE473" s="166"/>
      <c r="AF473" s="166"/>
      <c r="AG473" s="166"/>
      <c r="AH473" s="166"/>
      <c r="AI473" s="166"/>
      <c r="AJ473" s="166"/>
      <c r="AK473" s="166"/>
      <c r="AL473" s="166"/>
      <c r="AM473" s="166"/>
      <c r="AN473" s="166"/>
      <c r="AO473" s="166"/>
      <c r="AP473" s="166"/>
      <c r="AQ473" s="166"/>
      <c r="AR473" s="166"/>
      <c r="AS473" s="166"/>
      <c r="AT473" s="166"/>
      <c r="AU473" s="166"/>
      <c r="AV473" s="166"/>
      <c r="AW473" s="166"/>
      <c r="AX473" s="166"/>
      <c r="AY473" s="166"/>
      <c r="AZ473" s="166"/>
      <c r="BA473" s="166"/>
      <c r="BB473" s="166"/>
      <c r="BC473" s="166"/>
      <c r="BD473" s="166"/>
      <c r="BE473" s="166"/>
      <c r="BF473" s="166"/>
      <c r="BG473" s="166"/>
      <c r="BH473" s="166"/>
      <c r="BI473" s="166"/>
      <c r="BJ473" s="166"/>
      <c r="BK473" s="166"/>
      <c r="BL473" s="166"/>
      <c r="BM473" s="166"/>
      <c r="BN473" s="166"/>
      <c r="BO473" s="166"/>
      <c r="BP473" s="166"/>
      <c r="BQ473" s="166"/>
      <c r="BR473" s="166"/>
      <c r="BS473" s="166"/>
    </row>
    <row r="474" spans="1:71" ht="15.75" customHeight="1" thickBot="1" x14ac:dyDescent="0.3">
      <c r="A474" s="165"/>
      <c r="B474" s="165"/>
      <c r="C474" s="148"/>
      <c r="D474" s="148"/>
      <c r="E474" s="166"/>
      <c r="F474" s="166"/>
      <c r="G474" s="166"/>
      <c r="H474" s="166"/>
      <c r="I474" s="166"/>
      <c r="J474" s="166"/>
      <c r="K474" s="166"/>
      <c r="L474" s="166"/>
      <c r="M474" s="166"/>
      <c r="N474" s="166"/>
      <c r="O474" s="166"/>
      <c r="P474" s="166"/>
      <c r="Q474" s="166"/>
      <c r="R474" s="166"/>
      <c r="S474" s="166"/>
      <c r="T474" s="166"/>
      <c r="U474" s="166"/>
      <c r="V474" s="166"/>
      <c r="W474" s="166"/>
      <c r="X474" s="166"/>
      <c r="Y474" s="166"/>
      <c r="Z474" s="166"/>
      <c r="AA474" s="166"/>
      <c r="AB474" s="166"/>
      <c r="AC474" s="166"/>
      <c r="AD474" s="166"/>
      <c r="AE474" s="166"/>
      <c r="AF474" s="166"/>
      <c r="AG474" s="166"/>
      <c r="AH474" s="166"/>
      <c r="AI474" s="166"/>
      <c r="AJ474" s="166"/>
      <c r="AK474" s="166"/>
      <c r="AL474" s="166"/>
      <c r="AM474" s="166"/>
      <c r="AN474" s="166"/>
      <c r="AO474" s="166"/>
      <c r="AP474" s="166"/>
      <c r="AQ474" s="166"/>
      <c r="AR474" s="166"/>
      <c r="AS474" s="166"/>
      <c r="AT474" s="166"/>
      <c r="AU474" s="166"/>
      <c r="AV474" s="166"/>
      <c r="AW474" s="166"/>
      <c r="AX474" s="166"/>
      <c r="AY474" s="166"/>
      <c r="AZ474" s="166"/>
      <c r="BA474" s="166"/>
      <c r="BB474" s="166"/>
      <c r="BC474" s="166"/>
      <c r="BD474" s="166"/>
      <c r="BE474" s="166"/>
      <c r="BF474" s="166"/>
      <c r="BG474" s="166"/>
      <c r="BH474" s="166"/>
      <c r="BI474" s="166"/>
      <c r="BJ474" s="166"/>
      <c r="BK474" s="166"/>
      <c r="BL474" s="166"/>
      <c r="BM474" s="166"/>
      <c r="BN474" s="166"/>
      <c r="BO474" s="166"/>
      <c r="BP474" s="166"/>
      <c r="BQ474" s="166"/>
      <c r="BR474" s="166"/>
      <c r="BS474" s="166"/>
    </row>
    <row r="475" spans="1:71" ht="15.75" customHeight="1" thickBot="1" x14ac:dyDescent="0.3">
      <c r="A475" s="165"/>
      <c r="B475" s="165"/>
      <c r="C475" s="148"/>
      <c r="D475" s="148"/>
      <c r="E475" s="166"/>
      <c r="F475" s="166"/>
      <c r="G475" s="166"/>
      <c r="H475" s="166"/>
      <c r="I475" s="166"/>
      <c r="J475" s="166"/>
      <c r="K475" s="166"/>
      <c r="L475" s="166"/>
      <c r="M475" s="166"/>
      <c r="N475" s="166"/>
      <c r="O475" s="166"/>
      <c r="P475" s="166"/>
      <c r="Q475" s="166"/>
      <c r="R475" s="166"/>
      <c r="S475" s="166"/>
      <c r="T475" s="166"/>
      <c r="U475" s="166"/>
      <c r="V475" s="166"/>
      <c r="W475" s="166"/>
      <c r="X475" s="166"/>
      <c r="Y475" s="166"/>
      <c r="Z475" s="166"/>
      <c r="AA475" s="166"/>
      <c r="AB475" s="166"/>
      <c r="AC475" s="166"/>
      <c r="AD475" s="166"/>
      <c r="AE475" s="166"/>
      <c r="AF475" s="166"/>
      <c r="AG475" s="166"/>
      <c r="AH475" s="166"/>
      <c r="AI475" s="166"/>
      <c r="AJ475" s="166"/>
      <c r="AK475" s="166"/>
      <c r="AL475" s="166"/>
      <c r="AM475" s="166"/>
      <c r="AN475" s="166"/>
      <c r="AO475" s="166"/>
      <c r="AP475" s="166"/>
      <c r="AQ475" s="166"/>
      <c r="AR475" s="166"/>
      <c r="AS475" s="166"/>
      <c r="AT475" s="166"/>
      <c r="AU475" s="166"/>
      <c r="AV475" s="166"/>
      <c r="AW475" s="166"/>
      <c r="AX475" s="166"/>
      <c r="AY475" s="166"/>
      <c r="AZ475" s="166"/>
      <c r="BA475" s="166"/>
      <c r="BB475" s="166"/>
      <c r="BC475" s="166"/>
      <c r="BD475" s="166"/>
      <c r="BE475" s="166"/>
      <c r="BF475" s="166"/>
      <c r="BG475" s="166"/>
      <c r="BH475" s="166"/>
      <c r="BI475" s="166"/>
      <c r="BJ475" s="166"/>
      <c r="BK475" s="166"/>
      <c r="BL475" s="166"/>
      <c r="BM475" s="166"/>
      <c r="BN475" s="166"/>
      <c r="BO475" s="166"/>
      <c r="BP475" s="166"/>
      <c r="BQ475" s="166"/>
      <c r="BR475" s="166"/>
      <c r="BS475" s="166"/>
    </row>
    <row r="476" spans="1:71" ht="15.75" customHeight="1" thickBot="1" x14ac:dyDescent="0.3">
      <c r="A476" s="165"/>
      <c r="B476" s="165"/>
      <c r="C476" s="148"/>
      <c r="D476" s="148"/>
      <c r="E476" s="166"/>
      <c r="F476" s="166"/>
      <c r="G476" s="166"/>
      <c r="H476" s="166"/>
      <c r="I476" s="166"/>
      <c r="J476" s="166"/>
      <c r="K476" s="166"/>
      <c r="L476" s="166"/>
      <c r="M476" s="166"/>
      <c r="N476" s="166"/>
      <c r="O476" s="166"/>
      <c r="P476" s="166"/>
      <c r="Q476" s="166"/>
      <c r="R476" s="166"/>
      <c r="S476" s="166"/>
      <c r="T476" s="166"/>
      <c r="U476" s="166"/>
      <c r="V476" s="166"/>
      <c r="W476" s="166"/>
      <c r="X476" s="166"/>
      <c r="Y476" s="166"/>
      <c r="Z476" s="166"/>
      <c r="AA476" s="166"/>
      <c r="AB476" s="166"/>
      <c r="AC476" s="166"/>
      <c r="AD476" s="166"/>
      <c r="AE476" s="166"/>
      <c r="AF476" s="166"/>
      <c r="AG476" s="166"/>
      <c r="AH476" s="166"/>
      <c r="AI476" s="166"/>
      <c r="AJ476" s="166"/>
      <c r="AK476" s="166"/>
      <c r="AL476" s="166"/>
      <c r="AM476" s="166"/>
      <c r="AN476" s="166"/>
      <c r="AO476" s="166"/>
      <c r="AP476" s="166"/>
      <c r="AQ476" s="166"/>
      <c r="AR476" s="166"/>
      <c r="AS476" s="166"/>
      <c r="AT476" s="166"/>
      <c r="AU476" s="166"/>
      <c r="AV476" s="166"/>
      <c r="AW476" s="166"/>
      <c r="AX476" s="166"/>
      <c r="AY476" s="166"/>
      <c r="AZ476" s="166"/>
      <c r="BA476" s="166"/>
      <c r="BB476" s="166"/>
      <c r="BC476" s="166"/>
      <c r="BD476" s="166"/>
      <c r="BE476" s="166"/>
      <c r="BF476" s="166"/>
      <c r="BG476" s="166"/>
      <c r="BH476" s="166"/>
      <c r="BI476" s="166"/>
      <c r="BJ476" s="166"/>
      <c r="BK476" s="166"/>
      <c r="BL476" s="166"/>
      <c r="BM476" s="166"/>
      <c r="BN476" s="166"/>
      <c r="BO476" s="166"/>
      <c r="BP476" s="166"/>
      <c r="BQ476" s="166"/>
      <c r="BR476" s="166"/>
      <c r="BS476" s="166"/>
    </row>
    <row r="477" spans="1:71" ht="15.75" customHeight="1" thickBot="1" x14ac:dyDescent="0.3">
      <c r="A477" s="165"/>
      <c r="B477" s="165"/>
      <c r="C477" s="148"/>
      <c r="D477" s="148"/>
      <c r="E477" s="166"/>
      <c r="F477" s="166"/>
      <c r="G477" s="166"/>
      <c r="H477" s="166"/>
      <c r="I477" s="166"/>
      <c r="J477" s="166"/>
      <c r="K477" s="166"/>
      <c r="L477" s="166"/>
      <c r="M477" s="166"/>
      <c r="N477" s="166"/>
      <c r="O477" s="166"/>
      <c r="P477" s="166"/>
      <c r="Q477" s="166"/>
      <c r="R477" s="166"/>
      <c r="S477" s="166"/>
      <c r="T477" s="166"/>
      <c r="U477" s="166"/>
      <c r="V477" s="166"/>
      <c r="W477" s="166"/>
      <c r="X477" s="166"/>
      <c r="Y477" s="166"/>
      <c r="Z477" s="166"/>
      <c r="AA477" s="166"/>
      <c r="AB477" s="166"/>
      <c r="AC477" s="166"/>
      <c r="AD477" s="166"/>
      <c r="AE477" s="166"/>
      <c r="AF477" s="166"/>
      <c r="AG477" s="166"/>
      <c r="AH477" s="166"/>
      <c r="AI477" s="166"/>
      <c r="AJ477" s="166"/>
      <c r="AK477" s="166"/>
      <c r="AL477" s="166"/>
      <c r="AM477" s="166"/>
      <c r="AN477" s="166"/>
      <c r="AO477" s="166"/>
      <c r="AP477" s="166"/>
      <c r="AQ477" s="166"/>
      <c r="AR477" s="166"/>
      <c r="AS477" s="166"/>
      <c r="AT477" s="166"/>
      <c r="AU477" s="166"/>
      <c r="AV477" s="166"/>
      <c r="AW477" s="166"/>
      <c r="AX477" s="166"/>
      <c r="AY477" s="166"/>
      <c r="AZ477" s="166"/>
      <c r="BA477" s="166"/>
      <c r="BB477" s="166"/>
      <c r="BC477" s="166"/>
      <c r="BD477" s="166"/>
      <c r="BE477" s="166"/>
      <c r="BF477" s="166"/>
      <c r="BG477" s="166"/>
      <c r="BH477" s="166"/>
      <c r="BI477" s="166"/>
      <c r="BJ477" s="166"/>
      <c r="BK477" s="166"/>
      <c r="BL477" s="166"/>
      <c r="BM477" s="166"/>
      <c r="BN477" s="166"/>
      <c r="BO477" s="166"/>
      <c r="BP477" s="166"/>
      <c r="BQ477" s="166"/>
      <c r="BR477" s="166"/>
      <c r="BS477" s="166"/>
    </row>
    <row r="478" spans="1:71" ht="15.75" customHeight="1" thickBot="1" x14ac:dyDescent="0.3">
      <c r="A478" s="165"/>
      <c r="B478" s="165"/>
      <c r="C478" s="148"/>
      <c r="D478" s="148"/>
      <c r="E478" s="166"/>
      <c r="F478" s="166"/>
      <c r="G478" s="166"/>
      <c r="H478" s="166"/>
      <c r="I478" s="166"/>
      <c r="J478" s="166"/>
      <c r="K478" s="166"/>
      <c r="L478" s="166"/>
      <c r="M478" s="166"/>
      <c r="N478" s="166"/>
      <c r="O478" s="166"/>
      <c r="P478" s="166"/>
      <c r="Q478" s="166"/>
      <c r="R478" s="166"/>
      <c r="S478" s="166"/>
      <c r="T478" s="166"/>
      <c r="U478" s="166"/>
      <c r="V478" s="166"/>
      <c r="W478" s="166"/>
      <c r="X478" s="166"/>
      <c r="Y478" s="166"/>
      <c r="Z478" s="166"/>
      <c r="AA478" s="166"/>
      <c r="AB478" s="166"/>
      <c r="AC478" s="166"/>
      <c r="AD478" s="166"/>
      <c r="AE478" s="166"/>
      <c r="AF478" s="166"/>
      <c r="AG478" s="166"/>
      <c r="AH478" s="166"/>
      <c r="AI478" s="166"/>
      <c r="AJ478" s="166"/>
      <c r="AK478" s="166"/>
      <c r="AL478" s="166"/>
      <c r="AM478" s="166"/>
      <c r="AN478" s="166"/>
      <c r="AO478" s="166"/>
      <c r="AP478" s="166"/>
      <c r="AQ478" s="166"/>
      <c r="AR478" s="166"/>
      <c r="AS478" s="166"/>
      <c r="AT478" s="166"/>
      <c r="AU478" s="166"/>
      <c r="AV478" s="166"/>
      <c r="AW478" s="166"/>
      <c r="AX478" s="166"/>
      <c r="AY478" s="166"/>
      <c r="AZ478" s="166"/>
      <c r="BA478" s="166"/>
      <c r="BB478" s="166"/>
      <c r="BC478" s="166"/>
      <c r="BD478" s="166"/>
      <c r="BE478" s="166"/>
      <c r="BF478" s="166"/>
      <c r="BG478" s="166"/>
      <c r="BH478" s="166"/>
      <c r="BI478" s="166"/>
      <c r="BJ478" s="166"/>
      <c r="BK478" s="166"/>
      <c r="BL478" s="166"/>
      <c r="BM478" s="166"/>
      <c r="BN478" s="166"/>
      <c r="BO478" s="166"/>
      <c r="BP478" s="166"/>
      <c r="BQ478" s="166"/>
      <c r="BR478" s="166"/>
      <c r="BS478" s="166"/>
    </row>
    <row r="479" spans="1:71" ht="15.75" customHeight="1" thickBot="1" x14ac:dyDescent="0.3">
      <c r="A479" s="165"/>
      <c r="B479" s="165"/>
      <c r="C479" s="148"/>
      <c r="D479" s="148"/>
      <c r="E479" s="166"/>
      <c r="F479" s="166"/>
      <c r="G479" s="166"/>
      <c r="H479" s="166"/>
      <c r="I479" s="166"/>
      <c r="J479" s="166"/>
      <c r="K479" s="166"/>
      <c r="L479" s="166"/>
      <c r="M479" s="166"/>
      <c r="N479" s="166"/>
      <c r="O479" s="166"/>
      <c r="P479" s="166"/>
      <c r="Q479" s="166"/>
      <c r="R479" s="166"/>
      <c r="S479" s="166"/>
      <c r="T479" s="166"/>
      <c r="U479" s="166"/>
      <c r="V479" s="166"/>
      <c r="W479" s="166"/>
      <c r="X479" s="166"/>
      <c r="Y479" s="166"/>
      <c r="Z479" s="166"/>
      <c r="AA479" s="166"/>
      <c r="AB479" s="166"/>
      <c r="AC479" s="166"/>
      <c r="AD479" s="166"/>
      <c r="AE479" s="166"/>
      <c r="AF479" s="166"/>
      <c r="AG479" s="166"/>
      <c r="AH479" s="166"/>
      <c r="AI479" s="166"/>
      <c r="AJ479" s="166"/>
      <c r="AK479" s="166"/>
      <c r="AL479" s="166"/>
      <c r="AM479" s="166"/>
      <c r="AN479" s="166"/>
      <c r="AO479" s="166"/>
      <c r="AP479" s="166"/>
      <c r="AQ479" s="166"/>
      <c r="AR479" s="166"/>
      <c r="AS479" s="166"/>
      <c r="AT479" s="166"/>
      <c r="AU479" s="166"/>
      <c r="AV479" s="166"/>
      <c r="AW479" s="166"/>
      <c r="AX479" s="166"/>
      <c r="AY479" s="166"/>
      <c r="AZ479" s="166"/>
      <c r="BA479" s="166"/>
      <c r="BB479" s="166"/>
      <c r="BC479" s="166"/>
      <c r="BD479" s="166"/>
      <c r="BE479" s="166"/>
      <c r="BF479" s="166"/>
      <c r="BG479" s="166"/>
      <c r="BH479" s="166"/>
      <c r="BI479" s="166"/>
      <c r="BJ479" s="166"/>
      <c r="BK479" s="166"/>
      <c r="BL479" s="166"/>
      <c r="BM479" s="166"/>
      <c r="BN479" s="166"/>
      <c r="BO479" s="166"/>
      <c r="BP479" s="166"/>
      <c r="BQ479" s="166"/>
      <c r="BR479" s="166"/>
      <c r="BS479" s="166"/>
    </row>
    <row r="480" spans="1:71" ht="15.75" customHeight="1" thickBot="1" x14ac:dyDescent="0.3">
      <c r="A480" s="165"/>
      <c r="B480" s="165"/>
      <c r="C480" s="148"/>
      <c r="D480" s="148"/>
      <c r="E480" s="166"/>
      <c r="F480" s="166"/>
      <c r="G480" s="166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  <c r="T480" s="166"/>
      <c r="U480" s="166"/>
      <c r="V480" s="166"/>
      <c r="W480" s="166"/>
      <c r="X480" s="166"/>
      <c r="Y480" s="166"/>
      <c r="Z480" s="166"/>
      <c r="AA480" s="166"/>
      <c r="AB480" s="166"/>
      <c r="AC480" s="166"/>
      <c r="AD480" s="166"/>
      <c r="AE480" s="166"/>
      <c r="AF480" s="166"/>
      <c r="AG480" s="166"/>
      <c r="AH480" s="166"/>
      <c r="AI480" s="166"/>
      <c r="AJ480" s="166"/>
      <c r="AK480" s="166"/>
      <c r="AL480" s="166"/>
      <c r="AM480" s="166"/>
      <c r="AN480" s="166"/>
      <c r="AO480" s="166"/>
      <c r="AP480" s="166"/>
      <c r="AQ480" s="166"/>
      <c r="AR480" s="166"/>
      <c r="AS480" s="166"/>
      <c r="AT480" s="166"/>
      <c r="AU480" s="166"/>
      <c r="AV480" s="166"/>
      <c r="AW480" s="166"/>
      <c r="AX480" s="166"/>
      <c r="AY480" s="166"/>
      <c r="AZ480" s="166"/>
      <c r="BA480" s="166"/>
      <c r="BB480" s="166"/>
      <c r="BC480" s="166"/>
      <c r="BD480" s="166"/>
      <c r="BE480" s="166"/>
      <c r="BF480" s="166"/>
      <c r="BG480" s="166"/>
      <c r="BH480" s="166"/>
      <c r="BI480" s="166"/>
      <c r="BJ480" s="166"/>
      <c r="BK480" s="166"/>
      <c r="BL480" s="166"/>
      <c r="BM480" s="166"/>
      <c r="BN480" s="166"/>
      <c r="BO480" s="166"/>
      <c r="BP480" s="166"/>
      <c r="BQ480" s="166"/>
      <c r="BR480" s="166"/>
      <c r="BS480" s="166"/>
    </row>
    <row r="481" spans="1:71" ht="15.75" customHeight="1" thickBot="1" x14ac:dyDescent="0.3">
      <c r="A481" s="165"/>
      <c r="B481" s="165"/>
      <c r="C481" s="148"/>
      <c r="D481" s="148"/>
      <c r="E481" s="166"/>
      <c r="F481" s="166"/>
      <c r="G481" s="166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  <c r="T481" s="166"/>
      <c r="U481" s="166"/>
      <c r="V481" s="166"/>
      <c r="W481" s="166"/>
      <c r="X481" s="166"/>
      <c r="Y481" s="166"/>
      <c r="Z481" s="166"/>
      <c r="AA481" s="166"/>
      <c r="AB481" s="166"/>
      <c r="AC481" s="166"/>
      <c r="AD481" s="166"/>
      <c r="AE481" s="166"/>
      <c r="AF481" s="166"/>
      <c r="AG481" s="166"/>
      <c r="AH481" s="166"/>
      <c r="AI481" s="166"/>
      <c r="AJ481" s="166"/>
      <c r="AK481" s="166"/>
      <c r="AL481" s="166"/>
      <c r="AM481" s="166"/>
      <c r="AN481" s="166"/>
      <c r="AO481" s="166"/>
      <c r="AP481" s="166"/>
      <c r="AQ481" s="166"/>
      <c r="AR481" s="166"/>
      <c r="AS481" s="166"/>
      <c r="AT481" s="166"/>
      <c r="AU481" s="166"/>
      <c r="AV481" s="166"/>
      <c r="AW481" s="166"/>
      <c r="AX481" s="166"/>
      <c r="AY481" s="166"/>
      <c r="AZ481" s="166"/>
      <c r="BA481" s="166"/>
      <c r="BB481" s="166"/>
      <c r="BC481" s="166"/>
      <c r="BD481" s="166"/>
      <c r="BE481" s="166"/>
      <c r="BF481" s="166"/>
      <c r="BG481" s="166"/>
      <c r="BH481" s="166"/>
      <c r="BI481" s="166"/>
      <c r="BJ481" s="166"/>
      <c r="BK481" s="166"/>
      <c r="BL481" s="166"/>
      <c r="BM481" s="166"/>
      <c r="BN481" s="166"/>
      <c r="BO481" s="166"/>
      <c r="BP481" s="166"/>
      <c r="BQ481" s="166"/>
      <c r="BR481" s="166"/>
      <c r="BS481" s="166"/>
    </row>
    <row r="482" spans="1:71" ht="15.75" customHeight="1" thickBot="1" x14ac:dyDescent="0.3">
      <c r="A482" s="165"/>
      <c r="B482" s="165"/>
      <c r="C482" s="148"/>
      <c r="D482" s="148"/>
      <c r="E482" s="166"/>
      <c r="F482" s="166"/>
      <c r="G482" s="166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  <c r="T482" s="166"/>
      <c r="U482" s="166"/>
      <c r="V482" s="166"/>
      <c r="W482" s="166"/>
      <c r="X482" s="166"/>
      <c r="Y482" s="166"/>
      <c r="Z482" s="166"/>
      <c r="AA482" s="166"/>
      <c r="AB482" s="166"/>
      <c r="AC482" s="166"/>
      <c r="AD482" s="166"/>
      <c r="AE482" s="166"/>
      <c r="AF482" s="166"/>
      <c r="AG482" s="166"/>
      <c r="AH482" s="166"/>
      <c r="AI482" s="166"/>
      <c r="AJ482" s="166"/>
      <c r="AK482" s="166"/>
      <c r="AL482" s="166"/>
      <c r="AM482" s="166"/>
      <c r="AN482" s="166"/>
      <c r="AO482" s="166"/>
      <c r="AP482" s="166"/>
      <c r="AQ482" s="166"/>
      <c r="AR482" s="166"/>
      <c r="AS482" s="166"/>
      <c r="AT482" s="166"/>
      <c r="AU482" s="166"/>
      <c r="AV482" s="166"/>
      <c r="AW482" s="166"/>
      <c r="AX482" s="166"/>
      <c r="AY482" s="166"/>
      <c r="AZ482" s="166"/>
      <c r="BA482" s="166"/>
      <c r="BB482" s="166"/>
      <c r="BC482" s="166"/>
      <c r="BD482" s="166"/>
      <c r="BE482" s="166"/>
      <c r="BF482" s="166"/>
      <c r="BG482" s="166"/>
      <c r="BH482" s="166"/>
      <c r="BI482" s="166"/>
      <c r="BJ482" s="166"/>
      <c r="BK482" s="166"/>
      <c r="BL482" s="166"/>
      <c r="BM482" s="166"/>
      <c r="BN482" s="166"/>
      <c r="BO482" s="166"/>
      <c r="BP482" s="166"/>
      <c r="BQ482" s="166"/>
      <c r="BR482" s="166"/>
      <c r="BS482" s="166"/>
    </row>
    <row r="483" spans="1:71" ht="15.75" customHeight="1" thickBot="1" x14ac:dyDescent="0.3">
      <c r="A483" s="165"/>
      <c r="B483" s="165"/>
      <c r="C483" s="148"/>
      <c r="D483" s="148"/>
      <c r="E483" s="166"/>
      <c r="F483" s="166"/>
      <c r="G483" s="166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  <c r="T483" s="166"/>
      <c r="U483" s="166"/>
      <c r="V483" s="166"/>
      <c r="W483" s="166"/>
      <c r="X483" s="166"/>
      <c r="Y483" s="166"/>
      <c r="Z483" s="166"/>
      <c r="AA483" s="166"/>
      <c r="AB483" s="166"/>
      <c r="AC483" s="166"/>
      <c r="AD483" s="166"/>
      <c r="AE483" s="166"/>
      <c r="AF483" s="166"/>
      <c r="AG483" s="166"/>
      <c r="AH483" s="166"/>
      <c r="AI483" s="166"/>
      <c r="AJ483" s="166"/>
      <c r="AK483" s="166"/>
      <c r="AL483" s="166"/>
      <c r="AM483" s="166"/>
      <c r="AN483" s="166"/>
      <c r="AO483" s="166"/>
      <c r="AP483" s="166"/>
      <c r="AQ483" s="166"/>
      <c r="AR483" s="166"/>
      <c r="AS483" s="166"/>
      <c r="AT483" s="166"/>
      <c r="AU483" s="166"/>
      <c r="AV483" s="166"/>
      <c r="AW483" s="166"/>
      <c r="AX483" s="166"/>
      <c r="AY483" s="166"/>
      <c r="AZ483" s="166"/>
      <c r="BA483" s="166"/>
      <c r="BB483" s="166"/>
      <c r="BC483" s="166"/>
      <c r="BD483" s="166"/>
      <c r="BE483" s="166"/>
      <c r="BF483" s="166"/>
      <c r="BG483" s="166"/>
      <c r="BH483" s="166"/>
      <c r="BI483" s="166"/>
      <c r="BJ483" s="166"/>
      <c r="BK483" s="166"/>
      <c r="BL483" s="166"/>
      <c r="BM483" s="166"/>
      <c r="BN483" s="166"/>
      <c r="BO483" s="166"/>
      <c r="BP483" s="166"/>
      <c r="BQ483" s="166"/>
      <c r="BR483" s="166"/>
      <c r="BS483" s="166"/>
    </row>
    <row r="484" spans="1:71" ht="15.75" customHeight="1" thickBot="1" x14ac:dyDescent="0.3">
      <c r="A484" s="165"/>
      <c r="B484" s="165"/>
      <c r="C484" s="148"/>
      <c r="D484" s="148"/>
      <c r="E484" s="166"/>
      <c r="F484" s="166"/>
      <c r="G484" s="166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  <c r="T484" s="166"/>
      <c r="U484" s="166"/>
      <c r="V484" s="166"/>
      <c r="W484" s="166"/>
      <c r="X484" s="166"/>
      <c r="Y484" s="166"/>
      <c r="Z484" s="166"/>
      <c r="AA484" s="166"/>
      <c r="AB484" s="166"/>
      <c r="AC484" s="166"/>
      <c r="AD484" s="166"/>
      <c r="AE484" s="166"/>
      <c r="AF484" s="166"/>
      <c r="AG484" s="166"/>
      <c r="AH484" s="166"/>
      <c r="AI484" s="166"/>
      <c r="AJ484" s="166"/>
      <c r="AK484" s="166"/>
      <c r="AL484" s="166"/>
      <c r="AM484" s="166"/>
      <c r="AN484" s="166"/>
      <c r="AO484" s="166"/>
      <c r="AP484" s="166"/>
      <c r="AQ484" s="166"/>
      <c r="AR484" s="166"/>
      <c r="AS484" s="166"/>
      <c r="AT484" s="166"/>
      <c r="AU484" s="166"/>
      <c r="AV484" s="166"/>
      <c r="AW484" s="166"/>
      <c r="AX484" s="166"/>
      <c r="AY484" s="166"/>
      <c r="AZ484" s="166"/>
      <c r="BA484" s="166"/>
      <c r="BB484" s="166"/>
      <c r="BC484" s="166"/>
      <c r="BD484" s="166"/>
      <c r="BE484" s="166"/>
      <c r="BF484" s="166"/>
      <c r="BG484" s="166"/>
      <c r="BH484" s="166"/>
      <c r="BI484" s="166"/>
      <c r="BJ484" s="166"/>
      <c r="BK484" s="166"/>
      <c r="BL484" s="166"/>
      <c r="BM484" s="166"/>
      <c r="BN484" s="166"/>
      <c r="BO484" s="166"/>
      <c r="BP484" s="166"/>
      <c r="BQ484" s="166"/>
      <c r="BR484" s="166"/>
      <c r="BS484" s="166"/>
    </row>
    <row r="485" spans="1:71" ht="15.75" customHeight="1" thickBot="1" x14ac:dyDescent="0.3">
      <c r="A485" s="165"/>
      <c r="B485" s="165"/>
      <c r="C485" s="148"/>
      <c r="D485" s="148"/>
      <c r="E485" s="166"/>
      <c r="F485" s="166"/>
      <c r="G485" s="166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  <c r="T485" s="166"/>
      <c r="U485" s="166"/>
      <c r="V485" s="166"/>
      <c r="W485" s="166"/>
      <c r="X485" s="166"/>
      <c r="Y485" s="166"/>
      <c r="Z485" s="166"/>
      <c r="AA485" s="166"/>
      <c r="AB485" s="166"/>
      <c r="AC485" s="166"/>
      <c r="AD485" s="166"/>
      <c r="AE485" s="166"/>
      <c r="AF485" s="166"/>
      <c r="AG485" s="166"/>
      <c r="AH485" s="166"/>
      <c r="AI485" s="166"/>
      <c r="AJ485" s="166"/>
      <c r="AK485" s="166"/>
      <c r="AL485" s="166"/>
      <c r="AM485" s="166"/>
      <c r="AN485" s="166"/>
      <c r="AO485" s="166"/>
      <c r="AP485" s="166"/>
      <c r="AQ485" s="166"/>
      <c r="AR485" s="166"/>
      <c r="AS485" s="166"/>
      <c r="AT485" s="166"/>
      <c r="AU485" s="166"/>
      <c r="AV485" s="166"/>
      <c r="AW485" s="166"/>
      <c r="AX485" s="166"/>
      <c r="AY485" s="166"/>
      <c r="AZ485" s="166"/>
      <c r="BA485" s="166"/>
      <c r="BB485" s="166"/>
      <c r="BC485" s="166"/>
      <c r="BD485" s="166"/>
      <c r="BE485" s="166"/>
      <c r="BF485" s="166"/>
      <c r="BG485" s="166"/>
      <c r="BH485" s="166"/>
      <c r="BI485" s="166"/>
      <c r="BJ485" s="166"/>
      <c r="BK485" s="166"/>
      <c r="BL485" s="166"/>
      <c r="BM485" s="166"/>
      <c r="BN485" s="166"/>
      <c r="BO485" s="166"/>
      <c r="BP485" s="166"/>
      <c r="BQ485" s="166"/>
      <c r="BR485" s="166"/>
      <c r="BS485" s="166"/>
    </row>
    <row r="486" spans="1:71" ht="15.75" customHeight="1" thickBot="1" x14ac:dyDescent="0.3">
      <c r="A486" s="165"/>
      <c r="B486" s="165"/>
      <c r="C486" s="148"/>
      <c r="D486" s="148"/>
      <c r="E486" s="166"/>
      <c r="F486" s="166"/>
      <c r="G486" s="166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  <c r="T486" s="166"/>
      <c r="U486" s="166"/>
      <c r="V486" s="166"/>
      <c r="W486" s="166"/>
      <c r="X486" s="166"/>
      <c r="Y486" s="166"/>
      <c r="Z486" s="166"/>
      <c r="AA486" s="166"/>
      <c r="AB486" s="166"/>
      <c r="AC486" s="166"/>
      <c r="AD486" s="166"/>
      <c r="AE486" s="166"/>
      <c r="AF486" s="166"/>
      <c r="AG486" s="166"/>
      <c r="AH486" s="166"/>
      <c r="AI486" s="166"/>
      <c r="AJ486" s="166"/>
      <c r="AK486" s="166"/>
      <c r="AL486" s="166"/>
      <c r="AM486" s="166"/>
      <c r="AN486" s="166"/>
      <c r="AO486" s="166"/>
      <c r="AP486" s="166"/>
      <c r="AQ486" s="166"/>
      <c r="AR486" s="166"/>
      <c r="AS486" s="166"/>
      <c r="AT486" s="166"/>
      <c r="AU486" s="166"/>
      <c r="AV486" s="166"/>
      <c r="AW486" s="166"/>
      <c r="AX486" s="166"/>
      <c r="AY486" s="166"/>
      <c r="AZ486" s="166"/>
      <c r="BA486" s="166"/>
      <c r="BB486" s="166"/>
      <c r="BC486" s="166"/>
      <c r="BD486" s="166"/>
      <c r="BE486" s="166"/>
      <c r="BF486" s="166"/>
      <c r="BG486" s="166"/>
      <c r="BH486" s="166"/>
      <c r="BI486" s="166"/>
      <c r="BJ486" s="166"/>
      <c r="BK486" s="166"/>
      <c r="BL486" s="166"/>
      <c r="BM486" s="166"/>
      <c r="BN486" s="166"/>
      <c r="BO486" s="166"/>
      <c r="BP486" s="166"/>
      <c r="BQ486" s="166"/>
      <c r="BR486" s="166"/>
      <c r="BS486" s="166"/>
    </row>
    <row r="487" spans="1:71" ht="15.75" customHeight="1" thickBot="1" x14ac:dyDescent="0.3">
      <c r="A487" s="165"/>
      <c r="B487" s="165"/>
      <c r="C487" s="148"/>
      <c r="D487" s="148"/>
      <c r="E487" s="166"/>
      <c r="F487" s="166"/>
      <c r="G487" s="166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  <c r="T487" s="166"/>
      <c r="U487" s="166"/>
      <c r="V487" s="166"/>
      <c r="W487" s="166"/>
      <c r="X487" s="166"/>
      <c r="Y487" s="166"/>
      <c r="Z487" s="166"/>
      <c r="AA487" s="166"/>
      <c r="AB487" s="166"/>
      <c r="AC487" s="166"/>
      <c r="AD487" s="166"/>
      <c r="AE487" s="166"/>
      <c r="AF487" s="166"/>
      <c r="AG487" s="166"/>
      <c r="AH487" s="166"/>
      <c r="AI487" s="166"/>
      <c r="AJ487" s="166"/>
      <c r="AK487" s="166"/>
      <c r="AL487" s="166"/>
      <c r="AM487" s="166"/>
      <c r="AN487" s="166"/>
      <c r="AO487" s="166"/>
      <c r="AP487" s="166"/>
      <c r="AQ487" s="166"/>
      <c r="AR487" s="166"/>
      <c r="AS487" s="166"/>
      <c r="AT487" s="166"/>
      <c r="AU487" s="166"/>
      <c r="AV487" s="166"/>
      <c r="AW487" s="166"/>
      <c r="AX487" s="166"/>
      <c r="AY487" s="166"/>
      <c r="AZ487" s="166"/>
      <c r="BA487" s="166"/>
      <c r="BB487" s="166"/>
      <c r="BC487" s="166"/>
      <c r="BD487" s="166"/>
      <c r="BE487" s="166"/>
      <c r="BF487" s="166"/>
      <c r="BG487" s="166"/>
      <c r="BH487" s="166"/>
      <c r="BI487" s="166"/>
      <c r="BJ487" s="166"/>
      <c r="BK487" s="166"/>
      <c r="BL487" s="166"/>
      <c r="BM487" s="166"/>
      <c r="BN487" s="166"/>
      <c r="BO487" s="166"/>
      <c r="BP487" s="166"/>
      <c r="BQ487" s="166"/>
      <c r="BR487" s="166"/>
      <c r="BS487" s="166"/>
    </row>
    <row r="488" spans="1:71" ht="15.75" customHeight="1" thickBot="1" x14ac:dyDescent="0.3">
      <c r="A488" s="165"/>
      <c r="B488" s="165"/>
      <c r="C488" s="148"/>
      <c r="D488" s="148"/>
      <c r="E488" s="166"/>
      <c r="F488" s="166"/>
      <c r="G488" s="166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  <c r="T488" s="166"/>
      <c r="U488" s="166"/>
      <c r="V488" s="166"/>
      <c r="W488" s="166"/>
      <c r="X488" s="166"/>
      <c r="Y488" s="166"/>
      <c r="Z488" s="166"/>
      <c r="AA488" s="166"/>
      <c r="AB488" s="166"/>
      <c r="AC488" s="166"/>
      <c r="AD488" s="166"/>
      <c r="AE488" s="166"/>
      <c r="AF488" s="166"/>
      <c r="AG488" s="166"/>
      <c r="AH488" s="166"/>
      <c r="AI488" s="166"/>
      <c r="AJ488" s="166"/>
      <c r="AK488" s="166"/>
      <c r="AL488" s="166"/>
      <c r="AM488" s="166"/>
      <c r="AN488" s="166"/>
      <c r="AO488" s="166"/>
      <c r="AP488" s="166"/>
      <c r="AQ488" s="166"/>
      <c r="AR488" s="166"/>
      <c r="AS488" s="166"/>
      <c r="AT488" s="166"/>
      <c r="AU488" s="166"/>
      <c r="AV488" s="166"/>
      <c r="AW488" s="166"/>
      <c r="AX488" s="166"/>
      <c r="AY488" s="166"/>
      <c r="AZ488" s="166"/>
      <c r="BA488" s="166"/>
      <c r="BB488" s="166"/>
      <c r="BC488" s="166"/>
      <c r="BD488" s="166"/>
      <c r="BE488" s="166"/>
      <c r="BF488" s="166"/>
      <c r="BG488" s="166"/>
      <c r="BH488" s="166"/>
      <c r="BI488" s="166"/>
      <c r="BJ488" s="166"/>
      <c r="BK488" s="166"/>
      <c r="BL488" s="166"/>
      <c r="BM488" s="166"/>
      <c r="BN488" s="166"/>
      <c r="BO488" s="166"/>
      <c r="BP488" s="166"/>
      <c r="BQ488" s="166"/>
      <c r="BR488" s="166"/>
      <c r="BS488" s="166"/>
    </row>
    <row r="489" spans="1:71" ht="15.75" customHeight="1" thickBot="1" x14ac:dyDescent="0.3">
      <c r="A489" s="165"/>
      <c r="B489" s="165"/>
      <c r="C489" s="148"/>
      <c r="D489" s="148"/>
      <c r="E489" s="166"/>
      <c r="F489" s="166"/>
      <c r="G489" s="166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  <c r="T489" s="166"/>
      <c r="U489" s="166"/>
      <c r="V489" s="166"/>
      <c r="W489" s="166"/>
      <c r="X489" s="166"/>
      <c r="Y489" s="166"/>
      <c r="Z489" s="166"/>
      <c r="AA489" s="166"/>
      <c r="AB489" s="166"/>
      <c r="AC489" s="166"/>
      <c r="AD489" s="166"/>
      <c r="AE489" s="166"/>
      <c r="AF489" s="166"/>
      <c r="AG489" s="166"/>
      <c r="AH489" s="166"/>
      <c r="AI489" s="166"/>
      <c r="AJ489" s="166"/>
      <c r="AK489" s="166"/>
      <c r="AL489" s="166"/>
      <c r="AM489" s="166"/>
      <c r="AN489" s="166"/>
      <c r="AO489" s="166"/>
      <c r="AP489" s="166"/>
      <c r="AQ489" s="166"/>
      <c r="AR489" s="166"/>
      <c r="AS489" s="166"/>
      <c r="AT489" s="166"/>
      <c r="AU489" s="166"/>
      <c r="AV489" s="166"/>
      <c r="AW489" s="166"/>
      <c r="AX489" s="166"/>
      <c r="AY489" s="166"/>
      <c r="AZ489" s="166"/>
      <c r="BA489" s="166"/>
      <c r="BB489" s="166"/>
      <c r="BC489" s="166"/>
      <c r="BD489" s="166"/>
      <c r="BE489" s="166"/>
      <c r="BF489" s="166"/>
      <c r="BG489" s="166"/>
      <c r="BH489" s="166"/>
      <c r="BI489" s="166"/>
      <c r="BJ489" s="166"/>
      <c r="BK489" s="166"/>
      <c r="BL489" s="166"/>
      <c r="BM489" s="166"/>
      <c r="BN489" s="166"/>
      <c r="BO489" s="166"/>
      <c r="BP489" s="166"/>
      <c r="BQ489" s="166"/>
      <c r="BR489" s="166"/>
      <c r="BS489" s="166"/>
    </row>
    <row r="490" spans="1:71" ht="15.75" customHeight="1" thickBot="1" x14ac:dyDescent="0.3">
      <c r="A490" s="165"/>
      <c r="B490" s="165"/>
      <c r="C490" s="148"/>
      <c r="D490" s="148"/>
      <c r="E490" s="166"/>
      <c r="F490" s="166"/>
      <c r="G490" s="166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  <c r="U490" s="166"/>
      <c r="V490" s="166"/>
      <c r="W490" s="166"/>
      <c r="X490" s="166"/>
      <c r="Y490" s="166"/>
      <c r="Z490" s="166"/>
      <c r="AA490" s="166"/>
      <c r="AB490" s="166"/>
      <c r="AC490" s="166"/>
      <c r="AD490" s="166"/>
      <c r="AE490" s="166"/>
      <c r="AF490" s="166"/>
      <c r="AG490" s="166"/>
      <c r="AH490" s="166"/>
      <c r="AI490" s="166"/>
      <c r="AJ490" s="166"/>
      <c r="AK490" s="166"/>
      <c r="AL490" s="166"/>
      <c r="AM490" s="166"/>
      <c r="AN490" s="166"/>
      <c r="AO490" s="166"/>
      <c r="AP490" s="166"/>
      <c r="AQ490" s="166"/>
      <c r="AR490" s="166"/>
      <c r="AS490" s="166"/>
      <c r="AT490" s="166"/>
      <c r="AU490" s="166"/>
      <c r="AV490" s="166"/>
      <c r="AW490" s="166"/>
      <c r="AX490" s="166"/>
      <c r="AY490" s="166"/>
      <c r="AZ490" s="166"/>
      <c r="BA490" s="166"/>
      <c r="BB490" s="166"/>
      <c r="BC490" s="166"/>
      <c r="BD490" s="166"/>
      <c r="BE490" s="166"/>
      <c r="BF490" s="166"/>
      <c r="BG490" s="166"/>
      <c r="BH490" s="166"/>
      <c r="BI490" s="166"/>
      <c r="BJ490" s="166"/>
      <c r="BK490" s="166"/>
      <c r="BL490" s="166"/>
      <c r="BM490" s="166"/>
      <c r="BN490" s="166"/>
      <c r="BO490" s="166"/>
      <c r="BP490" s="166"/>
      <c r="BQ490" s="166"/>
      <c r="BR490" s="166"/>
      <c r="BS490" s="166"/>
    </row>
    <row r="491" spans="1:71" ht="15.75" customHeight="1" thickBot="1" x14ac:dyDescent="0.3">
      <c r="A491" s="165"/>
      <c r="B491" s="165"/>
      <c r="C491" s="148"/>
      <c r="D491" s="148"/>
      <c r="E491" s="166"/>
      <c r="F491" s="166"/>
      <c r="G491" s="166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  <c r="U491" s="166"/>
      <c r="V491" s="166"/>
      <c r="W491" s="166"/>
      <c r="X491" s="166"/>
      <c r="Y491" s="166"/>
      <c r="Z491" s="166"/>
      <c r="AA491" s="166"/>
      <c r="AB491" s="166"/>
      <c r="AC491" s="166"/>
      <c r="AD491" s="166"/>
      <c r="AE491" s="166"/>
      <c r="AF491" s="166"/>
      <c r="AG491" s="166"/>
      <c r="AH491" s="166"/>
      <c r="AI491" s="166"/>
      <c r="AJ491" s="166"/>
      <c r="AK491" s="166"/>
      <c r="AL491" s="166"/>
      <c r="AM491" s="166"/>
      <c r="AN491" s="166"/>
      <c r="AO491" s="166"/>
      <c r="AP491" s="166"/>
      <c r="AQ491" s="166"/>
      <c r="AR491" s="166"/>
      <c r="AS491" s="166"/>
      <c r="AT491" s="166"/>
      <c r="AU491" s="166"/>
      <c r="AV491" s="166"/>
      <c r="AW491" s="166"/>
      <c r="AX491" s="166"/>
      <c r="AY491" s="166"/>
      <c r="AZ491" s="166"/>
      <c r="BA491" s="166"/>
      <c r="BB491" s="166"/>
      <c r="BC491" s="166"/>
      <c r="BD491" s="166"/>
      <c r="BE491" s="166"/>
      <c r="BF491" s="166"/>
      <c r="BG491" s="166"/>
      <c r="BH491" s="166"/>
      <c r="BI491" s="166"/>
      <c r="BJ491" s="166"/>
      <c r="BK491" s="166"/>
      <c r="BL491" s="166"/>
      <c r="BM491" s="166"/>
      <c r="BN491" s="166"/>
      <c r="BO491" s="166"/>
      <c r="BP491" s="166"/>
      <c r="BQ491" s="166"/>
      <c r="BR491" s="166"/>
      <c r="BS491" s="166"/>
    </row>
    <row r="492" spans="1:71" ht="15.75" customHeight="1" thickBot="1" x14ac:dyDescent="0.3">
      <c r="A492" s="165"/>
      <c r="B492" s="165"/>
      <c r="C492" s="148"/>
      <c r="D492" s="148"/>
      <c r="E492" s="166"/>
      <c r="F492" s="166"/>
      <c r="G492" s="166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  <c r="U492" s="166"/>
      <c r="V492" s="166"/>
      <c r="W492" s="166"/>
      <c r="X492" s="166"/>
      <c r="Y492" s="166"/>
      <c r="Z492" s="166"/>
      <c r="AA492" s="166"/>
      <c r="AB492" s="166"/>
      <c r="AC492" s="166"/>
      <c r="AD492" s="166"/>
      <c r="AE492" s="166"/>
      <c r="AF492" s="166"/>
      <c r="AG492" s="166"/>
      <c r="AH492" s="166"/>
      <c r="AI492" s="166"/>
      <c r="AJ492" s="166"/>
      <c r="AK492" s="166"/>
      <c r="AL492" s="166"/>
      <c r="AM492" s="166"/>
      <c r="AN492" s="166"/>
      <c r="AO492" s="166"/>
      <c r="AP492" s="166"/>
      <c r="AQ492" s="166"/>
      <c r="AR492" s="166"/>
      <c r="AS492" s="166"/>
      <c r="AT492" s="166"/>
      <c r="AU492" s="166"/>
      <c r="AV492" s="166"/>
      <c r="AW492" s="166"/>
      <c r="AX492" s="166"/>
      <c r="AY492" s="166"/>
      <c r="AZ492" s="166"/>
      <c r="BA492" s="166"/>
      <c r="BB492" s="166"/>
      <c r="BC492" s="166"/>
      <c r="BD492" s="166"/>
      <c r="BE492" s="166"/>
      <c r="BF492" s="166"/>
      <c r="BG492" s="166"/>
      <c r="BH492" s="166"/>
      <c r="BI492" s="166"/>
      <c r="BJ492" s="166"/>
      <c r="BK492" s="166"/>
      <c r="BL492" s="166"/>
      <c r="BM492" s="166"/>
      <c r="BN492" s="166"/>
      <c r="BO492" s="166"/>
      <c r="BP492" s="166"/>
      <c r="BQ492" s="166"/>
      <c r="BR492" s="166"/>
      <c r="BS492" s="166"/>
    </row>
    <row r="493" spans="1:71" ht="15.75" customHeight="1" thickBot="1" x14ac:dyDescent="0.3">
      <c r="A493" s="165"/>
      <c r="B493" s="165"/>
      <c r="C493" s="148"/>
      <c r="D493" s="148"/>
      <c r="E493" s="166"/>
      <c r="F493" s="166"/>
      <c r="G493" s="166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  <c r="U493" s="166"/>
      <c r="V493" s="166"/>
      <c r="W493" s="166"/>
      <c r="X493" s="166"/>
      <c r="Y493" s="166"/>
      <c r="Z493" s="166"/>
      <c r="AA493" s="166"/>
      <c r="AB493" s="166"/>
      <c r="AC493" s="166"/>
      <c r="AD493" s="166"/>
      <c r="AE493" s="166"/>
      <c r="AF493" s="166"/>
      <c r="AG493" s="166"/>
      <c r="AH493" s="166"/>
      <c r="AI493" s="166"/>
      <c r="AJ493" s="166"/>
      <c r="AK493" s="166"/>
      <c r="AL493" s="166"/>
      <c r="AM493" s="166"/>
      <c r="AN493" s="166"/>
      <c r="AO493" s="166"/>
      <c r="AP493" s="166"/>
      <c r="AQ493" s="166"/>
      <c r="AR493" s="166"/>
      <c r="AS493" s="166"/>
      <c r="AT493" s="166"/>
      <c r="AU493" s="166"/>
      <c r="AV493" s="166"/>
      <c r="AW493" s="166"/>
      <c r="AX493" s="166"/>
      <c r="AY493" s="166"/>
      <c r="AZ493" s="166"/>
      <c r="BA493" s="166"/>
      <c r="BB493" s="166"/>
      <c r="BC493" s="166"/>
      <c r="BD493" s="166"/>
      <c r="BE493" s="166"/>
      <c r="BF493" s="166"/>
      <c r="BG493" s="166"/>
      <c r="BH493" s="166"/>
      <c r="BI493" s="166"/>
      <c r="BJ493" s="166"/>
      <c r="BK493" s="166"/>
      <c r="BL493" s="166"/>
      <c r="BM493" s="166"/>
      <c r="BN493" s="166"/>
      <c r="BO493" s="166"/>
      <c r="BP493" s="166"/>
      <c r="BQ493" s="166"/>
      <c r="BR493" s="166"/>
      <c r="BS493" s="166"/>
    </row>
    <row r="494" spans="1:71" ht="15.75" customHeight="1" thickBot="1" x14ac:dyDescent="0.3">
      <c r="A494" s="165"/>
      <c r="B494" s="165"/>
      <c r="C494" s="148"/>
      <c r="D494" s="148"/>
      <c r="E494" s="166"/>
      <c r="F494" s="166"/>
      <c r="G494" s="166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  <c r="U494" s="166"/>
      <c r="V494" s="166"/>
      <c r="W494" s="166"/>
      <c r="X494" s="166"/>
      <c r="Y494" s="166"/>
      <c r="Z494" s="166"/>
      <c r="AA494" s="166"/>
      <c r="AB494" s="166"/>
      <c r="AC494" s="166"/>
      <c r="AD494" s="166"/>
      <c r="AE494" s="166"/>
      <c r="AF494" s="166"/>
      <c r="AG494" s="166"/>
      <c r="AH494" s="166"/>
      <c r="AI494" s="166"/>
      <c r="AJ494" s="166"/>
      <c r="AK494" s="166"/>
      <c r="AL494" s="166"/>
      <c r="AM494" s="166"/>
      <c r="AN494" s="166"/>
      <c r="AO494" s="166"/>
      <c r="AP494" s="166"/>
      <c r="AQ494" s="166"/>
      <c r="AR494" s="166"/>
      <c r="AS494" s="166"/>
      <c r="AT494" s="166"/>
      <c r="AU494" s="166"/>
      <c r="AV494" s="166"/>
      <c r="AW494" s="166"/>
      <c r="AX494" s="166"/>
      <c r="AY494" s="166"/>
      <c r="AZ494" s="166"/>
      <c r="BA494" s="166"/>
      <c r="BB494" s="166"/>
      <c r="BC494" s="166"/>
      <c r="BD494" s="166"/>
      <c r="BE494" s="166"/>
      <c r="BF494" s="166"/>
      <c r="BG494" s="166"/>
      <c r="BH494" s="166"/>
      <c r="BI494" s="166"/>
      <c r="BJ494" s="166"/>
      <c r="BK494" s="166"/>
      <c r="BL494" s="166"/>
      <c r="BM494" s="166"/>
      <c r="BN494" s="166"/>
      <c r="BO494" s="166"/>
      <c r="BP494" s="166"/>
      <c r="BQ494" s="166"/>
      <c r="BR494" s="166"/>
      <c r="BS494" s="166"/>
    </row>
    <row r="495" spans="1:71" ht="15.75" customHeight="1" thickBot="1" x14ac:dyDescent="0.3">
      <c r="A495" s="165"/>
      <c r="B495" s="165"/>
      <c r="C495" s="148"/>
      <c r="D495" s="148"/>
      <c r="E495" s="166"/>
      <c r="F495" s="166"/>
      <c r="G495" s="166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  <c r="U495" s="166"/>
      <c r="V495" s="166"/>
      <c r="W495" s="166"/>
      <c r="X495" s="166"/>
      <c r="Y495" s="166"/>
      <c r="Z495" s="166"/>
      <c r="AA495" s="166"/>
      <c r="AB495" s="166"/>
      <c r="AC495" s="166"/>
      <c r="AD495" s="166"/>
      <c r="AE495" s="166"/>
      <c r="AF495" s="166"/>
      <c r="AG495" s="166"/>
      <c r="AH495" s="166"/>
      <c r="AI495" s="166"/>
      <c r="AJ495" s="166"/>
      <c r="AK495" s="166"/>
      <c r="AL495" s="166"/>
      <c r="AM495" s="166"/>
      <c r="AN495" s="166"/>
      <c r="AO495" s="166"/>
      <c r="AP495" s="166"/>
      <c r="AQ495" s="166"/>
      <c r="AR495" s="166"/>
      <c r="AS495" s="166"/>
      <c r="AT495" s="166"/>
      <c r="AU495" s="166"/>
      <c r="AV495" s="166"/>
      <c r="AW495" s="166"/>
      <c r="AX495" s="166"/>
      <c r="AY495" s="166"/>
      <c r="AZ495" s="166"/>
      <c r="BA495" s="166"/>
      <c r="BB495" s="166"/>
      <c r="BC495" s="166"/>
      <c r="BD495" s="166"/>
      <c r="BE495" s="166"/>
      <c r="BF495" s="166"/>
      <c r="BG495" s="166"/>
      <c r="BH495" s="166"/>
      <c r="BI495" s="166"/>
      <c r="BJ495" s="166"/>
      <c r="BK495" s="166"/>
      <c r="BL495" s="166"/>
      <c r="BM495" s="166"/>
      <c r="BN495" s="166"/>
      <c r="BO495" s="166"/>
      <c r="BP495" s="166"/>
      <c r="BQ495" s="166"/>
      <c r="BR495" s="166"/>
      <c r="BS495" s="166"/>
    </row>
    <row r="496" spans="1:71" ht="15.75" customHeight="1" thickBot="1" x14ac:dyDescent="0.3">
      <c r="A496" s="165"/>
      <c r="B496" s="165"/>
      <c r="C496" s="148"/>
      <c r="D496" s="148"/>
      <c r="E496" s="166"/>
      <c r="F496" s="166"/>
      <c r="G496" s="166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  <c r="U496" s="166"/>
      <c r="V496" s="166"/>
      <c r="W496" s="166"/>
      <c r="X496" s="166"/>
      <c r="Y496" s="166"/>
      <c r="Z496" s="166"/>
      <c r="AA496" s="166"/>
      <c r="AB496" s="166"/>
      <c r="AC496" s="166"/>
      <c r="AD496" s="166"/>
      <c r="AE496" s="166"/>
      <c r="AF496" s="166"/>
      <c r="AG496" s="166"/>
      <c r="AH496" s="166"/>
      <c r="AI496" s="166"/>
      <c r="AJ496" s="166"/>
      <c r="AK496" s="166"/>
      <c r="AL496" s="166"/>
      <c r="AM496" s="166"/>
      <c r="AN496" s="166"/>
      <c r="AO496" s="166"/>
      <c r="AP496" s="166"/>
      <c r="AQ496" s="166"/>
      <c r="AR496" s="166"/>
      <c r="AS496" s="166"/>
      <c r="AT496" s="166"/>
      <c r="AU496" s="166"/>
      <c r="AV496" s="166"/>
      <c r="AW496" s="166"/>
      <c r="AX496" s="166"/>
      <c r="AY496" s="166"/>
      <c r="AZ496" s="166"/>
      <c r="BA496" s="166"/>
      <c r="BB496" s="166"/>
      <c r="BC496" s="166"/>
      <c r="BD496" s="166"/>
      <c r="BE496" s="166"/>
      <c r="BF496" s="166"/>
      <c r="BG496" s="166"/>
      <c r="BH496" s="166"/>
      <c r="BI496" s="166"/>
      <c r="BJ496" s="166"/>
      <c r="BK496" s="166"/>
      <c r="BL496" s="166"/>
      <c r="BM496" s="166"/>
      <c r="BN496" s="166"/>
      <c r="BO496" s="166"/>
      <c r="BP496" s="166"/>
      <c r="BQ496" s="166"/>
      <c r="BR496" s="166"/>
      <c r="BS496" s="166"/>
    </row>
    <row r="497" spans="1:71" ht="15.75" customHeight="1" thickBot="1" x14ac:dyDescent="0.3">
      <c r="A497" s="165"/>
      <c r="B497" s="165"/>
      <c r="C497" s="148"/>
      <c r="D497" s="148"/>
      <c r="E497" s="166"/>
      <c r="F497" s="166"/>
      <c r="G497" s="166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  <c r="U497" s="166"/>
      <c r="V497" s="166"/>
      <c r="W497" s="166"/>
      <c r="X497" s="166"/>
      <c r="Y497" s="166"/>
      <c r="Z497" s="166"/>
      <c r="AA497" s="166"/>
      <c r="AB497" s="166"/>
      <c r="AC497" s="166"/>
      <c r="AD497" s="166"/>
      <c r="AE497" s="166"/>
      <c r="AF497" s="166"/>
      <c r="AG497" s="166"/>
      <c r="AH497" s="166"/>
      <c r="AI497" s="166"/>
      <c r="AJ497" s="166"/>
      <c r="AK497" s="166"/>
      <c r="AL497" s="166"/>
      <c r="AM497" s="166"/>
      <c r="AN497" s="166"/>
      <c r="AO497" s="166"/>
      <c r="AP497" s="166"/>
      <c r="AQ497" s="166"/>
      <c r="AR497" s="166"/>
      <c r="AS497" s="166"/>
      <c r="AT497" s="166"/>
      <c r="AU497" s="166"/>
      <c r="AV497" s="166"/>
      <c r="AW497" s="166"/>
      <c r="AX497" s="166"/>
      <c r="AY497" s="166"/>
      <c r="AZ497" s="166"/>
      <c r="BA497" s="166"/>
      <c r="BB497" s="166"/>
      <c r="BC497" s="166"/>
      <c r="BD497" s="166"/>
      <c r="BE497" s="166"/>
      <c r="BF497" s="166"/>
      <c r="BG497" s="166"/>
      <c r="BH497" s="166"/>
      <c r="BI497" s="166"/>
      <c r="BJ497" s="166"/>
      <c r="BK497" s="166"/>
      <c r="BL497" s="166"/>
      <c r="BM497" s="166"/>
      <c r="BN497" s="166"/>
      <c r="BO497" s="166"/>
      <c r="BP497" s="166"/>
      <c r="BQ497" s="166"/>
      <c r="BR497" s="166"/>
      <c r="BS497" s="166"/>
    </row>
    <row r="498" spans="1:71" ht="15.75" customHeight="1" thickBot="1" x14ac:dyDescent="0.3">
      <c r="A498" s="165"/>
      <c r="B498" s="165"/>
      <c r="C498" s="148"/>
      <c r="D498" s="148"/>
      <c r="E498" s="166"/>
      <c r="F498" s="166"/>
      <c r="G498" s="166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  <c r="U498" s="166"/>
      <c r="V498" s="166"/>
      <c r="W498" s="166"/>
      <c r="X498" s="166"/>
      <c r="Y498" s="166"/>
      <c r="Z498" s="166"/>
      <c r="AA498" s="166"/>
      <c r="AB498" s="166"/>
      <c r="AC498" s="166"/>
      <c r="AD498" s="166"/>
      <c r="AE498" s="166"/>
      <c r="AF498" s="166"/>
      <c r="AG498" s="166"/>
      <c r="AH498" s="166"/>
      <c r="AI498" s="166"/>
      <c r="AJ498" s="166"/>
      <c r="AK498" s="166"/>
      <c r="AL498" s="166"/>
      <c r="AM498" s="166"/>
      <c r="AN498" s="166"/>
      <c r="AO498" s="166"/>
      <c r="AP498" s="166"/>
      <c r="AQ498" s="166"/>
      <c r="AR498" s="166"/>
      <c r="AS498" s="166"/>
      <c r="AT498" s="166"/>
      <c r="AU498" s="166"/>
      <c r="AV498" s="166"/>
      <c r="AW498" s="166"/>
      <c r="AX498" s="166"/>
      <c r="AY498" s="166"/>
      <c r="AZ498" s="166"/>
      <c r="BA498" s="166"/>
      <c r="BB498" s="166"/>
      <c r="BC498" s="166"/>
      <c r="BD498" s="166"/>
      <c r="BE498" s="166"/>
      <c r="BF498" s="166"/>
      <c r="BG498" s="166"/>
      <c r="BH498" s="166"/>
      <c r="BI498" s="166"/>
      <c r="BJ498" s="166"/>
      <c r="BK498" s="166"/>
      <c r="BL498" s="166"/>
      <c r="BM498" s="166"/>
      <c r="BN498" s="166"/>
      <c r="BO498" s="166"/>
      <c r="BP498" s="166"/>
      <c r="BQ498" s="166"/>
      <c r="BR498" s="166"/>
      <c r="BS498" s="166"/>
    </row>
    <row r="499" spans="1:71" ht="15.75" customHeight="1" thickBot="1" x14ac:dyDescent="0.3">
      <c r="A499" s="165"/>
      <c r="B499" s="165"/>
      <c r="C499" s="148"/>
      <c r="D499" s="148"/>
      <c r="E499" s="166"/>
      <c r="F499" s="166"/>
      <c r="G499" s="166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  <c r="U499" s="166"/>
      <c r="V499" s="166"/>
      <c r="W499" s="166"/>
      <c r="X499" s="166"/>
      <c r="Y499" s="166"/>
      <c r="Z499" s="166"/>
      <c r="AA499" s="166"/>
      <c r="AB499" s="166"/>
      <c r="AC499" s="166"/>
      <c r="AD499" s="166"/>
      <c r="AE499" s="166"/>
      <c r="AF499" s="166"/>
      <c r="AG499" s="166"/>
      <c r="AH499" s="166"/>
      <c r="AI499" s="166"/>
      <c r="AJ499" s="166"/>
      <c r="AK499" s="166"/>
      <c r="AL499" s="166"/>
      <c r="AM499" s="166"/>
      <c r="AN499" s="166"/>
      <c r="AO499" s="166"/>
      <c r="AP499" s="166"/>
      <c r="AQ499" s="166"/>
      <c r="AR499" s="166"/>
      <c r="AS499" s="166"/>
      <c r="AT499" s="166"/>
      <c r="AU499" s="166"/>
      <c r="AV499" s="166"/>
      <c r="AW499" s="166"/>
      <c r="AX499" s="166"/>
      <c r="AY499" s="166"/>
      <c r="AZ499" s="166"/>
      <c r="BA499" s="166"/>
      <c r="BB499" s="166"/>
      <c r="BC499" s="166"/>
      <c r="BD499" s="166"/>
      <c r="BE499" s="166"/>
      <c r="BF499" s="166"/>
      <c r="BG499" s="166"/>
      <c r="BH499" s="166"/>
      <c r="BI499" s="166"/>
      <c r="BJ499" s="166"/>
      <c r="BK499" s="166"/>
      <c r="BL499" s="166"/>
      <c r="BM499" s="166"/>
      <c r="BN499" s="166"/>
      <c r="BO499" s="166"/>
      <c r="BP499" s="166"/>
      <c r="BQ499" s="166"/>
      <c r="BR499" s="166"/>
      <c r="BS499" s="166"/>
    </row>
    <row r="500" spans="1:71" ht="15.75" customHeight="1" thickBot="1" x14ac:dyDescent="0.3">
      <c r="A500" s="165"/>
      <c r="B500" s="165"/>
      <c r="C500" s="148"/>
      <c r="D500" s="148"/>
      <c r="E500" s="166"/>
      <c r="F500" s="166"/>
      <c r="G500" s="166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  <c r="U500" s="166"/>
      <c r="V500" s="166"/>
      <c r="W500" s="166"/>
      <c r="X500" s="166"/>
      <c r="Y500" s="166"/>
      <c r="Z500" s="166"/>
      <c r="AA500" s="166"/>
      <c r="AB500" s="166"/>
      <c r="AC500" s="166"/>
      <c r="AD500" s="166"/>
      <c r="AE500" s="166"/>
      <c r="AF500" s="166"/>
      <c r="AG500" s="166"/>
      <c r="AH500" s="166"/>
      <c r="AI500" s="166"/>
      <c r="AJ500" s="166"/>
      <c r="AK500" s="166"/>
      <c r="AL500" s="166"/>
      <c r="AM500" s="166"/>
      <c r="AN500" s="166"/>
      <c r="AO500" s="166"/>
      <c r="AP500" s="166"/>
      <c r="AQ500" s="166"/>
      <c r="AR500" s="166"/>
      <c r="AS500" s="166"/>
      <c r="AT500" s="166"/>
      <c r="AU500" s="166"/>
      <c r="AV500" s="166"/>
      <c r="AW500" s="166"/>
      <c r="AX500" s="166"/>
      <c r="AY500" s="166"/>
      <c r="AZ500" s="166"/>
      <c r="BA500" s="166"/>
      <c r="BB500" s="166"/>
      <c r="BC500" s="166"/>
      <c r="BD500" s="166"/>
      <c r="BE500" s="166"/>
      <c r="BF500" s="166"/>
      <c r="BG500" s="166"/>
      <c r="BH500" s="166"/>
      <c r="BI500" s="166"/>
      <c r="BJ500" s="166"/>
      <c r="BK500" s="166"/>
      <c r="BL500" s="166"/>
      <c r="BM500" s="166"/>
      <c r="BN500" s="166"/>
      <c r="BO500" s="166"/>
      <c r="BP500" s="166"/>
      <c r="BQ500" s="166"/>
      <c r="BR500" s="166"/>
      <c r="BS500" s="166"/>
    </row>
    <row r="501" spans="1:71" ht="15.75" customHeight="1" thickBot="1" x14ac:dyDescent="0.3">
      <c r="A501" s="165"/>
      <c r="B501" s="165"/>
      <c r="C501" s="148"/>
      <c r="D501" s="148"/>
      <c r="E501" s="166"/>
      <c r="F501" s="166"/>
      <c r="G501" s="166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  <c r="U501" s="166"/>
      <c r="V501" s="166"/>
      <c r="W501" s="166"/>
      <c r="X501" s="166"/>
      <c r="Y501" s="166"/>
      <c r="Z501" s="166"/>
      <c r="AA501" s="166"/>
      <c r="AB501" s="166"/>
      <c r="AC501" s="166"/>
      <c r="AD501" s="166"/>
      <c r="AE501" s="166"/>
      <c r="AF501" s="166"/>
      <c r="AG501" s="166"/>
      <c r="AH501" s="166"/>
      <c r="AI501" s="166"/>
      <c r="AJ501" s="166"/>
      <c r="AK501" s="166"/>
      <c r="AL501" s="166"/>
      <c r="AM501" s="166"/>
      <c r="AN501" s="166"/>
      <c r="AO501" s="166"/>
      <c r="AP501" s="166"/>
      <c r="AQ501" s="166"/>
      <c r="AR501" s="166"/>
      <c r="AS501" s="166"/>
      <c r="AT501" s="166"/>
      <c r="AU501" s="166"/>
      <c r="AV501" s="166"/>
      <c r="AW501" s="166"/>
      <c r="AX501" s="166"/>
      <c r="AY501" s="166"/>
      <c r="AZ501" s="166"/>
      <c r="BA501" s="166"/>
      <c r="BB501" s="166"/>
      <c r="BC501" s="166"/>
      <c r="BD501" s="166"/>
      <c r="BE501" s="166"/>
      <c r="BF501" s="166"/>
      <c r="BG501" s="166"/>
      <c r="BH501" s="166"/>
      <c r="BI501" s="166"/>
      <c r="BJ501" s="166"/>
      <c r="BK501" s="166"/>
      <c r="BL501" s="166"/>
      <c r="BM501" s="166"/>
      <c r="BN501" s="166"/>
      <c r="BO501" s="166"/>
      <c r="BP501" s="166"/>
      <c r="BQ501" s="166"/>
      <c r="BR501" s="166"/>
      <c r="BS501" s="166"/>
    </row>
    <row r="502" spans="1:71" ht="15.75" customHeight="1" thickBot="1" x14ac:dyDescent="0.3">
      <c r="A502" s="165"/>
      <c r="B502" s="165"/>
      <c r="C502" s="148"/>
      <c r="D502" s="148"/>
      <c r="E502" s="166"/>
      <c r="F502" s="166"/>
      <c r="G502" s="166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  <c r="U502" s="166"/>
      <c r="V502" s="166"/>
      <c r="W502" s="166"/>
      <c r="X502" s="166"/>
      <c r="Y502" s="166"/>
      <c r="Z502" s="166"/>
      <c r="AA502" s="166"/>
      <c r="AB502" s="166"/>
      <c r="AC502" s="166"/>
      <c r="AD502" s="166"/>
      <c r="AE502" s="166"/>
      <c r="AF502" s="166"/>
      <c r="AG502" s="166"/>
      <c r="AH502" s="166"/>
      <c r="AI502" s="166"/>
      <c r="AJ502" s="166"/>
      <c r="AK502" s="166"/>
      <c r="AL502" s="166"/>
      <c r="AM502" s="166"/>
      <c r="AN502" s="166"/>
      <c r="AO502" s="166"/>
      <c r="AP502" s="166"/>
      <c r="AQ502" s="166"/>
      <c r="AR502" s="166"/>
      <c r="AS502" s="166"/>
      <c r="AT502" s="166"/>
      <c r="AU502" s="166"/>
      <c r="AV502" s="166"/>
      <c r="AW502" s="166"/>
      <c r="AX502" s="166"/>
      <c r="AY502" s="166"/>
      <c r="AZ502" s="166"/>
      <c r="BA502" s="166"/>
      <c r="BB502" s="166"/>
      <c r="BC502" s="166"/>
      <c r="BD502" s="166"/>
      <c r="BE502" s="166"/>
      <c r="BF502" s="166"/>
      <c r="BG502" s="166"/>
      <c r="BH502" s="166"/>
      <c r="BI502" s="166"/>
      <c r="BJ502" s="166"/>
      <c r="BK502" s="166"/>
      <c r="BL502" s="166"/>
      <c r="BM502" s="166"/>
      <c r="BN502" s="166"/>
      <c r="BO502" s="166"/>
      <c r="BP502" s="166"/>
      <c r="BQ502" s="166"/>
      <c r="BR502" s="166"/>
      <c r="BS502" s="166"/>
    </row>
    <row r="503" spans="1:71" ht="15.75" customHeight="1" thickBot="1" x14ac:dyDescent="0.3">
      <c r="A503" s="165"/>
      <c r="B503" s="165"/>
      <c r="C503" s="148"/>
      <c r="D503" s="148"/>
      <c r="E503" s="166"/>
      <c r="F503" s="166"/>
      <c r="G503" s="166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  <c r="U503" s="166"/>
      <c r="V503" s="166"/>
      <c r="W503" s="166"/>
      <c r="X503" s="166"/>
      <c r="Y503" s="166"/>
      <c r="Z503" s="166"/>
      <c r="AA503" s="166"/>
      <c r="AB503" s="166"/>
      <c r="AC503" s="166"/>
      <c r="AD503" s="166"/>
      <c r="AE503" s="166"/>
      <c r="AF503" s="166"/>
      <c r="AG503" s="166"/>
      <c r="AH503" s="166"/>
      <c r="AI503" s="166"/>
      <c r="AJ503" s="166"/>
      <c r="AK503" s="166"/>
      <c r="AL503" s="166"/>
      <c r="AM503" s="166"/>
      <c r="AN503" s="166"/>
      <c r="AO503" s="166"/>
      <c r="AP503" s="166"/>
      <c r="AQ503" s="166"/>
      <c r="AR503" s="166"/>
      <c r="AS503" s="166"/>
      <c r="AT503" s="166"/>
      <c r="AU503" s="166"/>
      <c r="AV503" s="166"/>
      <c r="AW503" s="166"/>
      <c r="AX503" s="166"/>
      <c r="AY503" s="166"/>
      <c r="AZ503" s="166"/>
      <c r="BA503" s="166"/>
      <c r="BB503" s="166"/>
      <c r="BC503" s="166"/>
      <c r="BD503" s="166"/>
      <c r="BE503" s="166"/>
      <c r="BF503" s="166"/>
      <c r="BG503" s="166"/>
      <c r="BH503" s="166"/>
      <c r="BI503" s="166"/>
      <c r="BJ503" s="166"/>
      <c r="BK503" s="166"/>
      <c r="BL503" s="166"/>
      <c r="BM503" s="166"/>
      <c r="BN503" s="166"/>
      <c r="BO503" s="166"/>
      <c r="BP503" s="166"/>
      <c r="BQ503" s="166"/>
      <c r="BR503" s="166"/>
      <c r="BS503" s="166"/>
    </row>
    <row r="504" spans="1:71" ht="15.75" customHeight="1" thickBot="1" x14ac:dyDescent="0.3">
      <c r="A504" s="165"/>
      <c r="B504" s="165"/>
      <c r="C504" s="148"/>
      <c r="D504" s="148"/>
      <c r="E504" s="166"/>
      <c r="F504" s="166"/>
      <c r="G504" s="166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  <c r="U504" s="166"/>
      <c r="V504" s="166"/>
      <c r="W504" s="166"/>
      <c r="X504" s="166"/>
      <c r="Y504" s="166"/>
      <c r="Z504" s="166"/>
      <c r="AA504" s="166"/>
      <c r="AB504" s="166"/>
      <c r="AC504" s="166"/>
      <c r="AD504" s="166"/>
      <c r="AE504" s="166"/>
      <c r="AF504" s="166"/>
      <c r="AG504" s="166"/>
      <c r="AH504" s="166"/>
      <c r="AI504" s="166"/>
      <c r="AJ504" s="166"/>
      <c r="AK504" s="166"/>
      <c r="AL504" s="166"/>
      <c r="AM504" s="166"/>
      <c r="AN504" s="166"/>
      <c r="AO504" s="166"/>
      <c r="AP504" s="166"/>
      <c r="AQ504" s="166"/>
      <c r="AR504" s="166"/>
      <c r="AS504" s="166"/>
      <c r="AT504" s="166"/>
      <c r="AU504" s="166"/>
      <c r="AV504" s="166"/>
      <c r="AW504" s="166"/>
      <c r="AX504" s="166"/>
      <c r="AY504" s="166"/>
      <c r="AZ504" s="166"/>
      <c r="BA504" s="166"/>
      <c r="BB504" s="166"/>
      <c r="BC504" s="166"/>
      <c r="BD504" s="166"/>
      <c r="BE504" s="166"/>
      <c r="BF504" s="166"/>
      <c r="BG504" s="166"/>
      <c r="BH504" s="166"/>
      <c r="BI504" s="166"/>
      <c r="BJ504" s="166"/>
      <c r="BK504" s="166"/>
      <c r="BL504" s="166"/>
      <c r="BM504" s="166"/>
      <c r="BN504" s="166"/>
      <c r="BO504" s="166"/>
      <c r="BP504" s="166"/>
      <c r="BQ504" s="166"/>
      <c r="BR504" s="166"/>
      <c r="BS504" s="166"/>
    </row>
    <row r="505" spans="1:71" ht="15.75" customHeight="1" thickBot="1" x14ac:dyDescent="0.3">
      <c r="A505" s="165"/>
      <c r="B505" s="165"/>
      <c r="C505" s="148"/>
      <c r="D505" s="148"/>
      <c r="E505" s="166"/>
      <c r="F505" s="166"/>
      <c r="G505" s="166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  <c r="U505" s="166"/>
      <c r="V505" s="166"/>
      <c r="W505" s="166"/>
      <c r="X505" s="166"/>
      <c r="Y505" s="166"/>
      <c r="Z505" s="166"/>
      <c r="AA505" s="166"/>
      <c r="AB505" s="166"/>
      <c r="AC505" s="166"/>
      <c r="AD505" s="166"/>
      <c r="AE505" s="166"/>
      <c r="AF505" s="166"/>
      <c r="AG505" s="166"/>
      <c r="AH505" s="166"/>
      <c r="AI505" s="166"/>
      <c r="AJ505" s="166"/>
      <c r="AK505" s="166"/>
      <c r="AL505" s="166"/>
      <c r="AM505" s="166"/>
      <c r="AN505" s="166"/>
      <c r="AO505" s="166"/>
      <c r="AP505" s="166"/>
      <c r="AQ505" s="166"/>
      <c r="AR505" s="166"/>
      <c r="AS505" s="166"/>
      <c r="AT505" s="166"/>
      <c r="AU505" s="166"/>
      <c r="AV505" s="166"/>
      <c r="AW505" s="166"/>
      <c r="AX505" s="166"/>
      <c r="AY505" s="166"/>
      <c r="AZ505" s="166"/>
      <c r="BA505" s="166"/>
      <c r="BB505" s="166"/>
      <c r="BC505" s="166"/>
      <c r="BD505" s="166"/>
      <c r="BE505" s="166"/>
      <c r="BF505" s="166"/>
      <c r="BG505" s="166"/>
      <c r="BH505" s="166"/>
      <c r="BI505" s="166"/>
      <c r="BJ505" s="166"/>
      <c r="BK505" s="166"/>
      <c r="BL505" s="166"/>
      <c r="BM505" s="166"/>
      <c r="BN505" s="166"/>
      <c r="BO505" s="166"/>
      <c r="BP505" s="166"/>
      <c r="BQ505" s="166"/>
      <c r="BR505" s="166"/>
      <c r="BS505" s="166"/>
    </row>
    <row r="506" spans="1:71" ht="15.75" customHeight="1" thickBot="1" x14ac:dyDescent="0.3">
      <c r="A506" s="165"/>
      <c r="B506" s="165"/>
      <c r="C506" s="148"/>
      <c r="D506" s="148"/>
      <c r="E506" s="166"/>
      <c r="F506" s="166"/>
      <c r="G506" s="166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  <c r="U506" s="166"/>
      <c r="V506" s="166"/>
      <c r="W506" s="166"/>
      <c r="X506" s="166"/>
      <c r="Y506" s="166"/>
      <c r="Z506" s="166"/>
      <c r="AA506" s="166"/>
      <c r="AB506" s="166"/>
      <c r="AC506" s="166"/>
      <c r="AD506" s="166"/>
      <c r="AE506" s="166"/>
      <c r="AF506" s="166"/>
      <c r="AG506" s="166"/>
      <c r="AH506" s="166"/>
      <c r="AI506" s="166"/>
      <c r="AJ506" s="166"/>
      <c r="AK506" s="166"/>
      <c r="AL506" s="166"/>
      <c r="AM506" s="166"/>
      <c r="AN506" s="166"/>
      <c r="AO506" s="166"/>
      <c r="AP506" s="166"/>
      <c r="AQ506" s="166"/>
      <c r="AR506" s="166"/>
      <c r="AS506" s="166"/>
      <c r="AT506" s="166"/>
      <c r="AU506" s="166"/>
      <c r="AV506" s="166"/>
      <c r="AW506" s="166"/>
      <c r="AX506" s="166"/>
      <c r="AY506" s="166"/>
      <c r="AZ506" s="166"/>
      <c r="BA506" s="166"/>
      <c r="BB506" s="166"/>
      <c r="BC506" s="166"/>
      <c r="BD506" s="166"/>
      <c r="BE506" s="166"/>
      <c r="BF506" s="166"/>
      <c r="BG506" s="166"/>
      <c r="BH506" s="166"/>
      <c r="BI506" s="166"/>
      <c r="BJ506" s="166"/>
      <c r="BK506" s="166"/>
      <c r="BL506" s="166"/>
      <c r="BM506" s="166"/>
      <c r="BN506" s="166"/>
      <c r="BO506" s="166"/>
      <c r="BP506" s="166"/>
      <c r="BQ506" s="166"/>
      <c r="BR506" s="166"/>
      <c r="BS506" s="166"/>
    </row>
    <row r="507" spans="1:71" ht="15.75" customHeight="1" thickBot="1" x14ac:dyDescent="0.3">
      <c r="A507" s="165"/>
      <c r="B507" s="165"/>
      <c r="C507" s="148"/>
      <c r="D507" s="148"/>
      <c r="E507" s="166"/>
      <c r="F507" s="166"/>
      <c r="G507" s="166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  <c r="U507" s="166"/>
      <c r="V507" s="166"/>
      <c r="W507" s="166"/>
      <c r="X507" s="166"/>
      <c r="Y507" s="166"/>
      <c r="Z507" s="166"/>
      <c r="AA507" s="166"/>
      <c r="AB507" s="166"/>
      <c r="AC507" s="166"/>
      <c r="AD507" s="166"/>
      <c r="AE507" s="166"/>
      <c r="AF507" s="166"/>
      <c r="AG507" s="166"/>
      <c r="AH507" s="166"/>
      <c r="AI507" s="166"/>
      <c r="AJ507" s="166"/>
      <c r="AK507" s="166"/>
      <c r="AL507" s="166"/>
      <c r="AM507" s="166"/>
      <c r="AN507" s="166"/>
      <c r="AO507" s="166"/>
      <c r="AP507" s="166"/>
      <c r="AQ507" s="166"/>
      <c r="AR507" s="166"/>
      <c r="AS507" s="166"/>
      <c r="AT507" s="166"/>
      <c r="AU507" s="166"/>
      <c r="AV507" s="166"/>
      <c r="AW507" s="166"/>
      <c r="AX507" s="166"/>
      <c r="AY507" s="166"/>
      <c r="AZ507" s="166"/>
      <c r="BA507" s="166"/>
      <c r="BB507" s="166"/>
      <c r="BC507" s="166"/>
      <c r="BD507" s="166"/>
      <c r="BE507" s="166"/>
      <c r="BF507" s="166"/>
      <c r="BG507" s="166"/>
      <c r="BH507" s="166"/>
      <c r="BI507" s="166"/>
      <c r="BJ507" s="166"/>
      <c r="BK507" s="166"/>
      <c r="BL507" s="166"/>
      <c r="BM507" s="166"/>
      <c r="BN507" s="166"/>
      <c r="BO507" s="166"/>
      <c r="BP507" s="166"/>
      <c r="BQ507" s="166"/>
      <c r="BR507" s="166"/>
      <c r="BS507" s="166"/>
    </row>
    <row r="508" spans="1:71" ht="15.75" customHeight="1" thickBot="1" x14ac:dyDescent="0.3">
      <c r="A508" s="165"/>
      <c r="B508" s="165"/>
      <c r="C508" s="148"/>
      <c r="D508" s="148"/>
      <c r="E508" s="166"/>
      <c r="F508" s="166"/>
      <c r="G508" s="166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  <c r="U508" s="166"/>
      <c r="V508" s="166"/>
      <c r="W508" s="166"/>
      <c r="X508" s="166"/>
      <c r="Y508" s="166"/>
      <c r="Z508" s="166"/>
      <c r="AA508" s="166"/>
      <c r="AB508" s="166"/>
      <c r="AC508" s="166"/>
      <c r="AD508" s="166"/>
      <c r="AE508" s="166"/>
      <c r="AF508" s="166"/>
      <c r="AG508" s="166"/>
      <c r="AH508" s="166"/>
      <c r="AI508" s="166"/>
      <c r="AJ508" s="166"/>
      <c r="AK508" s="166"/>
      <c r="AL508" s="166"/>
      <c r="AM508" s="166"/>
      <c r="AN508" s="166"/>
      <c r="AO508" s="166"/>
      <c r="AP508" s="166"/>
      <c r="AQ508" s="166"/>
      <c r="AR508" s="166"/>
      <c r="AS508" s="166"/>
      <c r="AT508" s="166"/>
      <c r="AU508" s="166"/>
      <c r="AV508" s="166"/>
      <c r="AW508" s="166"/>
      <c r="AX508" s="166"/>
      <c r="AY508" s="166"/>
      <c r="AZ508" s="166"/>
      <c r="BA508" s="166"/>
      <c r="BB508" s="166"/>
      <c r="BC508" s="166"/>
      <c r="BD508" s="166"/>
      <c r="BE508" s="166"/>
      <c r="BF508" s="166"/>
      <c r="BG508" s="166"/>
      <c r="BH508" s="166"/>
      <c r="BI508" s="166"/>
      <c r="BJ508" s="166"/>
      <c r="BK508" s="166"/>
      <c r="BL508" s="166"/>
      <c r="BM508" s="166"/>
      <c r="BN508" s="166"/>
      <c r="BO508" s="166"/>
      <c r="BP508" s="166"/>
      <c r="BQ508" s="166"/>
      <c r="BR508" s="166"/>
      <c r="BS508" s="166"/>
    </row>
    <row r="509" spans="1:71" ht="15.75" customHeight="1" thickBot="1" x14ac:dyDescent="0.3">
      <c r="A509" s="165"/>
      <c r="B509" s="165"/>
      <c r="C509" s="148"/>
      <c r="D509" s="148"/>
      <c r="E509" s="166"/>
      <c r="F509" s="166"/>
      <c r="G509" s="166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  <c r="U509" s="166"/>
      <c r="V509" s="166"/>
      <c r="W509" s="166"/>
      <c r="X509" s="166"/>
      <c r="Y509" s="166"/>
      <c r="Z509" s="166"/>
      <c r="AA509" s="166"/>
      <c r="AB509" s="166"/>
      <c r="AC509" s="166"/>
      <c r="AD509" s="166"/>
      <c r="AE509" s="166"/>
      <c r="AF509" s="166"/>
      <c r="AG509" s="166"/>
      <c r="AH509" s="166"/>
      <c r="AI509" s="166"/>
      <c r="AJ509" s="166"/>
      <c r="AK509" s="166"/>
      <c r="AL509" s="166"/>
      <c r="AM509" s="166"/>
      <c r="AN509" s="166"/>
      <c r="AO509" s="166"/>
      <c r="AP509" s="166"/>
      <c r="AQ509" s="166"/>
      <c r="AR509" s="166"/>
      <c r="AS509" s="166"/>
      <c r="AT509" s="166"/>
      <c r="AU509" s="166"/>
      <c r="AV509" s="166"/>
      <c r="AW509" s="166"/>
      <c r="AX509" s="166"/>
      <c r="AY509" s="166"/>
      <c r="AZ509" s="166"/>
      <c r="BA509" s="166"/>
      <c r="BB509" s="166"/>
      <c r="BC509" s="166"/>
      <c r="BD509" s="166"/>
      <c r="BE509" s="166"/>
      <c r="BF509" s="166"/>
      <c r="BG509" s="166"/>
      <c r="BH509" s="166"/>
      <c r="BI509" s="166"/>
      <c r="BJ509" s="166"/>
      <c r="BK509" s="166"/>
      <c r="BL509" s="166"/>
      <c r="BM509" s="166"/>
      <c r="BN509" s="166"/>
      <c r="BO509" s="166"/>
      <c r="BP509" s="166"/>
      <c r="BQ509" s="166"/>
      <c r="BR509" s="166"/>
      <c r="BS509" s="166"/>
    </row>
    <row r="510" spans="1:71" ht="15.75" customHeight="1" thickBot="1" x14ac:dyDescent="0.3">
      <c r="A510" s="165"/>
      <c r="B510" s="165"/>
      <c r="C510" s="148"/>
      <c r="D510" s="148"/>
      <c r="E510" s="166"/>
      <c r="F510" s="166"/>
      <c r="G510" s="166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  <c r="U510" s="166"/>
      <c r="V510" s="166"/>
      <c r="W510" s="166"/>
      <c r="X510" s="166"/>
      <c r="Y510" s="166"/>
      <c r="Z510" s="166"/>
      <c r="AA510" s="166"/>
      <c r="AB510" s="166"/>
      <c r="AC510" s="166"/>
      <c r="AD510" s="166"/>
      <c r="AE510" s="166"/>
      <c r="AF510" s="166"/>
      <c r="AG510" s="166"/>
      <c r="AH510" s="166"/>
      <c r="AI510" s="166"/>
      <c r="AJ510" s="166"/>
      <c r="AK510" s="166"/>
      <c r="AL510" s="166"/>
      <c r="AM510" s="166"/>
      <c r="AN510" s="166"/>
      <c r="AO510" s="166"/>
      <c r="AP510" s="166"/>
      <c r="AQ510" s="166"/>
      <c r="AR510" s="166"/>
      <c r="AS510" s="166"/>
      <c r="AT510" s="166"/>
      <c r="AU510" s="166"/>
      <c r="AV510" s="166"/>
      <c r="AW510" s="166"/>
      <c r="AX510" s="166"/>
      <c r="AY510" s="166"/>
      <c r="AZ510" s="166"/>
      <c r="BA510" s="166"/>
      <c r="BB510" s="166"/>
      <c r="BC510" s="166"/>
      <c r="BD510" s="166"/>
      <c r="BE510" s="166"/>
      <c r="BF510" s="166"/>
      <c r="BG510" s="166"/>
      <c r="BH510" s="166"/>
      <c r="BI510" s="166"/>
      <c r="BJ510" s="166"/>
      <c r="BK510" s="166"/>
      <c r="BL510" s="166"/>
      <c r="BM510" s="166"/>
      <c r="BN510" s="166"/>
      <c r="BO510" s="166"/>
      <c r="BP510" s="166"/>
      <c r="BQ510" s="166"/>
      <c r="BR510" s="166"/>
      <c r="BS510" s="166"/>
    </row>
    <row r="511" spans="1:71" ht="15.75" customHeight="1" thickBot="1" x14ac:dyDescent="0.3">
      <c r="A511" s="165"/>
      <c r="B511" s="165"/>
      <c r="C511" s="148"/>
      <c r="D511" s="148"/>
      <c r="E511" s="166"/>
      <c r="F511" s="166"/>
      <c r="G511" s="166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  <c r="U511" s="166"/>
      <c r="V511" s="166"/>
      <c r="W511" s="166"/>
      <c r="X511" s="166"/>
      <c r="Y511" s="166"/>
      <c r="Z511" s="166"/>
      <c r="AA511" s="166"/>
      <c r="AB511" s="166"/>
      <c r="AC511" s="166"/>
      <c r="AD511" s="166"/>
      <c r="AE511" s="166"/>
      <c r="AF511" s="166"/>
      <c r="AG511" s="166"/>
      <c r="AH511" s="166"/>
      <c r="AI511" s="166"/>
      <c r="AJ511" s="166"/>
      <c r="AK511" s="166"/>
      <c r="AL511" s="166"/>
      <c r="AM511" s="166"/>
      <c r="AN511" s="166"/>
      <c r="AO511" s="166"/>
      <c r="AP511" s="166"/>
      <c r="AQ511" s="166"/>
      <c r="AR511" s="166"/>
      <c r="AS511" s="166"/>
      <c r="AT511" s="166"/>
      <c r="AU511" s="166"/>
      <c r="AV511" s="166"/>
      <c r="AW511" s="166"/>
      <c r="AX511" s="166"/>
      <c r="AY511" s="166"/>
      <c r="AZ511" s="166"/>
      <c r="BA511" s="166"/>
      <c r="BB511" s="166"/>
      <c r="BC511" s="166"/>
      <c r="BD511" s="166"/>
      <c r="BE511" s="166"/>
      <c r="BF511" s="166"/>
      <c r="BG511" s="166"/>
      <c r="BH511" s="166"/>
      <c r="BI511" s="166"/>
      <c r="BJ511" s="166"/>
      <c r="BK511" s="166"/>
      <c r="BL511" s="166"/>
      <c r="BM511" s="166"/>
      <c r="BN511" s="166"/>
      <c r="BO511" s="166"/>
      <c r="BP511" s="166"/>
      <c r="BQ511" s="166"/>
      <c r="BR511" s="166"/>
      <c r="BS511" s="166"/>
    </row>
    <row r="512" spans="1:71" ht="15.75" customHeight="1" thickBot="1" x14ac:dyDescent="0.3">
      <c r="A512" s="165"/>
      <c r="B512" s="165"/>
      <c r="C512" s="148"/>
      <c r="D512" s="148"/>
      <c r="E512" s="166"/>
      <c r="F512" s="166"/>
      <c r="G512" s="166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  <c r="U512" s="166"/>
      <c r="V512" s="166"/>
      <c r="W512" s="166"/>
      <c r="X512" s="166"/>
      <c r="Y512" s="166"/>
      <c r="Z512" s="166"/>
      <c r="AA512" s="166"/>
      <c r="AB512" s="166"/>
      <c r="AC512" s="166"/>
      <c r="AD512" s="166"/>
      <c r="AE512" s="166"/>
      <c r="AF512" s="166"/>
      <c r="AG512" s="166"/>
      <c r="AH512" s="166"/>
      <c r="AI512" s="166"/>
      <c r="AJ512" s="166"/>
      <c r="AK512" s="166"/>
      <c r="AL512" s="166"/>
      <c r="AM512" s="166"/>
      <c r="AN512" s="166"/>
      <c r="AO512" s="166"/>
      <c r="AP512" s="166"/>
      <c r="AQ512" s="166"/>
      <c r="AR512" s="166"/>
      <c r="AS512" s="166"/>
      <c r="AT512" s="166"/>
      <c r="AU512" s="166"/>
      <c r="AV512" s="166"/>
      <c r="AW512" s="166"/>
      <c r="AX512" s="166"/>
      <c r="AY512" s="166"/>
      <c r="AZ512" s="166"/>
      <c r="BA512" s="166"/>
      <c r="BB512" s="166"/>
      <c r="BC512" s="166"/>
      <c r="BD512" s="166"/>
      <c r="BE512" s="166"/>
      <c r="BF512" s="166"/>
      <c r="BG512" s="166"/>
      <c r="BH512" s="166"/>
      <c r="BI512" s="166"/>
      <c r="BJ512" s="166"/>
      <c r="BK512" s="166"/>
      <c r="BL512" s="166"/>
      <c r="BM512" s="166"/>
      <c r="BN512" s="166"/>
      <c r="BO512" s="166"/>
      <c r="BP512" s="166"/>
      <c r="BQ512" s="166"/>
      <c r="BR512" s="166"/>
      <c r="BS512" s="166"/>
    </row>
    <row r="513" spans="1:71" ht="15.75" customHeight="1" thickBot="1" x14ac:dyDescent="0.3">
      <c r="A513" s="165"/>
      <c r="B513" s="165"/>
      <c r="C513" s="148"/>
      <c r="D513" s="148"/>
      <c r="E513" s="166"/>
      <c r="F513" s="166"/>
      <c r="G513" s="166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  <c r="U513" s="166"/>
      <c r="V513" s="166"/>
      <c r="W513" s="166"/>
      <c r="X513" s="166"/>
      <c r="Y513" s="166"/>
      <c r="Z513" s="166"/>
      <c r="AA513" s="166"/>
      <c r="AB513" s="166"/>
      <c r="AC513" s="166"/>
      <c r="AD513" s="166"/>
      <c r="AE513" s="166"/>
      <c r="AF513" s="166"/>
      <c r="AG513" s="166"/>
      <c r="AH513" s="166"/>
      <c r="AI513" s="166"/>
      <c r="AJ513" s="166"/>
      <c r="AK513" s="166"/>
      <c r="AL513" s="166"/>
      <c r="AM513" s="166"/>
      <c r="AN513" s="166"/>
      <c r="AO513" s="166"/>
      <c r="AP513" s="166"/>
      <c r="AQ513" s="166"/>
      <c r="AR513" s="166"/>
      <c r="AS513" s="166"/>
      <c r="AT513" s="166"/>
      <c r="AU513" s="166"/>
      <c r="AV513" s="166"/>
      <c r="AW513" s="166"/>
      <c r="AX513" s="166"/>
      <c r="AY513" s="166"/>
      <c r="AZ513" s="166"/>
      <c r="BA513" s="166"/>
      <c r="BB513" s="166"/>
      <c r="BC513" s="166"/>
      <c r="BD513" s="166"/>
      <c r="BE513" s="166"/>
      <c r="BF513" s="166"/>
      <c r="BG513" s="166"/>
      <c r="BH513" s="166"/>
      <c r="BI513" s="166"/>
      <c r="BJ513" s="166"/>
      <c r="BK513" s="166"/>
      <c r="BL513" s="166"/>
      <c r="BM513" s="166"/>
      <c r="BN513" s="166"/>
      <c r="BO513" s="166"/>
      <c r="BP513" s="166"/>
      <c r="BQ513" s="166"/>
      <c r="BR513" s="166"/>
      <c r="BS513" s="166"/>
    </row>
    <row r="514" spans="1:71" ht="15.75" customHeight="1" thickBot="1" x14ac:dyDescent="0.3">
      <c r="A514" s="165"/>
      <c r="B514" s="165"/>
      <c r="C514" s="148"/>
      <c r="D514" s="148"/>
      <c r="E514" s="166"/>
      <c r="F514" s="166"/>
      <c r="G514" s="166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  <c r="U514" s="166"/>
      <c r="V514" s="166"/>
      <c r="W514" s="166"/>
      <c r="X514" s="166"/>
      <c r="Y514" s="166"/>
      <c r="Z514" s="166"/>
      <c r="AA514" s="166"/>
      <c r="AB514" s="166"/>
      <c r="AC514" s="166"/>
      <c r="AD514" s="166"/>
      <c r="AE514" s="166"/>
      <c r="AF514" s="166"/>
      <c r="AG514" s="166"/>
      <c r="AH514" s="166"/>
      <c r="AI514" s="166"/>
      <c r="AJ514" s="166"/>
      <c r="AK514" s="166"/>
      <c r="AL514" s="166"/>
      <c r="AM514" s="166"/>
      <c r="AN514" s="166"/>
      <c r="AO514" s="166"/>
      <c r="AP514" s="166"/>
      <c r="AQ514" s="166"/>
      <c r="AR514" s="166"/>
      <c r="AS514" s="166"/>
      <c r="AT514" s="166"/>
      <c r="AU514" s="166"/>
      <c r="AV514" s="166"/>
      <c r="AW514" s="166"/>
      <c r="AX514" s="166"/>
      <c r="AY514" s="166"/>
      <c r="AZ514" s="166"/>
      <c r="BA514" s="166"/>
      <c r="BB514" s="166"/>
      <c r="BC514" s="166"/>
      <c r="BD514" s="166"/>
      <c r="BE514" s="166"/>
      <c r="BF514" s="166"/>
      <c r="BG514" s="166"/>
      <c r="BH514" s="166"/>
      <c r="BI514" s="166"/>
      <c r="BJ514" s="166"/>
      <c r="BK514" s="166"/>
      <c r="BL514" s="166"/>
      <c r="BM514" s="166"/>
      <c r="BN514" s="166"/>
      <c r="BO514" s="166"/>
      <c r="BP514" s="166"/>
      <c r="BQ514" s="166"/>
      <c r="BR514" s="166"/>
      <c r="BS514" s="166"/>
    </row>
    <row r="515" spans="1:71" ht="15.75" customHeight="1" thickBot="1" x14ac:dyDescent="0.3">
      <c r="A515" s="165"/>
      <c r="B515" s="165"/>
      <c r="C515" s="148"/>
      <c r="D515" s="148"/>
      <c r="E515" s="166"/>
      <c r="F515" s="166"/>
      <c r="G515" s="166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  <c r="U515" s="166"/>
      <c r="V515" s="166"/>
      <c r="W515" s="166"/>
      <c r="X515" s="166"/>
      <c r="Y515" s="166"/>
      <c r="Z515" s="166"/>
      <c r="AA515" s="166"/>
      <c r="AB515" s="166"/>
      <c r="AC515" s="166"/>
      <c r="AD515" s="166"/>
      <c r="AE515" s="166"/>
      <c r="AF515" s="166"/>
      <c r="AG515" s="166"/>
      <c r="AH515" s="166"/>
      <c r="AI515" s="166"/>
      <c r="AJ515" s="166"/>
      <c r="AK515" s="166"/>
      <c r="AL515" s="166"/>
      <c r="AM515" s="166"/>
      <c r="AN515" s="166"/>
      <c r="AO515" s="166"/>
      <c r="AP515" s="166"/>
      <c r="AQ515" s="166"/>
      <c r="AR515" s="166"/>
      <c r="AS515" s="166"/>
      <c r="AT515" s="166"/>
      <c r="AU515" s="166"/>
      <c r="AV515" s="166"/>
      <c r="AW515" s="166"/>
      <c r="AX515" s="166"/>
      <c r="AY515" s="166"/>
      <c r="AZ515" s="166"/>
      <c r="BA515" s="166"/>
      <c r="BB515" s="166"/>
      <c r="BC515" s="166"/>
      <c r="BD515" s="166"/>
      <c r="BE515" s="166"/>
      <c r="BF515" s="166"/>
      <c r="BG515" s="166"/>
      <c r="BH515" s="166"/>
      <c r="BI515" s="166"/>
      <c r="BJ515" s="166"/>
      <c r="BK515" s="166"/>
      <c r="BL515" s="166"/>
      <c r="BM515" s="166"/>
      <c r="BN515" s="166"/>
      <c r="BO515" s="166"/>
      <c r="BP515" s="166"/>
      <c r="BQ515" s="166"/>
      <c r="BR515" s="166"/>
      <c r="BS515" s="166"/>
    </row>
    <row r="516" spans="1:71" ht="15.75" customHeight="1" thickBot="1" x14ac:dyDescent="0.3">
      <c r="A516" s="165"/>
      <c r="B516" s="165"/>
      <c r="C516" s="148"/>
      <c r="D516" s="148"/>
      <c r="E516" s="166"/>
      <c r="F516" s="166"/>
      <c r="G516" s="166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  <c r="U516" s="166"/>
      <c r="V516" s="166"/>
      <c r="W516" s="166"/>
      <c r="X516" s="166"/>
      <c r="Y516" s="166"/>
      <c r="Z516" s="166"/>
      <c r="AA516" s="166"/>
      <c r="AB516" s="166"/>
      <c r="AC516" s="166"/>
      <c r="AD516" s="166"/>
      <c r="AE516" s="166"/>
      <c r="AF516" s="166"/>
      <c r="AG516" s="166"/>
      <c r="AH516" s="166"/>
      <c r="AI516" s="166"/>
      <c r="AJ516" s="166"/>
      <c r="AK516" s="166"/>
      <c r="AL516" s="166"/>
      <c r="AM516" s="166"/>
      <c r="AN516" s="166"/>
      <c r="AO516" s="166"/>
      <c r="AP516" s="166"/>
      <c r="AQ516" s="166"/>
      <c r="AR516" s="166"/>
      <c r="AS516" s="166"/>
      <c r="AT516" s="166"/>
      <c r="AU516" s="166"/>
      <c r="AV516" s="166"/>
      <c r="AW516" s="166"/>
      <c r="AX516" s="166"/>
      <c r="AY516" s="166"/>
      <c r="AZ516" s="166"/>
      <c r="BA516" s="166"/>
      <c r="BB516" s="166"/>
      <c r="BC516" s="166"/>
      <c r="BD516" s="166"/>
      <c r="BE516" s="166"/>
      <c r="BF516" s="166"/>
      <c r="BG516" s="166"/>
      <c r="BH516" s="166"/>
      <c r="BI516" s="166"/>
      <c r="BJ516" s="166"/>
      <c r="BK516" s="166"/>
      <c r="BL516" s="166"/>
      <c r="BM516" s="166"/>
      <c r="BN516" s="166"/>
      <c r="BO516" s="166"/>
      <c r="BP516" s="166"/>
      <c r="BQ516" s="166"/>
      <c r="BR516" s="166"/>
      <c r="BS516" s="166"/>
    </row>
    <row r="517" spans="1:71" ht="15.75" customHeight="1" thickBot="1" x14ac:dyDescent="0.3">
      <c r="A517" s="165"/>
      <c r="B517" s="165"/>
      <c r="C517" s="148"/>
      <c r="D517" s="148"/>
      <c r="E517" s="166"/>
      <c r="F517" s="166"/>
      <c r="G517" s="166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  <c r="U517" s="166"/>
      <c r="V517" s="166"/>
      <c r="W517" s="166"/>
      <c r="X517" s="166"/>
      <c r="Y517" s="166"/>
      <c r="Z517" s="166"/>
      <c r="AA517" s="166"/>
      <c r="AB517" s="166"/>
      <c r="AC517" s="166"/>
      <c r="AD517" s="166"/>
      <c r="AE517" s="166"/>
      <c r="AF517" s="166"/>
      <c r="AG517" s="166"/>
      <c r="AH517" s="166"/>
      <c r="AI517" s="166"/>
      <c r="AJ517" s="166"/>
      <c r="AK517" s="166"/>
      <c r="AL517" s="166"/>
      <c r="AM517" s="166"/>
      <c r="AN517" s="166"/>
      <c r="AO517" s="166"/>
      <c r="AP517" s="166"/>
      <c r="AQ517" s="166"/>
      <c r="AR517" s="166"/>
      <c r="AS517" s="166"/>
      <c r="AT517" s="166"/>
      <c r="AU517" s="166"/>
      <c r="AV517" s="166"/>
      <c r="AW517" s="166"/>
      <c r="AX517" s="166"/>
      <c r="AY517" s="166"/>
      <c r="AZ517" s="166"/>
      <c r="BA517" s="166"/>
      <c r="BB517" s="166"/>
      <c r="BC517" s="166"/>
      <c r="BD517" s="166"/>
      <c r="BE517" s="166"/>
      <c r="BF517" s="166"/>
      <c r="BG517" s="166"/>
      <c r="BH517" s="166"/>
      <c r="BI517" s="166"/>
      <c r="BJ517" s="166"/>
      <c r="BK517" s="166"/>
      <c r="BL517" s="166"/>
      <c r="BM517" s="166"/>
      <c r="BN517" s="166"/>
      <c r="BO517" s="166"/>
      <c r="BP517" s="166"/>
      <c r="BQ517" s="166"/>
      <c r="BR517" s="166"/>
      <c r="BS517" s="166"/>
    </row>
    <row r="518" spans="1:71" ht="15.75" customHeight="1" thickBot="1" x14ac:dyDescent="0.3">
      <c r="A518" s="165"/>
      <c r="B518" s="165"/>
      <c r="C518" s="148"/>
      <c r="D518" s="148"/>
      <c r="E518" s="166"/>
      <c r="F518" s="166"/>
      <c r="G518" s="166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  <c r="U518" s="166"/>
      <c r="V518" s="166"/>
      <c r="W518" s="166"/>
      <c r="X518" s="166"/>
      <c r="Y518" s="166"/>
      <c r="Z518" s="166"/>
      <c r="AA518" s="166"/>
      <c r="AB518" s="166"/>
      <c r="AC518" s="166"/>
      <c r="AD518" s="166"/>
      <c r="AE518" s="166"/>
      <c r="AF518" s="166"/>
      <c r="AG518" s="166"/>
      <c r="AH518" s="166"/>
      <c r="AI518" s="166"/>
      <c r="AJ518" s="166"/>
      <c r="AK518" s="166"/>
      <c r="AL518" s="166"/>
      <c r="AM518" s="166"/>
      <c r="AN518" s="166"/>
      <c r="AO518" s="166"/>
      <c r="AP518" s="166"/>
      <c r="AQ518" s="166"/>
      <c r="AR518" s="166"/>
      <c r="AS518" s="166"/>
      <c r="AT518" s="166"/>
      <c r="AU518" s="166"/>
      <c r="AV518" s="166"/>
      <c r="AW518" s="166"/>
      <c r="AX518" s="166"/>
      <c r="AY518" s="166"/>
      <c r="AZ518" s="166"/>
      <c r="BA518" s="166"/>
      <c r="BB518" s="166"/>
      <c r="BC518" s="166"/>
      <c r="BD518" s="166"/>
      <c r="BE518" s="166"/>
      <c r="BF518" s="166"/>
      <c r="BG518" s="166"/>
      <c r="BH518" s="166"/>
      <c r="BI518" s="166"/>
      <c r="BJ518" s="166"/>
      <c r="BK518" s="166"/>
      <c r="BL518" s="166"/>
      <c r="BM518" s="166"/>
      <c r="BN518" s="166"/>
      <c r="BO518" s="166"/>
      <c r="BP518" s="166"/>
      <c r="BQ518" s="166"/>
      <c r="BR518" s="166"/>
      <c r="BS518" s="166"/>
    </row>
    <row r="519" spans="1:71" ht="15.75" customHeight="1" thickBot="1" x14ac:dyDescent="0.3">
      <c r="A519" s="165"/>
      <c r="B519" s="165"/>
      <c r="C519" s="148"/>
      <c r="D519" s="148"/>
      <c r="E519" s="166"/>
      <c r="F519" s="166"/>
      <c r="G519" s="166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  <c r="U519" s="166"/>
      <c r="V519" s="166"/>
      <c r="W519" s="166"/>
      <c r="X519" s="166"/>
      <c r="Y519" s="166"/>
      <c r="Z519" s="166"/>
      <c r="AA519" s="166"/>
      <c r="AB519" s="166"/>
      <c r="AC519" s="166"/>
      <c r="AD519" s="166"/>
      <c r="AE519" s="166"/>
      <c r="AF519" s="166"/>
      <c r="AG519" s="166"/>
      <c r="AH519" s="166"/>
      <c r="AI519" s="166"/>
      <c r="AJ519" s="166"/>
      <c r="AK519" s="166"/>
      <c r="AL519" s="166"/>
      <c r="AM519" s="166"/>
      <c r="AN519" s="166"/>
      <c r="AO519" s="166"/>
      <c r="AP519" s="166"/>
      <c r="AQ519" s="166"/>
      <c r="AR519" s="166"/>
      <c r="AS519" s="166"/>
      <c r="AT519" s="166"/>
      <c r="AU519" s="166"/>
      <c r="AV519" s="166"/>
      <c r="AW519" s="166"/>
      <c r="AX519" s="166"/>
      <c r="AY519" s="166"/>
      <c r="AZ519" s="166"/>
      <c r="BA519" s="166"/>
      <c r="BB519" s="166"/>
      <c r="BC519" s="166"/>
      <c r="BD519" s="166"/>
      <c r="BE519" s="166"/>
      <c r="BF519" s="166"/>
      <c r="BG519" s="166"/>
      <c r="BH519" s="166"/>
      <c r="BI519" s="166"/>
      <c r="BJ519" s="166"/>
      <c r="BK519" s="166"/>
      <c r="BL519" s="166"/>
      <c r="BM519" s="166"/>
      <c r="BN519" s="166"/>
      <c r="BO519" s="166"/>
      <c r="BP519" s="166"/>
      <c r="BQ519" s="166"/>
      <c r="BR519" s="166"/>
      <c r="BS519" s="166"/>
    </row>
    <row r="520" spans="1:71" ht="15.75" customHeight="1" thickBot="1" x14ac:dyDescent="0.3">
      <c r="A520" s="165"/>
      <c r="B520" s="165"/>
      <c r="C520" s="148"/>
      <c r="D520" s="148"/>
      <c r="E520" s="166"/>
      <c r="F520" s="166"/>
      <c r="G520" s="166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  <c r="U520" s="166"/>
      <c r="V520" s="166"/>
      <c r="W520" s="166"/>
      <c r="X520" s="166"/>
      <c r="Y520" s="166"/>
      <c r="Z520" s="166"/>
      <c r="AA520" s="166"/>
      <c r="AB520" s="166"/>
      <c r="AC520" s="166"/>
      <c r="AD520" s="166"/>
      <c r="AE520" s="166"/>
      <c r="AF520" s="166"/>
      <c r="AG520" s="166"/>
      <c r="AH520" s="166"/>
      <c r="AI520" s="166"/>
      <c r="AJ520" s="166"/>
      <c r="AK520" s="166"/>
      <c r="AL520" s="166"/>
      <c r="AM520" s="166"/>
      <c r="AN520" s="166"/>
      <c r="AO520" s="166"/>
      <c r="AP520" s="166"/>
      <c r="AQ520" s="166"/>
      <c r="AR520" s="166"/>
      <c r="AS520" s="166"/>
      <c r="AT520" s="166"/>
      <c r="AU520" s="166"/>
      <c r="AV520" s="166"/>
      <c r="AW520" s="166"/>
      <c r="AX520" s="166"/>
      <c r="AY520" s="166"/>
      <c r="AZ520" s="166"/>
      <c r="BA520" s="166"/>
      <c r="BB520" s="166"/>
      <c r="BC520" s="166"/>
      <c r="BD520" s="166"/>
      <c r="BE520" s="166"/>
      <c r="BF520" s="166"/>
      <c r="BG520" s="166"/>
      <c r="BH520" s="166"/>
      <c r="BI520" s="166"/>
      <c r="BJ520" s="166"/>
      <c r="BK520" s="166"/>
      <c r="BL520" s="166"/>
      <c r="BM520" s="166"/>
      <c r="BN520" s="166"/>
      <c r="BO520" s="166"/>
      <c r="BP520" s="166"/>
      <c r="BQ520" s="166"/>
      <c r="BR520" s="166"/>
      <c r="BS520" s="166"/>
    </row>
    <row r="521" spans="1:71" ht="15.75" customHeight="1" thickBot="1" x14ac:dyDescent="0.3">
      <c r="A521" s="165"/>
      <c r="B521" s="165"/>
      <c r="C521" s="148"/>
      <c r="D521" s="148"/>
      <c r="E521" s="166"/>
      <c r="F521" s="166"/>
      <c r="G521" s="166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  <c r="U521" s="166"/>
      <c r="V521" s="166"/>
      <c r="W521" s="166"/>
      <c r="X521" s="166"/>
      <c r="Y521" s="166"/>
      <c r="Z521" s="166"/>
      <c r="AA521" s="166"/>
      <c r="AB521" s="166"/>
      <c r="AC521" s="166"/>
      <c r="AD521" s="166"/>
      <c r="AE521" s="166"/>
      <c r="AF521" s="166"/>
      <c r="AG521" s="166"/>
      <c r="AH521" s="166"/>
      <c r="AI521" s="166"/>
      <c r="AJ521" s="166"/>
      <c r="AK521" s="166"/>
      <c r="AL521" s="166"/>
      <c r="AM521" s="166"/>
      <c r="AN521" s="166"/>
      <c r="AO521" s="166"/>
      <c r="AP521" s="166"/>
      <c r="AQ521" s="166"/>
      <c r="AR521" s="166"/>
      <c r="AS521" s="166"/>
      <c r="AT521" s="166"/>
      <c r="AU521" s="166"/>
      <c r="AV521" s="166"/>
      <c r="AW521" s="166"/>
      <c r="AX521" s="166"/>
      <c r="AY521" s="166"/>
      <c r="AZ521" s="166"/>
      <c r="BA521" s="166"/>
      <c r="BB521" s="166"/>
      <c r="BC521" s="166"/>
      <c r="BD521" s="166"/>
      <c r="BE521" s="166"/>
      <c r="BF521" s="166"/>
      <c r="BG521" s="166"/>
      <c r="BH521" s="166"/>
      <c r="BI521" s="166"/>
      <c r="BJ521" s="166"/>
      <c r="BK521" s="166"/>
      <c r="BL521" s="166"/>
      <c r="BM521" s="166"/>
      <c r="BN521" s="166"/>
      <c r="BO521" s="166"/>
      <c r="BP521" s="166"/>
      <c r="BQ521" s="166"/>
      <c r="BR521" s="166"/>
      <c r="BS521" s="166"/>
    </row>
    <row r="522" spans="1:71" ht="15.75" customHeight="1" thickBot="1" x14ac:dyDescent="0.3">
      <c r="A522" s="165"/>
      <c r="B522" s="165"/>
      <c r="C522" s="148"/>
      <c r="D522" s="148"/>
      <c r="E522" s="166"/>
      <c r="F522" s="166"/>
      <c r="G522" s="166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  <c r="U522" s="166"/>
      <c r="V522" s="166"/>
      <c r="W522" s="166"/>
      <c r="X522" s="166"/>
      <c r="Y522" s="166"/>
      <c r="Z522" s="166"/>
      <c r="AA522" s="166"/>
      <c r="AB522" s="166"/>
      <c r="AC522" s="166"/>
      <c r="AD522" s="166"/>
      <c r="AE522" s="166"/>
      <c r="AF522" s="166"/>
      <c r="AG522" s="166"/>
      <c r="AH522" s="166"/>
      <c r="AI522" s="166"/>
      <c r="AJ522" s="166"/>
      <c r="AK522" s="166"/>
      <c r="AL522" s="166"/>
      <c r="AM522" s="166"/>
      <c r="AN522" s="166"/>
      <c r="AO522" s="166"/>
      <c r="AP522" s="166"/>
      <c r="AQ522" s="166"/>
      <c r="AR522" s="166"/>
      <c r="AS522" s="166"/>
      <c r="AT522" s="166"/>
      <c r="AU522" s="166"/>
      <c r="AV522" s="166"/>
      <c r="AW522" s="166"/>
      <c r="AX522" s="166"/>
      <c r="AY522" s="166"/>
      <c r="AZ522" s="166"/>
      <c r="BA522" s="166"/>
      <c r="BB522" s="166"/>
      <c r="BC522" s="166"/>
      <c r="BD522" s="166"/>
      <c r="BE522" s="166"/>
      <c r="BF522" s="166"/>
      <c r="BG522" s="166"/>
      <c r="BH522" s="166"/>
      <c r="BI522" s="166"/>
      <c r="BJ522" s="166"/>
      <c r="BK522" s="166"/>
      <c r="BL522" s="166"/>
      <c r="BM522" s="166"/>
      <c r="BN522" s="166"/>
      <c r="BO522" s="166"/>
      <c r="BP522" s="166"/>
      <c r="BQ522" s="166"/>
      <c r="BR522" s="166"/>
      <c r="BS522" s="166"/>
    </row>
    <row r="523" spans="1:71" ht="15.75" customHeight="1" thickBot="1" x14ac:dyDescent="0.3">
      <c r="A523" s="165"/>
      <c r="B523" s="165"/>
      <c r="C523" s="148"/>
      <c r="D523" s="148"/>
      <c r="E523" s="166"/>
      <c r="F523" s="166"/>
      <c r="G523" s="166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  <c r="U523" s="166"/>
      <c r="V523" s="166"/>
      <c r="W523" s="166"/>
      <c r="X523" s="166"/>
      <c r="Y523" s="166"/>
      <c r="Z523" s="166"/>
      <c r="AA523" s="166"/>
      <c r="AB523" s="166"/>
      <c r="AC523" s="166"/>
      <c r="AD523" s="166"/>
      <c r="AE523" s="166"/>
      <c r="AF523" s="166"/>
      <c r="AG523" s="166"/>
      <c r="AH523" s="166"/>
      <c r="AI523" s="166"/>
      <c r="AJ523" s="166"/>
      <c r="AK523" s="166"/>
      <c r="AL523" s="166"/>
      <c r="AM523" s="166"/>
      <c r="AN523" s="166"/>
      <c r="AO523" s="166"/>
      <c r="AP523" s="166"/>
      <c r="AQ523" s="166"/>
      <c r="AR523" s="166"/>
      <c r="AS523" s="166"/>
      <c r="AT523" s="166"/>
      <c r="AU523" s="166"/>
      <c r="AV523" s="166"/>
      <c r="AW523" s="166"/>
      <c r="AX523" s="166"/>
      <c r="AY523" s="166"/>
      <c r="AZ523" s="166"/>
      <c r="BA523" s="166"/>
      <c r="BB523" s="166"/>
      <c r="BC523" s="166"/>
      <c r="BD523" s="166"/>
      <c r="BE523" s="166"/>
      <c r="BF523" s="166"/>
      <c r="BG523" s="166"/>
      <c r="BH523" s="166"/>
      <c r="BI523" s="166"/>
      <c r="BJ523" s="166"/>
      <c r="BK523" s="166"/>
      <c r="BL523" s="166"/>
      <c r="BM523" s="166"/>
      <c r="BN523" s="166"/>
      <c r="BO523" s="166"/>
      <c r="BP523" s="166"/>
      <c r="BQ523" s="166"/>
      <c r="BR523" s="166"/>
      <c r="BS523" s="166"/>
    </row>
    <row r="524" spans="1:71" ht="15.75" customHeight="1" thickBot="1" x14ac:dyDescent="0.3">
      <c r="A524" s="165"/>
      <c r="B524" s="165"/>
      <c r="C524" s="148"/>
      <c r="D524" s="148"/>
      <c r="E524" s="166"/>
      <c r="F524" s="166"/>
      <c r="G524" s="166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  <c r="U524" s="166"/>
      <c r="V524" s="166"/>
      <c r="W524" s="166"/>
      <c r="X524" s="166"/>
      <c r="Y524" s="166"/>
      <c r="Z524" s="166"/>
      <c r="AA524" s="166"/>
      <c r="AB524" s="166"/>
      <c r="AC524" s="166"/>
      <c r="AD524" s="166"/>
      <c r="AE524" s="166"/>
      <c r="AF524" s="166"/>
      <c r="AG524" s="166"/>
      <c r="AH524" s="166"/>
      <c r="AI524" s="166"/>
      <c r="AJ524" s="166"/>
      <c r="AK524" s="166"/>
      <c r="AL524" s="166"/>
      <c r="AM524" s="166"/>
      <c r="AN524" s="166"/>
      <c r="AO524" s="166"/>
      <c r="AP524" s="166"/>
      <c r="AQ524" s="166"/>
      <c r="AR524" s="166"/>
      <c r="AS524" s="166"/>
      <c r="AT524" s="166"/>
      <c r="AU524" s="166"/>
      <c r="AV524" s="166"/>
      <c r="AW524" s="166"/>
      <c r="AX524" s="166"/>
      <c r="AY524" s="166"/>
      <c r="AZ524" s="166"/>
      <c r="BA524" s="166"/>
      <c r="BB524" s="166"/>
      <c r="BC524" s="166"/>
      <c r="BD524" s="166"/>
      <c r="BE524" s="166"/>
      <c r="BF524" s="166"/>
      <c r="BG524" s="166"/>
      <c r="BH524" s="166"/>
      <c r="BI524" s="166"/>
      <c r="BJ524" s="166"/>
      <c r="BK524" s="166"/>
      <c r="BL524" s="166"/>
      <c r="BM524" s="166"/>
      <c r="BN524" s="166"/>
      <c r="BO524" s="166"/>
      <c r="BP524" s="166"/>
      <c r="BQ524" s="166"/>
      <c r="BR524" s="166"/>
      <c r="BS524" s="166"/>
    </row>
    <row r="525" spans="1:71" ht="15.75" customHeight="1" thickBot="1" x14ac:dyDescent="0.3">
      <c r="A525" s="165"/>
      <c r="B525" s="165"/>
      <c r="C525" s="148"/>
      <c r="D525" s="148"/>
      <c r="E525" s="166"/>
      <c r="F525" s="166"/>
      <c r="G525" s="166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  <c r="U525" s="166"/>
      <c r="V525" s="166"/>
      <c r="W525" s="166"/>
      <c r="X525" s="166"/>
      <c r="Y525" s="166"/>
      <c r="Z525" s="166"/>
      <c r="AA525" s="166"/>
      <c r="AB525" s="166"/>
      <c r="AC525" s="166"/>
      <c r="AD525" s="166"/>
      <c r="AE525" s="166"/>
      <c r="AF525" s="166"/>
      <c r="AG525" s="166"/>
      <c r="AH525" s="166"/>
      <c r="AI525" s="166"/>
      <c r="AJ525" s="166"/>
      <c r="AK525" s="166"/>
      <c r="AL525" s="166"/>
      <c r="AM525" s="166"/>
      <c r="AN525" s="166"/>
      <c r="AO525" s="166"/>
      <c r="AP525" s="166"/>
      <c r="AQ525" s="166"/>
      <c r="AR525" s="166"/>
      <c r="AS525" s="166"/>
      <c r="AT525" s="166"/>
      <c r="AU525" s="166"/>
      <c r="AV525" s="166"/>
      <c r="AW525" s="166"/>
      <c r="AX525" s="166"/>
      <c r="AY525" s="166"/>
      <c r="AZ525" s="166"/>
      <c r="BA525" s="166"/>
      <c r="BB525" s="166"/>
      <c r="BC525" s="166"/>
      <c r="BD525" s="166"/>
      <c r="BE525" s="166"/>
      <c r="BF525" s="166"/>
      <c r="BG525" s="166"/>
      <c r="BH525" s="166"/>
      <c r="BI525" s="166"/>
      <c r="BJ525" s="166"/>
      <c r="BK525" s="166"/>
      <c r="BL525" s="166"/>
      <c r="BM525" s="166"/>
      <c r="BN525" s="166"/>
      <c r="BO525" s="166"/>
      <c r="BP525" s="166"/>
      <c r="BQ525" s="166"/>
      <c r="BR525" s="166"/>
      <c r="BS525" s="166"/>
    </row>
    <row r="526" spans="1:71" ht="15.75" customHeight="1" thickBot="1" x14ac:dyDescent="0.3">
      <c r="A526" s="165"/>
      <c r="B526" s="165"/>
      <c r="C526" s="148"/>
      <c r="D526" s="148"/>
      <c r="E526" s="166"/>
      <c r="F526" s="166"/>
      <c r="G526" s="166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  <c r="U526" s="166"/>
      <c r="V526" s="166"/>
      <c r="W526" s="166"/>
      <c r="X526" s="166"/>
      <c r="Y526" s="166"/>
      <c r="Z526" s="166"/>
      <c r="AA526" s="166"/>
      <c r="AB526" s="166"/>
      <c r="AC526" s="166"/>
      <c r="AD526" s="166"/>
      <c r="AE526" s="166"/>
      <c r="AF526" s="166"/>
      <c r="AG526" s="166"/>
      <c r="AH526" s="166"/>
      <c r="AI526" s="166"/>
      <c r="AJ526" s="166"/>
      <c r="AK526" s="166"/>
      <c r="AL526" s="166"/>
      <c r="AM526" s="166"/>
      <c r="AN526" s="166"/>
      <c r="AO526" s="166"/>
      <c r="AP526" s="166"/>
      <c r="AQ526" s="166"/>
      <c r="AR526" s="166"/>
      <c r="AS526" s="166"/>
      <c r="AT526" s="166"/>
      <c r="AU526" s="166"/>
      <c r="AV526" s="166"/>
      <c r="AW526" s="166"/>
      <c r="AX526" s="166"/>
      <c r="AY526" s="166"/>
      <c r="AZ526" s="166"/>
      <c r="BA526" s="166"/>
      <c r="BB526" s="166"/>
      <c r="BC526" s="166"/>
      <c r="BD526" s="166"/>
      <c r="BE526" s="166"/>
      <c r="BF526" s="166"/>
      <c r="BG526" s="166"/>
      <c r="BH526" s="166"/>
      <c r="BI526" s="166"/>
      <c r="BJ526" s="166"/>
      <c r="BK526" s="166"/>
      <c r="BL526" s="166"/>
      <c r="BM526" s="166"/>
      <c r="BN526" s="166"/>
      <c r="BO526" s="166"/>
      <c r="BP526" s="166"/>
      <c r="BQ526" s="166"/>
      <c r="BR526" s="166"/>
      <c r="BS526" s="166"/>
    </row>
    <row r="527" spans="1:71" ht="15.75" customHeight="1" thickBot="1" x14ac:dyDescent="0.3">
      <c r="A527" s="165"/>
      <c r="B527" s="165"/>
      <c r="C527" s="148"/>
      <c r="D527" s="148"/>
      <c r="E527" s="166"/>
      <c r="F527" s="166"/>
      <c r="G527" s="166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  <c r="U527" s="166"/>
      <c r="V527" s="166"/>
      <c r="W527" s="166"/>
      <c r="X527" s="166"/>
      <c r="Y527" s="166"/>
      <c r="Z527" s="166"/>
      <c r="AA527" s="166"/>
      <c r="AB527" s="166"/>
      <c r="AC527" s="166"/>
      <c r="AD527" s="166"/>
      <c r="AE527" s="166"/>
      <c r="AF527" s="166"/>
      <c r="AG527" s="166"/>
      <c r="AH527" s="166"/>
      <c r="AI527" s="166"/>
      <c r="AJ527" s="166"/>
      <c r="AK527" s="166"/>
      <c r="AL527" s="166"/>
      <c r="AM527" s="166"/>
      <c r="AN527" s="166"/>
      <c r="AO527" s="166"/>
      <c r="AP527" s="166"/>
      <c r="AQ527" s="166"/>
      <c r="AR527" s="166"/>
      <c r="AS527" s="166"/>
      <c r="AT527" s="166"/>
      <c r="AU527" s="166"/>
      <c r="AV527" s="166"/>
      <c r="AW527" s="166"/>
      <c r="AX527" s="166"/>
      <c r="AY527" s="166"/>
      <c r="AZ527" s="166"/>
      <c r="BA527" s="166"/>
      <c r="BB527" s="166"/>
      <c r="BC527" s="166"/>
      <c r="BD527" s="166"/>
      <c r="BE527" s="166"/>
      <c r="BF527" s="166"/>
      <c r="BG527" s="166"/>
      <c r="BH527" s="166"/>
      <c r="BI527" s="166"/>
      <c r="BJ527" s="166"/>
      <c r="BK527" s="166"/>
      <c r="BL527" s="166"/>
      <c r="BM527" s="166"/>
      <c r="BN527" s="166"/>
      <c r="BO527" s="166"/>
      <c r="BP527" s="166"/>
      <c r="BQ527" s="166"/>
      <c r="BR527" s="166"/>
      <c r="BS527" s="166"/>
    </row>
    <row r="528" spans="1:71" ht="15.75" customHeight="1" thickBot="1" x14ac:dyDescent="0.3">
      <c r="A528" s="165"/>
      <c r="B528" s="165"/>
      <c r="C528" s="148"/>
      <c r="D528" s="148"/>
      <c r="E528" s="166"/>
      <c r="F528" s="166"/>
      <c r="G528" s="166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  <c r="U528" s="166"/>
      <c r="V528" s="166"/>
      <c r="W528" s="166"/>
      <c r="X528" s="166"/>
      <c r="Y528" s="166"/>
      <c r="Z528" s="166"/>
      <c r="AA528" s="166"/>
      <c r="AB528" s="166"/>
      <c r="AC528" s="166"/>
      <c r="AD528" s="166"/>
      <c r="AE528" s="166"/>
      <c r="AF528" s="166"/>
      <c r="AG528" s="166"/>
      <c r="AH528" s="166"/>
      <c r="AI528" s="166"/>
      <c r="AJ528" s="166"/>
      <c r="AK528" s="166"/>
      <c r="AL528" s="166"/>
      <c r="AM528" s="166"/>
      <c r="AN528" s="166"/>
      <c r="AO528" s="166"/>
      <c r="AP528" s="166"/>
      <c r="AQ528" s="166"/>
      <c r="AR528" s="166"/>
      <c r="AS528" s="166"/>
      <c r="AT528" s="166"/>
      <c r="AU528" s="166"/>
      <c r="AV528" s="166"/>
      <c r="AW528" s="166"/>
      <c r="AX528" s="166"/>
      <c r="AY528" s="166"/>
      <c r="AZ528" s="166"/>
      <c r="BA528" s="166"/>
      <c r="BB528" s="166"/>
      <c r="BC528" s="166"/>
      <c r="BD528" s="166"/>
      <c r="BE528" s="166"/>
      <c r="BF528" s="166"/>
      <c r="BG528" s="166"/>
      <c r="BH528" s="166"/>
      <c r="BI528" s="166"/>
      <c r="BJ528" s="166"/>
      <c r="BK528" s="166"/>
      <c r="BL528" s="166"/>
      <c r="BM528" s="166"/>
      <c r="BN528" s="166"/>
      <c r="BO528" s="166"/>
      <c r="BP528" s="166"/>
      <c r="BQ528" s="166"/>
      <c r="BR528" s="166"/>
      <c r="BS528" s="166"/>
    </row>
    <row r="529" spans="1:71" ht="15.75" customHeight="1" thickBot="1" x14ac:dyDescent="0.3">
      <c r="A529" s="165"/>
      <c r="B529" s="165"/>
      <c r="C529" s="148"/>
      <c r="D529" s="148"/>
      <c r="E529" s="166"/>
      <c r="F529" s="166"/>
      <c r="G529" s="166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  <c r="U529" s="166"/>
      <c r="V529" s="166"/>
      <c r="W529" s="166"/>
      <c r="X529" s="166"/>
      <c r="Y529" s="166"/>
      <c r="Z529" s="166"/>
      <c r="AA529" s="166"/>
      <c r="AB529" s="166"/>
      <c r="AC529" s="166"/>
      <c r="AD529" s="166"/>
      <c r="AE529" s="166"/>
      <c r="AF529" s="166"/>
      <c r="AG529" s="166"/>
      <c r="AH529" s="166"/>
      <c r="AI529" s="166"/>
      <c r="AJ529" s="166"/>
      <c r="AK529" s="166"/>
      <c r="AL529" s="166"/>
      <c r="AM529" s="166"/>
      <c r="AN529" s="166"/>
      <c r="AO529" s="166"/>
      <c r="AP529" s="166"/>
      <c r="AQ529" s="166"/>
      <c r="AR529" s="166"/>
      <c r="AS529" s="166"/>
      <c r="AT529" s="166"/>
      <c r="AU529" s="166"/>
      <c r="AV529" s="166"/>
      <c r="AW529" s="166"/>
      <c r="AX529" s="166"/>
      <c r="AY529" s="166"/>
      <c r="AZ529" s="166"/>
      <c r="BA529" s="166"/>
      <c r="BB529" s="166"/>
      <c r="BC529" s="166"/>
      <c r="BD529" s="166"/>
      <c r="BE529" s="166"/>
      <c r="BF529" s="166"/>
      <c r="BG529" s="166"/>
      <c r="BH529" s="166"/>
      <c r="BI529" s="166"/>
      <c r="BJ529" s="166"/>
      <c r="BK529" s="166"/>
      <c r="BL529" s="166"/>
      <c r="BM529" s="166"/>
      <c r="BN529" s="166"/>
      <c r="BO529" s="166"/>
      <c r="BP529" s="166"/>
      <c r="BQ529" s="166"/>
      <c r="BR529" s="166"/>
      <c r="BS529" s="166"/>
    </row>
    <row r="530" spans="1:71" ht="15.75" customHeight="1" thickBot="1" x14ac:dyDescent="0.3">
      <c r="A530" s="165"/>
      <c r="B530" s="165"/>
      <c r="C530" s="148"/>
      <c r="D530" s="148"/>
      <c r="E530" s="166"/>
      <c r="F530" s="166"/>
      <c r="G530" s="166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  <c r="U530" s="166"/>
      <c r="V530" s="166"/>
      <c r="W530" s="166"/>
      <c r="X530" s="166"/>
      <c r="Y530" s="166"/>
      <c r="Z530" s="166"/>
      <c r="AA530" s="166"/>
      <c r="AB530" s="166"/>
      <c r="AC530" s="166"/>
      <c r="AD530" s="166"/>
      <c r="AE530" s="166"/>
      <c r="AF530" s="166"/>
      <c r="AG530" s="166"/>
      <c r="AH530" s="166"/>
      <c r="AI530" s="166"/>
      <c r="AJ530" s="166"/>
      <c r="AK530" s="166"/>
      <c r="AL530" s="166"/>
      <c r="AM530" s="166"/>
      <c r="AN530" s="166"/>
      <c r="AO530" s="166"/>
      <c r="AP530" s="166"/>
      <c r="AQ530" s="166"/>
      <c r="AR530" s="166"/>
      <c r="AS530" s="166"/>
      <c r="AT530" s="166"/>
      <c r="AU530" s="166"/>
      <c r="AV530" s="166"/>
      <c r="AW530" s="166"/>
      <c r="AX530" s="166"/>
      <c r="AY530" s="166"/>
      <c r="AZ530" s="166"/>
      <c r="BA530" s="166"/>
      <c r="BB530" s="166"/>
      <c r="BC530" s="166"/>
      <c r="BD530" s="166"/>
      <c r="BE530" s="166"/>
      <c r="BF530" s="166"/>
      <c r="BG530" s="166"/>
      <c r="BH530" s="166"/>
      <c r="BI530" s="166"/>
      <c r="BJ530" s="166"/>
      <c r="BK530" s="166"/>
      <c r="BL530" s="166"/>
      <c r="BM530" s="166"/>
      <c r="BN530" s="166"/>
      <c r="BO530" s="166"/>
      <c r="BP530" s="166"/>
      <c r="BQ530" s="166"/>
      <c r="BR530" s="166"/>
      <c r="BS530" s="166"/>
    </row>
    <row r="531" spans="1:71" ht="15.75" customHeight="1" thickBot="1" x14ac:dyDescent="0.3">
      <c r="A531" s="165"/>
      <c r="B531" s="165"/>
      <c r="C531" s="148"/>
      <c r="D531" s="148"/>
      <c r="E531" s="166"/>
      <c r="F531" s="166"/>
      <c r="G531" s="166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  <c r="U531" s="166"/>
      <c r="V531" s="166"/>
      <c r="W531" s="166"/>
      <c r="X531" s="166"/>
      <c r="Y531" s="166"/>
      <c r="Z531" s="166"/>
      <c r="AA531" s="166"/>
      <c r="AB531" s="166"/>
      <c r="AC531" s="166"/>
      <c r="AD531" s="166"/>
      <c r="AE531" s="166"/>
      <c r="AF531" s="166"/>
      <c r="AG531" s="166"/>
      <c r="AH531" s="166"/>
      <c r="AI531" s="166"/>
      <c r="AJ531" s="166"/>
      <c r="AK531" s="166"/>
      <c r="AL531" s="166"/>
      <c r="AM531" s="166"/>
      <c r="AN531" s="166"/>
      <c r="AO531" s="166"/>
      <c r="AP531" s="166"/>
      <c r="AQ531" s="166"/>
      <c r="AR531" s="166"/>
      <c r="AS531" s="166"/>
      <c r="AT531" s="166"/>
      <c r="AU531" s="166"/>
      <c r="AV531" s="166"/>
      <c r="AW531" s="166"/>
      <c r="AX531" s="166"/>
      <c r="AY531" s="166"/>
      <c r="AZ531" s="166"/>
      <c r="BA531" s="166"/>
      <c r="BB531" s="166"/>
      <c r="BC531" s="166"/>
      <c r="BD531" s="166"/>
      <c r="BE531" s="166"/>
      <c r="BF531" s="166"/>
      <c r="BG531" s="166"/>
      <c r="BH531" s="166"/>
      <c r="BI531" s="166"/>
      <c r="BJ531" s="166"/>
      <c r="BK531" s="166"/>
      <c r="BL531" s="166"/>
      <c r="BM531" s="166"/>
      <c r="BN531" s="166"/>
      <c r="BO531" s="166"/>
      <c r="BP531" s="166"/>
      <c r="BQ531" s="166"/>
      <c r="BR531" s="166"/>
      <c r="BS531" s="166"/>
    </row>
    <row r="532" spans="1:71" ht="15.75" customHeight="1" thickBot="1" x14ac:dyDescent="0.3">
      <c r="A532" s="165"/>
      <c r="B532" s="165"/>
      <c r="C532" s="148"/>
      <c r="D532" s="148"/>
      <c r="E532" s="166"/>
      <c r="F532" s="166"/>
      <c r="G532" s="166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  <c r="U532" s="166"/>
      <c r="V532" s="166"/>
      <c r="W532" s="166"/>
      <c r="X532" s="166"/>
      <c r="Y532" s="166"/>
      <c r="Z532" s="166"/>
      <c r="AA532" s="166"/>
      <c r="AB532" s="166"/>
      <c r="AC532" s="166"/>
      <c r="AD532" s="166"/>
      <c r="AE532" s="166"/>
      <c r="AF532" s="166"/>
      <c r="AG532" s="166"/>
      <c r="AH532" s="166"/>
      <c r="AI532" s="166"/>
      <c r="AJ532" s="166"/>
      <c r="AK532" s="166"/>
      <c r="AL532" s="166"/>
      <c r="AM532" s="166"/>
      <c r="AN532" s="166"/>
      <c r="AO532" s="166"/>
      <c r="AP532" s="166"/>
      <c r="AQ532" s="166"/>
      <c r="AR532" s="166"/>
      <c r="AS532" s="166"/>
      <c r="AT532" s="166"/>
      <c r="AU532" s="166"/>
      <c r="AV532" s="166"/>
      <c r="AW532" s="166"/>
      <c r="AX532" s="166"/>
      <c r="AY532" s="166"/>
      <c r="AZ532" s="166"/>
      <c r="BA532" s="166"/>
      <c r="BB532" s="166"/>
      <c r="BC532" s="166"/>
      <c r="BD532" s="166"/>
      <c r="BE532" s="166"/>
      <c r="BF532" s="166"/>
      <c r="BG532" s="166"/>
      <c r="BH532" s="166"/>
      <c r="BI532" s="166"/>
      <c r="BJ532" s="166"/>
      <c r="BK532" s="166"/>
      <c r="BL532" s="166"/>
      <c r="BM532" s="166"/>
      <c r="BN532" s="166"/>
      <c r="BO532" s="166"/>
      <c r="BP532" s="166"/>
      <c r="BQ532" s="166"/>
      <c r="BR532" s="166"/>
      <c r="BS532" s="166"/>
    </row>
    <row r="533" spans="1:71" ht="15.75" customHeight="1" thickBot="1" x14ac:dyDescent="0.3">
      <c r="A533" s="165"/>
      <c r="B533" s="165"/>
      <c r="C533" s="148"/>
      <c r="D533" s="148"/>
      <c r="E533" s="166"/>
      <c r="F533" s="166"/>
      <c r="G533" s="166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  <c r="U533" s="166"/>
      <c r="V533" s="166"/>
      <c r="W533" s="166"/>
      <c r="X533" s="166"/>
      <c r="Y533" s="166"/>
      <c r="Z533" s="166"/>
      <c r="AA533" s="166"/>
      <c r="AB533" s="166"/>
      <c r="AC533" s="166"/>
      <c r="AD533" s="166"/>
      <c r="AE533" s="166"/>
      <c r="AF533" s="166"/>
      <c r="AG533" s="166"/>
      <c r="AH533" s="166"/>
      <c r="AI533" s="166"/>
      <c r="AJ533" s="166"/>
      <c r="AK533" s="166"/>
      <c r="AL533" s="166"/>
      <c r="AM533" s="166"/>
      <c r="AN533" s="166"/>
      <c r="AO533" s="166"/>
      <c r="AP533" s="166"/>
      <c r="AQ533" s="166"/>
      <c r="AR533" s="166"/>
      <c r="AS533" s="166"/>
      <c r="AT533" s="166"/>
      <c r="AU533" s="166"/>
      <c r="AV533" s="166"/>
      <c r="AW533" s="166"/>
      <c r="AX533" s="166"/>
      <c r="AY533" s="166"/>
      <c r="AZ533" s="166"/>
      <c r="BA533" s="166"/>
      <c r="BB533" s="166"/>
      <c r="BC533" s="166"/>
      <c r="BD533" s="166"/>
      <c r="BE533" s="166"/>
      <c r="BF533" s="166"/>
      <c r="BG533" s="166"/>
      <c r="BH533" s="166"/>
      <c r="BI533" s="166"/>
      <c r="BJ533" s="166"/>
      <c r="BK533" s="166"/>
      <c r="BL533" s="166"/>
      <c r="BM533" s="166"/>
      <c r="BN533" s="166"/>
      <c r="BO533" s="166"/>
      <c r="BP533" s="166"/>
      <c r="BQ533" s="166"/>
      <c r="BR533" s="166"/>
      <c r="BS533" s="166"/>
    </row>
    <row r="534" spans="1:71" ht="15.75" customHeight="1" thickBot="1" x14ac:dyDescent="0.3">
      <c r="A534" s="165"/>
      <c r="B534" s="165"/>
      <c r="C534" s="148"/>
      <c r="D534" s="148"/>
      <c r="E534" s="166"/>
      <c r="F534" s="166"/>
      <c r="G534" s="166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  <c r="U534" s="166"/>
      <c r="V534" s="166"/>
      <c r="W534" s="166"/>
      <c r="X534" s="166"/>
      <c r="Y534" s="166"/>
      <c r="Z534" s="166"/>
      <c r="AA534" s="166"/>
      <c r="AB534" s="166"/>
      <c r="AC534" s="166"/>
      <c r="AD534" s="166"/>
      <c r="AE534" s="166"/>
      <c r="AF534" s="166"/>
      <c r="AG534" s="166"/>
      <c r="AH534" s="166"/>
      <c r="AI534" s="166"/>
      <c r="AJ534" s="166"/>
      <c r="AK534" s="166"/>
      <c r="AL534" s="166"/>
      <c r="AM534" s="166"/>
      <c r="AN534" s="166"/>
      <c r="AO534" s="166"/>
      <c r="AP534" s="166"/>
      <c r="AQ534" s="166"/>
      <c r="AR534" s="166"/>
      <c r="AS534" s="166"/>
      <c r="AT534" s="166"/>
      <c r="AU534" s="166"/>
      <c r="AV534" s="166"/>
      <c r="AW534" s="166"/>
      <c r="AX534" s="166"/>
      <c r="AY534" s="166"/>
      <c r="AZ534" s="166"/>
      <c r="BA534" s="166"/>
      <c r="BB534" s="166"/>
      <c r="BC534" s="166"/>
      <c r="BD534" s="166"/>
      <c r="BE534" s="166"/>
      <c r="BF534" s="166"/>
      <c r="BG534" s="166"/>
      <c r="BH534" s="166"/>
      <c r="BI534" s="166"/>
      <c r="BJ534" s="166"/>
      <c r="BK534" s="166"/>
      <c r="BL534" s="166"/>
      <c r="BM534" s="166"/>
      <c r="BN534" s="166"/>
      <c r="BO534" s="166"/>
      <c r="BP534" s="166"/>
      <c r="BQ534" s="166"/>
      <c r="BR534" s="166"/>
      <c r="BS534" s="166"/>
    </row>
    <row r="535" spans="1:71" ht="15.75" customHeight="1" thickBot="1" x14ac:dyDescent="0.3">
      <c r="A535" s="165"/>
      <c r="B535" s="165"/>
      <c r="C535" s="148"/>
      <c r="D535" s="148"/>
      <c r="E535" s="166"/>
      <c r="F535" s="166"/>
      <c r="G535" s="166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  <c r="U535" s="166"/>
      <c r="V535" s="166"/>
      <c r="W535" s="166"/>
      <c r="X535" s="166"/>
      <c r="Y535" s="166"/>
      <c r="Z535" s="166"/>
      <c r="AA535" s="166"/>
      <c r="AB535" s="166"/>
      <c r="AC535" s="166"/>
      <c r="AD535" s="166"/>
      <c r="AE535" s="166"/>
      <c r="AF535" s="166"/>
      <c r="AG535" s="166"/>
      <c r="AH535" s="166"/>
      <c r="AI535" s="166"/>
      <c r="AJ535" s="166"/>
      <c r="AK535" s="166"/>
      <c r="AL535" s="166"/>
      <c r="AM535" s="166"/>
      <c r="AN535" s="166"/>
      <c r="AO535" s="166"/>
      <c r="AP535" s="166"/>
      <c r="AQ535" s="166"/>
      <c r="AR535" s="166"/>
      <c r="AS535" s="166"/>
      <c r="AT535" s="166"/>
      <c r="AU535" s="166"/>
      <c r="AV535" s="166"/>
      <c r="AW535" s="166"/>
      <c r="AX535" s="166"/>
      <c r="AY535" s="166"/>
      <c r="AZ535" s="166"/>
      <c r="BA535" s="166"/>
      <c r="BB535" s="166"/>
      <c r="BC535" s="166"/>
      <c r="BD535" s="166"/>
      <c r="BE535" s="166"/>
      <c r="BF535" s="166"/>
      <c r="BG535" s="166"/>
      <c r="BH535" s="166"/>
      <c r="BI535" s="166"/>
      <c r="BJ535" s="166"/>
      <c r="BK535" s="166"/>
      <c r="BL535" s="166"/>
      <c r="BM535" s="166"/>
      <c r="BN535" s="166"/>
      <c r="BO535" s="166"/>
      <c r="BP535" s="166"/>
      <c r="BQ535" s="166"/>
      <c r="BR535" s="166"/>
      <c r="BS535" s="166"/>
    </row>
    <row r="536" spans="1:71" ht="15.75" customHeight="1" thickBot="1" x14ac:dyDescent="0.3">
      <c r="A536" s="165"/>
      <c r="B536" s="165"/>
      <c r="C536" s="148"/>
      <c r="D536" s="148"/>
      <c r="E536" s="166"/>
      <c r="F536" s="166"/>
      <c r="G536" s="166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  <c r="U536" s="166"/>
      <c r="V536" s="166"/>
      <c r="W536" s="166"/>
      <c r="X536" s="166"/>
      <c r="Y536" s="166"/>
      <c r="Z536" s="166"/>
      <c r="AA536" s="166"/>
      <c r="AB536" s="166"/>
      <c r="AC536" s="166"/>
      <c r="AD536" s="166"/>
      <c r="AE536" s="166"/>
      <c r="AF536" s="166"/>
      <c r="AG536" s="166"/>
      <c r="AH536" s="166"/>
      <c r="AI536" s="166"/>
      <c r="AJ536" s="166"/>
      <c r="AK536" s="166"/>
      <c r="AL536" s="166"/>
      <c r="AM536" s="166"/>
      <c r="AN536" s="166"/>
      <c r="AO536" s="166"/>
      <c r="AP536" s="166"/>
      <c r="AQ536" s="166"/>
      <c r="AR536" s="166"/>
      <c r="AS536" s="166"/>
      <c r="AT536" s="166"/>
      <c r="AU536" s="166"/>
      <c r="AV536" s="166"/>
      <c r="AW536" s="166"/>
      <c r="AX536" s="166"/>
      <c r="AY536" s="166"/>
      <c r="AZ536" s="166"/>
      <c r="BA536" s="166"/>
      <c r="BB536" s="166"/>
      <c r="BC536" s="166"/>
      <c r="BD536" s="166"/>
      <c r="BE536" s="166"/>
      <c r="BF536" s="166"/>
      <c r="BG536" s="166"/>
      <c r="BH536" s="166"/>
      <c r="BI536" s="166"/>
      <c r="BJ536" s="166"/>
      <c r="BK536" s="166"/>
      <c r="BL536" s="166"/>
      <c r="BM536" s="166"/>
      <c r="BN536" s="166"/>
      <c r="BO536" s="166"/>
      <c r="BP536" s="166"/>
      <c r="BQ536" s="166"/>
      <c r="BR536" s="166"/>
      <c r="BS536" s="166"/>
    </row>
    <row r="537" spans="1:71" ht="15.75" customHeight="1" thickBot="1" x14ac:dyDescent="0.3">
      <c r="A537" s="165"/>
      <c r="B537" s="165"/>
      <c r="C537" s="148"/>
      <c r="D537" s="148"/>
      <c r="E537" s="166"/>
      <c r="F537" s="166"/>
      <c r="G537" s="166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  <c r="U537" s="166"/>
      <c r="V537" s="166"/>
      <c r="W537" s="166"/>
      <c r="X537" s="166"/>
      <c r="Y537" s="166"/>
      <c r="Z537" s="166"/>
      <c r="AA537" s="166"/>
      <c r="AB537" s="166"/>
      <c r="AC537" s="166"/>
      <c r="AD537" s="166"/>
      <c r="AE537" s="166"/>
      <c r="AF537" s="166"/>
      <c r="AG537" s="166"/>
      <c r="AH537" s="166"/>
      <c r="AI537" s="166"/>
      <c r="AJ537" s="166"/>
      <c r="AK537" s="166"/>
      <c r="AL537" s="166"/>
      <c r="AM537" s="166"/>
      <c r="AN537" s="166"/>
      <c r="AO537" s="166"/>
      <c r="AP537" s="166"/>
      <c r="AQ537" s="166"/>
      <c r="AR537" s="166"/>
      <c r="AS537" s="166"/>
      <c r="AT537" s="166"/>
      <c r="AU537" s="166"/>
      <c r="AV537" s="166"/>
      <c r="AW537" s="166"/>
      <c r="AX537" s="166"/>
      <c r="AY537" s="166"/>
      <c r="AZ537" s="166"/>
      <c r="BA537" s="166"/>
      <c r="BB537" s="166"/>
      <c r="BC537" s="166"/>
      <c r="BD537" s="166"/>
      <c r="BE537" s="166"/>
      <c r="BF537" s="166"/>
      <c r="BG537" s="166"/>
      <c r="BH537" s="166"/>
      <c r="BI537" s="166"/>
      <c r="BJ537" s="166"/>
      <c r="BK537" s="166"/>
      <c r="BL537" s="166"/>
      <c r="BM537" s="166"/>
      <c r="BN537" s="166"/>
      <c r="BO537" s="166"/>
      <c r="BP537" s="166"/>
      <c r="BQ537" s="166"/>
      <c r="BR537" s="166"/>
      <c r="BS537" s="166"/>
    </row>
    <row r="538" spans="1:71" ht="15.75" customHeight="1" thickBot="1" x14ac:dyDescent="0.3">
      <c r="A538" s="165"/>
      <c r="B538" s="165"/>
      <c r="C538" s="148"/>
      <c r="D538" s="148"/>
      <c r="E538" s="166"/>
      <c r="F538" s="166"/>
      <c r="G538" s="166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  <c r="U538" s="166"/>
      <c r="V538" s="166"/>
      <c r="W538" s="166"/>
      <c r="X538" s="166"/>
      <c r="Y538" s="166"/>
      <c r="Z538" s="166"/>
      <c r="AA538" s="166"/>
      <c r="AB538" s="166"/>
      <c r="AC538" s="166"/>
      <c r="AD538" s="166"/>
      <c r="AE538" s="166"/>
      <c r="AF538" s="166"/>
      <c r="AG538" s="166"/>
      <c r="AH538" s="166"/>
      <c r="AI538" s="166"/>
      <c r="AJ538" s="166"/>
      <c r="AK538" s="166"/>
      <c r="AL538" s="166"/>
      <c r="AM538" s="166"/>
      <c r="AN538" s="166"/>
      <c r="AO538" s="166"/>
      <c r="AP538" s="166"/>
      <c r="AQ538" s="166"/>
      <c r="AR538" s="166"/>
      <c r="AS538" s="166"/>
      <c r="AT538" s="166"/>
      <c r="AU538" s="166"/>
      <c r="AV538" s="166"/>
      <c r="AW538" s="166"/>
      <c r="AX538" s="166"/>
      <c r="AY538" s="166"/>
      <c r="AZ538" s="166"/>
      <c r="BA538" s="166"/>
      <c r="BB538" s="166"/>
      <c r="BC538" s="166"/>
      <c r="BD538" s="166"/>
      <c r="BE538" s="166"/>
      <c r="BF538" s="166"/>
      <c r="BG538" s="166"/>
      <c r="BH538" s="166"/>
      <c r="BI538" s="166"/>
      <c r="BJ538" s="166"/>
      <c r="BK538" s="166"/>
      <c r="BL538" s="166"/>
      <c r="BM538" s="166"/>
      <c r="BN538" s="166"/>
      <c r="BO538" s="166"/>
      <c r="BP538" s="166"/>
      <c r="BQ538" s="166"/>
      <c r="BR538" s="166"/>
      <c r="BS538" s="166"/>
    </row>
    <row r="539" spans="1:71" ht="15.75" customHeight="1" thickBot="1" x14ac:dyDescent="0.3">
      <c r="A539" s="165"/>
      <c r="B539" s="165"/>
      <c r="C539" s="148"/>
      <c r="D539" s="148"/>
      <c r="E539" s="166"/>
      <c r="F539" s="166"/>
      <c r="G539" s="166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  <c r="U539" s="166"/>
      <c r="V539" s="166"/>
      <c r="W539" s="166"/>
      <c r="X539" s="166"/>
      <c r="Y539" s="166"/>
      <c r="Z539" s="166"/>
      <c r="AA539" s="166"/>
      <c r="AB539" s="166"/>
      <c r="AC539" s="166"/>
      <c r="AD539" s="166"/>
      <c r="AE539" s="166"/>
      <c r="AF539" s="166"/>
      <c r="AG539" s="166"/>
      <c r="AH539" s="166"/>
      <c r="AI539" s="166"/>
      <c r="AJ539" s="166"/>
      <c r="AK539" s="166"/>
      <c r="AL539" s="166"/>
      <c r="AM539" s="166"/>
      <c r="AN539" s="166"/>
      <c r="AO539" s="166"/>
      <c r="AP539" s="166"/>
      <c r="AQ539" s="166"/>
      <c r="AR539" s="166"/>
      <c r="AS539" s="166"/>
      <c r="AT539" s="166"/>
      <c r="AU539" s="166"/>
      <c r="AV539" s="166"/>
      <c r="AW539" s="166"/>
      <c r="AX539" s="166"/>
      <c r="AY539" s="166"/>
      <c r="AZ539" s="166"/>
      <c r="BA539" s="166"/>
      <c r="BB539" s="166"/>
      <c r="BC539" s="166"/>
      <c r="BD539" s="166"/>
      <c r="BE539" s="166"/>
      <c r="BF539" s="166"/>
      <c r="BG539" s="166"/>
      <c r="BH539" s="166"/>
      <c r="BI539" s="166"/>
      <c r="BJ539" s="166"/>
      <c r="BK539" s="166"/>
      <c r="BL539" s="166"/>
      <c r="BM539" s="166"/>
      <c r="BN539" s="166"/>
      <c r="BO539" s="166"/>
      <c r="BP539" s="166"/>
      <c r="BQ539" s="166"/>
      <c r="BR539" s="166"/>
      <c r="BS539" s="166"/>
    </row>
    <row r="540" spans="1:71" ht="15.75" customHeight="1" thickBot="1" x14ac:dyDescent="0.3">
      <c r="A540" s="165"/>
      <c r="B540" s="165"/>
      <c r="C540" s="148"/>
      <c r="D540" s="148"/>
      <c r="E540" s="166"/>
      <c r="F540" s="166"/>
      <c r="G540" s="166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  <c r="U540" s="166"/>
      <c r="V540" s="166"/>
      <c r="W540" s="166"/>
      <c r="X540" s="166"/>
      <c r="Y540" s="166"/>
      <c r="Z540" s="166"/>
      <c r="AA540" s="166"/>
      <c r="AB540" s="166"/>
      <c r="AC540" s="166"/>
      <c r="AD540" s="166"/>
      <c r="AE540" s="166"/>
      <c r="AF540" s="166"/>
      <c r="AG540" s="166"/>
      <c r="AH540" s="166"/>
      <c r="AI540" s="166"/>
      <c r="AJ540" s="166"/>
      <c r="AK540" s="166"/>
      <c r="AL540" s="166"/>
      <c r="AM540" s="166"/>
      <c r="AN540" s="166"/>
      <c r="AO540" s="166"/>
      <c r="AP540" s="166"/>
      <c r="AQ540" s="166"/>
      <c r="AR540" s="166"/>
      <c r="AS540" s="166"/>
      <c r="AT540" s="166"/>
      <c r="AU540" s="166"/>
      <c r="AV540" s="166"/>
      <c r="AW540" s="166"/>
      <c r="AX540" s="166"/>
      <c r="AY540" s="166"/>
      <c r="AZ540" s="166"/>
      <c r="BA540" s="166"/>
      <c r="BB540" s="166"/>
      <c r="BC540" s="166"/>
      <c r="BD540" s="166"/>
      <c r="BE540" s="166"/>
      <c r="BF540" s="166"/>
      <c r="BG540" s="166"/>
      <c r="BH540" s="166"/>
      <c r="BI540" s="166"/>
      <c r="BJ540" s="166"/>
      <c r="BK540" s="166"/>
      <c r="BL540" s="166"/>
      <c r="BM540" s="166"/>
      <c r="BN540" s="166"/>
      <c r="BO540" s="166"/>
      <c r="BP540" s="166"/>
      <c r="BQ540" s="166"/>
      <c r="BR540" s="166"/>
      <c r="BS540" s="166"/>
    </row>
    <row r="541" spans="1:71" ht="15.75" customHeight="1" thickBot="1" x14ac:dyDescent="0.3">
      <c r="A541" s="165"/>
      <c r="B541" s="165"/>
      <c r="C541" s="148"/>
      <c r="D541" s="148"/>
      <c r="E541" s="166"/>
      <c r="F541" s="166"/>
      <c r="G541" s="166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  <c r="U541" s="166"/>
      <c r="V541" s="166"/>
      <c r="W541" s="166"/>
      <c r="X541" s="166"/>
      <c r="Y541" s="166"/>
      <c r="Z541" s="166"/>
      <c r="AA541" s="166"/>
      <c r="AB541" s="166"/>
      <c r="AC541" s="166"/>
      <c r="AD541" s="166"/>
      <c r="AE541" s="166"/>
      <c r="AF541" s="166"/>
      <c r="AG541" s="166"/>
      <c r="AH541" s="166"/>
      <c r="AI541" s="166"/>
      <c r="AJ541" s="166"/>
      <c r="AK541" s="166"/>
      <c r="AL541" s="166"/>
      <c r="AM541" s="166"/>
      <c r="AN541" s="166"/>
      <c r="AO541" s="166"/>
      <c r="AP541" s="166"/>
      <c r="AQ541" s="166"/>
      <c r="AR541" s="166"/>
      <c r="AS541" s="166"/>
      <c r="AT541" s="166"/>
      <c r="AU541" s="166"/>
      <c r="AV541" s="166"/>
      <c r="AW541" s="166"/>
      <c r="AX541" s="166"/>
      <c r="AY541" s="166"/>
      <c r="AZ541" s="166"/>
      <c r="BA541" s="166"/>
      <c r="BB541" s="166"/>
      <c r="BC541" s="166"/>
      <c r="BD541" s="166"/>
      <c r="BE541" s="166"/>
      <c r="BF541" s="166"/>
      <c r="BG541" s="166"/>
      <c r="BH541" s="166"/>
      <c r="BI541" s="166"/>
      <c r="BJ541" s="166"/>
      <c r="BK541" s="166"/>
      <c r="BL541" s="166"/>
      <c r="BM541" s="166"/>
      <c r="BN541" s="166"/>
      <c r="BO541" s="166"/>
      <c r="BP541" s="166"/>
      <c r="BQ541" s="166"/>
      <c r="BR541" s="166"/>
      <c r="BS541" s="166"/>
    </row>
    <row r="542" spans="1:71" ht="15.75" customHeight="1" thickBot="1" x14ac:dyDescent="0.3">
      <c r="A542" s="165"/>
      <c r="B542" s="165"/>
      <c r="C542" s="148"/>
      <c r="D542" s="148"/>
      <c r="E542" s="166"/>
      <c r="F542" s="166"/>
      <c r="G542" s="166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  <c r="U542" s="166"/>
      <c r="V542" s="166"/>
      <c r="W542" s="166"/>
      <c r="X542" s="166"/>
      <c r="Y542" s="166"/>
      <c r="Z542" s="166"/>
      <c r="AA542" s="166"/>
      <c r="AB542" s="166"/>
      <c r="AC542" s="166"/>
      <c r="AD542" s="166"/>
      <c r="AE542" s="166"/>
      <c r="AF542" s="166"/>
      <c r="AG542" s="166"/>
      <c r="AH542" s="166"/>
      <c r="AI542" s="166"/>
      <c r="AJ542" s="166"/>
      <c r="AK542" s="166"/>
      <c r="AL542" s="166"/>
      <c r="AM542" s="166"/>
      <c r="AN542" s="166"/>
      <c r="AO542" s="166"/>
      <c r="AP542" s="166"/>
      <c r="AQ542" s="166"/>
      <c r="AR542" s="166"/>
      <c r="AS542" s="166"/>
      <c r="AT542" s="166"/>
      <c r="AU542" s="166"/>
      <c r="AV542" s="166"/>
      <c r="AW542" s="166"/>
      <c r="AX542" s="166"/>
      <c r="AY542" s="166"/>
      <c r="AZ542" s="166"/>
      <c r="BA542" s="166"/>
      <c r="BB542" s="166"/>
      <c r="BC542" s="166"/>
      <c r="BD542" s="166"/>
      <c r="BE542" s="166"/>
      <c r="BF542" s="166"/>
      <c r="BG542" s="166"/>
      <c r="BH542" s="166"/>
      <c r="BI542" s="166"/>
      <c r="BJ542" s="166"/>
      <c r="BK542" s="166"/>
      <c r="BL542" s="166"/>
      <c r="BM542" s="166"/>
      <c r="BN542" s="166"/>
      <c r="BO542" s="166"/>
      <c r="BP542" s="166"/>
      <c r="BQ542" s="166"/>
      <c r="BR542" s="166"/>
      <c r="BS542" s="166"/>
    </row>
    <row r="543" spans="1:71" ht="15.75" customHeight="1" thickBot="1" x14ac:dyDescent="0.3">
      <c r="A543" s="165"/>
      <c r="B543" s="165"/>
      <c r="C543" s="148"/>
      <c r="D543" s="148"/>
      <c r="E543" s="166"/>
      <c r="F543" s="166"/>
      <c r="G543" s="166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  <c r="U543" s="166"/>
      <c r="V543" s="166"/>
      <c r="W543" s="166"/>
      <c r="X543" s="166"/>
      <c r="Y543" s="166"/>
      <c r="Z543" s="166"/>
      <c r="AA543" s="166"/>
      <c r="AB543" s="166"/>
      <c r="AC543" s="166"/>
      <c r="AD543" s="166"/>
      <c r="AE543" s="166"/>
      <c r="AF543" s="166"/>
      <c r="AG543" s="166"/>
      <c r="AH543" s="166"/>
      <c r="AI543" s="166"/>
      <c r="AJ543" s="166"/>
      <c r="AK543" s="166"/>
      <c r="AL543" s="166"/>
      <c r="AM543" s="166"/>
      <c r="AN543" s="166"/>
      <c r="AO543" s="166"/>
      <c r="AP543" s="166"/>
      <c r="AQ543" s="166"/>
      <c r="AR543" s="166"/>
      <c r="AS543" s="166"/>
      <c r="AT543" s="166"/>
      <c r="AU543" s="166"/>
      <c r="AV543" s="166"/>
      <c r="AW543" s="166"/>
      <c r="AX543" s="166"/>
      <c r="AY543" s="166"/>
      <c r="AZ543" s="166"/>
      <c r="BA543" s="166"/>
      <c r="BB543" s="166"/>
      <c r="BC543" s="166"/>
      <c r="BD543" s="166"/>
      <c r="BE543" s="166"/>
      <c r="BF543" s="166"/>
      <c r="BG543" s="166"/>
      <c r="BH543" s="166"/>
      <c r="BI543" s="166"/>
      <c r="BJ543" s="166"/>
      <c r="BK543" s="166"/>
      <c r="BL543" s="166"/>
      <c r="BM543" s="166"/>
      <c r="BN543" s="166"/>
      <c r="BO543" s="166"/>
      <c r="BP543" s="166"/>
      <c r="BQ543" s="166"/>
      <c r="BR543" s="166"/>
      <c r="BS543" s="166"/>
    </row>
    <row r="544" spans="1:71" ht="15.75" customHeight="1" thickBot="1" x14ac:dyDescent="0.3">
      <c r="A544" s="165"/>
      <c r="B544" s="165"/>
      <c r="C544" s="148"/>
      <c r="D544" s="148"/>
      <c r="E544" s="166"/>
      <c r="F544" s="166"/>
      <c r="G544" s="166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  <c r="U544" s="166"/>
      <c r="V544" s="166"/>
      <c r="W544" s="166"/>
      <c r="X544" s="166"/>
      <c r="Y544" s="166"/>
      <c r="Z544" s="166"/>
      <c r="AA544" s="166"/>
      <c r="AB544" s="166"/>
      <c r="AC544" s="166"/>
      <c r="AD544" s="166"/>
      <c r="AE544" s="166"/>
      <c r="AF544" s="166"/>
      <c r="AG544" s="166"/>
      <c r="AH544" s="166"/>
      <c r="AI544" s="166"/>
      <c r="AJ544" s="166"/>
      <c r="AK544" s="166"/>
      <c r="AL544" s="166"/>
      <c r="AM544" s="166"/>
      <c r="AN544" s="166"/>
      <c r="AO544" s="166"/>
      <c r="AP544" s="166"/>
      <c r="AQ544" s="166"/>
      <c r="AR544" s="166"/>
      <c r="AS544" s="166"/>
      <c r="AT544" s="166"/>
      <c r="AU544" s="166"/>
      <c r="AV544" s="166"/>
      <c r="AW544" s="166"/>
      <c r="AX544" s="166"/>
      <c r="AY544" s="166"/>
      <c r="AZ544" s="166"/>
      <c r="BA544" s="166"/>
      <c r="BB544" s="166"/>
      <c r="BC544" s="166"/>
      <c r="BD544" s="166"/>
      <c r="BE544" s="166"/>
      <c r="BF544" s="166"/>
      <c r="BG544" s="166"/>
      <c r="BH544" s="166"/>
      <c r="BI544" s="166"/>
      <c r="BJ544" s="166"/>
      <c r="BK544" s="166"/>
      <c r="BL544" s="166"/>
      <c r="BM544" s="166"/>
      <c r="BN544" s="166"/>
      <c r="BO544" s="166"/>
      <c r="BP544" s="166"/>
      <c r="BQ544" s="166"/>
      <c r="BR544" s="166"/>
      <c r="BS544" s="166"/>
    </row>
    <row r="545" spans="1:71" ht="15.75" customHeight="1" thickBot="1" x14ac:dyDescent="0.3">
      <c r="A545" s="165"/>
      <c r="B545" s="165"/>
      <c r="C545" s="148"/>
      <c r="D545" s="148"/>
      <c r="E545" s="166"/>
      <c r="F545" s="166"/>
      <c r="G545" s="166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  <c r="U545" s="166"/>
      <c r="V545" s="166"/>
      <c r="W545" s="166"/>
      <c r="X545" s="166"/>
      <c r="Y545" s="166"/>
      <c r="Z545" s="166"/>
      <c r="AA545" s="166"/>
      <c r="AB545" s="166"/>
      <c r="AC545" s="166"/>
      <c r="AD545" s="166"/>
      <c r="AE545" s="166"/>
      <c r="AF545" s="166"/>
      <c r="AG545" s="166"/>
      <c r="AH545" s="166"/>
      <c r="AI545" s="166"/>
      <c r="AJ545" s="166"/>
      <c r="AK545" s="166"/>
      <c r="AL545" s="166"/>
      <c r="AM545" s="166"/>
      <c r="AN545" s="166"/>
      <c r="AO545" s="166"/>
      <c r="AP545" s="166"/>
      <c r="AQ545" s="166"/>
      <c r="AR545" s="166"/>
      <c r="AS545" s="166"/>
      <c r="AT545" s="166"/>
      <c r="AU545" s="166"/>
      <c r="AV545" s="166"/>
      <c r="AW545" s="166"/>
      <c r="AX545" s="166"/>
      <c r="AY545" s="166"/>
      <c r="AZ545" s="166"/>
      <c r="BA545" s="166"/>
      <c r="BB545" s="166"/>
      <c r="BC545" s="166"/>
      <c r="BD545" s="166"/>
      <c r="BE545" s="166"/>
      <c r="BF545" s="166"/>
      <c r="BG545" s="166"/>
      <c r="BH545" s="166"/>
      <c r="BI545" s="166"/>
      <c r="BJ545" s="166"/>
      <c r="BK545" s="166"/>
      <c r="BL545" s="166"/>
      <c r="BM545" s="166"/>
      <c r="BN545" s="166"/>
      <c r="BO545" s="166"/>
      <c r="BP545" s="166"/>
      <c r="BQ545" s="166"/>
      <c r="BR545" s="166"/>
      <c r="BS545" s="166"/>
    </row>
    <row r="546" spans="1:71" ht="15.75" customHeight="1" thickBot="1" x14ac:dyDescent="0.3">
      <c r="A546" s="165"/>
      <c r="B546" s="165"/>
      <c r="C546" s="148"/>
      <c r="D546" s="148"/>
      <c r="E546" s="166"/>
      <c r="F546" s="166"/>
      <c r="G546" s="166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  <c r="U546" s="166"/>
      <c r="V546" s="166"/>
      <c r="W546" s="166"/>
      <c r="X546" s="166"/>
      <c r="Y546" s="166"/>
      <c r="Z546" s="166"/>
      <c r="AA546" s="166"/>
      <c r="AB546" s="166"/>
      <c r="AC546" s="166"/>
      <c r="AD546" s="166"/>
      <c r="AE546" s="166"/>
      <c r="AF546" s="166"/>
      <c r="AG546" s="166"/>
      <c r="AH546" s="166"/>
      <c r="AI546" s="166"/>
      <c r="AJ546" s="166"/>
      <c r="AK546" s="166"/>
      <c r="AL546" s="166"/>
      <c r="AM546" s="166"/>
      <c r="AN546" s="166"/>
      <c r="AO546" s="166"/>
      <c r="AP546" s="166"/>
      <c r="AQ546" s="166"/>
      <c r="AR546" s="166"/>
      <c r="AS546" s="166"/>
      <c r="AT546" s="166"/>
      <c r="AU546" s="166"/>
      <c r="AV546" s="166"/>
      <c r="AW546" s="166"/>
      <c r="AX546" s="166"/>
      <c r="AY546" s="166"/>
      <c r="AZ546" s="166"/>
      <c r="BA546" s="166"/>
      <c r="BB546" s="166"/>
      <c r="BC546" s="166"/>
      <c r="BD546" s="166"/>
      <c r="BE546" s="166"/>
      <c r="BF546" s="166"/>
      <c r="BG546" s="166"/>
      <c r="BH546" s="166"/>
      <c r="BI546" s="166"/>
      <c r="BJ546" s="166"/>
      <c r="BK546" s="166"/>
      <c r="BL546" s="166"/>
      <c r="BM546" s="166"/>
      <c r="BN546" s="166"/>
      <c r="BO546" s="166"/>
      <c r="BP546" s="166"/>
      <c r="BQ546" s="166"/>
      <c r="BR546" s="166"/>
      <c r="BS546" s="166"/>
    </row>
    <row r="547" spans="1:71" ht="15.75" customHeight="1" thickBot="1" x14ac:dyDescent="0.3">
      <c r="A547" s="165"/>
      <c r="B547" s="165"/>
      <c r="C547" s="148"/>
      <c r="D547" s="148"/>
      <c r="E547" s="166"/>
      <c r="F547" s="166"/>
      <c r="G547" s="166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  <c r="U547" s="166"/>
      <c r="V547" s="166"/>
      <c r="W547" s="166"/>
      <c r="X547" s="166"/>
      <c r="Y547" s="166"/>
      <c r="Z547" s="166"/>
      <c r="AA547" s="166"/>
      <c r="AB547" s="166"/>
      <c r="AC547" s="166"/>
      <c r="AD547" s="166"/>
      <c r="AE547" s="166"/>
      <c r="AF547" s="166"/>
      <c r="AG547" s="166"/>
      <c r="AH547" s="166"/>
      <c r="AI547" s="166"/>
      <c r="AJ547" s="166"/>
      <c r="AK547" s="166"/>
      <c r="AL547" s="166"/>
      <c r="AM547" s="166"/>
      <c r="AN547" s="166"/>
      <c r="AO547" s="166"/>
      <c r="AP547" s="166"/>
      <c r="AQ547" s="166"/>
      <c r="AR547" s="166"/>
      <c r="AS547" s="166"/>
      <c r="AT547" s="166"/>
      <c r="AU547" s="166"/>
      <c r="AV547" s="166"/>
      <c r="AW547" s="166"/>
      <c r="AX547" s="166"/>
      <c r="AY547" s="166"/>
      <c r="AZ547" s="166"/>
      <c r="BA547" s="166"/>
      <c r="BB547" s="166"/>
      <c r="BC547" s="166"/>
      <c r="BD547" s="166"/>
      <c r="BE547" s="166"/>
      <c r="BF547" s="166"/>
      <c r="BG547" s="166"/>
      <c r="BH547" s="166"/>
      <c r="BI547" s="166"/>
      <c r="BJ547" s="166"/>
      <c r="BK547" s="166"/>
      <c r="BL547" s="166"/>
      <c r="BM547" s="166"/>
      <c r="BN547" s="166"/>
      <c r="BO547" s="166"/>
      <c r="BP547" s="166"/>
      <c r="BQ547" s="166"/>
      <c r="BR547" s="166"/>
      <c r="BS547" s="166"/>
    </row>
    <row r="548" spans="1:71" ht="15.75" customHeight="1" thickBot="1" x14ac:dyDescent="0.3">
      <c r="A548" s="165"/>
      <c r="B548" s="165"/>
      <c r="C548" s="148"/>
      <c r="D548" s="148"/>
      <c r="E548" s="166"/>
      <c r="F548" s="166"/>
      <c r="G548" s="166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  <c r="U548" s="166"/>
      <c r="V548" s="166"/>
      <c r="W548" s="166"/>
      <c r="X548" s="166"/>
      <c r="Y548" s="166"/>
      <c r="Z548" s="166"/>
      <c r="AA548" s="166"/>
      <c r="AB548" s="166"/>
      <c r="AC548" s="166"/>
      <c r="AD548" s="166"/>
      <c r="AE548" s="166"/>
      <c r="AF548" s="166"/>
      <c r="AG548" s="166"/>
      <c r="AH548" s="166"/>
      <c r="AI548" s="166"/>
      <c r="AJ548" s="166"/>
      <c r="AK548" s="166"/>
      <c r="AL548" s="166"/>
      <c r="AM548" s="166"/>
      <c r="AN548" s="166"/>
      <c r="AO548" s="166"/>
      <c r="AP548" s="166"/>
      <c r="AQ548" s="166"/>
      <c r="AR548" s="166"/>
      <c r="AS548" s="166"/>
      <c r="AT548" s="166"/>
      <c r="AU548" s="166"/>
      <c r="AV548" s="166"/>
      <c r="AW548" s="166"/>
      <c r="AX548" s="166"/>
      <c r="AY548" s="166"/>
      <c r="AZ548" s="166"/>
      <c r="BA548" s="166"/>
      <c r="BB548" s="166"/>
      <c r="BC548" s="166"/>
      <c r="BD548" s="166"/>
      <c r="BE548" s="166"/>
      <c r="BF548" s="166"/>
      <c r="BG548" s="166"/>
      <c r="BH548" s="166"/>
      <c r="BI548" s="166"/>
      <c r="BJ548" s="166"/>
      <c r="BK548" s="166"/>
      <c r="BL548" s="166"/>
      <c r="BM548" s="166"/>
      <c r="BN548" s="166"/>
      <c r="BO548" s="166"/>
      <c r="BP548" s="166"/>
      <c r="BQ548" s="166"/>
      <c r="BR548" s="166"/>
      <c r="BS548" s="166"/>
    </row>
    <row r="549" spans="1:71" ht="15.75" customHeight="1" thickBot="1" x14ac:dyDescent="0.3">
      <c r="A549" s="165"/>
      <c r="B549" s="165"/>
      <c r="C549" s="148"/>
      <c r="D549" s="148"/>
      <c r="E549" s="166"/>
      <c r="F549" s="166"/>
      <c r="G549" s="166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  <c r="U549" s="166"/>
      <c r="V549" s="166"/>
      <c r="W549" s="166"/>
      <c r="X549" s="166"/>
      <c r="Y549" s="166"/>
      <c r="Z549" s="166"/>
      <c r="AA549" s="166"/>
      <c r="AB549" s="166"/>
      <c r="AC549" s="166"/>
      <c r="AD549" s="166"/>
      <c r="AE549" s="166"/>
      <c r="AF549" s="166"/>
      <c r="AG549" s="166"/>
      <c r="AH549" s="166"/>
      <c r="AI549" s="166"/>
      <c r="AJ549" s="166"/>
      <c r="AK549" s="166"/>
      <c r="AL549" s="166"/>
      <c r="AM549" s="166"/>
      <c r="AN549" s="166"/>
      <c r="AO549" s="166"/>
      <c r="AP549" s="166"/>
      <c r="AQ549" s="166"/>
      <c r="AR549" s="166"/>
      <c r="AS549" s="166"/>
      <c r="AT549" s="166"/>
      <c r="AU549" s="166"/>
      <c r="AV549" s="166"/>
      <c r="AW549" s="166"/>
      <c r="AX549" s="166"/>
      <c r="AY549" s="166"/>
      <c r="AZ549" s="166"/>
      <c r="BA549" s="166"/>
      <c r="BB549" s="166"/>
      <c r="BC549" s="166"/>
      <c r="BD549" s="166"/>
      <c r="BE549" s="166"/>
      <c r="BF549" s="166"/>
      <c r="BG549" s="166"/>
      <c r="BH549" s="166"/>
      <c r="BI549" s="166"/>
      <c r="BJ549" s="166"/>
      <c r="BK549" s="166"/>
      <c r="BL549" s="166"/>
      <c r="BM549" s="166"/>
      <c r="BN549" s="166"/>
      <c r="BO549" s="166"/>
      <c r="BP549" s="166"/>
      <c r="BQ549" s="166"/>
      <c r="BR549" s="166"/>
      <c r="BS549" s="166"/>
    </row>
    <row r="550" spans="1:71" ht="15.75" customHeight="1" thickBot="1" x14ac:dyDescent="0.3">
      <c r="A550" s="165"/>
      <c r="B550" s="165"/>
      <c r="C550" s="148"/>
      <c r="D550" s="148"/>
      <c r="E550" s="166"/>
      <c r="F550" s="166"/>
      <c r="G550" s="166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  <c r="U550" s="166"/>
      <c r="V550" s="166"/>
      <c r="W550" s="166"/>
      <c r="X550" s="166"/>
      <c r="Y550" s="166"/>
      <c r="Z550" s="166"/>
      <c r="AA550" s="166"/>
      <c r="AB550" s="166"/>
      <c r="AC550" s="166"/>
      <c r="AD550" s="166"/>
      <c r="AE550" s="166"/>
      <c r="AF550" s="166"/>
      <c r="AG550" s="166"/>
      <c r="AH550" s="166"/>
      <c r="AI550" s="166"/>
      <c r="AJ550" s="166"/>
      <c r="AK550" s="166"/>
      <c r="AL550" s="166"/>
      <c r="AM550" s="166"/>
      <c r="AN550" s="166"/>
      <c r="AO550" s="166"/>
      <c r="AP550" s="166"/>
      <c r="AQ550" s="166"/>
      <c r="AR550" s="166"/>
      <c r="AS550" s="166"/>
      <c r="AT550" s="166"/>
      <c r="AU550" s="166"/>
      <c r="AV550" s="166"/>
      <c r="AW550" s="166"/>
      <c r="AX550" s="166"/>
      <c r="AY550" s="166"/>
      <c r="AZ550" s="166"/>
      <c r="BA550" s="166"/>
      <c r="BB550" s="166"/>
      <c r="BC550" s="166"/>
      <c r="BD550" s="166"/>
      <c r="BE550" s="166"/>
      <c r="BF550" s="166"/>
      <c r="BG550" s="166"/>
      <c r="BH550" s="166"/>
      <c r="BI550" s="166"/>
      <c r="BJ550" s="166"/>
      <c r="BK550" s="166"/>
      <c r="BL550" s="166"/>
      <c r="BM550" s="166"/>
      <c r="BN550" s="166"/>
      <c r="BO550" s="166"/>
      <c r="BP550" s="166"/>
      <c r="BQ550" s="166"/>
      <c r="BR550" s="166"/>
      <c r="BS550" s="166"/>
    </row>
    <row r="551" spans="1:71" ht="15.75" customHeight="1" thickBot="1" x14ac:dyDescent="0.3">
      <c r="A551" s="165"/>
      <c r="B551" s="165"/>
      <c r="C551" s="148"/>
      <c r="D551" s="148"/>
      <c r="E551" s="166"/>
      <c r="F551" s="166"/>
      <c r="G551" s="166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  <c r="U551" s="166"/>
      <c r="V551" s="166"/>
      <c r="W551" s="166"/>
      <c r="X551" s="166"/>
      <c r="Y551" s="166"/>
      <c r="Z551" s="166"/>
      <c r="AA551" s="166"/>
      <c r="AB551" s="166"/>
      <c r="AC551" s="166"/>
      <c r="AD551" s="166"/>
      <c r="AE551" s="166"/>
      <c r="AF551" s="166"/>
      <c r="AG551" s="166"/>
      <c r="AH551" s="166"/>
      <c r="AI551" s="166"/>
      <c r="AJ551" s="166"/>
      <c r="AK551" s="166"/>
      <c r="AL551" s="166"/>
      <c r="AM551" s="166"/>
      <c r="AN551" s="166"/>
      <c r="AO551" s="166"/>
      <c r="AP551" s="166"/>
      <c r="AQ551" s="166"/>
      <c r="AR551" s="166"/>
      <c r="AS551" s="166"/>
      <c r="AT551" s="166"/>
      <c r="AU551" s="166"/>
      <c r="AV551" s="166"/>
      <c r="AW551" s="166"/>
      <c r="AX551" s="166"/>
      <c r="AY551" s="166"/>
      <c r="AZ551" s="166"/>
      <c r="BA551" s="166"/>
      <c r="BB551" s="166"/>
      <c r="BC551" s="166"/>
      <c r="BD551" s="166"/>
      <c r="BE551" s="166"/>
      <c r="BF551" s="166"/>
      <c r="BG551" s="166"/>
      <c r="BH551" s="166"/>
      <c r="BI551" s="166"/>
      <c r="BJ551" s="166"/>
      <c r="BK551" s="166"/>
      <c r="BL551" s="166"/>
      <c r="BM551" s="166"/>
      <c r="BN551" s="166"/>
      <c r="BO551" s="166"/>
      <c r="BP551" s="166"/>
      <c r="BQ551" s="166"/>
      <c r="BR551" s="166"/>
      <c r="BS551" s="166"/>
    </row>
    <row r="552" spans="1:71" ht="15.75" customHeight="1" thickBot="1" x14ac:dyDescent="0.3">
      <c r="A552" s="165"/>
      <c r="B552" s="165"/>
      <c r="C552" s="148"/>
      <c r="D552" s="148"/>
      <c r="E552" s="166"/>
      <c r="F552" s="166"/>
      <c r="G552" s="166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  <c r="U552" s="166"/>
      <c r="V552" s="166"/>
      <c r="W552" s="166"/>
      <c r="X552" s="166"/>
      <c r="Y552" s="166"/>
      <c r="Z552" s="166"/>
      <c r="AA552" s="166"/>
      <c r="AB552" s="166"/>
      <c r="AC552" s="166"/>
      <c r="AD552" s="166"/>
      <c r="AE552" s="166"/>
      <c r="AF552" s="166"/>
      <c r="AG552" s="166"/>
      <c r="AH552" s="166"/>
      <c r="AI552" s="166"/>
      <c r="AJ552" s="166"/>
      <c r="AK552" s="166"/>
      <c r="AL552" s="166"/>
      <c r="AM552" s="166"/>
      <c r="AN552" s="166"/>
      <c r="AO552" s="166"/>
      <c r="AP552" s="166"/>
      <c r="AQ552" s="166"/>
      <c r="AR552" s="166"/>
      <c r="AS552" s="166"/>
      <c r="AT552" s="166"/>
      <c r="AU552" s="166"/>
      <c r="AV552" s="166"/>
      <c r="AW552" s="166"/>
      <c r="AX552" s="166"/>
      <c r="AY552" s="166"/>
      <c r="AZ552" s="166"/>
      <c r="BA552" s="166"/>
      <c r="BB552" s="166"/>
      <c r="BC552" s="166"/>
      <c r="BD552" s="166"/>
      <c r="BE552" s="166"/>
      <c r="BF552" s="166"/>
      <c r="BG552" s="166"/>
      <c r="BH552" s="166"/>
      <c r="BI552" s="166"/>
      <c r="BJ552" s="166"/>
      <c r="BK552" s="166"/>
      <c r="BL552" s="166"/>
      <c r="BM552" s="166"/>
      <c r="BN552" s="166"/>
      <c r="BO552" s="166"/>
      <c r="BP552" s="166"/>
      <c r="BQ552" s="166"/>
      <c r="BR552" s="166"/>
      <c r="BS552" s="166"/>
    </row>
    <row r="553" spans="1:71" ht="15.75" customHeight="1" thickBot="1" x14ac:dyDescent="0.3">
      <c r="A553" s="165"/>
      <c r="B553" s="165"/>
      <c r="C553" s="148"/>
      <c r="D553" s="148"/>
      <c r="E553" s="166"/>
      <c r="F553" s="166"/>
      <c r="G553" s="166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  <c r="U553" s="166"/>
      <c r="V553" s="166"/>
      <c r="W553" s="166"/>
      <c r="X553" s="166"/>
      <c r="Y553" s="166"/>
      <c r="Z553" s="166"/>
      <c r="AA553" s="166"/>
      <c r="AB553" s="166"/>
      <c r="AC553" s="166"/>
      <c r="AD553" s="166"/>
      <c r="AE553" s="166"/>
      <c r="AF553" s="166"/>
      <c r="AG553" s="166"/>
      <c r="AH553" s="166"/>
      <c r="AI553" s="166"/>
      <c r="AJ553" s="166"/>
      <c r="AK553" s="166"/>
      <c r="AL553" s="166"/>
      <c r="AM553" s="166"/>
      <c r="AN553" s="166"/>
      <c r="AO553" s="166"/>
      <c r="AP553" s="166"/>
      <c r="AQ553" s="166"/>
      <c r="AR553" s="166"/>
      <c r="AS553" s="166"/>
      <c r="AT553" s="166"/>
      <c r="AU553" s="166"/>
      <c r="AV553" s="166"/>
      <c r="AW553" s="166"/>
      <c r="AX553" s="166"/>
      <c r="AY553" s="166"/>
      <c r="AZ553" s="166"/>
      <c r="BA553" s="166"/>
      <c r="BB553" s="166"/>
      <c r="BC553" s="166"/>
      <c r="BD553" s="166"/>
      <c r="BE553" s="166"/>
      <c r="BF553" s="166"/>
      <c r="BG553" s="166"/>
      <c r="BH553" s="166"/>
      <c r="BI553" s="166"/>
      <c r="BJ553" s="166"/>
      <c r="BK553" s="166"/>
      <c r="BL553" s="166"/>
      <c r="BM553" s="166"/>
      <c r="BN553" s="166"/>
      <c r="BO553" s="166"/>
      <c r="BP553" s="166"/>
      <c r="BQ553" s="166"/>
      <c r="BR553" s="166"/>
      <c r="BS553" s="166"/>
    </row>
    <row r="554" spans="1:71" ht="15.75" customHeight="1" thickBot="1" x14ac:dyDescent="0.3">
      <c r="A554" s="165"/>
      <c r="B554" s="165"/>
      <c r="C554" s="148"/>
      <c r="D554" s="148"/>
      <c r="E554" s="166"/>
      <c r="F554" s="166"/>
      <c r="G554" s="166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  <c r="U554" s="166"/>
      <c r="V554" s="166"/>
      <c r="W554" s="166"/>
      <c r="X554" s="166"/>
      <c r="Y554" s="166"/>
      <c r="Z554" s="166"/>
      <c r="AA554" s="166"/>
      <c r="AB554" s="166"/>
      <c r="AC554" s="166"/>
      <c r="AD554" s="166"/>
      <c r="AE554" s="166"/>
      <c r="AF554" s="166"/>
      <c r="AG554" s="166"/>
      <c r="AH554" s="166"/>
      <c r="AI554" s="166"/>
      <c r="AJ554" s="166"/>
      <c r="AK554" s="166"/>
      <c r="AL554" s="166"/>
      <c r="AM554" s="166"/>
      <c r="AN554" s="166"/>
      <c r="AO554" s="166"/>
      <c r="AP554" s="166"/>
      <c r="AQ554" s="166"/>
      <c r="AR554" s="166"/>
      <c r="AS554" s="166"/>
      <c r="AT554" s="166"/>
      <c r="AU554" s="166"/>
      <c r="AV554" s="166"/>
      <c r="AW554" s="166"/>
      <c r="AX554" s="166"/>
      <c r="AY554" s="166"/>
      <c r="AZ554" s="166"/>
      <c r="BA554" s="166"/>
      <c r="BB554" s="166"/>
      <c r="BC554" s="166"/>
      <c r="BD554" s="166"/>
      <c r="BE554" s="166"/>
      <c r="BF554" s="166"/>
      <c r="BG554" s="166"/>
      <c r="BH554" s="166"/>
      <c r="BI554" s="166"/>
      <c r="BJ554" s="166"/>
      <c r="BK554" s="166"/>
      <c r="BL554" s="166"/>
      <c r="BM554" s="166"/>
      <c r="BN554" s="166"/>
      <c r="BO554" s="166"/>
      <c r="BP554" s="166"/>
      <c r="BQ554" s="166"/>
      <c r="BR554" s="166"/>
      <c r="BS554" s="166"/>
    </row>
    <row r="555" spans="1:71" ht="15.75" customHeight="1" thickBot="1" x14ac:dyDescent="0.3">
      <c r="A555" s="165"/>
      <c r="B555" s="165"/>
      <c r="C555" s="148"/>
      <c r="D555" s="148"/>
      <c r="E555" s="166"/>
      <c r="F555" s="166"/>
      <c r="G555" s="166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  <c r="U555" s="166"/>
      <c r="V555" s="166"/>
      <c r="W555" s="166"/>
      <c r="X555" s="166"/>
      <c r="Y555" s="166"/>
      <c r="Z555" s="166"/>
      <c r="AA555" s="166"/>
      <c r="AB555" s="166"/>
      <c r="AC555" s="166"/>
      <c r="AD555" s="166"/>
      <c r="AE555" s="166"/>
      <c r="AF555" s="166"/>
      <c r="AG555" s="166"/>
      <c r="AH555" s="166"/>
      <c r="AI555" s="166"/>
      <c r="AJ555" s="166"/>
      <c r="AK555" s="166"/>
      <c r="AL555" s="166"/>
      <c r="AM555" s="166"/>
      <c r="AN555" s="166"/>
      <c r="AO555" s="166"/>
      <c r="AP555" s="166"/>
      <c r="AQ555" s="166"/>
      <c r="AR555" s="166"/>
      <c r="AS555" s="166"/>
      <c r="AT555" s="166"/>
      <c r="AU555" s="166"/>
      <c r="AV555" s="166"/>
      <c r="AW555" s="166"/>
      <c r="AX555" s="166"/>
      <c r="AY555" s="166"/>
      <c r="AZ555" s="166"/>
      <c r="BA555" s="166"/>
      <c r="BB555" s="166"/>
      <c r="BC555" s="166"/>
      <c r="BD555" s="166"/>
      <c r="BE555" s="166"/>
      <c r="BF555" s="166"/>
      <c r="BG555" s="166"/>
      <c r="BH555" s="166"/>
      <c r="BI555" s="166"/>
      <c r="BJ555" s="166"/>
      <c r="BK555" s="166"/>
      <c r="BL555" s="166"/>
      <c r="BM555" s="166"/>
      <c r="BN555" s="166"/>
      <c r="BO555" s="166"/>
      <c r="BP555" s="166"/>
      <c r="BQ555" s="166"/>
      <c r="BR555" s="166"/>
      <c r="BS555" s="166"/>
    </row>
    <row r="556" spans="1:71" ht="15.75" customHeight="1" thickBot="1" x14ac:dyDescent="0.3">
      <c r="A556" s="165"/>
      <c r="B556" s="165"/>
      <c r="C556" s="148"/>
      <c r="D556" s="148"/>
      <c r="E556" s="166"/>
      <c r="F556" s="166"/>
      <c r="G556" s="166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  <c r="U556" s="166"/>
      <c r="V556" s="166"/>
      <c r="W556" s="166"/>
      <c r="X556" s="166"/>
      <c r="Y556" s="166"/>
      <c r="Z556" s="166"/>
      <c r="AA556" s="166"/>
      <c r="AB556" s="166"/>
      <c r="AC556" s="166"/>
      <c r="AD556" s="166"/>
      <c r="AE556" s="166"/>
      <c r="AF556" s="166"/>
      <c r="AG556" s="166"/>
      <c r="AH556" s="166"/>
      <c r="AI556" s="166"/>
      <c r="AJ556" s="166"/>
      <c r="AK556" s="166"/>
      <c r="AL556" s="166"/>
      <c r="AM556" s="166"/>
      <c r="AN556" s="166"/>
      <c r="AO556" s="166"/>
      <c r="AP556" s="166"/>
      <c r="AQ556" s="166"/>
      <c r="AR556" s="166"/>
      <c r="AS556" s="166"/>
      <c r="AT556" s="166"/>
      <c r="AU556" s="166"/>
      <c r="AV556" s="166"/>
      <c r="AW556" s="166"/>
      <c r="AX556" s="166"/>
      <c r="AY556" s="166"/>
      <c r="AZ556" s="166"/>
      <c r="BA556" s="166"/>
      <c r="BB556" s="166"/>
      <c r="BC556" s="166"/>
      <c r="BD556" s="166"/>
      <c r="BE556" s="166"/>
      <c r="BF556" s="166"/>
      <c r="BG556" s="166"/>
      <c r="BH556" s="166"/>
      <c r="BI556" s="166"/>
      <c r="BJ556" s="166"/>
      <c r="BK556" s="166"/>
      <c r="BL556" s="166"/>
      <c r="BM556" s="166"/>
      <c r="BN556" s="166"/>
      <c r="BO556" s="166"/>
      <c r="BP556" s="166"/>
      <c r="BQ556" s="166"/>
      <c r="BR556" s="166"/>
      <c r="BS556" s="166"/>
    </row>
    <row r="557" spans="1:71" ht="15.75" customHeight="1" thickBot="1" x14ac:dyDescent="0.3">
      <c r="A557" s="165"/>
      <c r="B557" s="165"/>
      <c r="C557" s="148"/>
      <c r="D557" s="148"/>
      <c r="E557" s="166"/>
      <c r="F557" s="166"/>
      <c r="G557" s="166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  <c r="U557" s="166"/>
      <c r="V557" s="166"/>
      <c r="W557" s="166"/>
      <c r="X557" s="166"/>
      <c r="Y557" s="166"/>
      <c r="Z557" s="166"/>
      <c r="AA557" s="166"/>
      <c r="AB557" s="166"/>
      <c r="AC557" s="166"/>
      <c r="AD557" s="166"/>
      <c r="AE557" s="166"/>
      <c r="AF557" s="166"/>
      <c r="AG557" s="166"/>
      <c r="AH557" s="166"/>
      <c r="AI557" s="166"/>
      <c r="AJ557" s="166"/>
      <c r="AK557" s="166"/>
      <c r="AL557" s="166"/>
      <c r="AM557" s="166"/>
      <c r="AN557" s="166"/>
      <c r="AO557" s="166"/>
      <c r="AP557" s="166"/>
      <c r="AQ557" s="166"/>
      <c r="AR557" s="166"/>
      <c r="AS557" s="166"/>
      <c r="AT557" s="166"/>
      <c r="AU557" s="166"/>
      <c r="AV557" s="166"/>
      <c r="AW557" s="166"/>
      <c r="AX557" s="166"/>
      <c r="AY557" s="166"/>
      <c r="AZ557" s="166"/>
      <c r="BA557" s="166"/>
      <c r="BB557" s="166"/>
      <c r="BC557" s="166"/>
      <c r="BD557" s="166"/>
      <c r="BE557" s="166"/>
      <c r="BF557" s="166"/>
      <c r="BG557" s="166"/>
      <c r="BH557" s="166"/>
      <c r="BI557" s="166"/>
      <c r="BJ557" s="166"/>
      <c r="BK557" s="166"/>
      <c r="BL557" s="166"/>
      <c r="BM557" s="166"/>
      <c r="BN557" s="166"/>
      <c r="BO557" s="166"/>
      <c r="BP557" s="166"/>
      <c r="BQ557" s="166"/>
      <c r="BR557" s="166"/>
      <c r="BS557" s="166"/>
    </row>
    <row r="558" spans="1:71" ht="15.75" customHeight="1" thickBot="1" x14ac:dyDescent="0.3">
      <c r="A558" s="165"/>
      <c r="B558" s="165"/>
      <c r="C558" s="148"/>
      <c r="D558" s="148"/>
      <c r="E558" s="166"/>
      <c r="F558" s="166"/>
      <c r="G558" s="166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  <c r="U558" s="166"/>
      <c r="V558" s="166"/>
      <c r="W558" s="166"/>
      <c r="X558" s="166"/>
      <c r="Y558" s="166"/>
      <c r="Z558" s="166"/>
      <c r="AA558" s="166"/>
      <c r="AB558" s="166"/>
      <c r="AC558" s="166"/>
      <c r="AD558" s="166"/>
      <c r="AE558" s="166"/>
      <c r="AF558" s="166"/>
      <c r="AG558" s="166"/>
      <c r="AH558" s="166"/>
      <c r="AI558" s="166"/>
      <c r="AJ558" s="166"/>
      <c r="AK558" s="166"/>
      <c r="AL558" s="166"/>
      <c r="AM558" s="166"/>
      <c r="AN558" s="166"/>
      <c r="AO558" s="166"/>
      <c r="AP558" s="166"/>
      <c r="AQ558" s="166"/>
      <c r="AR558" s="166"/>
      <c r="AS558" s="166"/>
      <c r="AT558" s="166"/>
      <c r="AU558" s="166"/>
      <c r="AV558" s="166"/>
      <c r="AW558" s="166"/>
      <c r="AX558" s="166"/>
      <c r="AY558" s="166"/>
      <c r="AZ558" s="166"/>
      <c r="BA558" s="166"/>
      <c r="BB558" s="166"/>
      <c r="BC558" s="166"/>
      <c r="BD558" s="166"/>
      <c r="BE558" s="166"/>
      <c r="BF558" s="166"/>
      <c r="BG558" s="166"/>
      <c r="BH558" s="166"/>
      <c r="BI558" s="166"/>
      <c r="BJ558" s="166"/>
      <c r="BK558" s="166"/>
      <c r="BL558" s="166"/>
      <c r="BM558" s="166"/>
      <c r="BN558" s="166"/>
      <c r="BO558" s="166"/>
      <c r="BP558" s="166"/>
      <c r="BQ558" s="166"/>
      <c r="BR558" s="166"/>
      <c r="BS558" s="166"/>
    </row>
    <row r="559" spans="1:71" ht="15.75" customHeight="1" thickBot="1" x14ac:dyDescent="0.3">
      <c r="A559" s="165"/>
      <c r="B559" s="165"/>
      <c r="C559" s="148"/>
      <c r="D559" s="148"/>
      <c r="E559" s="166"/>
      <c r="F559" s="166"/>
      <c r="G559" s="166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  <c r="U559" s="166"/>
      <c r="V559" s="166"/>
      <c r="W559" s="166"/>
      <c r="X559" s="166"/>
      <c r="Y559" s="166"/>
      <c r="Z559" s="166"/>
      <c r="AA559" s="166"/>
      <c r="AB559" s="166"/>
      <c r="AC559" s="166"/>
      <c r="AD559" s="166"/>
      <c r="AE559" s="166"/>
      <c r="AF559" s="166"/>
      <c r="AG559" s="166"/>
      <c r="AH559" s="166"/>
      <c r="AI559" s="166"/>
      <c r="AJ559" s="166"/>
      <c r="AK559" s="166"/>
      <c r="AL559" s="166"/>
      <c r="AM559" s="166"/>
      <c r="AN559" s="166"/>
      <c r="AO559" s="166"/>
      <c r="AP559" s="166"/>
      <c r="AQ559" s="166"/>
      <c r="AR559" s="166"/>
      <c r="AS559" s="166"/>
      <c r="AT559" s="166"/>
      <c r="AU559" s="166"/>
      <c r="AV559" s="166"/>
      <c r="AW559" s="166"/>
      <c r="AX559" s="166"/>
      <c r="AY559" s="166"/>
      <c r="AZ559" s="166"/>
      <c r="BA559" s="166"/>
      <c r="BB559" s="166"/>
      <c r="BC559" s="166"/>
      <c r="BD559" s="166"/>
      <c r="BE559" s="166"/>
      <c r="BF559" s="166"/>
      <c r="BG559" s="166"/>
      <c r="BH559" s="166"/>
      <c r="BI559" s="166"/>
      <c r="BJ559" s="166"/>
      <c r="BK559" s="166"/>
      <c r="BL559" s="166"/>
      <c r="BM559" s="166"/>
      <c r="BN559" s="166"/>
      <c r="BO559" s="166"/>
      <c r="BP559" s="166"/>
      <c r="BQ559" s="166"/>
      <c r="BR559" s="166"/>
      <c r="BS559" s="166"/>
    </row>
    <row r="560" spans="1:71" ht="15.75" customHeight="1" thickBot="1" x14ac:dyDescent="0.3">
      <c r="A560" s="165"/>
      <c r="B560" s="165"/>
      <c r="C560" s="148"/>
      <c r="D560" s="148"/>
      <c r="E560" s="166"/>
      <c r="F560" s="166"/>
      <c r="G560" s="166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  <c r="U560" s="166"/>
      <c r="V560" s="166"/>
      <c r="W560" s="166"/>
      <c r="X560" s="166"/>
      <c r="Y560" s="166"/>
      <c r="Z560" s="166"/>
      <c r="AA560" s="166"/>
      <c r="AB560" s="166"/>
      <c r="AC560" s="166"/>
      <c r="AD560" s="166"/>
      <c r="AE560" s="166"/>
      <c r="AF560" s="166"/>
      <c r="AG560" s="166"/>
      <c r="AH560" s="166"/>
      <c r="AI560" s="166"/>
      <c r="AJ560" s="166"/>
      <c r="AK560" s="166"/>
      <c r="AL560" s="166"/>
      <c r="AM560" s="166"/>
      <c r="AN560" s="166"/>
      <c r="AO560" s="166"/>
      <c r="AP560" s="166"/>
      <c r="AQ560" s="166"/>
      <c r="AR560" s="166"/>
      <c r="AS560" s="166"/>
      <c r="AT560" s="166"/>
      <c r="AU560" s="166"/>
      <c r="AV560" s="166"/>
      <c r="AW560" s="166"/>
      <c r="AX560" s="166"/>
      <c r="AY560" s="166"/>
      <c r="AZ560" s="166"/>
      <c r="BA560" s="166"/>
      <c r="BB560" s="166"/>
      <c r="BC560" s="166"/>
      <c r="BD560" s="166"/>
      <c r="BE560" s="166"/>
      <c r="BF560" s="166"/>
      <c r="BG560" s="166"/>
      <c r="BH560" s="166"/>
      <c r="BI560" s="166"/>
      <c r="BJ560" s="166"/>
      <c r="BK560" s="166"/>
      <c r="BL560" s="166"/>
      <c r="BM560" s="166"/>
      <c r="BN560" s="166"/>
      <c r="BO560" s="166"/>
      <c r="BP560" s="166"/>
      <c r="BQ560" s="166"/>
      <c r="BR560" s="166"/>
      <c r="BS560" s="166"/>
    </row>
    <row r="561" spans="1:71" ht="15.75" customHeight="1" thickBot="1" x14ac:dyDescent="0.3">
      <c r="A561" s="165"/>
      <c r="B561" s="165"/>
      <c r="C561" s="148"/>
      <c r="D561" s="148"/>
      <c r="E561" s="166"/>
      <c r="F561" s="166"/>
      <c r="G561" s="166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  <c r="U561" s="166"/>
      <c r="V561" s="166"/>
      <c r="W561" s="166"/>
      <c r="X561" s="166"/>
      <c r="Y561" s="166"/>
      <c r="Z561" s="166"/>
      <c r="AA561" s="166"/>
      <c r="AB561" s="166"/>
      <c r="AC561" s="166"/>
      <c r="AD561" s="166"/>
      <c r="AE561" s="166"/>
      <c r="AF561" s="166"/>
      <c r="AG561" s="166"/>
      <c r="AH561" s="166"/>
      <c r="AI561" s="166"/>
      <c r="AJ561" s="166"/>
      <c r="AK561" s="166"/>
      <c r="AL561" s="166"/>
      <c r="AM561" s="166"/>
      <c r="AN561" s="166"/>
      <c r="AO561" s="166"/>
      <c r="AP561" s="166"/>
      <c r="AQ561" s="166"/>
      <c r="AR561" s="166"/>
      <c r="AS561" s="166"/>
      <c r="AT561" s="166"/>
      <c r="AU561" s="166"/>
      <c r="AV561" s="166"/>
      <c r="AW561" s="166"/>
      <c r="AX561" s="166"/>
      <c r="AY561" s="166"/>
      <c r="AZ561" s="166"/>
      <c r="BA561" s="166"/>
      <c r="BB561" s="166"/>
      <c r="BC561" s="166"/>
      <c r="BD561" s="166"/>
      <c r="BE561" s="166"/>
      <c r="BF561" s="166"/>
      <c r="BG561" s="166"/>
      <c r="BH561" s="166"/>
      <c r="BI561" s="166"/>
      <c r="BJ561" s="166"/>
      <c r="BK561" s="166"/>
      <c r="BL561" s="166"/>
      <c r="BM561" s="166"/>
      <c r="BN561" s="166"/>
      <c r="BO561" s="166"/>
      <c r="BP561" s="166"/>
      <c r="BQ561" s="166"/>
      <c r="BR561" s="166"/>
      <c r="BS561" s="166"/>
    </row>
    <row r="562" spans="1:71" ht="15.75" customHeight="1" thickBot="1" x14ac:dyDescent="0.3">
      <c r="A562" s="165"/>
      <c r="B562" s="165"/>
      <c r="C562" s="148"/>
      <c r="D562" s="148"/>
      <c r="E562" s="166"/>
      <c r="F562" s="166"/>
      <c r="G562" s="166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  <c r="U562" s="166"/>
      <c r="V562" s="166"/>
      <c r="W562" s="166"/>
      <c r="X562" s="166"/>
      <c r="Y562" s="166"/>
      <c r="Z562" s="166"/>
      <c r="AA562" s="166"/>
      <c r="AB562" s="166"/>
      <c r="AC562" s="166"/>
      <c r="AD562" s="166"/>
      <c r="AE562" s="166"/>
      <c r="AF562" s="166"/>
      <c r="AG562" s="166"/>
      <c r="AH562" s="166"/>
      <c r="AI562" s="166"/>
      <c r="AJ562" s="166"/>
      <c r="AK562" s="166"/>
      <c r="AL562" s="166"/>
      <c r="AM562" s="166"/>
      <c r="AN562" s="166"/>
      <c r="AO562" s="166"/>
      <c r="AP562" s="166"/>
      <c r="AQ562" s="166"/>
      <c r="AR562" s="166"/>
      <c r="AS562" s="166"/>
      <c r="AT562" s="166"/>
      <c r="AU562" s="166"/>
      <c r="AV562" s="166"/>
      <c r="AW562" s="166"/>
      <c r="AX562" s="166"/>
      <c r="AY562" s="166"/>
      <c r="AZ562" s="166"/>
      <c r="BA562" s="166"/>
      <c r="BB562" s="166"/>
      <c r="BC562" s="166"/>
      <c r="BD562" s="166"/>
      <c r="BE562" s="166"/>
      <c r="BF562" s="166"/>
      <c r="BG562" s="166"/>
      <c r="BH562" s="166"/>
      <c r="BI562" s="166"/>
      <c r="BJ562" s="166"/>
      <c r="BK562" s="166"/>
      <c r="BL562" s="166"/>
      <c r="BM562" s="166"/>
      <c r="BN562" s="166"/>
      <c r="BO562" s="166"/>
      <c r="BP562" s="166"/>
      <c r="BQ562" s="166"/>
      <c r="BR562" s="166"/>
      <c r="BS562" s="166"/>
    </row>
    <row r="563" spans="1:71" ht="15.75" customHeight="1" thickBot="1" x14ac:dyDescent="0.3">
      <c r="A563" s="165"/>
      <c r="B563" s="165"/>
      <c r="C563" s="148"/>
      <c r="D563" s="148"/>
      <c r="E563" s="166"/>
      <c r="F563" s="166"/>
      <c r="G563" s="166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  <c r="U563" s="166"/>
      <c r="V563" s="166"/>
      <c r="W563" s="166"/>
      <c r="X563" s="166"/>
      <c r="Y563" s="166"/>
      <c r="Z563" s="166"/>
      <c r="AA563" s="166"/>
      <c r="AB563" s="166"/>
      <c r="AC563" s="166"/>
      <c r="AD563" s="166"/>
      <c r="AE563" s="166"/>
      <c r="AF563" s="166"/>
      <c r="AG563" s="166"/>
      <c r="AH563" s="166"/>
      <c r="AI563" s="166"/>
      <c r="AJ563" s="166"/>
      <c r="AK563" s="166"/>
      <c r="AL563" s="166"/>
      <c r="AM563" s="166"/>
      <c r="AN563" s="166"/>
      <c r="AO563" s="166"/>
      <c r="AP563" s="166"/>
      <c r="AQ563" s="166"/>
      <c r="AR563" s="166"/>
      <c r="AS563" s="166"/>
      <c r="AT563" s="166"/>
      <c r="AU563" s="166"/>
      <c r="AV563" s="166"/>
      <c r="AW563" s="166"/>
      <c r="AX563" s="166"/>
      <c r="AY563" s="166"/>
      <c r="AZ563" s="166"/>
      <c r="BA563" s="166"/>
      <c r="BB563" s="166"/>
      <c r="BC563" s="166"/>
      <c r="BD563" s="166"/>
      <c r="BE563" s="166"/>
      <c r="BF563" s="166"/>
      <c r="BG563" s="166"/>
      <c r="BH563" s="166"/>
      <c r="BI563" s="166"/>
      <c r="BJ563" s="166"/>
      <c r="BK563" s="166"/>
      <c r="BL563" s="166"/>
      <c r="BM563" s="166"/>
      <c r="BN563" s="166"/>
      <c r="BO563" s="166"/>
      <c r="BP563" s="166"/>
      <c r="BQ563" s="166"/>
      <c r="BR563" s="166"/>
      <c r="BS563" s="166"/>
    </row>
    <row r="564" spans="1:71" ht="15.75" customHeight="1" thickBot="1" x14ac:dyDescent="0.3">
      <c r="A564" s="165"/>
      <c r="B564" s="165"/>
      <c r="C564" s="148"/>
      <c r="D564" s="148"/>
      <c r="E564" s="166"/>
      <c r="F564" s="166"/>
      <c r="G564" s="166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  <c r="U564" s="166"/>
      <c r="V564" s="166"/>
      <c r="W564" s="166"/>
      <c r="X564" s="166"/>
      <c r="Y564" s="166"/>
      <c r="Z564" s="166"/>
      <c r="AA564" s="166"/>
      <c r="AB564" s="166"/>
      <c r="AC564" s="166"/>
      <c r="AD564" s="166"/>
      <c r="AE564" s="166"/>
      <c r="AF564" s="166"/>
      <c r="AG564" s="166"/>
      <c r="AH564" s="166"/>
      <c r="AI564" s="166"/>
      <c r="AJ564" s="166"/>
      <c r="AK564" s="166"/>
      <c r="AL564" s="166"/>
      <c r="AM564" s="166"/>
      <c r="AN564" s="166"/>
      <c r="AO564" s="166"/>
      <c r="AP564" s="166"/>
      <c r="AQ564" s="166"/>
      <c r="AR564" s="166"/>
      <c r="AS564" s="166"/>
      <c r="AT564" s="166"/>
      <c r="AU564" s="166"/>
      <c r="AV564" s="166"/>
      <c r="AW564" s="166"/>
      <c r="AX564" s="166"/>
      <c r="AY564" s="166"/>
      <c r="AZ564" s="166"/>
      <c r="BA564" s="166"/>
      <c r="BB564" s="166"/>
      <c r="BC564" s="166"/>
      <c r="BD564" s="166"/>
      <c r="BE564" s="166"/>
      <c r="BF564" s="166"/>
      <c r="BG564" s="166"/>
      <c r="BH564" s="166"/>
      <c r="BI564" s="166"/>
      <c r="BJ564" s="166"/>
      <c r="BK564" s="166"/>
      <c r="BL564" s="166"/>
      <c r="BM564" s="166"/>
      <c r="BN564" s="166"/>
      <c r="BO564" s="166"/>
      <c r="BP564" s="166"/>
      <c r="BQ564" s="166"/>
      <c r="BR564" s="166"/>
      <c r="BS564" s="166"/>
    </row>
    <row r="565" spans="1:71" ht="15.75" customHeight="1" thickBot="1" x14ac:dyDescent="0.3">
      <c r="A565" s="165"/>
      <c r="B565" s="165"/>
      <c r="C565" s="148"/>
      <c r="D565" s="148"/>
      <c r="E565" s="166"/>
      <c r="F565" s="166"/>
      <c r="G565" s="166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  <c r="U565" s="166"/>
      <c r="V565" s="166"/>
      <c r="W565" s="166"/>
      <c r="X565" s="166"/>
      <c r="Y565" s="166"/>
      <c r="Z565" s="166"/>
      <c r="AA565" s="166"/>
      <c r="AB565" s="166"/>
      <c r="AC565" s="166"/>
      <c r="AD565" s="166"/>
      <c r="AE565" s="166"/>
      <c r="AF565" s="166"/>
      <c r="AG565" s="166"/>
      <c r="AH565" s="166"/>
      <c r="AI565" s="166"/>
      <c r="AJ565" s="166"/>
      <c r="AK565" s="166"/>
      <c r="AL565" s="166"/>
      <c r="AM565" s="166"/>
      <c r="AN565" s="166"/>
      <c r="AO565" s="166"/>
      <c r="AP565" s="166"/>
      <c r="AQ565" s="166"/>
      <c r="AR565" s="166"/>
      <c r="AS565" s="166"/>
      <c r="AT565" s="166"/>
      <c r="AU565" s="166"/>
      <c r="AV565" s="166"/>
      <c r="AW565" s="166"/>
      <c r="AX565" s="166"/>
      <c r="AY565" s="166"/>
      <c r="AZ565" s="166"/>
      <c r="BA565" s="166"/>
      <c r="BB565" s="166"/>
      <c r="BC565" s="166"/>
      <c r="BD565" s="166"/>
      <c r="BE565" s="166"/>
      <c r="BF565" s="166"/>
      <c r="BG565" s="166"/>
      <c r="BH565" s="166"/>
      <c r="BI565" s="166"/>
      <c r="BJ565" s="166"/>
      <c r="BK565" s="166"/>
      <c r="BL565" s="166"/>
      <c r="BM565" s="166"/>
      <c r="BN565" s="166"/>
      <c r="BO565" s="166"/>
      <c r="BP565" s="166"/>
      <c r="BQ565" s="166"/>
      <c r="BR565" s="166"/>
      <c r="BS565" s="166"/>
    </row>
    <row r="566" spans="1:71" ht="15.75" customHeight="1" thickBot="1" x14ac:dyDescent="0.3">
      <c r="A566" s="165"/>
      <c r="B566" s="165"/>
      <c r="C566" s="148"/>
      <c r="D566" s="148"/>
      <c r="E566" s="166"/>
      <c r="F566" s="166"/>
      <c r="G566" s="166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  <c r="U566" s="166"/>
      <c r="V566" s="166"/>
      <c r="W566" s="166"/>
      <c r="X566" s="166"/>
      <c r="Y566" s="166"/>
      <c r="Z566" s="166"/>
      <c r="AA566" s="166"/>
      <c r="AB566" s="166"/>
      <c r="AC566" s="166"/>
      <c r="AD566" s="166"/>
      <c r="AE566" s="166"/>
      <c r="AF566" s="166"/>
      <c r="AG566" s="166"/>
      <c r="AH566" s="166"/>
      <c r="AI566" s="166"/>
      <c r="AJ566" s="166"/>
      <c r="AK566" s="166"/>
      <c r="AL566" s="166"/>
      <c r="AM566" s="166"/>
      <c r="AN566" s="166"/>
      <c r="AO566" s="166"/>
      <c r="AP566" s="166"/>
      <c r="AQ566" s="166"/>
      <c r="AR566" s="166"/>
      <c r="AS566" s="166"/>
      <c r="AT566" s="166"/>
      <c r="AU566" s="166"/>
      <c r="AV566" s="166"/>
      <c r="AW566" s="166"/>
      <c r="AX566" s="166"/>
      <c r="AY566" s="166"/>
      <c r="AZ566" s="166"/>
      <c r="BA566" s="166"/>
      <c r="BB566" s="166"/>
      <c r="BC566" s="166"/>
      <c r="BD566" s="166"/>
      <c r="BE566" s="166"/>
      <c r="BF566" s="166"/>
      <c r="BG566" s="166"/>
      <c r="BH566" s="166"/>
      <c r="BI566" s="166"/>
      <c r="BJ566" s="166"/>
      <c r="BK566" s="166"/>
      <c r="BL566" s="166"/>
      <c r="BM566" s="166"/>
      <c r="BN566" s="166"/>
      <c r="BO566" s="166"/>
      <c r="BP566" s="166"/>
      <c r="BQ566" s="166"/>
      <c r="BR566" s="166"/>
      <c r="BS566" s="166"/>
    </row>
    <row r="567" spans="1:71" ht="15.75" customHeight="1" thickBot="1" x14ac:dyDescent="0.3">
      <c r="A567" s="165"/>
      <c r="B567" s="165"/>
      <c r="C567" s="148"/>
      <c r="D567" s="148"/>
      <c r="E567" s="166"/>
      <c r="F567" s="166"/>
      <c r="G567" s="166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  <c r="U567" s="166"/>
      <c r="V567" s="166"/>
      <c r="W567" s="166"/>
      <c r="X567" s="166"/>
      <c r="Y567" s="166"/>
      <c r="Z567" s="166"/>
      <c r="AA567" s="166"/>
      <c r="AB567" s="166"/>
      <c r="AC567" s="166"/>
      <c r="AD567" s="166"/>
      <c r="AE567" s="166"/>
      <c r="AF567" s="166"/>
      <c r="AG567" s="166"/>
      <c r="AH567" s="166"/>
      <c r="AI567" s="166"/>
      <c r="AJ567" s="166"/>
      <c r="AK567" s="166"/>
      <c r="AL567" s="166"/>
      <c r="AM567" s="166"/>
      <c r="AN567" s="166"/>
      <c r="AO567" s="166"/>
      <c r="AP567" s="166"/>
      <c r="AQ567" s="166"/>
      <c r="AR567" s="166"/>
      <c r="AS567" s="166"/>
      <c r="AT567" s="166"/>
      <c r="AU567" s="166"/>
      <c r="AV567" s="166"/>
      <c r="AW567" s="166"/>
      <c r="AX567" s="166"/>
      <c r="AY567" s="166"/>
      <c r="AZ567" s="166"/>
      <c r="BA567" s="166"/>
      <c r="BB567" s="166"/>
      <c r="BC567" s="166"/>
      <c r="BD567" s="166"/>
      <c r="BE567" s="166"/>
      <c r="BF567" s="166"/>
      <c r="BG567" s="166"/>
      <c r="BH567" s="166"/>
      <c r="BI567" s="166"/>
      <c r="BJ567" s="166"/>
      <c r="BK567" s="166"/>
      <c r="BL567" s="166"/>
      <c r="BM567" s="166"/>
      <c r="BN567" s="166"/>
      <c r="BO567" s="166"/>
      <c r="BP567" s="166"/>
      <c r="BQ567" s="166"/>
      <c r="BR567" s="166"/>
      <c r="BS567" s="166"/>
    </row>
    <row r="568" spans="1:71" ht="15.75" customHeight="1" thickBot="1" x14ac:dyDescent="0.3">
      <c r="A568" s="165"/>
      <c r="B568" s="165"/>
      <c r="C568" s="148"/>
      <c r="D568" s="148"/>
      <c r="E568" s="166"/>
      <c r="F568" s="166"/>
      <c r="G568" s="166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  <c r="U568" s="166"/>
      <c r="V568" s="166"/>
      <c r="W568" s="166"/>
      <c r="X568" s="166"/>
      <c r="Y568" s="166"/>
      <c r="Z568" s="166"/>
      <c r="AA568" s="166"/>
      <c r="AB568" s="166"/>
      <c r="AC568" s="166"/>
      <c r="AD568" s="166"/>
      <c r="AE568" s="166"/>
      <c r="AF568" s="166"/>
      <c r="AG568" s="166"/>
      <c r="AH568" s="166"/>
      <c r="AI568" s="166"/>
      <c r="AJ568" s="166"/>
      <c r="AK568" s="166"/>
      <c r="AL568" s="166"/>
      <c r="AM568" s="166"/>
      <c r="AN568" s="166"/>
      <c r="AO568" s="166"/>
      <c r="AP568" s="166"/>
      <c r="AQ568" s="166"/>
      <c r="AR568" s="166"/>
      <c r="AS568" s="166"/>
      <c r="AT568" s="166"/>
      <c r="AU568" s="166"/>
      <c r="AV568" s="166"/>
      <c r="AW568" s="166"/>
      <c r="AX568" s="166"/>
      <c r="AY568" s="166"/>
      <c r="AZ568" s="166"/>
      <c r="BA568" s="166"/>
      <c r="BB568" s="166"/>
      <c r="BC568" s="166"/>
      <c r="BD568" s="166"/>
      <c r="BE568" s="166"/>
      <c r="BF568" s="166"/>
      <c r="BG568" s="166"/>
      <c r="BH568" s="166"/>
      <c r="BI568" s="166"/>
      <c r="BJ568" s="166"/>
      <c r="BK568" s="166"/>
      <c r="BL568" s="166"/>
      <c r="BM568" s="166"/>
      <c r="BN568" s="166"/>
      <c r="BO568" s="166"/>
      <c r="BP568" s="166"/>
      <c r="BQ568" s="166"/>
      <c r="BR568" s="166"/>
      <c r="BS568" s="166"/>
    </row>
    <row r="569" spans="1:71" ht="15.75" customHeight="1" thickBot="1" x14ac:dyDescent="0.3">
      <c r="A569" s="165"/>
      <c r="B569" s="165"/>
      <c r="C569" s="148"/>
      <c r="D569" s="148"/>
      <c r="E569" s="166"/>
      <c r="F569" s="166"/>
      <c r="G569" s="166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  <c r="U569" s="166"/>
      <c r="V569" s="166"/>
      <c r="W569" s="166"/>
      <c r="X569" s="166"/>
      <c r="Y569" s="166"/>
      <c r="Z569" s="166"/>
      <c r="AA569" s="166"/>
      <c r="AB569" s="166"/>
      <c r="AC569" s="166"/>
      <c r="AD569" s="166"/>
      <c r="AE569" s="166"/>
      <c r="AF569" s="166"/>
      <c r="AG569" s="166"/>
      <c r="AH569" s="166"/>
      <c r="AI569" s="166"/>
      <c r="AJ569" s="166"/>
      <c r="AK569" s="166"/>
      <c r="AL569" s="166"/>
      <c r="AM569" s="166"/>
      <c r="AN569" s="166"/>
      <c r="AO569" s="166"/>
      <c r="AP569" s="166"/>
      <c r="AQ569" s="166"/>
      <c r="AR569" s="166"/>
      <c r="AS569" s="166"/>
      <c r="AT569" s="166"/>
      <c r="AU569" s="166"/>
      <c r="AV569" s="166"/>
      <c r="AW569" s="166"/>
      <c r="AX569" s="166"/>
      <c r="AY569" s="166"/>
      <c r="AZ569" s="166"/>
      <c r="BA569" s="166"/>
      <c r="BB569" s="166"/>
      <c r="BC569" s="166"/>
      <c r="BD569" s="166"/>
      <c r="BE569" s="166"/>
      <c r="BF569" s="166"/>
      <c r="BG569" s="166"/>
      <c r="BH569" s="166"/>
      <c r="BI569" s="166"/>
      <c r="BJ569" s="166"/>
      <c r="BK569" s="166"/>
      <c r="BL569" s="166"/>
      <c r="BM569" s="166"/>
      <c r="BN569" s="166"/>
      <c r="BO569" s="166"/>
      <c r="BP569" s="166"/>
      <c r="BQ569" s="166"/>
      <c r="BR569" s="166"/>
      <c r="BS569" s="166"/>
    </row>
    <row r="570" spans="1:71" ht="15.75" customHeight="1" thickBot="1" x14ac:dyDescent="0.3">
      <c r="A570" s="165"/>
      <c r="B570" s="165"/>
      <c r="C570" s="148"/>
      <c r="D570" s="148"/>
      <c r="E570" s="166"/>
      <c r="F570" s="166"/>
      <c r="G570" s="166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  <c r="U570" s="166"/>
      <c r="V570" s="166"/>
      <c r="W570" s="166"/>
      <c r="X570" s="166"/>
      <c r="Y570" s="166"/>
      <c r="Z570" s="166"/>
      <c r="AA570" s="166"/>
      <c r="AB570" s="166"/>
      <c r="AC570" s="166"/>
      <c r="AD570" s="166"/>
      <c r="AE570" s="166"/>
      <c r="AF570" s="166"/>
      <c r="AG570" s="166"/>
      <c r="AH570" s="166"/>
      <c r="AI570" s="166"/>
      <c r="AJ570" s="166"/>
      <c r="AK570" s="166"/>
      <c r="AL570" s="166"/>
      <c r="AM570" s="166"/>
      <c r="AN570" s="166"/>
      <c r="AO570" s="166"/>
      <c r="AP570" s="166"/>
      <c r="AQ570" s="166"/>
      <c r="AR570" s="166"/>
      <c r="AS570" s="166"/>
      <c r="AT570" s="166"/>
      <c r="AU570" s="166"/>
      <c r="AV570" s="166"/>
      <c r="AW570" s="166"/>
      <c r="AX570" s="166"/>
      <c r="AY570" s="166"/>
      <c r="AZ570" s="166"/>
      <c r="BA570" s="166"/>
      <c r="BB570" s="166"/>
      <c r="BC570" s="166"/>
      <c r="BD570" s="166"/>
      <c r="BE570" s="166"/>
      <c r="BF570" s="166"/>
      <c r="BG570" s="166"/>
      <c r="BH570" s="166"/>
      <c r="BI570" s="166"/>
      <c r="BJ570" s="166"/>
      <c r="BK570" s="166"/>
      <c r="BL570" s="166"/>
      <c r="BM570" s="166"/>
      <c r="BN570" s="166"/>
      <c r="BO570" s="166"/>
      <c r="BP570" s="166"/>
      <c r="BQ570" s="166"/>
      <c r="BR570" s="166"/>
      <c r="BS570" s="166"/>
    </row>
    <row r="571" spans="1:71" ht="15.75" customHeight="1" thickBot="1" x14ac:dyDescent="0.3">
      <c r="A571" s="165"/>
      <c r="B571" s="165"/>
      <c r="C571" s="148"/>
      <c r="D571" s="148"/>
      <c r="E571" s="166"/>
      <c r="F571" s="166"/>
      <c r="G571" s="166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  <c r="U571" s="166"/>
      <c r="V571" s="166"/>
      <c r="W571" s="166"/>
      <c r="X571" s="166"/>
      <c r="Y571" s="166"/>
      <c r="Z571" s="166"/>
      <c r="AA571" s="166"/>
      <c r="AB571" s="166"/>
      <c r="AC571" s="166"/>
      <c r="AD571" s="166"/>
      <c r="AE571" s="166"/>
      <c r="AF571" s="166"/>
      <c r="AG571" s="166"/>
      <c r="AH571" s="166"/>
      <c r="AI571" s="166"/>
      <c r="AJ571" s="166"/>
      <c r="AK571" s="166"/>
      <c r="AL571" s="166"/>
      <c r="AM571" s="166"/>
      <c r="AN571" s="166"/>
      <c r="AO571" s="166"/>
      <c r="AP571" s="166"/>
      <c r="AQ571" s="166"/>
      <c r="AR571" s="166"/>
      <c r="AS571" s="166"/>
      <c r="AT571" s="166"/>
      <c r="AU571" s="166"/>
      <c r="AV571" s="166"/>
      <c r="AW571" s="166"/>
      <c r="AX571" s="166"/>
      <c r="AY571" s="166"/>
      <c r="AZ571" s="166"/>
      <c r="BA571" s="166"/>
      <c r="BB571" s="166"/>
      <c r="BC571" s="166"/>
      <c r="BD571" s="166"/>
      <c r="BE571" s="166"/>
      <c r="BF571" s="166"/>
      <c r="BG571" s="166"/>
      <c r="BH571" s="166"/>
      <c r="BI571" s="166"/>
      <c r="BJ571" s="166"/>
      <c r="BK571" s="166"/>
      <c r="BL571" s="166"/>
      <c r="BM571" s="166"/>
      <c r="BN571" s="166"/>
      <c r="BO571" s="166"/>
      <c r="BP571" s="166"/>
      <c r="BQ571" s="166"/>
      <c r="BR571" s="166"/>
      <c r="BS571" s="166"/>
    </row>
    <row r="572" spans="1:71" ht="15.75" customHeight="1" thickBot="1" x14ac:dyDescent="0.3">
      <c r="A572" s="165"/>
      <c r="B572" s="165"/>
      <c r="C572" s="148"/>
      <c r="D572" s="148"/>
      <c r="E572" s="166"/>
      <c r="F572" s="166"/>
      <c r="G572" s="166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  <c r="U572" s="166"/>
      <c r="V572" s="166"/>
      <c r="W572" s="166"/>
      <c r="X572" s="166"/>
      <c r="Y572" s="166"/>
      <c r="Z572" s="166"/>
      <c r="AA572" s="166"/>
      <c r="AB572" s="166"/>
      <c r="AC572" s="166"/>
      <c r="AD572" s="166"/>
      <c r="AE572" s="166"/>
      <c r="AF572" s="166"/>
      <c r="AG572" s="166"/>
      <c r="AH572" s="166"/>
      <c r="AI572" s="166"/>
      <c r="AJ572" s="166"/>
      <c r="AK572" s="166"/>
      <c r="AL572" s="166"/>
      <c r="AM572" s="166"/>
      <c r="AN572" s="166"/>
      <c r="AO572" s="166"/>
      <c r="AP572" s="166"/>
      <c r="AQ572" s="166"/>
      <c r="AR572" s="166"/>
      <c r="AS572" s="166"/>
      <c r="AT572" s="166"/>
      <c r="AU572" s="166"/>
      <c r="AV572" s="166"/>
      <c r="AW572" s="166"/>
      <c r="AX572" s="166"/>
      <c r="AY572" s="166"/>
      <c r="AZ572" s="166"/>
      <c r="BA572" s="166"/>
      <c r="BB572" s="166"/>
      <c r="BC572" s="166"/>
      <c r="BD572" s="166"/>
      <c r="BE572" s="166"/>
      <c r="BF572" s="166"/>
      <c r="BG572" s="166"/>
      <c r="BH572" s="166"/>
      <c r="BI572" s="166"/>
      <c r="BJ572" s="166"/>
      <c r="BK572" s="166"/>
      <c r="BL572" s="166"/>
      <c r="BM572" s="166"/>
      <c r="BN572" s="166"/>
      <c r="BO572" s="166"/>
      <c r="BP572" s="166"/>
      <c r="BQ572" s="166"/>
      <c r="BR572" s="166"/>
      <c r="BS572" s="166"/>
    </row>
    <row r="573" spans="1:71" ht="15.75" customHeight="1" thickBot="1" x14ac:dyDescent="0.3">
      <c r="A573" s="165"/>
      <c r="B573" s="165"/>
      <c r="C573" s="148"/>
      <c r="D573" s="148"/>
      <c r="E573" s="166"/>
      <c r="F573" s="166"/>
      <c r="G573" s="166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  <c r="U573" s="166"/>
      <c r="V573" s="166"/>
      <c r="W573" s="166"/>
      <c r="X573" s="166"/>
      <c r="Y573" s="166"/>
      <c r="Z573" s="166"/>
      <c r="AA573" s="166"/>
      <c r="AB573" s="166"/>
      <c r="AC573" s="166"/>
      <c r="AD573" s="166"/>
      <c r="AE573" s="166"/>
      <c r="AF573" s="166"/>
      <c r="AG573" s="166"/>
      <c r="AH573" s="166"/>
      <c r="AI573" s="166"/>
      <c r="AJ573" s="166"/>
      <c r="AK573" s="166"/>
      <c r="AL573" s="166"/>
      <c r="AM573" s="166"/>
      <c r="AN573" s="166"/>
      <c r="AO573" s="166"/>
      <c r="AP573" s="166"/>
      <c r="AQ573" s="166"/>
      <c r="AR573" s="166"/>
      <c r="AS573" s="166"/>
      <c r="AT573" s="166"/>
      <c r="AU573" s="166"/>
      <c r="AV573" s="166"/>
      <c r="AW573" s="166"/>
      <c r="AX573" s="166"/>
      <c r="AY573" s="166"/>
      <c r="AZ573" s="166"/>
      <c r="BA573" s="166"/>
      <c r="BB573" s="166"/>
      <c r="BC573" s="166"/>
      <c r="BD573" s="166"/>
      <c r="BE573" s="166"/>
      <c r="BF573" s="166"/>
      <c r="BG573" s="166"/>
      <c r="BH573" s="166"/>
      <c r="BI573" s="166"/>
      <c r="BJ573" s="166"/>
      <c r="BK573" s="166"/>
      <c r="BL573" s="166"/>
      <c r="BM573" s="166"/>
      <c r="BN573" s="166"/>
      <c r="BO573" s="166"/>
      <c r="BP573" s="166"/>
      <c r="BQ573" s="166"/>
      <c r="BR573" s="166"/>
      <c r="BS573" s="166"/>
    </row>
    <row r="574" spans="1:71" ht="15.75" customHeight="1" thickBot="1" x14ac:dyDescent="0.3">
      <c r="A574" s="165"/>
      <c r="B574" s="165"/>
      <c r="C574" s="148"/>
      <c r="D574" s="148"/>
      <c r="E574" s="166"/>
      <c r="F574" s="166"/>
      <c r="G574" s="166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  <c r="U574" s="166"/>
      <c r="V574" s="166"/>
      <c r="W574" s="166"/>
      <c r="X574" s="166"/>
      <c r="Y574" s="166"/>
      <c r="Z574" s="166"/>
      <c r="AA574" s="166"/>
      <c r="AB574" s="166"/>
      <c r="AC574" s="166"/>
      <c r="AD574" s="166"/>
      <c r="AE574" s="166"/>
      <c r="AF574" s="166"/>
      <c r="AG574" s="166"/>
      <c r="AH574" s="166"/>
      <c r="AI574" s="166"/>
      <c r="AJ574" s="166"/>
      <c r="AK574" s="166"/>
      <c r="AL574" s="166"/>
      <c r="AM574" s="166"/>
      <c r="AN574" s="166"/>
      <c r="AO574" s="166"/>
      <c r="AP574" s="166"/>
      <c r="AQ574" s="166"/>
      <c r="AR574" s="166"/>
      <c r="AS574" s="166"/>
      <c r="AT574" s="166"/>
      <c r="AU574" s="166"/>
      <c r="AV574" s="166"/>
      <c r="AW574" s="166"/>
      <c r="AX574" s="166"/>
      <c r="AY574" s="166"/>
      <c r="AZ574" s="166"/>
      <c r="BA574" s="166"/>
      <c r="BB574" s="166"/>
      <c r="BC574" s="166"/>
      <c r="BD574" s="166"/>
      <c r="BE574" s="166"/>
      <c r="BF574" s="166"/>
      <c r="BG574" s="166"/>
      <c r="BH574" s="166"/>
      <c r="BI574" s="166"/>
      <c r="BJ574" s="166"/>
      <c r="BK574" s="166"/>
      <c r="BL574" s="166"/>
      <c r="BM574" s="166"/>
      <c r="BN574" s="166"/>
      <c r="BO574" s="166"/>
      <c r="BP574" s="166"/>
      <c r="BQ574" s="166"/>
      <c r="BR574" s="166"/>
      <c r="BS574" s="166"/>
    </row>
    <row r="575" spans="1:71" ht="15.75" customHeight="1" thickBot="1" x14ac:dyDescent="0.3">
      <c r="A575" s="165"/>
      <c r="B575" s="165"/>
      <c r="C575" s="148"/>
      <c r="D575" s="148"/>
      <c r="E575" s="166"/>
      <c r="F575" s="166"/>
      <c r="G575" s="166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  <c r="U575" s="166"/>
      <c r="V575" s="166"/>
      <c r="W575" s="166"/>
      <c r="X575" s="166"/>
      <c r="Y575" s="166"/>
      <c r="Z575" s="166"/>
      <c r="AA575" s="166"/>
      <c r="AB575" s="166"/>
      <c r="AC575" s="166"/>
      <c r="AD575" s="166"/>
      <c r="AE575" s="166"/>
      <c r="AF575" s="166"/>
      <c r="AG575" s="166"/>
      <c r="AH575" s="166"/>
      <c r="AI575" s="166"/>
      <c r="AJ575" s="166"/>
      <c r="AK575" s="166"/>
      <c r="AL575" s="166"/>
      <c r="AM575" s="166"/>
      <c r="AN575" s="166"/>
      <c r="AO575" s="166"/>
      <c r="AP575" s="166"/>
      <c r="AQ575" s="166"/>
      <c r="AR575" s="166"/>
      <c r="AS575" s="166"/>
      <c r="AT575" s="166"/>
      <c r="AU575" s="166"/>
      <c r="AV575" s="166"/>
      <c r="AW575" s="166"/>
      <c r="AX575" s="166"/>
      <c r="AY575" s="166"/>
      <c r="AZ575" s="166"/>
      <c r="BA575" s="166"/>
      <c r="BB575" s="166"/>
      <c r="BC575" s="166"/>
      <c r="BD575" s="166"/>
      <c r="BE575" s="166"/>
      <c r="BF575" s="166"/>
      <c r="BG575" s="166"/>
      <c r="BH575" s="166"/>
      <c r="BI575" s="166"/>
      <c r="BJ575" s="166"/>
      <c r="BK575" s="166"/>
      <c r="BL575" s="166"/>
      <c r="BM575" s="166"/>
      <c r="BN575" s="166"/>
      <c r="BO575" s="166"/>
      <c r="BP575" s="166"/>
      <c r="BQ575" s="166"/>
      <c r="BR575" s="166"/>
      <c r="BS575" s="166"/>
    </row>
    <row r="576" spans="1:71" ht="15.75" customHeight="1" thickBot="1" x14ac:dyDescent="0.3">
      <c r="A576" s="165"/>
      <c r="B576" s="165"/>
      <c r="C576" s="148"/>
      <c r="D576" s="148"/>
      <c r="E576" s="166"/>
      <c r="F576" s="166"/>
      <c r="G576" s="166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  <c r="U576" s="166"/>
      <c r="V576" s="166"/>
      <c r="W576" s="166"/>
      <c r="X576" s="166"/>
      <c r="Y576" s="166"/>
      <c r="Z576" s="166"/>
      <c r="AA576" s="166"/>
      <c r="AB576" s="166"/>
      <c r="AC576" s="166"/>
      <c r="AD576" s="166"/>
      <c r="AE576" s="166"/>
      <c r="AF576" s="166"/>
      <c r="AG576" s="166"/>
      <c r="AH576" s="166"/>
      <c r="AI576" s="166"/>
      <c r="AJ576" s="166"/>
      <c r="AK576" s="166"/>
      <c r="AL576" s="166"/>
      <c r="AM576" s="166"/>
      <c r="AN576" s="166"/>
      <c r="AO576" s="166"/>
      <c r="AP576" s="166"/>
      <c r="AQ576" s="166"/>
      <c r="AR576" s="166"/>
      <c r="AS576" s="166"/>
      <c r="AT576" s="166"/>
      <c r="AU576" s="166"/>
      <c r="AV576" s="166"/>
      <c r="AW576" s="166"/>
      <c r="AX576" s="166"/>
      <c r="AY576" s="166"/>
      <c r="AZ576" s="166"/>
      <c r="BA576" s="166"/>
      <c r="BB576" s="166"/>
      <c r="BC576" s="166"/>
      <c r="BD576" s="166"/>
      <c r="BE576" s="166"/>
      <c r="BF576" s="166"/>
      <c r="BG576" s="166"/>
      <c r="BH576" s="166"/>
      <c r="BI576" s="166"/>
      <c r="BJ576" s="166"/>
      <c r="BK576" s="166"/>
      <c r="BL576" s="166"/>
      <c r="BM576" s="166"/>
      <c r="BN576" s="166"/>
      <c r="BO576" s="166"/>
      <c r="BP576" s="166"/>
      <c r="BQ576" s="166"/>
      <c r="BR576" s="166"/>
      <c r="BS576" s="166"/>
    </row>
    <row r="577" spans="1:71" ht="15.75" customHeight="1" thickBot="1" x14ac:dyDescent="0.3">
      <c r="A577" s="165"/>
      <c r="B577" s="165"/>
      <c r="C577" s="148"/>
      <c r="D577" s="148"/>
      <c r="E577" s="166"/>
      <c r="F577" s="166"/>
      <c r="G577" s="166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  <c r="U577" s="166"/>
      <c r="V577" s="166"/>
      <c r="W577" s="166"/>
      <c r="X577" s="166"/>
      <c r="Y577" s="166"/>
      <c r="Z577" s="166"/>
      <c r="AA577" s="166"/>
      <c r="AB577" s="166"/>
      <c r="AC577" s="166"/>
      <c r="AD577" s="166"/>
      <c r="AE577" s="166"/>
      <c r="AF577" s="166"/>
      <c r="AG577" s="166"/>
      <c r="AH577" s="166"/>
      <c r="AI577" s="166"/>
      <c r="AJ577" s="166"/>
      <c r="AK577" s="166"/>
      <c r="AL577" s="166"/>
      <c r="AM577" s="166"/>
      <c r="AN577" s="166"/>
      <c r="AO577" s="166"/>
      <c r="AP577" s="166"/>
      <c r="AQ577" s="166"/>
      <c r="AR577" s="166"/>
      <c r="AS577" s="166"/>
      <c r="AT577" s="166"/>
      <c r="AU577" s="166"/>
      <c r="AV577" s="166"/>
      <c r="AW577" s="166"/>
      <c r="AX577" s="166"/>
      <c r="AY577" s="166"/>
      <c r="AZ577" s="166"/>
      <c r="BA577" s="166"/>
      <c r="BB577" s="166"/>
      <c r="BC577" s="166"/>
      <c r="BD577" s="166"/>
      <c r="BE577" s="166"/>
      <c r="BF577" s="166"/>
      <c r="BG577" s="166"/>
      <c r="BH577" s="166"/>
      <c r="BI577" s="166"/>
      <c r="BJ577" s="166"/>
      <c r="BK577" s="166"/>
      <c r="BL577" s="166"/>
      <c r="BM577" s="166"/>
      <c r="BN577" s="166"/>
      <c r="BO577" s="166"/>
      <c r="BP577" s="166"/>
      <c r="BQ577" s="166"/>
      <c r="BR577" s="166"/>
      <c r="BS577" s="166"/>
    </row>
    <row r="578" spans="1:71" ht="15.75" customHeight="1" thickBot="1" x14ac:dyDescent="0.3">
      <c r="A578" s="165"/>
      <c r="B578" s="165"/>
      <c r="C578" s="148"/>
      <c r="D578" s="148"/>
      <c r="E578" s="166"/>
      <c r="F578" s="166"/>
      <c r="G578" s="166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  <c r="U578" s="166"/>
      <c r="V578" s="166"/>
      <c r="W578" s="166"/>
      <c r="X578" s="166"/>
      <c r="Y578" s="166"/>
      <c r="Z578" s="166"/>
      <c r="AA578" s="166"/>
      <c r="AB578" s="166"/>
      <c r="AC578" s="166"/>
      <c r="AD578" s="166"/>
      <c r="AE578" s="166"/>
      <c r="AF578" s="166"/>
      <c r="AG578" s="166"/>
      <c r="AH578" s="166"/>
      <c r="AI578" s="166"/>
      <c r="AJ578" s="166"/>
      <c r="AK578" s="166"/>
      <c r="AL578" s="166"/>
      <c r="AM578" s="166"/>
      <c r="AN578" s="166"/>
      <c r="AO578" s="166"/>
      <c r="AP578" s="166"/>
      <c r="AQ578" s="166"/>
      <c r="AR578" s="166"/>
      <c r="AS578" s="166"/>
      <c r="AT578" s="166"/>
      <c r="AU578" s="166"/>
      <c r="AV578" s="166"/>
      <c r="AW578" s="166"/>
      <c r="AX578" s="166"/>
      <c r="AY578" s="166"/>
      <c r="AZ578" s="166"/>
      <c r="BA578" s="166"/>
      <c r="BB578" s="166"/>
      <c r="BC578" s="166"/>
      <c r="BD578" s="166"/>
      <c r="BE578" s="166"/>
      <c r="BF578" s="166"/>
      <c r="BG578" s="166"/>
      <c r="BH578" s="166"/>
      <c r="BI578" s="166"/>
      <c r="BJ578" s="166"/>
      <c r="BK578" s="166"/>
      <c r="BL578" s="166"/>
      <c r="BM578" s="166"/>
      <c r="BN578" s="166"/>
      <c r="BO578" s="166"/>
      <c r="BP578" s="166"/>
      <c r="BQ578" s="166"/>
      <c r="BR578" s="166"/>
      <c r="BS578" s="166"/>
    </row>
    <row r="579" spans="1:71" ht="15.75" customHeight="1" thickBot="1" x14ac:dyDescent="0.3">
      <c r="A579" s="165"/>
      <c r="B579" s="165"/>
      <c r="C579" s="148"/>
      <c r="D579" s="148"/>
      <c r="E579" s="166"/>
      <c r="F579" s="166"/>
      <c r="G579" s="166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  <c r="U579" s="166"/>
      <c r="V579" s="166"/>
      <c r="W579" s="166"/>
      <c r="X579" s="166"/>
      <c r="Y579" s="166"/>
      <c r="Z579" s="166"/>
      <c r="AA579" s="166"/>
      <c r="AB579" s="166"/>
      <c r="AC579" s="166"/>
      <c r="AD579" s="166"/>
      <c r="AE579" s="166"/>
      <c r="AF579" s="166"/>
      <c r="AG579" s="166"/>
      <c r="AH579" s="166"/>
      <c r="AI579" s="166"/>
      <c r="AJ579" s="166"/>
      <c r="AK579" s="166"/>
      <c r="AL579" s="166"/>
      <c r="AM579" s="166"/>
      <c r="AN579" s="166"/>
      <c r="AO579" s="166"/>
      <c r="AP579" s="166"/>
      <c r="AQ579" s="166"/>
      <c r="AR579" s="166"/>
      <c r="AS579" s="166"/>
      <c r="AT579" s="166"/>
      <c r="AU579" s="166"/>
      <c r="AV579" s="166"/>
      <c r="AW579" s="166"/>
      <c r="AX579" s="166"/>
      <c r="AY579" s="166"/>
      <c r="AZ579" s="166"/>
      <c r="BA579" s="166"/>
      <c r="BB579" s="166"/>
      <c r="BC579" s="166"/>
      <c r="BD579" s="166"/>
      <c r="BE579" s="166"/>
      <c r="BF579" s="166"/>
      <c r="BG579" s="166"/>
      <c r="BH579" s="166"/>
      <c r="BI579" s="166"/>
      <c r="BJ579" s="166"/>
      <c r="BK579" s="166"/>
      <c r="BL579" s="166"/>
      <c r="BM579" s="166"/>
      <c r="BN579" s="166"/>
      <c r="BO579" s="166"/>
      <c r="BP579" s="166"/>
      <c r="BQ579" s="166"/>
      <c r="BR579" s="166"/>
      <c r="BS579" s="166"/>
    </row>
    <row r="580" spans="1:71" ht="15.75" customHeight="1" thickBot="1" x14ac:dyDescent="0.3">
      <c r="A580" s="165"/>
      <c r="B580" s="165"/>
      <c r="C580" s="148"/>
      <c r="D580" s="148"/>
      <c r="E580" s="166"/>
      <c r="F580" s="166"/>
      <c r="G580" s="166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  <c r="U580" s="166"/>
      <c r="V580" s="166"/>
      <c r="W580" s="166"/>
      <c r="X580" s="166"/>
      <c r="Y580" s="166"/>
      <c r="Z580" s="166"/>
      <c r="AA580" s="166"/>
      <c r="AB580" s="166"/>
      <c r="AC580" s="166"/>
      <c r="AD580" s="166"/>
      <c r="AE580" s="166"/>
      <c r="AF580" s="166"/>
      <c r="AG580" s="166"/>
      <c r="AH580" s="166"/>
      <c r="AI580" s="166"/>
      <c r="AJ580" s="166"/>
      <c r="AK580" s="166"/>
      <c r="AL580" s="166"/>
      <c r="AM580" s="166"/>
      <c r="AN580" s="166"/>
      <c r="AO580" s="166"/>
      <c r="AP580" s="166"/>
      <c r="AQ580" s="166"/>
      <c r="AR580" s="166"/>
      <c r="AS580" s="166"/>
      <c r="AT580" s="166"/>
      <c r="AU580" s="166"/>
      <c r="AV580" s="166"/>
      <c r="AW580" s="166"/>
      <c r="AX580" s="166"/>
      <c r="AY580" s="166"/>
      <c r="AZ580" s="166"/>
      <c r="BA580" s="166"/>
      <c r="BB580" s="166"/>
      <c r="BC580" s="166"/>
      <c r="BD580" s="166"/>
      <c r="BE580" s="166"/>
      <c r="BF580" s="166"/>
      <c r="BG580" s="166"/>
      <c r="BH580" s="166"/>
      <c r="BI580" s="166"/>
      <c r="BJ580" s="166"/>
      <c r="BK580" s="166"/>
      <c r="BL580" s="166"/>
      <c r="BM580" s="166"/>
      <c r="BN580" s="166"/>
      <c r="BO580" s="166"/>
      <c r="BP580" s="166"/>
      <c r="BQ580" s="166"/>
      <c r="BR580" s="166"/>
      <c r="BS580" s="166"/>
    </row>
    <row r="581" spans="1:71" ht="15.75" customHeight="1" thickBot="1" x14ac:dyDescent="0.3">
      <c r="A581" s="165"/>
      <c r="B581" s="165"/>
      <c r="C581" s="148"/>
      <c r="D581" s="148"/>
      <c r="E581" s="166"/>
      <c r="F581" s="166"/>
      <c r="G581" s="166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  <c r="U581" s="166"/>
      <c r="V581" s="166"/>
      <c r="W581" s="166"/>
      <c r="X581" s="166"/>
      <c r="Y581" s="166"/>
      <c r="Z581" s="166"/>
      <c r="AA581" s="166"/>
      <c r="AB581" s="166"/>
      <c r="AC581" s="166"/>
      <c r="AD581" s="166"/>
      <c r="AE581" s="166"/>
      <c r="AF581" s="166"/>
      <c r="AG581" s="166"/>
      <c r="AH581" s="166"/>
      <c r="AI581" s="166"/>
      <c r="AJ581" s="166"/>
      <c r="AK581" s="166"/>
      <c r="AL581" s="166"/>
      <c r="AM581" s="166"/>
      <c r="AN581" s="166"/>
      <c r="AO581" s="166"/>
      <c r="AP581" s="166"/>
      <c r="AQ581" s="166"/>
      <c r="AR581" s="166"/>
      <c r="AS581" s="166"/>
      <c r="AT581" s="166"/>
      <c r="AU581" s="166"/>
      <c r="AV581" s="166"/>
      <c r="AW581" s="166"/>
      <c r="AX581" s="166"/>
      <c r="AY581" s="166"/>
      <c r="AZ581" s="166"/>
      <c r="BA581" s="166"/>
      <c r="BB581" s="166"/>
      <c r="BC581" s="166"/>
      <c r="BD581" s="166"/>
      <c r="BE581" s="166"/>
      <c r="BF581" s="166"/>
      <c r="BG581" s="166"/>
      <c r="BH581" s="166"/>
      <c r="BI581" s="166"/>
      <c r="BJ581" s="166"/>
      <c r="BK581" s="166"/>
      <c r="BL581" s="166"/>
      <c r="BM581" s="166"/>
      <c r="BN581" s="166"/>
      <c r="BO581" s="166"/>
      <c r="BP581" s="166"/>
      <c r="BQ581" s="166"/>
      <c r="BR581" s="166"/>
      <c r="BS581" s="166"/>
    </row>
    <row r="582" spans="1:71" ht="15.75" customHeight="1" thickBot="1" x14ac:dyDescent="0.3">
      <c r="A582" s="165"/>
      <c r="B582" s="165"/>
      <c r="C582" s="148"/>
      <c r="D582" s="148"/>
      <c r="E582" s="166"/>
      <c r="F582" s="166"/>
      <c r="G582" s="166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  <c r="U582" s="166"/>
      <c r="V582" s="166"/>
      <c r="W582" s="166"/>
      <c r="X582" s="166"/>
      <c r="Y582" s="166"/>
      <c r="Z582" s="166"/>
      <c r="AA582" s="166"/>
      <c r="AB582" s="166"/>
      <c r="AC582" s="166"/>
      <c r="AD582" s="166"/>
      <c r="AE582" s="166"/>
      <c r="AF582" s="166"/>
      <c r="AG582" s="166"/>
      <c r="AH582" s="166"/>
      <c r="AI582" s="166"/>
      <c r="AJ582" s="166"/>
      <c r="AK582" s="166"/>
      <c r="AL582" s="166"/>
      <c r="AM582" s="166"/>
      <c r="AN582" s="166"/>
      <c r="AO582" s="166"/>
      <c r="AP582" s="166"/>
      <c r="AQ582" s="166"/>
      <c r="AR582" s="166"/>
      <c r="AS582" s="166"/>
      <c r="AT582" s="166"/>
      <c r="AU582" s="166"/>
      <c r="AV582" s="166"/>
      <c r="AW582" s="166"/>
      <c r="AX582" s="166"/>
      <c r="AY582" s="166"/>
      <c r="AZ582" s="166"/>
      <c r="BA582" s="166"/>
      <c r="BB582" s="166"/>
      <c r="BC582" s="166"/>
      <c r="BD582" s="166"/>
      <c r="BE582" s="166"/>
      <c r="BF582" s="166"/>
      <c r="BG582" s="166"/>
      <c r="BH582" s="166"/>
      <c r="BI582" s="166"/>
      <c r="BJ582" s="166"/>
      <c r="BK582" s="166"/>
      <c r="BL582" s="166"/>
      <c r="BM582" s="166"/>
      <c r="BN582" s="166"/>
      <c r="BO582" s="166"/>
      <c r="BP582" s="166"/>
      <c r="BQ582" s="166"/>
      <c r="BR582" s="166"/>
      <c r="BS582" s="166"/>
    </row>
    <row r="583" spans="1:71" ht="15.75" customHeight="1" thickBot="1" x14ac:dyDescent="0.3">
      <c r="A583" s="165"/>
      <c r="B583" s="165"/>
      <c r="C583" s="148"/>
      <c r="D583" s="148"/>
      <c r="E583" s="166"/>
      <c r="F583" s="166"/>
      <c r="G583" s="166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  <c r="U583" s="166"/>
      <c r="V583" s="166"/>
      <c r="W583" s="166"/>
      <c r="X583" s="166"/>
      <c r="Y583" s="166"/>
      <c r="Z583" s="166"/>
      <c r="AA583" s="166"/>
      <c r="AB583" s="166"/>
      <c r="AC583" s="166"/>
      <c r="AD583" s="166"/>
      <c r="AE583" s="166"/>
      <c r="AF583" s="166"/>
      <c r="AG583" s="166"/>
      <c r="AH583" s="166"/>
      <c r="AI583" s="166"/>
      <c r="AJ583" s="166"/>
      <c r="AK583" s="166"/>
      <c r="AL583" s="166"/>
      <c r="AM583" s="166"/>
      <c r="AN583" s="166"/>
      <c r="AO583" s="166"/>
      <c r="AP583" s="166"/>
      <c r="AQ583" s="166"/>
      <c r="AR583" s="166"/>
      <c r="AS583" s="166"/>
      <c r="AT583" s="166"/>
      <c r="AU583" s="166"/>
      <c r="AV583" s="166"/>
      <c r="AW583" s="166"/>
      <c r="AX583" s="166"/>
      <c r="AY583" s="166"/>
      <c r="AZ583" s="166"/>
      <c r="BA583" s="166"/>
      <c r="BB583" s="166"/>
      <c r="BC583" s="166"/>
      <c r="BD583" s="166"/>
      <c r="BE583" s="166"/>
      <c r="BF583" s="166"/>
      <c r="BG583" s="166"/>
      <c r="BH583" s="166"/>
      <c r="BI583" s="166"/>
      <c r="BJ583" s="166"/>
      <c r="BK583" s="166"/>
      <c r="BL583" s="166"/>
      <c r="BM583" s="166"/>
      <c r="BN583" s="166"/>
      <c r="BO583" s="166"/>
      <c r="BP583" s="166"/>
      <c r="BQ583" s="166"/>
      <c r="BR583" s="166"/>
      <c r="BS583" s="166"/>
    </row>
    <row r="584" spans="1:71" ht="15.75" customHeight="1" thickBot="1" x14ac:dyDescent="0.3">
      <c r="A584" s="165"/>
      <c r="B584" s="165"/>
      <c r="C584" s="148"/>
      <c r="D584" s="148"/>
      <c r="E584" s="166"/>
      <c r="F584" s="166"/>
      <c r="G584" s="166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  <c r="U584" s="166"/>
      <c r="V584" s="166"/>
      <c r="W584" s="166"/>
      <c r="X584" s="166"/>
      <c r="Y584" s="166"/>
      <c r="Z584" s="166"/>
      <c r="AA584" s="166"/>
      <c r="AB584" s="166"/>
      <c r="AC584" s="166"/>
      <c r="AD584" s="166"/>
      <c r="AE584" s="166"/>
      <c r="AF584" s="166"/>
      <c r="AG584" s="166"/>
      <c r="AH584" s="166"/>
      <c r="AI584" s="166"/>
      <c r="AJ584" s="166"/>
      <c r="AK584" s="166"/>
      <c r="AL584" s="166"/>
      <c r="AM584" s="166"/>
      <c r="AN584" s="166"/>
      <c r="AO584" s="166"/>
      <c r="AP584" s="166"/>
      <c r="AQ584" s="166"/>
      <c r="AR584" s="166"/>
      <c r="AS584" s="166"/>
      <c r="AT584" s="166"/>
      <c r="AU584" s="166"/>
      <c r="AV584" s="166"/>
      <c r="AW584" s="166"/>
      <c r="AX584" s="166"/>
      <c r="AY584" s="166"/>
      <c r="AZ584" s="166"/>
      <c r="BA584" s="166"/>
      <c r="BB584" s="166"/>
      <c r="BC584" s="166"/>
      <c r="BD584" s="166"/>
      <c r="BE584" s="166"/>
      <c r="BF584" s="166"/>
      <c r="BG584" s="166"/>
      <c r="BH584" s="166"/>
      <c r="BI584" s="166"/>
      <c r="BJ584" s="166"/>
      <c r="BK584" s="166"/>
      <c r="BL584" s="166"/>
      <c r="BM584" s="166"/>
      <c r="BN584" s="166"/>
      <c r="BO584" s="166"/>
      <c r="BP584" s="166"/>
      <c r="BQ584" s="166"/>
      <c r="BR584" s="166"/>
      <c r="BS584" s="166"/>
    </row>
    <row r="585" spans="1:71" ht="15.75" customHeight="1" thickBot="1" x14ac:dyDescent="0.3">
      <c r="A585" s="165"/>
      <c r="B585" s="165"/>
      <c r="C585" s="148"/>
      <c r="D585" s="148"/>
      <c r="E585" s="166"/>
      <c r="F585" s="166"/>
      <c r="G585" s="166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  <c r="U585" s="166"/>
      <c r="V585" s="166"/>
      <c r="W585" s="166"/>
      <c r="X585" s="166"/>
      <c r="Y585" s="166"/>
      <c r="Z585" s="166"/>
      <c r="AA585" s="166"/>
      <c r="AB585" s="166"/>
      <c r="AC585" s="166"/>
      <c r="AD585" s="166"/>
      <c r="AE585" s="166"/>
      <c r="AF585" s="166"/>
      <c r="AG585" s="166"/>
      <c r="AH585" s="166"/>
      <c r="AI585" s="166"/>
      <c r="AJ585" s="166"/>
      <c r="AK585" s="166"/>
      <c r="AL585" s="166"/>
      <c r="AM585" s="166"/>
      <c r="AN585" s="166"/>
      <c r="AO585" s="166"/>
      <c r="AP585" s="166"/>
      <c r="AQ585" s="166"/>
      <c r="AR585" s="166"/>
      <c r="AS585" s="166"/>
      <c r="AT585" s="166"/>
      <c r="AU585" s="166"/>
      <c r="AV585" s="166"/>
      <c r="AW585" s="166"/>
      <c r="AX585" s="166"/>
      <c r="AY585" s="166"/>
      <c r="AZ585" s="166"/>
      <c r="BA585" s="166"/>
      <c r="BB585" s="166"/>
      <c r="BC585" s="166"/>
      <c r="BD585" s="166"/>
      <c r="BE585" s="166"/>
      <c r="BF585" s="166"/>
      <c r="BG585" s="166"/>
      <c r="BH585" s="166"/>
      <c r="BI585" s="166"/>
      <c r="BJ585" s="166"/>
      <c r="BK585" s="166"/>
      <c r="BL585" s="166"/>
      <c r="BM585" s="166"/>
      <c r="BN585" s="166"/>
      <c r="BO585" s="166"/>
      <c r="BP585" s="166"/>
      <c r="BQ585" s="166"/>
      <c r="BR585" s="166"/>
      <c r="BS585" s="166"/>
    </row>
    <row r="586" spans="1:71" ht="15.75" customHeight="1" thickBot="1" x14ac:dyDescent="0.3">
      <c r="A586" s="165"/>
      <c r="B586" s="165"/>
      <c r="C586" s="148"/>
      <c r="D586" s="148"/>
      <c r="E586" s="166"/>
      <c r="F586" s="166"/>
      <c r="G586" s="166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  <c r="U586" s="166"/>
      <c r="V586" s="166"/>
      <c r="W586" s="166"/>
      <c r="X586" s="166"/>
      <c r="Y586" s="166"/>
      <c r="Z586" s="166"/>
      <c r="AA586" s="166"/>
      <c r="AB586" s="166"/>
      <c r="AC586" s="166"/>
      <c r="AD586" s="166"/>
      <c r="AE586" s="166"/>
      <c r="AF586" s="166"/>
      <c r="AG586" s="166"/>
      <c r="AH586" s="166"/>
      <c r="AI586" s="166"/>
      <c r="AJ586" s="166"/>
      <c r="AK586" s="166"/>
      <c r="AL586" s="166"/>
      <c r="AM586" s="166"/>
      <c r="AN586" s="166"/>
      <c r="AO586" s="166"/>
      <c r="AP586" s="166"/>
      <c r="AQ586" s="166"/>
      <c r="AR586" s="166"/>
      <c r="AS586" s="166"/>
      <c r="AT586" s="166"/>
      <c r="AU586" s="166"/>
      <c r="AV586" s="166"/>
      <c r="AW586" s="166"/>
      <c r="AX586" s="166"/>
      <c r="AY586" s="166"/>
      <c r="AZ586" s="166"/>
      <c r="BA586" s="166"/>
      <c r="BB586" s="166"/>
      <c r="BC586" s="166"/>
      <c r="BD586" s="166"/>
      <c r="BE586" s="166"/>
      <c r="BF586" s="166"/>
      <c r="BG586" s="166"/>
      <c r="BH586" s="166"/>
      <c r="BI586" s="166"/>
      <c r="BJ586" s="166"/>
      <c r="BK586" s="166"/>
      <c r="BL586" s="166"/>
      <c r="BM586" s="166"/>
      <c r="BN586" s="166"/>
      <c r="BO586" s="166"/>
      <c r="BP586" s="166"/>
      <c r="BQ586" s="166"/>
      <c r="BR586" s="166"/>
      <c r="BS586" s="166"/>
    </row>
    <row r="587" spans="1:71" ht="15.75" customHeight="1" thickBot="1" x14ac:dyDescent="0.3">
      <c r="A587" s="165"/>
      <c r="B587" s="165"/>
      <c r="C587" s="148"/>
      <c r="D587" s="148"/>
      <c r="E587" s="166"/>
      <c r="F587" s="166"/>
      <c r="G587" s="166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  <c r="U587" s="166"/>
      <c r="V587" s="166"/>
      <c r="W587" s="166"/>
      <c r="X587" s="166"/>
      <c r="Y587" s="166"/>
      <c r="Z587" s="166"/>
      <c r="AA587" s="166"/>
      <c r="AB587" s="166"/>
      <c r="AC587" s="166"/>
      <c r="AD587" s="166"/>
      <c r="AE587" s="166"/>
      <c r="AF587" s="166"/>
      <c r="AG587" s="166"/>
      <c r="AH587" s="166"/>
      <c r="AI587" s="166"/>
      <c r="AJ587" s="166"/>
      <c r="AK587" s="166"/>
      <c r="AL587" s="166"/>
      <c r="AM587" s="166"/>
      <c r="AN587" s="166"/>
      <c r="AO587" s="166"/>
      <c r="AP587" s="166"/>
      <c r="AQ587" s="166"/>
      <c r="AR587" s="166"/>
      <c r="AS587" s="166"/>
      <c r="AT587" s="166"/>
      <c r="AU587" s="166"/>
      <c r="AV587" s="166"/>
      <c r="AW587" s="166"/>
      <c r="AX587" s="166"/>
      <c r="AY587" s="166"/>
      <c r="AZ587" s="166"/>
      <c r="BA587" s="166"/>
      <c r="BB587" s="166"/>
      <c r="BC587" s="166"/>
      <c r="BD587" s="166"/>
      <c r="BE587" s="166"/>
      <c r="BF587" s="166"/>
      <c r="BG587" s="166"/>
      <c r="BH587" s="166"/>
      <c r="BI587" s="166"/>
      <c r="BJ587" s="166"/>
      <c r="BK587" s="166"/>
      <c r="BL587" s="166"/>
      <c r="BM587" s="166"/>
      <c r="BN587" s="166"/>
      <c r="BO587" s="166"/>
      <c r="BP587" s="166"/>
      <c r="BQ587" s="166"/>
      <c r="BR587" s="166"/>
      <c r="BS587" s="166"/>
    </row>
    <row r="588" spans="1:71" ht="15.75" customHeight="1" thickBot="1" x14ac:dyDescent="0.3">
      <c r="A588" s="165"/>
      <c r="B588" s="165"/>
      <c r="C588" s="148"/>
      <c r="D588" s="148"/>
      <c r="E588" s="166"/>
      <c r="F588" s="166"/>
      <c r="G588" s="166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  <c r="U588" s="166"/>
      <c r="V588" s="166"/>
      <c r="W588" s="166"/>
      <c r="X588" s="166"/>
      <c r="Y588" s="166"/>
      <c r="Z588" s="166"/>
      <c r="AA588" s="166"/>
      <c r="AB588" s="166"/>
      <c r="AC588" s="166"/>
      <c r="AD588" s="166"/>
      <c r="AE588" s="166"/>
      <c r="AF588" s="166"/>
      <c r="AG588" s="166"/>
      <c r="AH588" s="166"/>
      <c r="AI588" s="166"/>
      <c r="AJ588" s="166"/>
      <c r="AK588" s="166"/>
      <c r="AL588" s="166"/>
      <c r="AM588" s="166"/>
      <c r="AN588" s="166"/>
      <c r="AO588" s="166"/>
      <c r="AP588" s="166"/>
      <c r="AQ588" s="166"/>
      <c r="AR588" s="166"/>
      <c r="AS588" s="166"/>
      <c r="AT588" s="166"/>
      <c r="AU588" s="166"/>
      <c r="AV588" s="166"/>
      <c r="AW588" s="166"/>
      <c r="AX588" s="166"/>
      <c r="AY588" s="166"/>
      <c r="AZ588" s="166"/>
      <c r="BA588" s="166"/>
      <c r="BB588" s="166"/>
      <c r="BC588" s="166"/>
      <c r="BD588" s="166"/>
      <c r="BE588" s="166"/>
      <c r="BF588" s="166"/>
      <c r="BG588" s="166"/>
      <c r="BH588" s="166"/>
      <c r="BI588" s="166"/>
      <c r="BJ588" s="166"/>
      <c r="BK588" s="166"/>
      <c r="BL588" s="166"/>
      <c r="BM588" s="166"/>
      <c r="BN588" s="166"/>
      <c r="BO588" s="166"/>
      <c r="BP588" s="166"/>
      <c r="BQ588" s="166"/>
      <c r="BR588" s="166"/>
      <c r="BS588" s="166"/>
    </row>
    <row r="589" spans="1:71" ht="15.75" customHeight="1" thickBot="1" x14ac:dyDescent="0.3">
      <c r="A589" s="165"/>
      <c r="B589" s="165"/>
      <c r="C589" s="148"/>
      <c r="D589" s="148"/>
      <c r="E589" s="166"/>
      <c r="F589" s="166"/>
      <c r="G589" s="166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  <c r="U589" s="166"/>
      <c r="V589" s="166"/>
      <c r="W589" s="166"/>
      <c r="X589" s="166"/>
      <c r="Y589" s="166"/>
      <c r="Z589" s="166"/>
      <c r="AA589" s="166"/>
      <c r="AB589" s="166"/>
      <c r="AC589" s="166"/>
      <c r="AD589" s="166"/>
      <c r="AE589" s="166"/>
      <c r="AF589" s="166"/>
      <c r="AG589" s="166"/>
      <c r="AH589" s="166"/>
      <c r="AI589" s="166"/>
      <c r="AJ589" s="166"/>
      <c r="AK589" s="166"/>
      <c r="AL589" s="166"/>
      <c r="AM589" s="166"/>
      <c r="AN589" s="166"/>
      <c r="AO589" s="166"/>
      <c r="AP589" s="166"/>
      <c r="AQ589" s="166"/>
      <c r="AR589" s="166"/>
      <c r="AS589" s="166"/>
      <c r="AT589" s="166"/>
      <c r="AU589" s="166"/>
      <c r="AV589" s="166"/>
      <c r="AW589" s="166"/>
      <c r="AX589" s="166"/>
      <c r="AY589" s="166"/>
      <c r="AZ589" s="166"/>
      <c r="BA589" s="166"/>
      <c r="BB589" s="166"/>
      <c r="BC589" s="166"/>
      <c r="BD589" s="166"/>
      <c r="BE589" s="166"/>
      <c r="BF589" s="166"/>
      <c r="BG589" s="166"/>
      <c r="BH589" s="166"/>
      <c r="BI589" s="166"/>
      <c r="BJ589" s="166"/>
      <c r="BK589" s="166"/>
      <c r="BL589" s="166"/>
      <c r="BM589" s="166"/>
      <c r="BN589" s="166"/>
      <c r="BO589" s="166"/>
      <c r="BP589" s="166"/>
      <c r="BQ589" s="166"/>
      <c r="BR589" s="166"/>
      <c r="BS589" s="166"/>
    </row>
    <row r="590" spans="1:71" ht="15.75" customHeight="1" thickBot="1" x14ac:dyDescent="0.3">
      <c r="A590" s="165"/>
      <c r="B590" s="165"/>
      <c r="C590" s="148"/>
      <c r="D590" s="148"/>
      <c r="E590" s="166"/>
      <c r="F590" s="166"/>
      <c r="G590" s="166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  <c r="U590" s="166"/>
      <c r="V590" s="166"/>
      <c r="W590" s="166"/>
      <c r="X590" s="166"/>
      <c r="Y590" s="166"/>
      <c r="Z590" s="166"/>
      <c r="AA590" s="166"/>
      <c r="AB590" s="166"/>
      <c r="AC590" s="166"/>
      <c r="AD590" s="166"/>
      <c r="AE590" s="166"/>
      <c r="AF590" s="166"/>
      <c r="AG590" s="166"/>
      <c r="AH590" s="166"/>
      <c r="AI590" s="166"/>
      <c r="AJ590" s="166"/>
      <c r="AK590" s="166"/>
      <c r="AL590" s="166"/>
      <c r="AM590" s="166"/>
      <c r="AN590" s="166"/>
      <c r="AO590" s="166"/>
      <c r="AP590" s="166"/>
      <c r="AQ590" s="166"/>
      <c r="AR590" s="166"/>
      <c r="AS590" s="166"/>
      <c r="AT590" s="166"/>
      <c r="AU590" s="166"/>
      <c r="AV590" s="166"/>
      <c r="AW590" s="166"/>
      <c r="AX590" s="166"/>
      <c r="AY590" s="166"/>
      <c r="AZ590" s="166"/>
      <c r="BA590" s="166"/>
      <c r="BB590" s="166"/>
      <c r="BC590" s="166"/>
      <c r="BD590" s="166"/>
      <c r="BE590" s="166"/>
      <c r="BF590" s="166"/>
      <c r="BG590" s="166"/>
      <c r="BH590" s="166"/>
      <c r="BI590" s="166"/>
      <c r="BJ590" s="166"/>
      <c r="BK590" s="166"/>
      <c r="BL590" s="166"/>
      <c r="BM590" s="166"/>
      <c r="BN590" s="166"/>
      <c r="BO590" s="166"/>
      <c r="BP590" s="166"/>
      <c r="BQ590" s="166"/>
      <c r="BR590" s="166"/>
      <c r="BS590" s="166"/>
    </row>
    <row r="591" spans="1:71" ht="15.75" customHeight="1" thickBot="1" x14ac:dyDescent="0.3">
      <c r="A591" s="165"/>
      <c r="B591" s="165"/>
      <c r="C591" s="148"/>
      <c r="D591" s="148"/>
      <c r="E591" s="166"/>
      <c r="F591" s="166"/>
      <c r="G591" s="166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  <c r="U591" s="166"/>
      <c r="V591" s="166"/>
      <c r="W591" s="166"/>
      <c r="X591" s="166"/>
      <c r="Y591" s="166"/>
      <c r="Z591" s="166"/>
      <c r="AA591" s="166"/>
      <c r="AB591" s="166"/>
      <c r="AC591" s="166"/>
      <c r="AD591" s="166"/>
      <c r="AE591" s="166"/>
      <c r="AF591" s="166"/>
      <c r="AG591" s="166"/>
      <c r="AH591" s="166"/>
      <c r="AI591" s="166"/>
      <c r="AJ591" s="166"/>
      <c r="AK591" s="166"/>
      <c r="AL591" s="166"/>
      <c r="AM591" s="166"/>
      <c r="AN591" s="166"/>
      <c r="AO591" s="166"/>
      <c r="AP591" s="166"/>
      <c r="AQ591" s="166"/>
      <c r="AR591" s="166"/>
      <c r="AS591" s="166"/>
      <c r="AT591" s="166"/>
      <c r="AU591" s="166"/>
      <c r="AV591" s="166"/>
      <c r="AW591" s="166"/>
      <c r="AX591" s="166"/>
      <c r="AY591" s="166"/>
      <c r="AZ591" s="166"/>
      <c r="BA591" s="166"/>
      <c r="BB591" s="166"/>
      <c r="BC591" s="166"/>
      <c r="BD591" s="166"/>
      <c r="BE591" s="166"/>
      <c r="BF591" s="166"/>
      <c r="BG591" s="166"/>
      <c r="BH591" s="166"/>
      <c r="BI591" s="166"/>
      <c r="BJ591" s="166"/>
      <c r="BK591" s="166"/>
      <c r="BL591" s="166"/>
      <c r="BM591" s="166"/>
      <c r="BN591" s="166"/>
      <c r="BO591" s="166"/>
      <c r="BP591" s="166"/>
      <c r="BQ591" s="166"/>
      <c r="BR591" s="166"/>
      <c r="BS591" s="166"/>
    </row>
    <row r="592" spans="1:71" ht="15.75" customHeight="1" thickBot="1" x14ac:dyDescent="0.3">
      <c r="A592" s="165"/>
      <c r="B592" s="165"/>
      <c r="C592" s="148"/>
      <c r="D592" s="148"/>
      <c r="E592" s="166"/>
      <c r="F592" s="166"/>
      <c r="G592" s="166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  <c r="U592" s="166"/>
      <c r="V592" s="166"/>
      <c r="W592" s="166"/>
      <c r="X592" s="166"/>
      <c r="Y592" s="166"/>
      <c r="Z592" s="166"/>
      <c r="AA592" s="166"/>
      <c r="AB592" s="166"/>
      <c r="AC592" s="166"/>
      <c r="AD592" s="166"/>
      <c r="AE592" s="166"/>
      <c r="AF592" s="166"/>
      <c r="AG592" s="166"/>
      <c r="AH592" s="166"/>
      <c r="AI592" s="166"/>
      <c r="AJ592" s="166"/>
      <c r="AK592" s="166"/>
      <c r="AL592" s="166"/>
      <c r="AM592" s="166"/>
      <c r="AN592" s="166"/>
      <c r="AO592" s="166"/>
      <c r="AP592" s="166"/>
      <c r="AQ592" s="166"/>
      <c r="AR592" s="166"/>
      <c r="AS592" s="166"/>
      <c r="AT592" s="166"/>
      <c r="AU592" s="166"/>
      <c r="AV592" s="166"/>
      <c r="AW592" s="166"/>
      <c r="AX592" s="166"/>
      <c r="AY592" s="166"/>
      <c r="AZ592" s="166"/>
      <c r="BA592" s="166"/>
      <c r="BB592" s="166"/>
      <c r="BC592" s="166"/>
      <c r="BD592" s="166"/>
      <c r="BE592" s="166"/>
      <c r="BF592" s="166"/>
      <c r="BG592" s="166"/>
      <c r="BH592" s="166"/>
      <c r="BI592" s="166"/>
      <c r="BJ592" s="166"/>
      <c r="BK592" s="166"/>
      <c r="BL592" s="166"/>
      <c r="BM592" s="166"/>
      <c r="BN592" s="166"/>
      <c r="BO592" s="166"/>
      <c r="BP592" s="166"/>
      <c r="BQ592" s="166"/>
      <c r="BR592" s="166"/>
      <c r="BS592" s="166"/>
    </row>
    <row r="593" spans="1:71" ht="15.75" customHeight="1" thickBot="1" x14ac:dyDescent="0.3">
      <c r="A593" s="165"/>
      <c r="B593" s="165"/>
      <c r="C593" s="148"/>
      <c r="D593" s="148"/>
      <c r="E593" s="166"/>
      <c r="F593" s="166"/>
      <c r="G593" s="166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  <c r="U593" s="166"/>
      <c r="V593" s="166"/>
      <c r="W593" s="166"/>
      <c r="X593" s="166"/>
      <c r="Y593" s="166"/>
      <c r="Z593" s="166"/>
      <c r="AA593" s="166"/>
      <c r="AB593" s="166"/>
      <c r="AC593" s="166"/>
      <c r="AD593" s="166"/>
      <c r="AE593" s="166"/>
      <c r="AF593" s="166"/>
      <c r="AG593" s="166"/>
      <c r="AH593" s="166"/>
      <c r="AI593" s="166"/>
      <c r="AJ593" s="166"/>
      <c r="AK593" s="166"/>
      <c r="AL593" s="166"/>
      <c r="AM593" s="166"/>
      <c r="AN593" s="166"/>
      <c r="AO593" s="166"/>
      <c r="AP593" s="166"/>
      <c r="AQ593" s="166"/>
      <c r="AR593" s="166"/>
      <c r="AS593" s="166"/>
      <c r="AT593" s="166"/>
      <c r="AU593" s="166"/>
      <c r="AV593" s="166"/>
      <c r="AW593" s="166"/>
      <c r="AX593" s="166"/>
      <c r="AY593" s="166"/>
      <c r="AZ593" s="166"/>
      <c r="BA593" s="166"/>
      <c r="BB593" s="166"/>
      <c r="BC593" s="166"/>
      <c r="BD593" s="166"/>
      <c r="BE593" s="166"/>
      <c r="BF593" s="166"/>
      <c r="BG593" s="166"/>
      <c r="BH593" s="166"/>
      <c r="BI593" s="166"/>
      <c r="BJ593" s="166"/>
      <c r="BK593" s="166"/>
      <c r="BL593" s="166"/>
      <c r="BM593" s="166"/>
      <c r="BN593" s="166"/>
      <c r="BO593" s="166"/>
      <c r="BP593" s="166"/>
      <c r="BQ593" s="166"/>
      <c r="BR593" s="166"/>
      <c r="BS593" s="166"/>
    </row>
    <row r="594" spans="1:71" ht="15.75" customHeight="1" thickBot="1" x14ac:dyDescent="0.3">
      <c r="A594" s="165"/>
      <c r="B594" s="165"/>
      <c r="C594" s="148"/>
      <c r="D594" s="148"/>
      <c r="E594" s="166"/>
      <c r="F594" s="166"/>
      <c r="G594" s="166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  <c r="U594" s="166"/>
      <c r="V594" s="166"/>
      <c r="W594" s="166"/>
      <c r="X594" s="166"/>
      <c r="Y594" s="166"/>
      <c r="Z594" s="166"/>
      <c r="AA594" s="166"/>
      <c r="AB594" s="166"/>
      <c r="AC594" s="166"/>
      <c r="AD594" s="166"/>
      <c r="AE594" s="166"/>
      <c r="AF594" s="166"/>
      <c r="AG594" s="166"/>
      <c r="AH594" s="166"/>
      <c r="AI594" s="166"/>
      <c r="AJ594" s="166"/>
      <c r="AK594" s="166"/>
      <c r="AL594" s="166"/>
      <c r="AM594" s="166"/>
      <c r="AN594" s="166"/>
      <c r="AO594" s="166"/>
      <c r="AP594" s="166"/>
      <c r="AQ594" s="166"/>
      <c r="AR594" s="166"/>
      <c r="AS594" s="166"/>
      <c r="AT594" s="166"/>
      <c r="AU594" s="166"/>
      <c r="AV594" s="166"/>
      <c r="AW594" s="166"/>
      <c r="AX594" s="166"/>
      <c r="AY594" s="166"/>
      <c r="AZ594" s="166"/>
      <c r="BA594" s="166"/>
      <c r="BB594" s="166"/>
      <c r="BC594" s="166"/>
      <c r="BD594" s="166"/>
      <c r="BE594" s="166"/>
      <c r="BF594" s="166"/>
      <c r="BG594" s="166"/>
      <c r="BH594" s="166"/>
      <c r="BI594" s="166"/>
      <c r="BJ594" s="166"/>
      <c r="BK594" s="166"/>
      <c r="BL594" s="166"/>
      <c r="BM594" s="166"/>
      <c r="BN594" s="166"/>
      <c r="BO594" s="166"/>
      <c r="BP594" s="166"/>
      <c r="BQ594" s="166"/>
      <c r="BR594" s="166"/>
      <c r="BS594" s="166"/>
    </row>
    <row r="595" spans="1:71" ht="15.75" customHeight="1" thickBot="1" x14ac:dyDescent="0.3">
      <c r="A595" s="165"/>
      <c r="B595" s="165"/>
      <c r="C595" s="148"/>
      <c r="D595" s="148"/>
      <c r="E595" s="166"/>
      <c r="F595" s="166"/>
      <c r="G595" s="166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  <c r="U595" s="166"/>
      <c r="V595" s="166"/>
      <c r="W595" s="166"/>
      <c r="X595" s="166"/>
      <c r="Y595" s="166"/>
      <c r="Z595" s="166"/>
      <c r="AA595" s="166"/>
      <c r="AB595" s="166"/>
      <c r="AC595" s="166"/>
      <c r="AD595" s="166"/>
      <c r="AE595" s="166"/>
      <c r="AF595" s="166"/>
      <c r="AG595" s="166"/>
      <c r="AH595" s="166"/>
      <c r="AI595" s="166"/>
      <c r="AJ595" s="166"/>
      <c r="AK595" s="166"/>
      <c r="AL595" s="166"/>
      <c r="AM595" s="166"/>
      <c r="AN595" s="166"/>
      <c r="AO595" s="166"/>
      <c r="AP595" s="166"/>
      <c r="AQ595" s="166"/>
      <c r="AR595" s="166"/>
      <c r="AS595" s="166"/>
      <c r="AT595" s="166"/>
      <c r="AU595" s="166"/>
      <c r="AV595" s="166"/>
      <c r="AW595" s="166"/>
      <c r="AX595" s="166"/>
      <c r="AY595" s="166"/>
      <c r="AZ595" s="166"/>
      <c r="BA595" s="166"/>
      <c r="BB595" s="166"/>
      <c r="BC595" s="166"/>
      <c r="BD595" s="166"/>
      <c r="BE595" s="166"/>
      <c r="BF595" s="166"/>
      <c r="BG595" s="166"/>
      <c r="BH595" s="166"/>
      <c r="BI595" s="166"/>
      <c r="BJ595" s="166"/>
      <c r="BK595" s="166"/>
      <c r="BL595" s="166"/>
      <c r="BM595" s="166"/>
      <c r="BN595" s="166"/>
      <c r="BO595" s="166"/>
      <c r="BP595" s="166"/>
      <c r="BQ595" s="166"/>
      <c r="BR595" s="166"/>
      <c r="BS595" s="166"/>
    </row>
    <row r="596" spans="1:71" ht="15.75" customHeight="1" thickBot="1" x14ac:dyDescent="0.3">
      <c r="A596" s="165"/>
      <c r="B596" s="165"/>
      <c r="C596" s="148"/>
      <c r="D596" s="148"/>
      <c r="E596" s="166"/>
      <c r="F596" s="166"/>
      <c r="G596" s="166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  <c r="U596" s="166"/>
      <c r="V596" s="166"/>
      <c r="W596" s="166"/>
      <c r="X596" s="166"/>
      <c r="Y596" s="166"/>
      <c r="Z596" s="166"/>
      <c r="AA596" s="166"/>
      <c r="AB596" s="166"/>
      <c r="AC596" s="166"/>
      <c r="AD596" s="166"/>
      <c r="AE596" s="166"/>
      <c r="AF596" s="166"/>
      <c r="AG596" s="166"/>
      <c r="AH596" s="166"/>
      <c r="AI596" s="166"/>
      <c r="AJ596" s="166"/>
      <c r="AK596" s="166"/>
      <c r="AL596" s="166"/>
      <c r="AM596" s="166"/>
      <c r="AN596" s="166"/>
      <c r="AO596" s="166"/>
      <c r="AP596" s="166"/>
      <c r="AQ596" s="166"/>
      <c r="AR596" s="166"/>
      <c r="AS596" s="166"/>
      <c r="AT596" s="166"/>
      <c r="AU596" s="166"/>
      <c r="AV596" s="166"/>
      <c r="AW596" s="166"/>
      <c r="AX596" s="166"/>
      <c r="AY596" s="166"/>
      <c r="AZ596" s="166"/>
      <c r="BA596" s="166"/>
      <c r="BB596" s="166"/>
      <c r="BC596" s="166"/>
      <c r="BD596" s="166"/>
      <c r="BE596" s="166"/>
      <c r="BF596" s="166"/>
      <c r="BG596" s="166"/>
      <c r="BH596" s="166"/>
      <c r="BI596" s="166"/>
      <c r="BJ596" s="166"/>
      <c r="BK596" s="166"/>
      <c r="BL596" s="166"/>
      <c r="BM596" s="166"/>
      <c r="BN596" s="166"/>
      <c r="BO596" s="166"/>
      <c r="BP596" s="166"/>
      <c r="BQ596" s="166"/>
      <c r="BR596" s="166"/>
      <c r="BS596" s="166"/>
    </row>
    <row r="597" spans="1:71" ht="15.75" customHeight="1" thickBot="1" x14ac:dyDescent="0.3">
      <c r="A597" s="165"/>
      <c r="B597" s="165"/>
      <c r="C597" s="148"/>
      <c r="D597" s="148"/>
      <c r="E597" s="166"/>
      <c r="F597" s="166"/>
      <c r="G597" s="166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  <c r="U597" s="166"/>
      <c r="V597" s="166"/>
      <c r="W597" s="166"/>
      <c r="X597" s="166"/>
      <c r="Y597" s="166"/>
      <c r="Z597" s="166"/>
      <c r="AA597" s="166"/>
      <c r="AB597" s="166"/>
      <c r="AC597" s="166"/>
      <c r="AD597" s="166"/>
      <c r="AE597" s="166"/>
      <c r="AF597" s="166"/>
      <c r="AG597" s="166"/>
      <c r="AH597" s="166"/>
      <c r="AI597" s="166"/>
      <c r="AJ597" s="166"/>
      <c r="AK597" s="166"/>
      <c r="AL597" s="166"/>
      <c r="AM597" s="166"/>
      <c r="AN597" s="166"/>
      <c r="AO597" s="166"/>
      <c r="AP597" s="166"/>
      <c r="AQ597" s="166"/>
      <c r="AR597" s="166"/>
      <c r="AS597" s="166"/>
      <c r="AT597" s="166"/>
      <c r="AU597" s="166"/>
      <c r="AV597" s="166"/>
      <c r="AW597" s="166"/>
      <c r="AX597" s="166"/>
      <c r="AY597" s="166"/>
      <c r="AZ597" s="166"/>
      <c r="BA597" s="166"/>
      <c r="BB597" s="166"/>
      <c r="BC597" s="166"/>
      <c r="BD597" s="166"/>
      <c r="BE597" s="166"/>
      <c r="BF597" s="166"/>
      <c r="BG597" s="166"/>
      <c r="BH597" s="166"/>
      <c r="BI597" s="166"/>
      <c r="BJ597" s="166"/>
      <c r="BK597" s="166"/>
      <c r="BL597" s="166"/>
      <c r="BM597" s="166"/>
      <c r="BN597" s="166"/>
      <c r="BO597" s="166"/>
      <c r="BP597" s="166"/>
      <c r="BQ597" s="166"/>
      <c r="BR597" s="166"/>
      <c r="BS597" s="166"/>
    </row>
    <row r="598" spans="1:71" ht="15.75" customHeight="1" thickBot="1" x14ac:dyDescent="0.3">
      <c r="A598" s="165"/>
      <c r="B598" s="165"/>
      <c r="C598" s="148"/>
      <c r="D598" s="148"/>
      <c r="E598" s="166"/>
      <c r="F598" s="166"/>
      <c r="G598" s="166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  <c r="U598" s="166"/>
      <c r="V598" s="166"/>
      <c r="W598" s="166"/>
      <c r="X598" s="166"/>
      <c r="Y598" s="166"/>
      <c r="Z598" s="166"/>
      <c r="AA598" s="166"/>
      <c r="AB598" s="166"/>
      <c r="AC598" s="166"/>
      <c r="AD598" s="166"/>
      <c r="AE598" s="166"/>
      <c r="AF598" s="166"/>
      <c r="AG598" s="166"/>
      <c r="AH598" s="166"/>
      <c r="AI598" s="166"/>
      <c r="AJ598" s="166"/>
      <c r="AK598" s="166"/>
      <c r="AL598" s="166"/>
      <c r="AM598" s="166"/>
      <c r="AN598" s="166"/>
      <c r="AO598" s="166"/>
      <c r="AP598" s="166"/>
      <c r="AQ598" s="166"/>
      <c r="AR598" s="166"/>
      <c r="AS598" s="166"/>
      <c r="AT598" s="166"/>
      <c r="AU598" s="166"/>
      <c r="AV598" s="166"/>
      <c r="AW598" s="166"/>
      <c r="AX598" s="166"/>
      <c r="AY598" s="166"/>
      <c r="AZ598" s="166"/>
      <c r="BA598" s="166"/>
      <c r="BB598" s="166"/>
      <c r="BC598" s="166"/>
      <c r="BD598" s="166"/>
      <c r="BE598" s="166"/>
      <c r="BF598" s="166"/>
      <c r="BG598" s="166"/>
      <c r="BH598" s="166"/>
      <c r="BI598" s="166"/>
      <c r="BJ598" s="166"/>
      <c r="BK598" s="166"/>
      <c r="BL598" s="166"/>
      <c r="BM598" s="166"/>
      <c r="BN598" s="166"/>
      <c r="BO598" s="166"/>
      <c r="BP598" s="166"/>
      <c r="BQ598" s="166"/>
      <c r="BR598" s="166"/>
      <c r="BS598" s="166"/>
    </row>
    <row r="599" spans="1:71" ht="15.75" customHeight="1" thickBot="1" x14ac:dyDescent="0.3">
      <c r="A599" s="165"/>
      <c r="B599" s="165"/>
      <c r="C599" s="148"/>
      <c r="D599" s="148"/>
      <c r="E599" s="166"/>
      <c r="F599" s="166"/>
      <c r="G599" s="166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  <c r="U599" s="166"/>
      <c r="V599" s="166"/>
      <c r="W599" s="166"/>
      <c r="X599" s="166"/>
      <c r="Y599" s="166"/>
      <c r="Z599" s="166"/>
      <c r="AA599" s="166"/>
      <c r="AB599" s="166"/>
      <c r="AC599" s="166"/>
      <c r="AD599" s="166"/>
      <c r="AE599" s="166"/>
      <c r="AF599" s="166"/>
      <c r="AG599" s="166"/>
      <c r="AH599" s="166"/>
      <c r="AI599" s="166"/>
      <c r="AJ599" s="166"/>
      <c r="AK599" s="166"/>
      <c r="AL599" s="166"/>
      <c r="AM599" s="166"/>
      <c r="AN599" s="166"/>
      <c r="AO599" s="166"/>
      <c r="AP599" s="166"/>
      <c r="AQ599" s="166"/>
      <c r="AR599" s="166"/>
      <c r="AS599" s="166"/>
      <c r="AT599" s="166"/>
      <c r="AU599" s="166"/>
      <c r="AV599" s="166"/>
      <c r="AW599" s="166"/>
      <c r="AX599" s="166"/>
      <c r="AY599" s="166"/>
      <c r="AZ599" s="166"/>
      <c r="BA599" s="166"/>
      <c r="BB599" s="166"/>
      <c r="BC599" s="166"/>
      <c r="BD599" s="166"/>
      <c r="BE599" s="166"/>
      <c r="BF599" s="166"/>
      <c r="BG599" s="166"/>
      <c r="BH599" s="166"/>
      <c r="BI599" s="166"/>
      <c r="BJ599" s="166"/>
      <c r="BK599" s="166"/>
      <c r="BL599" s="166"/>
      <c r="BM599" s="166"/>
      <c r="BN599" s="166"/>
      <c r="BO599" s="166"/>
      <c r="BP599" s="166"/>
      <c r="BQ599" s="166"/>
      <c r="BR599" s="166"/>
      <c r="BS599" s="166"/>
    </row>
    <row r="600" spans="1:71" ht="15.75" customHeight="1" thickBot="1" x14ac:dyDescent="0.3">
      <c r="A600" s="165"/>
      <c r="B600" s="165"/>
      <c r="C600" s="148"/>
      <c r="D600" s="148"/>
      <c r="E600" s="166"/>
      <c r="F600" s="166"/>
      <c r="G600" s="166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  <c r="U600" s="166"/>
      <c r="V600" s="166"/>
      <c r="W600" s="166"/>
      <c r="X600" s="166"/>
      <c r="Y600" s="166"/>
      <c r="Z600" s="166"/>
      <c r="AA600" s="166"/>
      <c r="AB600" s="166"/>
      <c r="AC600" s="166"/>
      <c r="AD600" s="166"/>
      <c r="AE600" s="166"/>
      <c r="AF600" s="166"/>
      <c r="AG600" s="166"/>
      <c r="AH600" s="166"/>
      <c r="AI600" s="166"/>
      <c r="AJ600" s="166"/>
      <c r="AK600" s="166"/>
      <c r="AL600" s="166"/>
      <c r="AM600" s="166"/>
      <c r="AN600" s="166"/>
      <c r="AO600" s="166"/>
      <c r="AP600" s="166"/>
      <c r="AQ600" s="166"/>
      <c r="AR600" s="166"/>
      <c r="AS600" s="166"/>
      <c r="AT600" s="166"/>
      <c r="AU600" s="166"/>
      <c r="AV600" s="166"/>
      <c r="AW600" s="166"/>
      <c r="AX600" s="166"/>
      <c r="AY600" s="166"/>
      <c r="AZ600" s="166"/>
      <c r="BA600" s="166"/>
      <c r="BB600" s="166"/>
      <c r="BC600" s="166"/>
      <c r="BD600" s="166"/>
      <c r="BE600" s="166"/>
      <c r="BF600" s="166"/>
      <c r="BG600" s="166"/>
      <c r="BH600" s="166"/>
      <c r="BI600" s="166"/>
      <c r="BJ600" s="166"/>
      <c r="BK600" s="166"/>
      <c r="BL600" s="166"/>
      <c r="BM600" s="166"/>
      <c r="BN600" s="166"/>
      <c r="BO600" s="166"/>
      <c r="BP600" s="166"/>
      <c r="BQ600" s="166"/>
      <c r="BR600" s="166"/>
      <c r="BS600" s="166"/>
    </row>
    <row r="601" spans="1:71" ht="15.75" customHeight="1" thickBot="1" x14ac:dyDescent="0.3">
      <c r="A601" s="165"/>
      <c r="B601" s="165"/>
      <c r="C601" s="148"/>
      <c r="D601" s="148"/>
      <c r="E601" s="166"/>
      <c r="F601" s="166"/>
      <c r="G601" s="166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  <c r="U601" s="166"/>
      <c r="V601" s="166"/>
      <c r="W601" s="166"/>
      <c r="X601" s="166"/>
      <c r="Y601" s="166"/>
      <c r="Z601" s="166"/>
      <c r="AA601" s="166"/>
      <c r="AB601" s="166"/>
      <c r="AC601" s="166"/>
      <c r="AD601" s="166"/>
      <c r="AE601" s="166"/>
      <c r="AF601" s="166"/>
      <c r="AG601" s="166"/>
      <c r="AH601" s="166"/>
      <c r="AI601" s="166"/>
      <c r="AJ601" s="166"/>
      <c r="AK601" s="166"/>
      <c r="AL601" s="166"/>
      <c r="AM601" s="166"/>
      <c r="AN601" s="166"/>
      <c r="AO601" s="166"/>
      <c r="AP601" s="166"/>
      <c r="AQ601" s="166"/>
      <c r="AR601" s="166"/>
      <c r="AS601" s="166"/>
      <c r="AT601" s="166"/>
      <c r="AU601" s="166"/>
      <c r="AV601" s="166"/>
      <c r="AW601" s="166"/>
      <c r="AX601" s="166"/>
      <c r="AY601" s="166"/>
      <c r="AZ601" s="166"/>
      <c r="BA601" s="166"/>
      <c r="BB601" s="166"/>
      <c r="BC601" s="166"/>
      <c r="BD601" s="166"/>
      <c r="BE601" s="166"/>
      <c r="BF601" s="166"/>
      <c r="BG601" s="166"/>
      <c r="BH601" s="166"/>
      <c r="BI601" s="166"/>
      <c r="BJ601" s="166"/>
      <c r="BK601" s="166"/>
      <c r="BL601" s="166"/>
      <c r="BM601" s="166"/>
      <c r="BN601" s="166"/>
      <c r="BO601" s="166"/>
      <c r="BP601" s="166"/>
      <c r="BQ601" s="166"/>
      <c r="BR601" s="166"/>
      <c r="BS601" s="166"/>
    </row>
    <row r="602" spans="1:71" ht="15.75" customHeight="1" thickBot="1" x14ac:dyDescent="0.3">
      <c r="A602" s="165"/>
      <c r="B602" s="165"/>
      <c r="C602" s="148"/>
      <c r="D602" s="148"/>
      <c r="E602" s="166"/>
      <c r="F602" s="166"/>
      <c r="G602" s="166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  <c r="U602" s="166"/>
      <c r="V602" s="166"/>
      <c r="W602" s="166"/>
      <c r="X602" s="166"/>
      <c r="Y602" s="166"/>
      <c r="Z602" s="166"/>
      <c r="AA602" s="166"/>
      <c r="AB602" s="166"/>
      <c r="AC602" s="166"/>
      <c r="AD602" s="166"/>
      <c r="AE602" s="166"/>
      <c r="AF602" s="166"/>
      <c r="AG602" s="166"/>
      <c r="AH602" s="166"/>
      <c r="AI602" s="166"/>
      <c r="AJ602" s="166"/>
      <c r="AK602" s="166"/>
      <c r="AL602" s="166"/>
      <c r="AM602" s="166"/>
      <c r="AN602" s="166"/>
      <c r="AO602" s="166"/>
      <c r="AP602" s="166"/>
      <c r="AQ602" s="166"/>
      <c r="AR602" s="166"/>
      <c r="AS602" s="166"/>
      <c r="AT602" s="166"/>
      <c r="AU602" s="166"/>
      <c r="AV602" s="166"/>
      <c r="AW602" s="166"/>
      <c r="AX602" s="166"/>
      <c r="AY602" s="166"/>
      <c r="AZ602" s="166"/>
      <c r="BA602" s="166"/>
      <c r="BB602" s="166"/>
      <c r="BC602" s="166"/>
      <c r="BD602" s="166"/>
      <c r="BE602" s="166"/>
      <c r="BF602" s="166"/>
      <c r="BG602" s="166"/>
      <c r="BH602" s="166"/>
      <c r="BI602" s="166"/>
      <c r="BJ602" s="166"/>
      <c r="BK602" s="166"/>
      <c r="BL602" s="166"/>
      <c r="BM602" s="166"/>
      <c r="BN602" s="166"/>
      <c r="BO602" s="166"/>
      <c r="BP602" s="166"/>
      <c r="BQ602" s="166"/>
      <c r="BR602" s="166"/>
      <c r="BS602" s="166"/>
    </row>
    <row r="603" spans="1:71" ht="15.75" customHeight="1" thickBot="1" x14ac:dyDescent="0.3">
      <c r="A603" s="165"/>
      <c r="B603" s="165"/>
      <c r="C603" s="148"/>
      <c r="D603" s="148"/>
      <c r="E603" s="166"/>
      <c r="F603" s="166"/>
      <c r="G603" s="166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  <c r="U603" s="166"/>
      <c r="V603" s="166"/>
      <c r="W603" s="166"/>
      <c r="X603" s="166"/>
      <c r="Y603" s="166"/>
      <c r="Z603" s="166"/>
      <c r="AA603" s="166"/>
      <c r="AB603" s="166"/>
      <c r="AC603" s="166"/>
      <c r="AD603" s="166"/>
      <c r="AE603" s="166"/>
      <c r="AF603" s="166"/>
      <c r="AG603" s="166"/>
      <c r="AH603" s="166"/>
      <c r="AI603" s="166"/>
      <c r="AJ603" s="166"/>
      <c r="AK603" s="166"/>
      <c r="AL603" s="166"/>
      <c r="AM603" s="166"/>
      <c r="AN603" s="166"/>
      <c r="AO603" s="166"/>
      <c r="AP603" s="166"/>
      <c r="AQ603" s="166"/>
      <c r="AR603" s="166"/>
      <c r="AS603" s="166"/>
      <c r="AT603" s="166"/>
      <c r="AU603" s="166"/>
      <c r="AV603" s="166"/>
      <c r="AW603" s="166"/>
      <c r="AX603" s="166"/>
      <c r="AY603" s="166"/>
      <c r="AZ603" s="166"/>
      <c r="BA603" s="166"/>
      <c r="BB603" s="166"/>
      <c r="BC603" s="166"/>
      <c r="BD603" s="166"/>
      <c r="BE603" s="166"/>
      <c r="BF603" s="166"/>
      <c r="BG603" s="166"/>
      <c r="BH603" s="166"/>
      <c r="BI603" s="166"/>
      <c r="BJ603" s="166"/>
      <c r="BK603" s="166"/>
      <c r="BL603" s="166"/>
      <c r="BM603" s="166"/>
      <c r="BN603" s="166"/>
      <c r="BO603" s="166"/>
      <c r="BP603" s="166"/>
      <c r="BQ603" s="166"/>
      <c r="BR603" s="166"/>
      <c r="BS603" s="166"/>
    </row>
    <row r="604" spans="1:71" ht="15.75" customHeight="1" thickBot="1" x14ac:dyDescent="0.3">
      <c r="A604" s="165"/>
      <c r="B604" s="165"/>
      <c r="C604" s="148"/>
      <c r="D604" s="148"/>
      <c r="E604" s="166"/>
      <c r="F604" s="166"/>
      <c r="G604" s="166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  <c r="U604" s="166"/>
      <c r="V604" s="166"/>
      <c r="W604" s="166"/>
      <c r="X604" s="166"/>
      <c r="Y604" s="166"/>
      <c r="Z604" s="166"/>
      <c r="AA604" s="166"/>
      <c r="AB604" s="166"/>
      <c r="AC604" s="166"/>
      <c r="AD604" s="166"/>
      <c r="AE604" s="166"/>
      <c r="AF604" s="166"/>
      <c r="AG604" s="166"/>
      <c r="AH604" s="166"/>
      <c r="AI604" s="166"/>
      <c r="AJ604" s="166"/>
      <c r="AK604" s="166"/>
      <c r="AL604" s="166"/>
      <c r="AM604" s="166"/>
      <c r="AN604" s="166"/>
      <c r="AO604" s="166"/>
      <c r="AP604" s="166"/>
      <c r="AQ604" s="166"/>
      <c r="AR604" s="166"/>
      <c r="AS604" s="166"/>
      <c r="AT604" s="166"/>
      <c r="AU604" s="166"/>
      <c r="AV604" s="166"/>
      <c r="AW604" s="166"/>
      <c r="AX604" s="166"/>
      <c r="AY604" s="166"/>
      <c r="AZ604" s="166"/>
      <c r="BA604" s="166"/>
      <c r="BB604" s="166"/>
      <c r="BC604" s="166"/>
      <c r="BD604" s="166"/>
      <c r="BE604" s="166"/>
      <c r="BF604" s="166"/>
      <c r="BG604" s="166"/>
      <c r="BH604" s="166"/>
      <c r="BI604" s="166"/>
      <c r="BJ604" s="166"/>
      <c r="BK604" s="166"/>
      <c r="BL604" s="166"/>
      <c r="BM604" s="166"/>
      <c r="BN604" s="166"/>
      <c r="BO604" s="166"/>
      <c r="BP604" s="166"/>
      <c r="BQ604" s="166"/>
      <c r="BR604" s="166"/>
      <c r="BS604" s="166"/>
    </row>
    <row r="605" spans="1:71" ht="15.75" customHeight="1" thickBot="1" x14ac:dyDescent="0.3">
      <c r="A605" s="165"/>
      <c r="B605" s="165"/>
      <c r="C605" s="148"/>
      <c r="D605" s="148"/>
      <c r="E605" s="166"/>
      <c r="F605" s="166"/>
      <c r="G605" s="166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  <c r="U605" s="166"/>
      <c r="V605" s="166"/>
      <c r="W605" s="166"/>
      <c r="X605" s="166"/>
      <c r="Y605" s="166"/>
      <c r="Z605" s="166"/>
      <c r="AA605" s="166"/>
      <c r="AB605" s="166"/>
      <c r="AC605" s="166"/>
      <c r="AD605" s="166"/>
      <c r="AE605" s="166"/>
      <c r="AF605" s="166"/>
      <c r="AG605" s="166"/>
      <c r="AH605" s="166"/>
      <c r="AI605" s="166"/>
      <c r="AJ605" s="166"/>
      <c r="AK605" s="166"/>
      <c r="AL605" s="166"/>
      <c r="AM605" s="166"/>
      <c r="AN605" s="166"/>
      <c r="AO605" s="166"/>
      <c r="AP605" s="166"/>
      <c r="AQ605" s="166"/>
      <c r="AR605" s="166"/>
      <c r="AS605" s="166"/>
      <c r="AT605" s="166"/>
      <c r="AU605" s="166"/>
      <c r="AV605" s="166"/>
      <c r="AW605" s="166"/>
      <c r="AX605" s="166"/>
      <c r="AY605" s="166"/>
      <c r="AZ605" s="166"/>
      <c r="BA605" s="166"/>
      <c r="BB605" s="166"/>
      <c r="BC605" s="166"/>
      <c r="BD605" s="166"/>
      <c r="BE605" s="166"/>
      <c r="BF605" s="166"/>
      <c r="BG605" s="166"/>
      <c r="BH605" s="166"/>
      <c r="BI605" s="166"/>
      <c r="BJ605" s="166"/>
      <c r="BK605" s="166"/>
      <c r="BL605" s="166"/>
      <c r="BM605" s="166"/>
      <c r="BN605" s="166"/>
      <c r="BO605" s="166"/>
      <c r="BP605" s="166"/>
      <c r="BQ605" s="166"/>
      <c r="BR605" s="166"/>
      <c r="BS605" s="166"/>
    </row>
    <row r="606" spans="1:71" ht="15.75" customHeight="1" thickBot="1" x14ac:dyDescent="0.3">
      <c r="A606" s="165"/>
      <c r="B606" s="165"/>
      <c r="C606" s="148"/>
      <c r="D606" s="148"/>
      <c r="E606" s="166"/>
      <c r="F606" s="166"/>
      <c r="G606" s="166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  <c r="U606" s="166"/>
      <c r="V606" s="166"/>
      <c r="W606" s="166"/>
      <c r="X606" s="166"/>
      <c r="Y606" s="166"/>
      <c r="Z606" s="166"/>
      <c r="AA606" s="166"/>
      <c r="AB606" s="166"/>
      <c r="AC606" s="166"/>
      <c r="AD606" s="166"/>
      <c r="AE606" s="166"/>
      <c r="AF606" s="166"/>
      <c r="AG606" s="166"/>
      <c r="AH606" s="166"/>
      <c r="AI606" s="166"/>
      <c r="AJ606" s="166"/>
      <c r="AK606" s="166"/>
      <c r="AL606" s="166"/>
      <c r="AM606" s="166"/>
      <c r="AN606" s="166"/>
      <c r="AO606" s="166"/>
      <c r="AP606" s="166"/>
      <c r="AQ606" s="166"/>
      <c r="AR606" s="166"/>
      <c r="AS606" s="166"/>
      <c r="AT606" s="166"/>
      <c r="AU606" s="166"/>
      <c r="AV606" s="166"/>
      <c r="AW606" s="166"/>
      <c r="AX606" s="166"/>
      <c r="AY606" s="166"/>
      <c r="AZ606" s="166"/>
      <c r="BA606" s="166"/>
      <c r="BB606" s="166"/>
      <c r="BC606" s="166"/>
      <c r="BD606" s="166"/>
      <c r="BE606" s="166"/>
      <c r="BF606" s="166"/>
      <c r="BG606" s="166"/>
      <c r="BH606" s="166"/>
      <c r="BI606" s="166"/>
      <c r="BJ606" s="166"/>
      <c r="BK606" s="166"/>
      <c r="BL606" s="166"/>
      <c r="BM606" s="166"/>
      <c r="BN606" s="166"/>
      <c r="BO606" s="166"/>
      <c r="BP606" s="166"/>
      <c r="BQ606" s="166"/>
      <c r="BR606" s="166"/>
      <c r="BS606" s="166"/>
    </row>
    <row r="607" spans="1:71" ht="15.75" customHeight="1" thickBot="1" x14ac:dyDescent="0.3">
      <c r="A607" s="165"/>
      <c r="B607" s="165"/>
      <c r="C607" s="148"/>
      <c r="D607" s="148"/>
      <c r="E607" s="166"/>
      <c r="F607" s="166"/>
      <c r="G607" s="166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  <c r="U607" s="166"/>
      <c r="V607" s="166"/>
      <c r="W607" s="166"/>
      <c r="X607" s="166"/>
      <c r="Y607" s="166"/>
      <c r="Z607" s="166"/>
      <c r="AA607" s="166"/>
      <c r="AB607" s="166"/>
      <c r="AC607" s="166"/>
      <c r="AD607" s="166"/>
      <c r="AE607" s="166"/>
      <c r="AF607" s="166"/>
      <c r="AG607" s="166"/>
      <c r="AH607" s="166"/>
      <c r="AI607" s="166"/>
      <c r="AJ607" s="166"/>
      <c r="AK607" s="166"/>
      <c r="AL607" s="166"/>
      <c r="AM607" s="166"/>
      <c r="AN607" s="166"/>
      <c r="AO607" s="166"/>
      <c r="AP607" s="166"/>
      <c r="AQ607" s="166"/>
      <c r="AR607" s="166"/>
      <c r="AS607" s="166"/>
      <c r="AT607" s="166"/>
      <c r="AU607" s="166"/>
      <c r="AV607" s="166"/>
      <c r="AW607" s="166"/>
      <c r="AX607" s="166"/>
      <c r="AY607" s="166"/>
      <c r="AZ607" s="166"/>
      <c r="BA607" s="166"/>
      <c r="BB607" s="166"/>
      <c r="BC607" s="166"/>
      <c r="BD607" s="166"/>
      <c r="BE607" s="166"/>
      <c r="BF607" s="166"/>
      <c r="BG607" s="166"/>
      <c r="BH607" s="166"/>
      <c r="BI607" s="166"/>
      <c r="BJ607" s="166"/>
      <c r="BK607" s="166"/>
      <c r="BL607" s="166"/>
      <c r="BM607" s="166"/>
      <c r="BN607" s="166"/>
      <c r="BO607" s="166"/>
      <c r="BP607" s="166"/>
      <c r="BQ607" s="166"/>
      <c r="BR607" s="166"/>
      <c r="BS607" s="166"/>
    </row>
    <row r="608" spans="1:71" ht="15.75" customHeight="1" thickBot="1" x14ac:dyDescent="0.3">
      <c r="A608" s="165"/>
      <c r="B608" s="165"/>
      <c r="C608" s="148"/>
      <c r="D608" s="148"/>
      <c r="E608" s="166"/>
      <c r="F608" s="166"/>
      <c r="G608" s="166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  <c r="U608" s="166"/>
      <c r="V608" s="166"/>
      <c r="W608" s="166"/>
      <c r="X608" s="166"/>
      <c r="Y608" s="166"/>
      <c r="Z608" s="166"/>
      <c r="AA608" s="166"/>
      <c r="AB608" s="166"/>
      <c r="AC608" s="166"/>
      <c r="AD608" s="166"/>
      <c r="AE608" s="166"/>
      <c r="AF608" s="166"/>
      <c r="AG608" s="166"/>
      <c r="AH608" s="166"/>
      <c r="AI608" s="166"/>
      <c r="AJ608" s="166"/>
      <c r="AK608" s="166"/>
      <c r="AL608" s="166"/>
      <c r="AM608" s="166"/>
      <c r="AN608" s="166"/>
      <c r="AO608" s="166"/>
      <c r="AP608" s="166"/>
      <c r="AQ608" s="166"/>
      <c r="AR608" s="166"/>
      <c r="AS608" s="166"/>
      <c r="AT608" s="166"/>
      <c r="AU608" s="166"/>
      <c r="AV608" s="166"/>
      <c r="AW608" s="166"/>
      <c r="AX608" s="166"/>
      <c r="AY608" s="166"/>
      <c r="AZ608" s="166"/>
      <c r="BA608" s="166"/>
      <c r="BB608" s="166"/>
      <c r="BC608" s="166"/>
      <c r="BD608" s="166"/>
      <c r="BE608" s="166"/>
      <c r="BF608" s="166"/>
      <c r="BG608" s="166"/>
      <c r="BH608" s="166"/>
      <c r="BI608" s="166"/>
      <c r="BJ608" s="166"/>
      <c r="BK608" s="166"/>
      <c r="BL608" s="166"/>
      <c r="BM608" s="166"/>
      <c r="BN608" s="166"/>
      <c r="BO608" s="166"/>
      <c r="BP608" s="166"/>
      <c r="BQ608" s="166"/>
      <c r="BR608" s="166"/>
      <c r="BS608" s="166"/>
    </row>
    <row r="609" spans="1:71" ht="15.75" customHeight="1" thickBot="1" x14ac:dyDescent="0.3">
      <c r="A609" s="165"/>
      <c r="B609" s="165"/>
      <c r="C609" s="148"/>
      <c r="D609" s="148"/>
      <c r="E609" s="166"/>
      <c r="F609" s="166"/>
      <c r="G609" s="166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  <c r="U609" s="166"/>
      <c r="V609" s="166"/>
      <c r="W609" s="166"/>
      <c r="X609" s="166"/>
      <c r="Y609" s="166"/>
      <c r="Z609" s="166"/>
      <c r="AA609" s="166"/>
      <c r="AB609" s="166"/>
      <c r="AC609" s="166"/>
      <c r="AD609" s="166"/>
      <c r="AE609" s="166"/>
      <c r="AF609" s="166"/>
      <c r="AG609" s="166"/>
      <c r="AH609" s="166"/>
      <c r="AI609" s="166"/>
      <c r="AJ609" s="166"/>
      <c r="AK609" s="166"/>
      <c r="AL609" s="166"/>
      <c r="AM609" s="166"/>
      <c r="AN609" s="166"/>
      <c r="AO609" s="166"/>
      <c r="AP609" s="166"/>
      <c r="AQ609" s="166"/>
      <c r="AR609" s="166"/>
      <c r="AS609" s="166"/>
      <c r="AT609" s="166"/>
      <c r="AU609" s="166"/>
      <c r="AV609" s="166"/>
      <c r="AW609" s="166"/>
      <c r="AX609" s="166"/>
      <c r="AY609" s="166"/>
      <c r="AZ609" s="166"/>
      <c r="BA609" s="166"/>
      <c r="BB609" s="166"/>
      <c r="BC609" s="166"/>
      <c r="BD609" s="166"/>
      <c r="BE609" s="166"/>
      <c r="BF609" s="166"/>
      <c r="BG609" s="166"/>
      <c r="BH609" s="166"/>
      <c r="BI609" s="166"/>
      <c r="BJ609" s="166"/>
      <c r="BK609" s="166"/>
      <c r="BL609" s="166"/>
      <c r="BM609" s="166"/>
      <c r="BN609" s="166"/>
      <c r="BO609" s="166"/>
      <c r="BP609" s="166"/>
      <c r="BQ609" s="166"/>
      <c r="BR609" s="166"/>
      <c r="BS609" s="166"/>
    </row>
    <row r="610" spans="1:71" ht="15.75" customHeight="1" thickBot="1" x14ac:dyDescent="0.3">
      <c r="A610" s="165"/>
      <c r="B610" s="165"/>
      <c r="C610" s="148"/>
      <c r="D610" s="148"/>
      <c r="E610" s="166"/>
      <c r="F610" s="166"/>
      <c r="G610" s="166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  <c r="U610" s="166"/>
      <c r="V610" s="166"/>
      <c r="W610" s="166"/>
      <c r="X610" s="166"/>
      <c r="Y610" s="166"/>
      <c r="Z610" s="166"/>
      <c r="AA610" s="166"/>
      <c r="AB610" s="166"/>
      <c r="AC610" s="166"/>
      <c r="AD610" s="166"/>
      <c r="AE610" s="166"/>
      <c r="AF610" s="166"/>
      <c r="AG610" s="166"/>
      <c r="AH610" s="166"/>
      <c r="AI610" s="166"/>
      <c r="AJ610" s="166"/>
      <c r="AK610" s="166"/>
      <c r="AL610" s="166"/>
      <c r="AM610" s="166"/>
      <c r="AN610" s="166"/>
      <c r="AO610" s="166"/>
      <c r="AP610" s="166"/>
      <c r="AQ610" s="166"/>
      <c r="AR610" s="166"/>
      <c r="AS610" s="166"/>
      <c r="AT610" s="166"/>
      <c r="AU610" s="166"/>
      <c r="AV610" s="166"/>
      <c r="AW610" s="166"/>
      <c r="AX610" s="166"/>
      <c r="AY610" s="166"/>
      <c r="AZ610" s="166"/>
      <c r="BA610" s="166"/>
      <c r="BB610" s="166"/>
      <c r="BC610" s="166"/>
      <c r="BD610" s="166"/>
      <c r="BE610" s="166"/>
      <c r="BF610" s="166"/>
      <c r="BG610" s="166"/>
      <c r="BH610" s="166"/>
      <c r="BI610" s="166"/>
      <c r="BJ610" s="166"/>
      <c r="BK610" s="166"/>
      <c r="BL610" s="166"/>
      <c r="BM610" s="166"/>
      <c r="BN610" s="166"/>
      <c r="BO610" s="166"/>
      <c r="BP610" s="166"/>
      <c r="BQ610" s="166"/>
      <c r="BR610" s="166"/>
      <c r="BS610" s="166"/>
    </row>
    <row r="611" spans="1:71" ht="15.75" customHeight="1" thickBot="1" x14ac:dyDescent="0.3">
      <c r="A611" s="165"/>
      <c r="B611" s="165"/>
      <c r="C611" s="148"/>
      <c r="D611" s="148"/>
      <c r="E611" s="166"/>
      <c r="F611" s="166"/>
      <c r="G611" s="166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  <c r="U611" s="166"/>
      <c r="V611" s="166"/>
      <c r="W611" s="166"/>
      <c r="X611" s="166"/>
      <c r="Y611" s="166"/>
      <c r="Z611" s="166"/>
      <c r="AA611" s="166"/>
      <c r="AB611" s="166"/>
      <c r="AC611" s="166"/>
      <c r="AD611" s="166"/>
      <c r="AE611" s="166"/>
      <c r="AF611" s="166"/>
      <c r="AG611" s="166"/>
      <c r="AH611" s="166"/>
      <c r="AI611" s="166"/>
      <c r="AJ611" s="166"/>
      <c r="AK611" s="166"/>
      <c r="AL611" s="166"/>
      <c r="AM611" s="166"/>
      <c r="AN611" s="166"/>
      <c r="AO611" s="166"/>
      <c r="AP611" s="166"/>
      <c r="AQ611" s="166"/>
      <c r="AR611" s="166"/>
      <c r="AS611" s="166"/>
      <c r="AT611" s="166"/>
      <c r="AU611" s="166"/>
      <c r="AV611" s="166"/>
      <c r="AW611" s="166"/>
      <c r="AX611" s="166"/>
      <c r="AY611" s="166"/>
      <c r="AZ611" s="166"/>
      <c r="BA611" s="166"/>
      <c r="BB611" s="166"/>
      <c r="BC611" s="166"/>
      <c r="BD611" s="166"/>
      <c r="BE611" s="166"/>
      <c r="BF611" s="166"/>
      <c r="BG611" s="166"/>
      <c r="BH611" s="166"/>
      <c r="BI611" s="166"/>
      <c r="BJ611" s="166"/>
      <c r="BK611" s="166"/>
      <c r="BL611" s="166"/>
      <c r="BM611" s="166"/>
      <c r="BN611" s="166"/>
      <c r="BO611" s="166"/>
      <c r="BP611" s="166"/>
      <c r="BQ611" s="166"/>
      <c r="BR611" s="166"/>
      <c r="BS611" s="166"/>
    </row>
    <row r="612" spans="1:71" ht="15.75" customHeight="1" thickBot="1" x14ac:dyDescent="0.3">
      <c r="A612" s="165"/>
      <c r="B612" s="165"/>
      <c r="C612" s="148"/>
      <c r="D612" s="148"/>
      <c r="E612" s="166"/>
      <c r="F612" s="166"/>
      <c r="G612" s="166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  <c r="U612" s="166"/>
      <c r="V612" s="166"/>
      <c r="W612" s="166"/>
      <c r="X612" s="166"/>
      <c r="Y612" s="166"/>
      <c r="Z612" s="166"/>
      <c r="AA612" s="166"/>
      <c r="AB612" s="166"/>
      <c r="AC612" s="166"/>
      <c r="AD612" s="166"/>
      <c r="AE612" s="166"/>
      <c r="AF612" s="166"/>
      <c r="AG612" s="166"/>
      <c r="AH612" s="166"/>
      <c r="AI612" s="166"/>
      <c r="AJ612" s="166"/>
      <c r="AK612" s="166"/>
      <c r="AL612" s="166"/>
      <c r="AM612" s="166"/>
      <c r="AN612" s="166"/>
      <c r="AO612" s="166"/>
      <c r="AP612" s="166"/>
      <c r="AQ612" s="166"/>
      <c r="AR612" s="166"/>
      <c r="AS612" s="166"/>
      <c r="AT612" s="166"/>
      <c r="AU612" s="166"/>
      <c r="AV612" s="166"/>
      <c r="AW612" s="166"/>
      <c r="AX612" s="166"/>
      <c r="AY612" s="166"/>
      <c r="AZ612" s="166"/>
      <c r="BA612" s="166"/>
      <c r="BB612" s="166"/>
      <c r="BC612" s="166"/>
      <c r="BD612" s="166"/>
      <c r="BE612" s="166"/>
      <c r="BF612" s="166"/>
      <c r="BG612" s="166"/>
      <c r="BH612" s="166"/>
      <c r="BI612" s="166"/>
      <c r="BJ612" s="166"/>
      <c r="BK612" s="166"/>
      <c r="BL612" s="166"/>
      <c r="BM612" s="166"/>
      <c r="BN612" s="166"/>
      <c r="BO612" s="166"/>
      <c r="BP612" s="166"/>
      <c r="BQ612" s="166"/>
      <c r="BR612" s="166"/>
      <c r="BS612" s="166"/>
    </row>
    <row r="613" spans="1:71" ht="15.75" customHeight="1" thickBot="1" x14ac:dyDescent="0.3">
      <c r="A613" s="165"/>
      <c r="B613" s="165"/>
      <c r="C613" s="148"/>
      <c r="D613" s="148"/>
      <c r="E613" s="166"/>
      <c r="F613" s="166"/>
      <c r="G613" s="166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  <c r="U613" s="166"/>
      <c r="V613" s="166"/>
      <c r="W613" s="166"/>
      <c r="X613" s="166"/>
      <c r="Y613" s="166"/>
      <c r="Z613" s="166"/>
      <c r="AA613" s="166"/>
      <c r="AB613" s="166"/>
      <c r="AC613" s="166"/>
      <c r="AD613" s="166"/>
      <c r="AE613" s="166"/>
      <c r="AF613" s="166"/>
      <c r="AG613" s="166"/>
      <c r="AH613" s="166"/>
      <c r="AI613" s="166"/>
      <c r="AJ613" s="166"/>
      <c r="AK613" s="166"/>
      <c r="AL613" s="166"/>
      <c r="AM613" s="166"/>
      <c r="AN613" s="166"/>
      <c r="AO613" s="166"/>
      <c r="AP613" s="166"/>
      <c r="AQ613" s="166"/>
      <c r="AR613" s="166"/>
      <c r="AS613" s="166"/>
      <c r="AT613" s="166"/>
      <c r="AU613" s="166"/>
      <c r="AV613" s="166"/>
      <c r="AW613" s="166"/>
      <c r="AX613" s="166"/>
      <c r="AY613" s="166"/>
      <c r="AZ613" s="166"/>
      <c r="BA613" s="166"/>
      <c r="BB613" s="166"/>
      <c r="BC613" s="166"/>
      <c r="BD613" s="166"/>
      <c r="BE613" s="166"/>
      <c r="BF613" s="166"/>
      <c r="BG613" s="166"/>
      <c r="BH613" s="166"/>
      <c r="BI613" s="166"/>
      <c r="BJ613" s="166"/>
      <c r="BK613" s="166"/>
      <c r="BL613" s="166"/>
      <c r="BM613" s="166"/>
      <c r="BN613" s="166"/>
      <c r="BO613" s="166"/>
      <c r="BP613" s="166"/>
      <c r="BQ613" s="166"/>
      <c r="BR613" s="166"/>
      <c r="BS613" s="166"/>
    </row>
    <row r="614" spans="1:71" ht="15.75" customHeight="1" thickBot="1" x14ac:dyDescent="0.3">
      <c r="A614" s="165"/>
      <c r="B614" s="165"/>
      <c r="C614" s="148"/>
      <c r="D614" s="148"/>
      <c r="E614" s="166"/>
      <c r="F614" s="166"/>
      <c r="G614" s="166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  <c r="U614" s="166"/>
      <c r="V614" s="166"/>
      <c r="W614" s="166"/>
      <c r="X614" s="166"/>
      <c r="Y614" s="166"/>
      <c r="Z614" s="166"/>
      <c r="AA614" s="166"/>
      <c r="AB614" s="166"/>
      <c r="AC614" s="166"/>
      <c r="AD614" s="166"/>
      <c r="AE614" s="166"/>
      <c r="AF614" s="166"/>
      <c r="AG614" s="166"/>
      <c r="AH614" s="166"/>
      <c r="AI614" s="166"/>
      <c r="AJ614" s="166"/>
      <c r="AK614" s="166"/>
      <c r="AL614" s="166"/>
      <c r="AM614" s="166"/>
      <c r="AN614" s="166"/>
      <c r="AO614" s="166"/>
      <c r="AP614" s="166"/>
      <c r="AQ614" s="166"/>
      <c r="AR614" s="166"/>
      <c r="AS614" s="166"/>
      <c r="AT614" s="166"/>
      <c r="AU614" s="166"/>
      <c r="AV614" s="166"/>
      <c r="AW614" s="166"/>
      <c r="AX614" s="166"/>
      <c r="AY614" s="166"/>
      <c r="AZ614" s="166"/>
      <c r="BA614" s="166"/>
      <c r="BB614" s="166"/>
      <c r="BC614" s="166"/>
      <c r="BD614" s="166"/>
      <c r="BE614" s="166"/>
      <c r="BF614" s="166"/>
      <c r="BG614" s="166"/>
      <c r="BH614" s="166"/>
      <c r="BI614" s="166"/>
      <c r="BJ614" s="166"/>
      <c r="BK614" s="166"/>
      <c r="BL614" s="166"/>
      <c r="BM614" s="166"/>
      <c r="BN614" s="166"/>
      <c r="BO614" s="166"/>
      <c r="BP614" s="166"/>
      <c r="BQ614" s="166"/>
      <c r="BR614" s="166"/>
      <c r="BS614" s="166"/>
    </row>
    <row r="615" spans="1:71" ht="15.75" customHeight="1" thickBot="1" x14ac:dyDescent="0.3">
      <c r="A615" s="165"/>
      <c r="B615" s="165"/>
      <c r="C615" s="148"/>
      <c r="D615" s="148"/>
      <c r="E615" s="166"/>
      <c r="F615" s="166"/>
      <c r="G615" s="166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  <c r="U615" s="166"/>
      <c r="V615" s="166"/>
      <c r="W615" s="166"/>
      <c r="X615" s="166"/>
      <c r="Y615" s="166"/>
      <c r="Z615" s="166"/>
      <c r="AA615" s="166"/>
      <c r="AB615" s="166"/>
      <c r="AC615" s="166"/>
      <c r="AD615" s="166"/>
      <c r="AE615" s="166"/>
      <c r="AF615" s="166"/>
      <c r="AG615" s="166"/>
      <c r="AH615" s="166"/>
      <c r="AI615" s="166"/>
      <c r="AJ615" s="166"/>
      <c r="AK615" s="166"/>
      <c r="AL615" s="166"/>
      <c r="AM615" s="166"/>
      <c r="AN615" s="166"/>
      <c r="AO615" s="166"/>
      <c r="AP615" s="166"/>
      <c r="AQ615" s="166"/>
      <c r="AR615" s="166"/>
      <c r="AS615" s="166"/>
      <c r="AT615" s="166"/>
      <c r="AU615" s="166"/>
      <c r="AV615" s="166"/>
      <c r="AW615" s="166"/>
      <c r="AX615" s="166"/>
      <c r="AY615" s="166"/>
      <c r="AZ615" s="166"/>
      <c r="BA615" s="166"/>
      <c r="BB615" s="166"/>
      <c r="BC615" s="166"/>
      <c r="BD615" s="166"/>
      <c r="BE615" s="166"/>
      <c r="BF615" s="166"/>
      <c r="BG615" s="166"/>
      <c r="BH615" s="166"/>
      <c r="BI615" s="166"/>
      <c r="BJ615" s="166"/>
      <c r="BK615" s="166"/>
      <c r="BL615" s="166"/>
      <c r="BM615" s="166"/>
      <c r="BN615" s="166"/>
      <c r="BO615" s="166"/>
      <c r="BP615" s="166"/>
      <c r="BQ615" s="166"/>
      <c r="BR615" s="166"/>
      <c r="BS615" s="166"/>
    </row>
    <row r="616" spans="1:71" ht="15.75" customHeight="1" thickBot="1" x14ac:dyDescent="0.3">
      <c r="A616" s="165"/>
      <c r="B616" s="165"/>
      <c r="C616" s="148"/>
      <c r="D616" s="148"/>
      <c r="E616" s="166"/>
      <c r="F616" s="166"/>
      <c r="G616" s="166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  <c r="U616" s="166"/>
      <c r="V616" s="166"/>
      <c r="W616" s="166"/>
      <c r="X616" s="166"/>
      <c r="Y616" s="166"/>
      <c r="Z616" s="166"/>
      <c r="AA616" s="166"/>
      <c r="AB616" s="166"/>
      <c r="AC616" s="166"/>
      <c r="AD616" s="166"/>
      <c r="AE616" s="166"/>
      <c r="AF616" s="166"/>
      <c r="AG616" s="166"/>
      <c r="AH616" s="166"/>
      <c r="AI616" s="166"/>
      <c r="AJ616" s="166"/>
      <c r="AK616" s="166"/>
      <c r="AL616" s="166"/>
      <c r="AM616" s="166"/>
      <c r="AN616" s="166"/>
      <c r="AO616" s="166"/>
      <c r="AP616" s="166"/>
      <c r="AQ616" s="166"/>
      <c r="AR616" s="166"/>
      <c r="AS616" s="166"/>
      <c r="AT616" s="166"/>
      <c r="AU616" s="166"/>
      <c r="AV616" s="166"/>
      <c r="AW616" s="166"/>
      <c r="AX616" s="166"/>
      <c r="AY616" s="166"/>
      <c r="AZ616" s="166"/>
      <c r="BA616" s="166"/>
      <c r="BB616" s="166"/>
      <c r="BC616" s="166"/>
      <c r="BD616" s="166"/>
      <c r="BE616" s="166"/>
      <c r="BF616" s="166"/>
      <c r="BG616" s="166"/>
      <c r="BH616" s="166"/>
      <c r="BI616" s="166"/>
      <c r="BJ616" s="166"/>
      <c r="BK616" s="166"/>
      <c r="BL616" s="166"/>
      <c r="BM616" s="166"/>
      <c r="BN616" s="166"/>
      <c r="BO616" s="166"/>
      <c r="BP616" s="166"/>
      <c r="BQ616" s="166"/>
      <c r="BR616" s="166"/>
      <c r="BS616" s="166"/>
    </row>
    <row r="617" spans="1:71" ht="15.75" customHeight="1" thickBot="1" x14ac:dyDescent="0.3">
      <c r="A617" s="165"/>
      <c r="B617" s="165"/>
      <c r="C617" s="148"/>
      <c r="D617" s="148"/>
      <c r="E617" s="166"/>
      <c r="F617" s="166"/>
      <c r="G617" s="166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  <c r="U617" s="166"/>
      <c r="V617" s="166"/>
      <c r="W617" s="166"/>
      <c r="X617" s="166"/>
      <c r="Y617" s="166"/>
      <c r="Z617" s="166"/>
      <c r="AA617" s="166"/>
      <c r="AB617" s="166"/>
      <c r="AC617" s="166"/>
      <c r="AD617" s="166"/>
      <c r="AE617" s="166"/>
      <c r="AF617" s="166"/>
      <c r="AG617" s="166"/>
      <c r="AH617" s="166"/>
      <c r="AI617" s="166"/>
      <c r="AJ617" s="166"/>
      <c r="AK617" s="166"/>
      <c r="AL617" s="166"/>
      <c r="AM617" s="166"/>
      <c r="AN617" s="166"/>
      <c r="AO617" s="166"/>
      <c r="AP617" s="166"/>
      <c r="AQ617" s="166"/>
      <c r="AR617" s="166"/>
      <c r="AS617" s="166"/>
      <c r="AT617" s="166"/>
      <c r="AU617" s="166"/>
      <c r="AV617" s="166"/>
      <c r="AW617" s="166"/>
      <c r="AX617" s="166"/>
      <c r="AY617" s="166"/>
      <c r="AZ617" s="166"/>
      <c r="BA617" s="166"/>
      <c r="BB617" s="166"/>
      <c r="BC617" s="166"/>
      <c r="BD617" s="166"/>
      <c r="BE617" s="166"/>
      <c r="BF617" s="166"/>
      <c r="BG617" s="166"/>
      <c r="BH617" s="166"/>
      <c r="BI617" s="166"/>
      <c r="BJ617" s="166"/>
      <c r="BK617" s="166"/>
      <c r="BL617" s="166"/>
      <c r="BM617" s="166"/>
      <c r="BN617" s="166"/>
      <c r="BO617" s="166"/>
      <c r="BP617" s="166"/>
      <c r="BQ617" s="166"/>
      <c r="BR617" s="166"/>
      <c r="BS617" s="166"/>
    </row>
    <row r="618" spans="1:71" ht="15.75" customHeight="1" thickBot="1" x14ac:dyDescent="0.3">
      <c r="A618" s="165"/>
      <c r="B618" s="165"/>
      <c r="C618" s="148"/>
      <c r="D618" s="148"/>
      <c r="E618" s="166"/>
      <c r="F618" s="166"/>
      <c r="G618" s="166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  <c r="U618" s="166"/>
      <c r="V618" s="166"/>
      <c r="W618" s="166"/>
      <c r="X618" s="166"/>
      <c r="Y618" s="166"/>
      <c r="Z618" s="166"/>
      <c r="AA618" s="166"/>
      <c r="AB618" s="166"/>
      <c r="AC618" s="166"/>
      <c r="AD618" s="166"/>
      <c r="AE618" s="166"/>
      <c r="AF618" s="166"/>
      <c r="AG618" s="166"/>
      <c r="AH618" s="166"/>
      <c r="AI618" s="166"/>
      <c r="AJ618" s="166"/>
      <c r="AK618" s="166"/>
      <c r="AL618" s="166"/>
      <c r="AM618" s="166"/>
      <c r="AN618" s="166"/>
      <c r="AO618" s="166"/>
      <c r="AP618" s="166"/>
      <c r="AQ618" s="166"/>
      <c r="AR618" s="166"/>
      <c r="AS618" s="166"/>
      <c r="AT618" s="166"/>
      <c r="AU618" s="166"/>
      <c r="AV618" s="166"/>
      <c r="AW618" s="166"/>
      <c r="AX618" s="166"/>
      <c r="AY618" s="166"/>
      <c r="AZ618" s="166"/>
      <c r="BA618" s="166"/>
      <c r="BB618" s="166"/>
      <c r="BC618" s="166"/>
      <c r="BD618" s="166"/>
      <c r="BE618" s="166"/>
      <c r="BF618" s="166"/>
      <c r="BG618" s="166"/>
      <c r="BH618" s="166"/>
      <c r="BI618" s="166"/>
      <c r="BJ618" s="166"/>
      <c r="BK618" s="166"/>
      <c r="BL618" s="166"/>
      <c r="BM618" s="166"/>
      <c r="BN618" s="166"/>
      <c r="BO618" s="166"/>
      <c r="BP618" s="166"/>
      <c r="BQ618" s="166"/>
      <c r="BR618" s="166"/>
      <c r="BS618" s="166"/>
    </row>
    <row r="619" spans="1:71" ht="15.75" customHeight="1" thickBot="1" x14ac:dyDescent="0.3">
      <c r="A619" s="165"/>
      <c r="B619" s="165"/>
      <c r="C619" s="148"/>
      <c r="D619" s="148"/>
      <c r="E619" s="166"/>
      <c r="F619" s="166"/>
      <c r="G619" s="166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  <c r="U619" s="166"/>
      <c r="V619" s="166"/>
      <c r="W619" s="166"/>
      <c r="X619" s="166"/>
      <c r="Y619" s="166"/>
      <c r="Z619" s="166"/>
      <c r="AA619" s="166"/>
      <c r="AB619" s="166"/>
      <c r="AC619" s="166"/>
      <c r="AD619" s="166"/>
      <c r="AE619" s="166"/>
      <c r="AF619" s="166"/>
      <c r="AG619" s="166"/>
      <c r="AH619" s="166"/>
      <c r="AI619" s="166"/>
      <c r="AJ619" s="166"/>
      <c r="AK619" s="166"/>
      <c r="AL619" s="166"/>
      <c r="AM619" s="166"/>
      <c r="AN619" s="166"/>
      <c r="AO619" s="166"/>
      <c r="AP619" s="166"/>
      <c r="AQ619" s="166"/>
      <c r="AR619" s="166"/>
      <c r="AS619" s="166"/>
      <c r="AT619" s="166"/>
      <c r="AU619" s="166"/>
      <c r="AV619" s="166"/>
      <c r="AW619" s="166"/>
      <c r="AX619" s="166"/>
      <c r="AY619" s="166"/>
      <c r="AZ619" s="166"/>
      <c r="BA619" s="166"/>
      <c r="BB619" s="166"/>
      <c r="BC619" s="166"/>
      <c r="BD619" s="166"/>
      <c r="BE619" s="166"/>
      <c r="BF619" s="166"/>
      <c r="BG619" s="166"/>
      <c r="BH619" s="166"/>
      <c r="BI619" s="166"/>
      <c r="BJ619" s="166"/>
      <c r="BK619" s="166"/>
      <c r="BL619" s="166"/>
      <c r="BM619" s="166"/>
      <c r="BN619" s="166"/>
      <c r="BO619" s="166"/>
      <c r="BP619" s="166"/>
      <c r="BQ619" s="166"/>
      <c r="BR619" s="166"/>
      <c r="BS619" s="166"/>
    </row>
    <row r="620" spans="1:71" ht="15.75" customHeight="1" thickBot="1" x14ac:dyDescent="0.3">
      <c r="A620" s="165"/>
      <c r="B620" s="165"/>
      <c r="C620" s="148"/>
      <c r="D620" s="148"/>
      <c r="E620" s="166"/>
      <c r="F620" s="166"/>
      <c r="G620" s="166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  <c r="U620" s="166"/>
      <c r="V620" s="166"/>
      <c r="W620" s="166"/>
      <c r="X620" s="166"/>
      <c r="Y620" s="166"/>
      <c r="Z620" s="166"/>
      <c r="AA620" s="166"/>
      <c r="AB620" s="166"/>
      <c r="AC620" s="166"/>
      <c r="AD620" s="166"/>
      <c r="AE620" s="166"/>
      <c r="AF620" s="166"/>
      <c r="AG620" s="166"/>
      <c r="AH620" s="166"/>
      <c r="AI620" s="166"/>
      <c r="AJ620" s="166"/>
      <c r="AK620" s="166"/>
      <c r="AL620" s="166"/>
      <c r="AM620" s="166"/>
      <c r="AN620" s="166"/>
      <c r="AO620" s="166"/>
      <c r="AP620" s="166"/>
      <c r="AQ620" s="166"/>
      <c r="AR620" s="166"/>
      <c r="AS620" s="166"/>
      <c r="AT620" s="166"/>
      <c r="AU620" s="166"/>
      <c r="AV620" s="166"/>
      <c r="AW620" s="166"/>
      <c r="AX620" s="166"/>
      <c r="AY620" s="166"/>
      <c r="AZ620" s="166"/>
      <c r="BA620" s="166"/>
      <c r="BB620" s="166"/>
      <c r="BC620" s="166"/>
      <c r="BD620" s="166"/>
      <c r="BE620" s="166"/>
      <c r="BF620" s="166"/>
      <c r="BG620" s="166"/>
      <c r="BH620" s="166"/>
      <c r="BI620" s="166"/>
      <c r="BJ620" s="166"/>
      <c r="BK620" s="166"/>
      <c r="BL620" s="166"/>
      <c r="BM620" s="166"/>
      <c r="BN620" s="166"/>
      <c r="BO620" s="166"/>
      <c r="BP620" s="166"/>
      <c r="BQ620" s="166"/>
      <c r="BR620" s="166"/>
      <c r="BS620" s="166"/>
    </row>
    <row r="621" spans="1:71" ht="15.75" customHeight="1" thickBot="1" x14ac:dyDescent="0.3">
      <c r="A621" s="165"/>
      <c r="B621" s="165"/>
      <c r="C621" s="148"/>
      <c r="D621" s="148"/>
      <c r="E621" s="166"/>
      <c r="F621" s="166"/>
      <c r="G621" s="166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  <c r="U621" s="166"/>
      <c r="V621" s="166"/>
      <c r="W621" s="166"/>
      <c r="X621" s="166"/>
      <c r="Y621" s="166"/>
      <c r="Z621" s="166"/>
      <c r="AA621" s="166"/>
      <c r="AB621" s="166"/>
      <c r="AC621" s="166"/>
      <c r="AD621" s="166"/>
      <c r="AE621" s="166"/>
      <c r="AF621" s="166"/>
      <c r="AG621" s="166"/>
      <c r="AH621" s="166"/>
      <c r="AI621" s="166"/>
      <c r="AJ621" s="166"/>
      <c r="AK621" s="166"/>
      <c r="AL621" s="166"/>
      <c r="AM621" s="166"/>
      <c r="AN621" s="166"/>
      <c r="AO621" s="166"/>
      <c r="AP621" s="166"/>
      <c r="AQ621" s="166"/>
      <c r="AR621" s="166"/>
      <c r="AS621" s="166"/>
      <c r="AT621" s="166"/>
      <c r="AU621" s="166"/>
      <c r="AV621" s="166"/>
      <c r="AW621" s="166"/>
      <c r="AX621" s="166"/>
      <c r="AY621" s="166"/>
      <c r="AZ621" s="166"/>
      <c r="BA621" s="166"/>
      <c r="BB621" s="166"/>
      <c r="BC621" s="166"/>
      <c r="BD621" s="166"/>
      <c r="BE621" s="166"/>
      <c r="BF621" s="166"/>
      <c r="BG621" s="166"/>
      <c r="BH621" s="166"/>
      <c r="BI621" s="166"/>
      <c r="BJ621" s="166"/>
      <c r="BK621" s="166"/>
      <c r="BL621" s="166"/>
      <c r="BM621" s="166"/>
      <c r="BN621" s="166"/>
      <c r="BO621" s="166"/>
      <c r="BP621" s="166"/>
      <c r="BQ621" s="166"/>
      <c r="BR621" s="166"/>
      <c r="BS621" s="166"/>
    </row>
    <row r="622" spans="1:71" ht="15.75" customHeight="1" thickBot="1" x14ac:dyDescent="0.3">
      <c r="A622" s="165"/>
      <c r="B622" s="165"/>
      <c r="C622" s="148"/>
      <c r="D622" s="148"/>
      <c r="E622" s="166"/>
      <c r="F622" s="166"/>
      <c r="G622" s="166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  <c r="U622" s="166"/>
      <c r="V622" s="166"/>
      <c r="W622" s="166"/>
      <c r="X622" s="166"/>
      <c r="Y622" s="166"/>
      <c r="Z622" s="166"/>
      <c r="AA622" s="166"/>
      <c r="AB622" s="166"/>
      <c r="AC622" s="166"/>
      <c r="AD622" s="166"/>
      <c r="AE622" s="166"/>
      <c r="AF622" s="166"/>
      <c r="AG622" s="166"/>
      <c r="AH622" s="166"/>
      <c r="AI622" s="166"/>
      <c r="AJ622" s="166"/>
      <c r="AK622" s="166"/>
      <c r="AL622" s="166"/>
      <c r="AM622" s="166"/>
      <c r="AN622" s="166"/>
      <c r="AO622" s="166"/>
      <c r="AP622" s="166"/>
      <c r="AQ622" s="166"/>
      <c r="AR622" s="166"/>
      <c r="AS622" s="166"/>
      <c r="AT622" s="166"/>
      <c r="AU622" s="166"/>
      <c r="AV622" s="166"/>
      <c r="AW622" s="166"/>
      <c r="AX622" s="166"/>
      <c r="AY622" s="166"/>
      <c r="AZ622" s="166"/>
      <c r="BA622" s="166"/>
      <c r="BB622" s="166"/>
      <c r="BC622" s="166"/>
      <c r="BD622" s="166"/>
      <c r="BE622" s="166"/>
      <c r="BF622" s="166"/>
      <c r="BG622" s="166"/>
      <c r="BH622" s="166"/>
      <c r="BI622" s="166"/>
      <c r="BJ622" s="166"/>
      <c r="BK622" s="166"/>
      <c r="BL622" s="166"/>
      <c r="BM622" s="166"/>
      <c r="BN622" s="166"/>
      <c r="BO622" s="166"/>
      <c r="BP622" s="166"/>
      <c r="BQ622" s="166"/>
      <c r="BR622" s="166"/>
      <c r="BS622" s="166"/>
    </row>
    <row r="623" spans="1:71" ht="15.75" customHeight="1" thickBot="1" x14ac:dyDescent="0.3">
      <c r="A623" s="165"/>
      <c r="B623" s="165"/>
      <c r="C623" s="148"/>
      <c r="D623" s="148"/>
      <c r="E623" s="166"/>
      <c r="F623" s="166"/>
      <c r="G623" s="166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  <c r="U623" s="166"/>
      <c r="V623" s="166"/>
      <c r="W623" s="166"/>
      <c r="X623" s="166"/>
      <c r="Y623" s="166"/>
      <c r="Z623" s="166"/>
      <c r="AA623" s="166"/>
      <c r="AB623" s="166"/>
      <c r="AC623" s="166"/>
      <c r="AD623" s="166"/>
      <c r="AE623" s="166"/>
      <c r="AF623" s="166"/>
      <c r="AG623" s="166"/>
      <c r="AH623" s="166"/>
      <c r="AI623" s="166"/>
      <c r="AJ623" s="166"/>
      <c r="AK623" s="166"/>
      <c r="AL623" s="166"/>
      <c r="AM623" s="166"/>
      <c r="AN623" s="166"/>
      <c r="AO623" s="166"/>
      <c r="AP623" s="166"/>
      <c r="AQ623" s="166"/>
      <c r="AR623" s="166"/>
      <c r="AS623" s="166"/>
      <c r="AT623" s="166"/>
      <c r="AU623" s="166"/>
      <c r="AV623" s="166"/>
      <c r="AW623" s="166"/>
      <c r="AX623" s="166"/>
      <c r="AY623" s="166"/>
      <c r="AZ623" s="166"/>
      <c r="BA623" s="166"/>
      <c r="BB623" s="166"/>
      <c r="BC623" s="166"/>
      <c r="BD623" s="166"/>
      <c r="BE623" s="166"/>
      <c r="BF623" s="166"/>
      <c r="BG623" s="166"/>
      <c r="BH623" s="166"/>
      <c r="BI623" s="166"/>
      <c r="BJ623" s="166"/>
      <c r="BK623" s="166"/>
      <c r="BL623" s="166"/>
      <c r="BM623" s="166"/>
      <c r="BN623" s="166"/>
      <c r="BO623" s="166"/>
      <c r="BP623" s="166"/>
      <c r="BQ623" s="166"/>
      <c r="BR623" s="166"/>
      <c r="BS623" s="166"/>
    </row>
    <row r="624" spans="1:71" ht="15.75" customHeight="1" thickBot="1" x14ac:dyDescent="0.3">
      <c r="A624" s="165"/>
      <c r="B624" s="165"/>
      <c r="C624" s="148"/>
      <c r="D624" s="148"/>
      <c r="E624" s="166"/>
      <c r="F624" s="166"/>
      <c r="G624" s="166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  <c r="U624" s="166"/>
      <c r="V624" s="166"/>
      <c r="W624" s="166"/>
      <c r="X624" s="166"/>
      <c r="Y624" s="166"/>
      <c r="Z624" s="166"/>
      <c r="AA624" s="166"/>
      <c r="AB624" s="166"/>
      <c r="AC624" s="166"/>
      <c r="AD624" s="166"/>
      <c r="AE624" s="166"/>
      <c r="AF624" s="166"/>
      <c r="AG624" s="166"/>
      <c r="AH624" s="166"/>
      <c r="AI624" s="166"/>
      <c r="AJ624" s="166"/>
      <c r="AK624" s="166"/>
      <c r="AL624" s="166"/>
      <c r="AM624" s="166"/>
      <c r="AN624" s="166"/>
      <c r="AO624" s="166"/>
      <c r="AP624" s="166"/>
      <c r="AQ624" s="166"/>
      <c r="AR624" s="166"/>
      <c r="AS624" s="166"/>
      <c r="AT624" s="166"/>
      <c r="AU624" s="166"/>
      <c r="AV624" s="166"/>
      <c r="AW624" s="166"/>
      <c r="AX624" s="166"/>
      <c r="AY624" s="166"/>
      <c r="AZ624" s="166"/>
      <c r="BA624" s="166"/>
      <c r="BB624" s="166"/>
      <c r="BC624" s="166"/>
      <c r="BD624" s="166"/>
      <c r="BE624" s="166"/>
      <c r="BF624" s="166"/>
      <c r="BG624" s="166"/>
      <c r="BH624" s="166"/>
      <c r="BI624" s="166"/>
      <c r="BJ624" s="166"/>
      <c r="BK624" s="166"/>
      <c r="BL624" s="166"/>
      <c r="BM624" s="166"/>
      <c r="BN624" s="166"/>
      <c r="BO624" s="166"/>
      <c r="BP624" s="166"/>
      <c r="BQ624" s="166"/>
      <c r="BR624" s="166"/>
      <c r="BS624" s="166"/>
    </row>
    <row r="625" spans="1:71" ht="15.75" customHeight="1" thickBot="1" x14ac:dyDescent="0.3">
      <c r="A625" s="165"/>
      <c r="B625" s="165"/>
      <c r="C625" s="148"/>
      <c r="D625" s="148"/>
      <c r="E625" s="166"/>
      <c r="F625" s="166"/>
      <c r="G625" s="166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  <c r="U625" s="166"/>
      <c r="V625" s="166"/>
      <c r="W625" s="166"/>
      <c r="X625" s="166"/>
      <c r="Y625" s="166"/>
      <c r="Z625" s="166"/>
      <c r="AA625" s="166"/>
      <c r="AB625" s="166"/>
      <c r="AC625" s="166"/>
      <c r="AD625" s="166"/>
      <c r="AE625" s="166"/>
      <c r="AF625" s="166"/>
      <c r="AG625" s="166"/>
      <c r="AH625" s="166"/>
      <c r="AI625" s="166"/>
      <c r="AJ625" s="166"/>
      <c r="AK625" s="166"/>
      <c r="AL625" s="166"/>
      <c r="AM625" s="166"/>
      <c r="AN625" s="166"/>
      <c r="AO625" s="166"/>
      <c r="AP625" s="166"/>
      <c r="AQ625" s="166"/>
      <c r="AR625" s="166"/>
      <c r="AS625" s="166"/>
      <c r="AT625" s="166"/>
      <c r="AU625" s="166"/>
      <c r="AV625" s="166"/>
      <c r="AW625" s="166"/>
      <c r="AX625" s="166"/>
      <c r="AY625" s="166"/>
      <c r="AZ625" s="166"/>
      <c r="BA625" s="166"/>
      <c r="BB625" s="166"/>
      <c r="BC625" s="166"/>
      <c r="BD625" s="166"/>
      <c r="BE625" s="166"/>
      <c r="BF625" s="166"/>
      <c r="BG625" s="166"/>
      <c r="BH625" s="166"/>
      <c r="BI625" s="166"/>
      <c r="BJ625" s="166"/>
      <c r="BK625" s="166"/>
      <c r="BL625" s="166"/>
      <c r="BM625" s="166"/>
      <c r="BN625" s="166"/>
      <c r="BO625" s="166"/>
      <c r="BP625" s="166"/>
      <c r="BQ625" s="166"/>
      <c r="BR625" s="166"/>
      <c r="BS625" s="166"/>
    </row>
    <row r="626" spans="1:71" ht="15.75" customHeight="1" thickBot="1" x14ac:dyDescent="0.3">
      <c r="A626" s="165"/>
      <c r="B626" s="165"/>
      <c r="C626" s="148"/>
      <c r="D626" s="148"/>
      <c r="E626" s="166"/>
      <c r="F626" s="166"/>
      <c r="G626" s="166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  <c r="U626" s="166"/>
      <c r="V626" s="166"/>
      <c r="W626" s="166"/>
      <c r="X626" s="166"/>
      <c r="Y626" s="166"/>
      <c r="Z626" s="166"/>
      <c r="AA626" s="166"/>
      <c r="AB626" s="166"/>
      <c r="AC626" s="166"/>
      <c r="AD626" s="166"/>
      <c r="AE626" s="166"/>
      <c r="AF626" s="166"/>
      <c r="AG626" s="166"/>
      <c r="AH626" s="166"/>
      <c r="AI626" s="166"/>
      <c r="AJ626" s="166"/>
      <c r="AK626" s="166"/>
      <c r="AL626" s="166"/>
      <c r="AM626" s="166"/>
      <c r="AN626" s="166"/>
      <c r="AO626" s="166"/>
      <c r="AP626" s="166"/>
      <c r="AQ626" s="166"/>
      <c r="AR626" s="166"/>
      <c r="AS626" s="166"/>
      <c r="AT626" s="166"/>
      <c r="AU626" s="166"/>
      <c r="AV626" s="166"/>
      <c r="AW626" s="166"/>
      <c r="AX626" s="166"/>
      <c r="AY626" s="166"/>
      <c r="AZ626" s="166"/>
      <c r="BA626" s="166"/>
      <c r="BB626" s="166"/>
      <c r="BC626" s="166"/>
      <c r="BD626" s="166"/>
      <c r="BE626" s="166"/>
      <c r="BF626" s="166"/>
      <c r="BG626" s="166"/>
      <c r="BH626" s="166"/>
      <c r="BI626" s="166"/>
      <c r="BJ626" s="166"/>
      <c r="BK626" s="166"/>
      <c r="BL626" s="166"/>
      <c r="BM626" s="166"/>
      <c r="BN626" s="166"/>
      <c r="BO626" s="166"/>
      <c r="BP626" s="166"/>
      <c r="BQ626" s="166"/>
      <c r="BR626" s="166"/>
      <c r="BS626" s="166"/>
    </row>
    <row r="627" spans="1:71" ht="15.75" customHeight="1" thickBot="1" x14ac:dyDescent="0.3">
      <c r="A627" s="165"/>
      <c r="B627" s="165"/>
      <c r="C627" s="148"/>
      <c r="D627" s="148"/>
      <c r="E627" s="166"/>
      <c r="F627" s="166"/>
      <c r="G627" s="166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  <c r="U627" s="166"/>
      <c r="V627" s="166"/>
      <c r="W627" s="166"/>
      <c r="X627" s="166"/>
      <c r="Y627" s="166"/>
      <c r="Z627" s="166"/>
      <c r="AA627" s="166"/>
      <c r="AB627" s="166"/>
      <c r="AC627" s="166"/>
      <c r="AD627" s="166"/>
      <c r="AE627" s="166"/>
      <c r="AF627" s="166"/>
      <c r="AG627" s="166"/>
      <c r="AH627" s="166"/>
      <c r="AI627" s="166"/>
      <c r="AJ627" s="166"/>
      <c r="AK627" s="166"/>
      <c r="AL627" s="166"/>
      <c r="AM627" s="166"/>
      <c r="AN627" s="166"/>
      <c r="AO627" s="166"/>
      <c r="AP627" s="166"/>
      <c r="AQ627" s="166"/>
      <c r="AR627" s="166"/>
      <c r="AS627" s="166"/>
      <c r="AT627" s="166"/>
      <c r="AU627" s="166"/>
      <c r="AV627" s="166"/>
      <c r="AW627" s="166"/>
      <c r="AX627" s="166"/>
      <c r="AY627" s="166"/>
      <c r="AZ627" s="166"/>
      <c r="BA627" s="166"/>
      <c r="BB627" s="166"/>
      <c r="BC627" s="166"/>
      <c r="BD627" s="166"/>
      <c r="BE627" s="166"/>
      <c r="BF627" s="166"/>
      <c r="BG627" s="166"/>
      <c r="BH627" s="166"/>
      <c r="BI627" s="166"/>
      <c r="BJ627" s="166"/>
      <c r="BK627" s="166"/>
      <c r="BL627" s="166"/>
      <c r="BM627" s="166"/>
      <c r="BN627" s="166"/>
      <c r="BO627" s="166"/>
      <c r="BP627" s="166"/>
      <c r="BQ627" s="166"/>
      <c r="BR627" s="166"/>
      <c r="BS627" s="166"/>
    </row>
    <row r="628" spans="1:71" ht="15.75" customHeight="1" thickBot="1" x14ac:dyDescent="0.3">
      <c r="A628" s="165"/>
      <c r="B628" s="165"/>
      <c r="C628" s="148"/>
      <c r="D628" s="148"/>
      <c r="E628" s="166"/>
      <c r="F628" s="166"/>
      <c r="G628" s="166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  <c r="U628" s="166"/>
      <c r="V628" s="166"/>
      <c r="W628" s="166"/>
      <c r="X628" s="166"/>
      <c r="Y628" s="166"/>
      <c r="Z628" s="166"/>
      <c r="AA628" s="166"/>
      <c r="AB628" s="166"/>
      <c r="AC628" s="166"/>
      <c r="AD628" s="166"/>
      <c r="AE628" s="166"/>
      <c r="AF628" s="166"/>
      <c r="AG628" s="166"/>
      <c r="AH628" s="166"/>
      <c r="AI628" s="166"/>
      <c r="AJ628" s="166"/>
      <c r="AK628" s="166"/>
      <c r="AL628" s="166"/>
      <c r="AM628" s="166"/>
      <c r="AN628" s="166"/>
      <c r="AO628" s="166"/>
      <c r="AP628" s="166"/>
      <c r="AQ628" s="166"/>
      <c r="AR628" s="166"/>
      <c r="AS628" s="166"/>
      <c r="AT628" s="166"/>
      <c r="AU628" s="166"/>
      <c r="AV628" s="166"/>
      <c r="AW628" s="166"/>
      <c r="AX628" s="166"/>
      <c r="AY628" s="166"/>
      <c r="AZ628" s="166"/>
      <c r="BA628" s="166"/>
      <c r="BB628" s="166"/>
      <c r="BC628" s="166"/>
      <c r="BD628" s="166"/>
      <c r="BE628" s="166"/>
      <c r="BF628" s="166"/>
      <c r="BG628" s="166"/>
      <c r="BH628" s="166"/>
      <c r="BI628" s="166"/>
      <c r="BJ628" s="166"/>
      <c r="BK628" s="166"/>
      <c r="BL628" s="166"/>
      <c r="BM628" s="166"/>
      <c r="BN628" s="166"/>
      <c r="BO628" s="166"/>
      <c r="BP628" s="166"/>
      <c r="BQ628" s="166"/>
      <c r="BR628" s="166"/>
      <c r="BS628" s="166"/>
    </row>
    <row r="629" spans="1:71" ht="15.75" customHeight="1" thickBot="1" x14ac:dyDescent="0.3">
      <c r="A629" s="165"/>
      <c r="B629" s="165"/>
      <c r="C629" s="148"/>
      <c r="D629" s="148"/>
      <c r="E629" s="166"/>
      <c r="F629" s="166"/>
      <c r="G629" s="166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  <c r="U629" s="166"/>
      <c r="V629" s="166"/>
      <c r="W629" s="166"/>
      <c r="X629" s="166"/>
      <c r="Y629" s="166"/>
      <c r="Z629" s="166"/>
      <c r="AA629" s="166"/>
      <c r="AB629" s="166"/>
      <c r="AC629" s="166"/>
      <c r="AD629" s="166"/>
      <c r="AE629" s="166"/>
      <c r="AF629" s="166"/>
      <c r="AG629" s="166"/>
      <c r="AH629" s="166"/>
      <c r="AI629" s="166"/>
      <c r="AJ629" s="166"/>
      <c r="AK629" s="166"/>
      <c r="AL629" s="166"/>
      <c r="AM629" s="166"/>
      <c r="AN629" s="166"/>
      <c r="AO629" s="166"/>
      <c r="AP629" s="166"/>
      <c r="AQ629" s="166"/>
      <c r="AR629" s="166"/>
      <c r="AS629" s="166"/>
      <c r="AT629" s="166"/>
      <c r="AU629" s="166"/>
      <c r="AV629" s="166"/>
      <c r="AW629" s="166"/>
      <c r="AX629" s="166"/>
      <c r="AY629" s="166"/>
      <c r="AZ629" s="166"/>
      <c r="BA629" s="166"/>
      <c r="BB629" s="166"/>
      <c r="BC629" s="166"/>
      <c r="BD629" s="166"/>
      <c r="BE629" s="166"/>
      <c r="BF629" s="166"/>
      <c r="BG629" s="166"/>
      <c r="BH629" s="166"/>
      <c r="BI629" s="166"/>
      <c r="BJ629" s="166"/>
      <c r="BK629" s="166"/>
      <c r="BL629" s="166"/>
      <c r="BM629" s="166"/>
      <c r="BN629" s="166"/>
      <c r="BO629" s="166"/>
      <c r="BP629" s="166"/>
      <c r="BQ629" s="166"/>
      <c r="BR629" s="166"/>
      <c r="BS629" s="166"/>
    </row>
    <row r="630" spans="1:71" ht="15.75" customHeight="1" thickBot="1" x14ac:dyDescent="0.3">
      <c r="A630" s="165"/>
      <c r="B630" s="165"/>
      <c r="C630" s="148"/>
      <c r="D630" s="148"/>
      <c r="E630" s="166"/>
      <c r="F630" s="166"/>
      <c r="G630" s="166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  <c r="U630" s="166"/>
      <c r="V630" s="166"/>
      <c r="W630" s="166"/>
      <c r="X630" s="166"/>
      <c r="Y630" s="166"/>
      <c r="Z630" s="166"/>
      <c r="AA630" s="166"/>
      <c r="AB630" s="166"/>
      <c r="AC630" s="166"/>
      <c r="AD630" s="166"/>
      <c r="AE630" s="166"/>
      <c r="AF630" s="166"/>
      <c r="AG630" s="166"/>
      <c r="AH630" s="166"/>
      <c r="AI630" s="166"/>
      <c r="AJ630" s="166"/>
      <c r="AK630" s="166"/>
      <c r="AL630" s="166"/>
      <c r="AM630" s="166"/>
      <c r="AN630" s="166"/>
      <c r="AO630" s="166"/>
      <c r="AP630" s="166"/>
      <c r="AQ630" s="166"/>
      <c r="AR630" s="166"/>
      <c r="AS630" s="166"/>
      <c r="AT630" s="166"/>
      <c r="AU630" s="166"/>
      <c r="AV630" s="166"/>
      <c r="AW630" s="166"/>
      <c r="AX630" s="166"/>
      <c r="AY630" s="166"/>
      <c r="AZ630" s="166"/>
      <c r="BA630" s="166"/>
      <c r="BB630" s="166"/>
      <c r="BC630" s="166"/>
      <c r="BD630" s="166"/>
      <c r="BE630" s="166"/>
      <c r="BF630" s="166"/>
      <c r="BG630" s="166"/>
      <c r="BH630" s="166"/>
      <c r="BI630" s="166"/>
      <c r="BJ630" s="166"/>
      <c r="BK630" s="166"/>
      <c r="BL630" s="166"/>
      <c r="BM630" s="166"/>
      <c r="BN630" s="166"/>
      <c r="BO630" s="166"/>
      <c r="BP630" s="166"/>
      <c r="BQ630" s="166"/>
      <c r="BR630" s="166"/>
      <c r="BS630" s="166"/>
    </row>
    <row r="631" spans="1:71" ht="15.75" customHeight="1" thickBot="1" x14ac:dyDescent="0.3">
      <c r="A631" s="165"/>
      <c r="B631" s="165"/>
      <c r="C631" s="148"/>
      <c r="D631" s="148"/>
      <c r="E631" s="166"/>
      <c r="F631" s="166"/>
      <c r="G631" s="166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  <c r="U631" s="166"/>
      <c r="V631" s="166"/>
      <c r="W631" s="166"/>
      <c r="X631" s="166"/>
      <c r="Y631" s="166"/>
      <c r="Z631" s="166"/>
      <c r="AA631" s="166"/>
      <c r="AB631" s="166"/>
      <c r="AC631" s="166"/>
      <c r="AD631" s="166"/>
      <c r="AE631" s="166"/>
      <c r="AF631" s="166"/>
      <c r="AG631" s="166"/>
      <c r="AH631" s="166"/>
      <c r="AI631" s="166"/>
      <c r="AJ631" s="166"/>
      <c r="AK631" s="166"/>
      <c r="AL631" s="166"/>
      <c r="AM631" s="166"/>
      <c r="AN631" s="166"/>
      <c r="AO631" s="166"/>
      <c r="AP631" s="166"/>
      <c r="AQ631" s="166"/>
      <c r="AR631" s="166"/>
      <c r="AS631" s="166"/>
      <c r="AT631" s="166"/>
      <c r="AU631" s="166"/>
      <c r="AV631" s="166"/>
      <c r="AW631" s="166"/>
      <c r="AX631" s="166"/>
      <c r="AY631" s="166"/>
      <c r="AZ631" s="166"/>
      <c r="BA631" s="166"/>
      <c r="BB631" s="166"/>
      <c r="BC631" s="166"/>
      <c r="BD631" s="166"/>
      <c r="BE631" s="166"/>
      <c r="BF631" s="166"/>
      <c r="BG631" s="166"/>
      <c r="BH631" s="166"/>
      <c r="BI631" s="166"/>
      <c r="BJ631" s="166"/>
      <c r="BK631" s="166"/>
      <c r="BL631" s="166"/>
      <c r="BM631" s="166"/>
      <c r="BN631" s="166"/>
      <c r="BO631" s="166"/>
      <c r="BP631" s="166"/>
      <c r="BQ631" s="166"/>
      <c r="BR631" s="166"/>
      <c r="BS631" s="166"/>
    </row>
    <row r="632" spans="1:71" ht="15.75" customHeight="1" thickBot="1" x14ac:dyDescent="0.3">
      <c r="A632" s="165"/>
      <c r="B632" s="165"/>
      <c r="C632" s="148"/>
      <c r="D632" s="148"/>
      <c r="E632" s="166"/>
      <c r="F632" s="166"/>
      <c r="G632" s="166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  <c r="U632" s="166"/>
      <c r="V632" s="166"/>
      <c r="W632" s="166"/>
      <c r="X632" s="166"/>
      <c r="Y632" s="166"/>
      <c r="Z632" s="166"/>
      <c r="AA632" s="166"/>
      <c r="AB632" s="166"/>
      <c r="AC632" s="166"/>
      <c r="AD632" s="166"/>
      <c r="AE632" s="166"/>
      <c r="AF632" s="166"/>
      <c r="AG632" s="166"/>
      <c r="AH632" s="166"/>
      <c r="AI632" s="166"/>
      <c r="AJ632" s="166"/>
      <c r="AK632" s="166"/>
      <c r="AL632" s="166"/>
      <c r="AM632" s="166"/>
      <c r="AN632" s="166"/>
      <c r="AO632" s="166"/>
      <c r="AP632" s="166"/>
      <c r="AQ632" s="166"/>
      <c r="AR632" s="166"/>
      <c r="AS632" s="166"/>
      <c r="AT632" s="166"/>
      <c r="AU632" s="166"/>
      <c r="AV632" s="166"/>
      <c r="AW632" s="166"/>
      <c r="AX632" s="166"/>
      <c r="AY632" s="166"/>
      <c r="AZ632" s="166"/>
      <c r="BA632" s="166"/>
      <c r="BB632" s="166"/>
      <c r="BC632" s="166"/>
      <c r="BD632" s="166"/>
      <c r="BE632" s="166"/>
      <c r="BF632" s="166"/>
      <c r="BG632" s="166"/>
      <c r="BH632" s="166"/>
      <c r="BI632" s="166"/>
      <c r="BJ632" s="166"/>
      <c r="BK632" s="166"/>
      <c r="BL632" s="166"/>
      <c r="BM632" s="166"/>
      <c r="BN632" s="166"/>
      <c r="BO632" s="166"/>
      <c r="BP632" s="166"/>
      <c r="BQ632" s="166"/>
      <c r="BR632" s="166"/>
      <c r="BS632" s="166"/>
    </row>
    <row r="633" spans="1:71" ht="15.75" customHeight="1" thickBot="1" x14ac:dyDescent="0.3">
      <c r="A633" s="165"/>
      <c r="B633" s="165"/>
      <c r="C633" s="148"/>
      <c r="D633" s="148"/>
      <c r="E633" s="166"/>
      <c r="F633" s="166"/>
      <c r="G633" s="166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  <c r="U633" s="166"/>
      <c r="V633" s="166"/>
      <c r="W633" s="166"/>
      <c r="X633" s="166"/>
      <c r="Y633" s="166"/>
      <c r="Z633" s="166"/>
      <c r="AA633" s="166"/>
      <c r="AB633" s="166"/>
      <c r="AC633" s="166"/>
      <c r="AD633" s="166"/>
      <c r="AE633" s="166"/>
      <c r="AF633" s="166"/>
      <c r="AG633" s="166"/>
      <c r="AH633" s="166"/>
      <c r="AI633" s="166"/>
      <c r="AJ633" s="166"/>
      <c r="AK633" s="166"/>
      <c r="AL633" s="166"/>
      <c r="AM633" s="166"/>
      <c r="AN633" s="166"/>
      <c r="AO633" s="166"/>
      <c r="AP633" s="166"/>
      <c r="AQ633" s="166"/>
      <c r="AR633" s="166"/>
      <c r="AS633" s="166"/>
      <c r="AT633" s="166"/>
      <c r="AU633" s="166"/>
      <c r="AV633" s="166"/>
      <c r="AW633" s="166"/>
      <c r="AX633" s="166"/>
      <c r="AY633" s="166"/>
      <c r="AZ633" s="166"/>
      <c r="BA633" s="166"/>
      <c r="BB633" s="166"/>
      <c r="BC633" s="166"/>
      <c r="BD633" s="166"/>
      <c r="BE633" s="166"/>
      <c r="BF633" s="166"/>
      <c r="BG633" s="166"/>
      <c r="BH633" s="166"/>
      <c r="BI633" s="166"/>
      <c r="BJ633" s="166"/>
      <c r="BK633" s="166"/>
      <c r="BL633" s="166"/>
      <c r="BM633" s="166"/>
      <c r="BN633" s="166"/>
      <c r="BO633" s="166"/>
      <c r="BP633" s="166"/>
      <c r="BQ633" s="166"/>
      <c r="BR633" s="166"/>
      <c r="BS633" s="166"/>
    </row>
    <row r="634" spans="1:71" ht="15.75" customHeight="1" thickBot="1" x14ac:dyDescent="0.3">
      <c r="A634" s="165"/>
      <c r="B634" s="165"/>
      <c r="C634" s="148"/>
      <c r="D634" s="148"/>
      <c r="E634" s="166"/>
      <c r="F634" s="166"/>
      <c r="G634" s="166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  <c r="U634" s="166"/>
      <c r="V634" s="166"/>
      <c r="W634" s="166"/>
      <c r="X634" s="166"/>
      <c r="Y634" s="166"/>
      <c r="Z634" s="166"/>
      <c r="AA634" s="166"/>
      <c r="AB634" s="166"/>
      <c r="AC634" s="166"/>
      <c r="AD634" s="166"/>
      <c r="AE634" s="166"/>
      <c r="AF634" s="166"/>
      <c r="AG634" s="166"/>
      <c r="AH634" s="166"/>
      <c r="AI634" s="166"/>
      <c r="AJ634" s="166"/>
      <c r="AK634" s="166"/>
      <c r="AL634" s="166"/>
      <c r="AM634" s="166"/>
      <c r="AN634" s="166"/>
      <c r="AO634" s="166"/>
      <c r="AP634" s="166"/>
      <c r="AQ634" s="166"/>
      <c r="AR634" s="166"/>
      <c r="AS634" s="166"/>
      <c r="AT634" s="166"/>
      <c r="AU634" s="166"/>
      <c r="AV634" s="166"/>
      <c r="AW634" s="166"/>
      <c r="AX634" s="166"/>
      <c r="AY634" s="166"/>
      <c r="AZ634" s="166"/>
      <c r="BA634" s="166"/>
      <c r="BB634" s="166"/>
      <c r="BC634" s="166"/>
      <c r="BD634" s="166"/>
      <c r="BE634" s="166"/>
      <c r="BF634" s="166"/>
      <c r="BG634" s="166"/>
      <c r="BH634" s="166"/>
      <c r="BI634" s="166"/>
      <c r="BJ634" s="166"/>
      <c r="BK634" s="166"/>
      <c r="BL634" s="166"/>
      <c r="BM634" s="166"/>
      <c r="BN634" s="166"/>
      <c r="BO634" s="166"/>
      <c r="BP634" s="166"/>
      <c r="BQ634" s="166"/>
      <c r="BR634" s="166"/>
      <c r="BS634" s="166"/>
    </row>
    <row r="635" spans="1:71" ht="15.75" customHeight="1" thickBot="1" x14ac:dyDescent="0.3">
      <c r="A635" s="165"/>
      <c r="B635" s="165"/>
      <c r="C635" s="148"/>
      <c r="D635" s="148"/>
      <c r="E635" s="166"/>
      <c r="F635" s="166"/>
      <c r="G635" s="166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  <c r="U635" s="166"/>
      <c r="V635" s="166"/>
      <c r="W635" s="166"/>
      <c r="X635" s="166"/>
      <c r="Y635" s="166"/>
      <c r="Z635" s="166"/>
      <c r="AA635" s="166"/>
      <c r="AB635" s="166"/>
      <c r="AC635" s="166"/>
      <c r="AD635" s="166"/>
      <c r="AE635" s="166"/>
      <c r="AF635" s="166"/>
      <c r="AG635" s="166"/>
      <c r="AH635" s="166"/>
      <c r="AI635" s="166"/>
      <c r="AJ635" s="166"/>
      <c r="AK635" s="166"/>
      <c r="AL635" s="166"/>
      <c r="AM635" s="166"/>
      <c r="AN635" s="166"/>
      <c r="AO635" s="166"/>
      <c r="AP635" s="166"/>
      <c r="AQ635" s="166"/>
      <c r="AR635" s="166"/>
      <c r="AS635" s="166"/>
      <c r="AT635" s="166"/>
      <c r="AU635" s="166"/>
      <c r="AV635" s="166"/>
      <c r="AW635" s="166"/>
      <c r="AX635" s="166"/>
      <c r="AY635" s="166"/>
      <c r="AZ635" s="166"/>
      <c r="BA635" s="166"/>
      <c r="BB635" s="166"/>
      <c r="BC635" s="166"/>
      <c r="BD635" s="166"/>
      <c r="BE635" s="166"/>
      <c r="BF635" s="166"/>
      <c r="BG635" s="166"/>
      <c r="BH635" s="166"/>
      <c r="BI635" s="166"/>
      <c r="BJ635" s="166"/>
      <c r="BK635" s="166"/>
      <c r="BL635" s="166"/>
      <c r="BM635" s="166"/>
      <c r="BN635" s="166"/>
      <c r="BO635" s="166"/>
      <c r="BP635" s="166"/>
      <c r="BQ635" s="166"/>
      <c r="BR635" s="166"/>
      <c r="BS635" s="166"/>
    </row>
    <row r="636" spans="1:71" ht="15.75" customHeight="1" thickBot="1" x14ac:dyDescent="0.3">
      <c r="A636" s="165"/>
      <c r="B636" s="165"/>
      <c r="C636" s="148"/>
      <c r="D636" s="148"/>
      <c r="E636" s="166"/>
      <c r="F636" s="166"/>
      <c r="G636" s="166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  <c r="U636" s="166"/>
      <c r="V636" s="166"/>
      <c r="W636" s="166"/>
      <c r="X636" s="166"/>
      <c r="Y636" s="166"/>
      <c r="Z636" s="166"/>
      <c r="AA636" s="166"/>
      <c r="AB636" s="166"/>
      <c r="AC636" s="166"/>
      <c r="AD636" s="166"/>
      <c r="AE636" s="166"/>
      <c r="AF636" s="166"/>
      <c r="AG636" s="166"/>
      <c r="AH636" s="166"/>
      <c r="AI636" s="166"/>
      <c r="AJ636" s="166"/>
      <c r="AK636" s="166"/>
      <c r="AL636" s="166"/>
      <c r="AM636" s="166"/>
      <c r="AN636" s="166"/>
      <c r="AO636" s="166"/>
      <c r="AP636" s="166"/>
      <c r="AQ636" s="166"/>
      <c r="AR636" s="166"/>
      <c r="AS636" s="166"/>
      <c r="AT636" s="166"/>
      <c r="AU636" s="166"/>
      <c r="AV636" s="166"/>
      <c r="AW636" s="166"/>
      <c r="AX636" s="166"/>
      <c r="AY636" s="166"/>
      <c r="AZ636" s="166"/>
      <c r="BA636" s="166"/>
      <c r="BB636" s="166"/>
      <c r="BC636" s="166"/>
      <c r="BD636" s="166"/>
      <c r="BE636" s="166"/>
      <c r="BF636" s="166"/>
      <c r="BG636" s="166"/>
      <c r="BH636" s="166"/>
      <c r="BI636" s="166"/>
      <c r="BJ636" s="166"/>
      <c r="BK636" s="166"/>
      <c r="BL636" s="166"/>
      <c r="BM636" s="166"/>
      <c r="BN636" s="166"/>
      <c r="BO636" s="166"/>
      <c r="BP636" s="166"/>
      <c r="BQ636" s="166"/>
      <c r="BR636" s="166"/>
      <c r="BS636" s="166"/>
    </row>
    <row r="637" spans="1:71" ht="15.75" customHeight="1" thickBot="1" x14ac:dyDescent="0.3">
      <c r="A637" s="165"/>
      <c r="B637" s="165"/>
      <c r="C637" s="148"/>
      <c r="D637" s="148"/>
      <c r="E637" s="166"/>
      <c r="F637" s="166"/>
      <c r="G637" s="166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  <c r="U637" s="166"/>
      <c r="V637" s="166"/>
      <c r="W637" s="166"/>
      <c r="X637" s="166"/>
      <c r="Y637" s="166"/>
      <c r="Z637" s="166"/>
      <c r="AA637" s="166"/>
      <c r="AB637" s="166"/>
      <c r="AC637" s="166"/>
      <c r="AD637" s="166"/>
      <c r="AE637" s="166"/>
      <c r="AF637" s="166"/>
      <c r="AG637" s="166"/>
      <c r="AH637" s="166"/>
      <c r="AI637" s="166"/>
      <c r="AJ637" s="166"/>
      <c r="AK637" s="166"/>
      <c r="AL637" s="166"/>
      <c r="AM637" s="166"/>
      <c r="AN637" s="166"/>
      <c r="AO637" s="166"/>
      <c r="AP637" s="166"/>
      <c r="AQ637" s="166"/>
      <c r="AR637" s="166"/>
      <c r="AS637" s="166"/>
      <c r="AT637" s="166"/>
      <c r="AU637" s="166"/>
      <c r="AV637" s="166"/>
      <c r="AW637" s="166"/>
      <c r="AX637" s="166"/>
      <c r="AY637" s="166"/>
      <c r="AZ637" s="166"/>
      <c r="BA637" s="166"/>
      <c r="BB637" s="166"/>
      <c r="BC637" s="166"/>
      <c r="BD637" s="166"/>
      <c r="BE637" s="166"/>
      <c r="BF637" s="166"/>
      <c r="BG637" s="166"/>
      <c r="BH637" s="166"/>
      <c r="BI637" s="166"/>
      <c r="BJ637" s="166"/>
      <c r="BK637" s="166"/>
      <c r="BL637" s="166"/>
      <c r="BM637" s="166"/>
      <c r="BN637" s="166"/>
      <c r="BO637" s="166"/>
      <c r="BP637" s="166"/>
      <c r="BQ637" s="166"/>
      <c r="BR637" s="166"/>
      <c r="BS637" s="166"/>
    </row>
    <row r="638" spans="1:71" ht="15.75" customHeight="1" thickBot="1" x14ac:dyDescent="0.3">
      <c r="A638" s="165"/>
      <c r="B638" s="165"/>
      <c r="C638" s="148"/>
      <c r="D638" s="148"/>
      <c r="E638" s="166"/>
      <c r="F638" s="166"/>
      <c r="G638" s="166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  <c r="U638" s="166"/>
      <c r="V638" s="166"/>
      <c r="W638" s="166"/>
      <c r="X638" s="166"/>
      <c r="Y638" s="166"/>
      <c r="Z638" s="166"/>
      <c r="AA638" s="166"/>
      <c r="AB638" s="166"/>
      <c r="AC638" s="166"/>
      <c r="AD638" s="166"/>
      <c r="AE638" s="166"/>
      <c r="AF638" s="166"/>
      <c r="AG638" s="166"/>
      <c r="AH638" s="166"/>
      <c r="AI638" s="166"/>
      <c r="AJ638" s="166"/>
      <c r="AK638" s="166"/>
      <c r="AL638" s="166"/>
      <c r="AM638" s="166"/>
      <c r="AN638" s="166"/>
      <c r="AO638" s="166"/>
      <c r="AP638" s="166"/>
      <c r="AQ638" s="166"/>
      <c r="AR638" s="166"/>
      <c r="AS638" s="166"/>
      <c r="AT638" s="166"/>
      <c r="AU638" s="166"/>
      <c r="AV638" s="166"/>
      <c r="AW638" s="166"/>
      <c r="AX638" s="166"/>
      <c r="AY638" s="166"/>
      <c r="AZ638" s="166"/>
      <c r="BA638" s="166"/>
      <c r="BB638" s="166"/>
      <c r="BC638" s="166"/>
      <c r="BD638" s="166"/>
      <c r="BE638" s="166"/>
      <c r="BF638" s="166"/>
      <c r="BG638" s="166"/>
      <c r="BH638" s="166"/>
      <c r="BI638" s="166"/>
      <c r="BJ638" s="166"/>
      <c r="BK638" s="166"/>
      <c r="BL638" s="166"/>
      <c r="BM638" s="166"/>
      <c r="BN638" s="166"/>
      <c r="BO638" s="166"/>
      <c r="BP638" s="166"/>
      <c r="BQ638" s="166"/>
      <c r="BR638" s="166"/>
      <c r="BS638" s="166"/>
    </row>
    <row r="639" spans="1:71" ht="15.75" customHeight="1" thickBot="1" x14ac:dyDescent="0.3">
      <c r="A639" s="165"/>
      <c r="B639" s="165"/>
      <c r="C639" s="148"/>
      <c r="D639" s="148"/>
      <c r="E639" s="166"/>
      <c r="F639" s="166"/>
      <c r="G639" s="166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  <c r="U639" s="166"/>
      <c r="V639" s="166"/>
      <c r="W639" s="166"/>
      <c r="X639" s="166"/>
      <c r="Y639" s="166"/>
      <c r="Z639" s="166"/>
      <c r="AA639" s="166"/>
      <c r="AB639" s="166"/>
      <c r="AC639" s="166"/>
      <c r="AD639" s="166"/>
      <c r="AE639" s="166"/>
      <c r="AF639" s="166"/>
      <c r="AG639" s="166"/>
      <c r="AH639" s="166"/>
      <c r="AI639" s="166"/>
      <c r="AJ639" s="166"/>
      <c r="AK639" s="166"/>
      <c r="AL639" s="166"/>
      <c r="AM639" s="166"/>
      <c r="AN639" s="166"/>
      <c r="AO639" s="166"/>
      <c r="AP639" s="166"/>
      <c r="AQ639" s="166"/>
      <c r="AR639" s="166"/>
      <c r="AS639" s="166"/>
      <c r="AT639" s="166"/>
      <c r="AU639" s="166"/>
      <c r="AV639" s="166"/>
      <c r="AW639" s="166"/>
      <c r="AX639" s="166"/>
      <c r="AY639" s="166"/>
      <c r="AZ639" s="166"/>
      <c r="BA639" s="166"/>
      <c r="BB639" s="166"/>
      <c r="BC639" s="166"/>
      <c r="BD639" s="166"/>
      <c r="BE639" s="166"/>
      <c r="BF639" s="166"/>
      <c r="BG639" s="166"/>
      <c r="BH639" s="166"/>
      <c r="BI639" s="166"/>
      <c r="BJ639" s="166"/>
      <c r="BK639" s="166"/>
      <c r="BL639" s="166"/>
      <c r="BM639" s="166"/>
      <c r="BN639" s="166"/>
      <c r="BO639" s="166"/>
      <c r="BP639" s="166"/>
      <c r="BQ639" s="166"/>
      <c r="BR639" s="166"/>
      <c r="BS639" s="166"/>
    </row>
    <row r="640" spans="1:71" ht="15.75" customHeight="1" thickBot="1" x14ac:dyDescent="0.3">
      <c r="A640" s="165"/>
      <c r="B640" s="165"/>
      <c r="C640" s="148"/>
      <c r="D640" s="148"/>
      <c r="E640" s="166"/>
      <c r="F640" s="166"/>
      <c r="G640" s="166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  <c r="U640" s="166"/>
      <c r="V640" s="166"/>
      <c r="W640" s="166"/>
      <c r="X640" s="166"/>
      <c r="Y640" s="166"/>
      <c r="Z640" s="166"/>
      <c r="AA640" s="166"/>
      <c r="AB640" s="166"/>
      <c r="AC640" s="166"/>
      <c r="AD640" s="166"/>
      <c r="AE640" s="166"/>
      <c r="AF640" s="166"/>
      <c r="AG640" s="166"/>
      <c r="AH640" s="166"/>
      <c r="AI640" s="166"/>
      <c r="AJ640" s="166"/>
      <c r="AK640" s="166"/>
      <c r="AL640" s="166"/>
      <c r="AM640" s="166"/>
      <c r="AN640" s="166"/>
      <c r="AO640" s="166"/>
      <c r="AP640" s="166"/>
      <c r="AQ640" s="166"/>
      <c r="AR640" s="166"/>
      <c r="AS640" s="166"/>
      <c r="AT640" s="166"/>
      <c r="AU640" s="166"/>
      <c r="AV640" s="166"/>
      <c r="AW640" s="166"/>
      <c r="AX640" s="166"/>
      <c r="AY640" s="166"/>
      <c r="AZ640" s="166"/>
      <c r="BA640" s="166"/>
      <c r="BB640" s="166"/>
      <c r="BC640" s="166"/>
      <c r="BD640" s="166"/>
      <c r="BE640" s="166"/>
      <c r="BF640" s="166"/>
      <c r="BG640" s="166"/>
      <c r="BH640" s="166"/>
      <c r="BI640" s="166"/>
      <c r="BJ640" s="166"/>
      <c r="BK640" s="166"/>
      <c r="BL640" s="166"/>
      <c r="BM640" s="166"/>
      <c r="BN640" s="166"/>
      <c r="BO640" s="166"/>
      <c r="BP640" s="166"/>
      <c r="BQ640" s="166"/>
      <c r="BR640" s="166"/>
      <c r="BS640" s="166"/>
    </row>
    <row r="641" spans="1:71" ht="15.75" customHeight="1" thickBot="1" x14ac:dyDescent="0.3">
      <c r="A641" s="165"/>
      <c r="B641" s="165"/>
      <c r="C641" s="148"/>
      <c r="D641" s="148"/>
      <c r="E641" s="166"/>
      <c r="F641" s="166"/>
      <c r="G641" s="166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  <c r="U641" s="166"/>
      <c r="V641" s="166"/>
      <c r="W641" s="166"/>
      <c r="X641" s="166"/>
      <c r="Y641" s="166"/>
      <c r="Z641" s="166"/>
      <c r="AA641" s="166"/>
      <c r="AB641" s="166"/>
      <c r="AC641" s="166"/>
      <c r="AD641" s="166"/>
      <c r="AE641" s="166"/>
      <c r="AF641" s="166"/>
      <c r="AG641" s="166"/>
      <c r="AH641" s="166"/>
      <c r="AI641" s="166"/>
      <c r="AJ641" s="166"/>
      <c r="AK641" s="166"/>
      <c r="AL641" s="166"/>
      <c r="AM641" s="166"/>
      <c r="AN641" s="166"/>
      <c r="AO641" s="166"/>
      <c r="AP641" s="166"/>
      <c r="AQ641" s="166"/>
      <c r="AR641" s="166"/>
      <c r="AS641" s="166"/>
      <c r="AT641" s="166"/>
      <c r="AU641" s="166"/>
      <c r="AV641" s="166"/>
      <c r="AW641" s="166"/>
      <c r="AX641" s="166"/>
      <c r="AY641" s="166"/>
      <c r="AZ641" s="166"/>
      <c r="BA641" s="166"/>
      <c r="BB641" s="166"/>
      <c r="BC641" s="166"/>
      <c r="BD641" s="166"/>
      <c r="BE641" s="166"/>
      <c r="BF641" s="166"/>
      <c r="BG641" s="166"/>
      <c r="BH641" s="166"/>
      <c r="BI641" s="166"/>
      <c r="BJ641" s="166"/>
      <c r="BK641" s="166"/>
      <c r="BL641" s="166"/>
      <c r="BM641" s="166"/>
      <c r="BN641" s="166"/>
      <c r="BO641" s="166"/>
      <c r="BP641" s="166"/>
      <c r="BQ641" s="166"/>
      <c r="BR641" s="166"/>
      <c r="BS641" s="166"/>
    </row>
    <row r="642" spans="1:71" ht="15.75" customHeight="1" thickBot="1" x14ac:dyDescent="0.3">
      <c r="A642" s="165"/>
      <c r="B642" s="165"/>
      <c r="C642" s="148"/>
      <c r="D642" s="148"/>
      <c r="E642" s="166"/>
      <c r="F642" s="166"/>
      <c r="G642" s="166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  <c r="U642" s="166"/>
      <c r="V642" s="166"/>
      <c r="W642" s="166"/>
      <c r="X642" s="166"/>
      <c r="Y642" s="166"/>
      <c r="Z642" s="166"/>
      <c r="AA642" s="166"/>
      <c r="AB642" s="166"/>
      <c r="AC642" s="166"/>
      <c r="AD642" s="166"/>
      <c r="AE642" s="166"/>
      <c r="AF642" s="166"/>
      <c r="AG642" s="166"/>
      <c r="AH642" s="166"/>
      <c r="AI642" s="166"/>
      <c r="AJ642" s="166"/>
      <c r="AK642" s="166"/>
      <c r="AL642" s="166"/>
      <c r="AM642" s="166"/>
      <c r="AN642" s="166"/>
      <c r="AO642" s="166"/>
      <c r="AP642" s="166"/>
      <c r="AQ642" s="166"/>
      <c r="AR642" s="166"/>
      <c r="AS642" s="166"/>
      <c r="AT642" s="166"/>
      <c r="AU642" s="166"/>
      <c r="AV642" s="166"/>
      <c r="AW642" s="166"/>
      <c r="AX642" s="166"/>
      <c r="AY642" s="166"/>
      <c r="AZ642" s="166"/>
      <c r="BA642" s="166"/>
      <c r="BB642" s="166"/>
      <c r="BC642" s="166"/>
      <c r="BD642" s="166"/>
      <c r="BE642" s="166"/>
      <c r="BF642" s="166"/>
      <c r="BG642" s="166"/>
      <c r="BH642" s="166"/>
      <c r="BI642" s="166"/>
      <c r="BJ642" s="166"/>
      <c r="BK642" s="166"/>
      <c r="BL642" s="166"/>
      <c r="BM642" s="166"/>
      <c r="BN642" s="166"/>
      <c r="BO642" s="166"/>
      <c r="BP642" s="166"/>
      <c r="BQ642" s="166"/>
      <c r="BR642" s="166"/>
      <c r="BS642" s="166"/>
    </row>
    <row r="643" spans="1:71" ht="15.75" customHeight="1" thickBot="1" x14ac:dyDescent="0.3">
      <c r="A643" s="165"/>
      <c r="B643" s="165"/>
      <c r="C643" s="148"/>
      <c r="D643" s="148"/>
      <c r="E643" s="166"/>
      <c r="F643" s="166"/>
      <c r="G643" s="166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  <c r="U643" s="166"/>
      <c r="V643" s="166"/>
      <c r="W643" s="166"/>
      <c r="X643" s="166"/>
      <c r="Y643" s="166"/>
      <c r="Z643" s="166"/>
      <c r="AA643" s="166"/>
      <c r="AB643" s="166"/>
      <c r="AC643" s="166"/>
      <c r="AD643" s="166"/>
      <c r="AE643" s="166"/>
      <c r="AF643" s="166"/>
      <c r="AG643" s="166"/>
      <c r="AH643" s="166"/>
      <c r="AI643" s="166"/>
      <c r="AJ643" s="166"/>
      <c r="AK643" s="166"/>
      <c r="AL643" s="166"/>
      <c r="AM643" s="166"/>
      <c r="AN643" s="166"/>
      <c r="AO643" s="166"/>
      <c r="AP643" s="166"/>
      <c r="AQ643" s="166"/>
      <c r="AR643" s="166"/>
      <c r="AS643" s="166"/>
      <c r="AT643" s="166"/>
      <c r="AU643" s="166"/>
      <c r="AV643" s="166"/>
      <c r="AW643" s="166"/>
      <c r="AX643" s="166"/>
      <c r="AY643" s="166"/>
      <c r="AZ643" s="166"/>
      <c r="BA643" s="166"/>
      <c r="BB643" s="166"/>
      <c r="BC643" s="166"/>
      <c r="BD643" s="166"/>
      <c r="BE643" s="166"/>
      <c r="BF643" s="166"/>
      <c r="BG643" s="166"/>
      <c r="BH643" s="166"/>
      <c r="BI643" s="166"/>
      <c r="BJ643" s="166"/>
      <c r="BK643" s="166"/>
      <c r="BL643" s="166"/>
      <c r="BM643" s="166"/>
      <c r="BN643" s="166"/>
      <c r="BO643" s="166"/>
      <c r="BP643" s="166"/>
      <c r="BQ643" s="166"/>
      <c r="BR643" s="166"/>
      <c r="BS643" s="166"/>
    </row>
    <row r="644" spans="1:71" ht="15.75" customHeight="1" thickBot="1" x14ac:dyDescent="0.3">
      <c r="A644" s="165"/>
      <c r="B644" s="165"/>
      <c r="C644" s="148"/>
      <c r="D644" s="148"/>
      <c r="E644" s="166"/>
      <c r="F644" s="166"/>
      <c r="G644" s="166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  <c r="U644" s="166"/>
      <c r="V644" s="166"/>
      <c r="W644" s="166"/>
      <c r="X644" s="166"/>
      <c r="Y644" s="166"/>
      <c r="Z644" s="166"/>
      <c r="AA644" s="166"/>
      <c r="AB644" s="166"/>
      <c r="AC644" s="166"/>
      <c r="AD644" s="166"/>
      <c r="AE644" s="166"/>
      <c r="AF644" s="166"/>
      <c r="AG644" s="166"/>
      <c r="AH644" s="166"/>
      <c r="AI644" s="166"/>
      <c r="AJ644" s="166"/>
      <c r="AK644" s="166"/>
      <c r="AL644" s="166"/>
      <c r="AM644" s="166"/>
      <c r="AN644" s="166"/>
      <c r="AO644" s="166"/>
      <c r="AP644" s="166"/>
      <c r="AQ644" s="166"/>
      <c r="AR644" s="166"/>
      <c r="AS644" s="166"/>
      <c r="AT644" s="166"/>
      <c r="AU644" s="166"/>
      <c r="AV644" s="166"/>
      <c r="AW644" s="166"/>
      <c r="AX644" s="166"/>
      <c r="AY644" s="166"/>
      <c r="AZ644" s="166"/>
      <c r="BA644" s="166"/>
      <c r="BB644" s="166"/>
      <c r="BC644" s="166"/>
      <c r="BD644" s="166"/>
      <c r="BE644" s="166"/>
      <c r="BF644" s="166"/>
      <c r="BG644" s="166"/>
      <c r="BH644" s="166"/>
      <c r="BI644" s="166"/>
      <c r="BJ644" s="166"/>
      <c r="BK644" s="166"/>
      <c r="BL644" s="166"/>
      <c r="BM644" s="166"/>
      <c r="BN644" s="166"/>
      <c r="BO644" s="166"/>
      <c r="BP644" s="166"/>
      <c r="BQ644" s="166"/>
      <c r="BR644" s="166"/>
      <c r="BS644" s="166"/>
    </row>
    <row r="645" spans="1:71" ht="15.75" customHeight="1" thickBot="1" x14ac:dyDescent="0.3">
      <c r="A645" s="165"/>
      <c r="B645" s="165"/>
      <c r="C645" s="148"/>
      <c r="D645" s="148"/>
      <c r="E645" s="166"/>
      <c r="F645" s="166"/>
      <c r="G645" s="166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  <c r="U645" s="166"/>
      <c r="V645" s="166"/>
      <c r="W645" s="166"/>
      <c r="X645" s="166"/>
      <c r="Y645" s="166"/>
      <c r="Z645" s="166"/>
      <c r="AA645" s="166"/>
      <c r="AB645" s="166"/>
      <c r="AC645" s="166"/>
      <c r="AD645" s="166"/>
      <c r="AE645" s="166"/>
      <c r="AF645" s="166"/>
      <c r="AG645" s="166"/>
      <c r="AH645" s="166"/>
      <c r="AI645" s="166"/>
      <c r="AJ645" s="166"/>
      <c r="AK645" s="166"/>
      <c r="AL645" s="166"/>
      <c r="AM645" s="166"/>
      <c r="AN645" s="166"/>
      <c r="AO645" s="166"/>
      <c r="AP645" s="166"/>
      <c r="AQ645" s="166"/>
      <c r="AR645" s="166"/>
      <c r="AS645" s="166"/>
      <c r="AT645" s="166"/>
      <c r="AU645" s="166"/>
      <c r="AV645" s="166"/>
      <c r="AW645" s="166"/>
      <c r="AX645" s="166"/>
      <c r="AY645" s="166"/>
      <c r="AZ645" s="166"/>
      <c r="BA645" s="166"/>
      <c r="BB645" s="166"/>
      <c r="BC645" s="166"/>
      <c r="BD645" s="166"/>
      <c r="BE645" s="166"/>
      <c r="BF645" s="166"/>
      <c r="BG645" s="166"/>
      <c r="BH645" s="166"/>
      <c r="BI645" s="166"/>
      <c r="BJ645" s="166"/>
      <c r="BK645" s="166"/>
      <c r="BL645" s="166"/>
      <c r="BM645" s="166"/>
      <c r="BN645" s="166"/>
      <c r="BO645" s="166"/>
      <c r="BP645" s="166"/>
      <c r="BQ645" s="166"/>
      <c r="BR645" s="166"/>
      <c r="BS645" s="166"/>
    </row>
    <row r="646" spans="1:71" ht="15.75" customHeight="1" thickBot="1" x14ac:dyDescent="0.3">
      <c r="A646" s="165"/>
      <c r="B646" s="165"/>
      <c r="C646" s="148"/>
      <c r="D646" s="148"/>
      <c r="E646" s="166"/>
      <c r="F646" s="166"/>
      <c r="G646" s="166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  <c r="U646" s="166"/>
      <c r="V646" s="166"/>
      <c r="W646" s="166"/>
      <c r="X646" s="166"/>
      <c r="Y646" s="166"/>
      <c r="Z646" s="166"/>
      <c r="AA646" s="166"/>
      <c r="AB646" s="166"/>
      <c r="AC646" s="166"/>
      <c r="AD646" s="166"/>
      <c r="AE646" s="166"/>
      <c r="AF646" s="166"/>
      <c r="AG646" s="166"/>
      <c r="AH646" s="166"/>
      <c r="AI646" s="166"/>
      <c r="AJ646" s="166"/>
      <c r="AK646" s="166"/>
      <c r="AL646" s="166"/>
      <c r="AM646" s="166"/>
      <c r="AN646" s="166"/>
      <c r="AO646" s="166"/>
      <c r="AP646" s="166"/>
      <c r="AQ646" s="166"/>
      <c r="AR646" s="166"/>
      <c r="AS646" s="166"/>
      <c r="AT646" s="166"/>
      <c r="AU646" s="166"/>
      <c r="AV646" s="166"/>
      <c r="AW646" s="166"/>
      <c r="AX646" s="166"/>
      <c r="AY646" s="166"/>
      <c r="AZ646" s="166"/>
      <c r="BA646" s="166"/>
      <c r="BB646" s="166"/>
      <c r="BC646" s="166"/>
      <c r="BD646" s="166"/>
      <c r="BE646" s="166"/>
      <c r="BF646" s="166"/>
      <c r="BG646" s="166"/>
      <c r="BH646" s="166"/>
      <c r="BI646" s="166"/>
      <c r="BJ646" s="166"/>
      <c r="BK646" s="166"/>
      <c r="BL646" s="166"/>
      <c r="BM646" s="166"/>
      <c r="BN646" s="166"/>
      <c r="BO646" s="166"/>
      <c r="BP646" s="166"/>
      <c r="BQ646" s="166"/>
      <c r="BR646" s="166"/>
      <c r="BS646" s="166"/>
    </row>
    <row r="647" spans="1:71" ht="15.75" customHeight="1" thickBot="1" x14ac:dyDescent="0.3">
      <c r="A647" s="165"/>
      <c r="B647" s="165"/>
      <c r="C647" s="148"/>
      <c r="D647" s="148"/>
      <c r="E647" s="166"/>
      <c r="F647" s="166"/>
      <c r="G647" s="166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  <c r="U647" s="166"/>
      <c r="V647" s="166"/>
      <c r="W647" s="166"/>
      <c r="X647" s="166"/>
      <c r="Y647" s="166"/>
      <c r="Z647" s="166"/>
      <c r="AA647" s="166"/>
      <c r="AB647" s="166"/>
      <c r="AC647" s="166"/>
      <c r="AD647" s="166"/>
      <c r="AE647" s="166"/>
      <c r="AF647" s="166"/>
      <c r="AG647" s="166"/>
      <c r="AH647" s="166"/>
      <c r="AI647" s="166"/>
      <c r="AJ647" s="166"/>
      <c r="AK647" s="166"/>
      <c r="AL647" s="166"/>
      <c r="AM647" s="166"/>
      <c r="AN647" s="166"/>
      <c r="AO647" s="166"/>
      <c r="AP647" s="166"/>
      <c r="AQ647" s="166"/>
      <c r="AR647" s="166"/>
      <c r="AS647" s="166"/>
      <c r="AT647" s="166"/>
      <c r="AU647" s="166"/>
      <c r="AV647" s="166"/>
      <c r="AW647" s="166"/>
      <c r="AX647" s="166"/>
      <c r="AY647" s="166"/>
      <c r="AZ647" s="166"/>
      <c r="BA647" s="166"/>
      <c r="BB647" s="166"/>
      <c r="BC647" s="166"/>
      <c r="BD647" s="166"/>
      <c r="BE647" s="166"/>
      <c r="BF647" s="166"/>
      <c r="BG647" s="166"/>
      <c r="BH647" s="166"/>
      <c r="BI647" s="166"/>
      <c r="BJ647" s="166"/>
      <c r="BK647" s="166"/>
      <c r="BL647" s="166"/>
      <c r="BM647" s="166"/>
      <c r="BN647" s="166"/>
      <c r="BO647" s="166"/>
      <c r="BP647" s="166"/>
      <c r="BQ647" s="166"/>
      <c r="BR647" s="166"/>
      <c r="BS647" s="166"/>
    </row>
    <row r="648" spans="1:71" ht="15.75" customHeight="1" thickBot="1" x14ac:dyDescent="0.3">
      <c r="A648" s="165"/>
      <c r="B648" s="165"/>
      <c r="C648" s="148"/>
      <c r="D648" s="148"/>
      <c r="E648" s="166"/>
      <c r="F648" s="166"/>
      <c r="G648" s="166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  <c r="U648" s="166"/>
      <c r="V648" s="166"/>
      <c r="W648" s="166"/>
      <c r="X648" s="166"/>
      <c r="Y648" s="166"/>
      <c r="Z648" s="166"/>
      <c r="AA648" s="166"/>
      <c r="AB648" s="166"/>
      <c r="AC648" s="166"/>
      <c r="AD648" s="166"/>
      <c r="AE648" s="166"/>
      <c r="AF648" s="166"/>
      <c r="AG648" s="166"/>
      <c r="AH648" s="166"/>
      <c r="AI648" s="166"/>
      <c r="AJ648" s="166"/>
      <c r="AK648" s="166"/>
      <c r="AL648" s="166"/>
      <c r="AM648" s="166"/>
      <c r="AN648" s="166"/>
      <c r="AO648" s="166"/>
      <c r="AP648" s="166"/>
      <c r="AQ648" s="166"/>
      <c r="AR648" s="166"/>
      <c r="AS648" s="166"/>
      <c r="AT648" s="166"/>
      <c r="AU648" s="166"/>
      <c r="AV648" s="166"/>
      <c r="AW648" s="166"/>
      <c r="AX648" s="166"/>
      <c r="AY648" s="166"/>
      <c r="AZ648" s="166"/>
      <c r="BA648" s="166"/>
      <c r="BB648" s="166"/>
      <c r="BC648" s="166"/>
      <c r="BD648" s="166"/>
      <c r="BE648" s="166"/>
      <c r="BF648" s="166"/>
      <c r="BG648" s="166"/>
      <c r="BH648" s="166"/>
      <c r="BI648" s="166"/>
      <c r="BJ648" s="166"/>
      <c r="BK648" s="166"/>
      <c r="BL648" s="166"/>
      <c r="BM648" s="166"/>
      <c r="BN648" s="166"/>
      <c r="BO648" s="166"/>
      <c r="BP648" s="166"/>
      <c r="BQ648" s="166"/>
      <c r="BR648" s="166"/>
      <c r="BS648" s="166"/>
    </row>
    <row r="649" spans="1:71" ht="15.75" customHeight="1" thickBot="1" x14ac:dyDescent="0.3">
      <c r="A649" s="165"/>
      <c r="B649" s="165"/>
      <c r="C649" s="148"/>
      <c r="D649" s="148"/>
      <c r="E649" s="166"/>
      <c r="F649" s="166"/>
      <c r="G649" s="166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  <c r="U649" s="166"/>
      <c r="V649" s="166"/>
      <c r="W649" s="166"/>
      <c r="X649" s="166"/>
      <c r="Y649" s="166"/>
      <c r="Z649" s="166"/>
      <c r="AA649" s="166"/>
      <c r="AB649" s="166"/>
      <c r="AC649" s="166"/>
      <c r="AD649" s="166"/>
      <c r="AE649" s="166"/>
      <c r="AF649" s="166"/>
      <c r="AG649" s="166"/>
      <c r="AH649" s="166"/>
      <c r="AI649" s="166"/>
      <c r="AJ649" s="166"/>
      <c r="AK649" s="166"/>
      <c r="AL649" s="166"/>
      <c r="AM649" s="166"/>
      <c r="AN649" s="166"/>
      <c r="AO649" s="166"/>
      <c r="AP649" s="166"/>
      <c r="AQ649" s="166"/>
      <c r="AR649" s="166"/>
      <c r="AS649" s="166"/>
      <c r="AT649" s="166"/>
      <c r="AU649" s="166"/>
      <c r="AV649" s="166"/>
      <c r="AW649" s="166"/>
      <c r="AX649" s="166"/>
      <c r="AY649" s="166"/>
      <c r="AZ649" s="166"/>
      <c r="BA649" s="166"/>
      <c r="BB649" s="166"/>
      <c r="BC649" s="166"/>
      <c r="BD649" s="166"/>
      <c r="BE649" s="166"/>
      <c r="BF649" s="166"/>
      <c r="BG649" s="166"/>
      <c r="BH649" s="166"/>
      <c r="BI649" s="166"/>
      <c r="BJ649" s="166"/>
      <c r="BK649" s="166"/>
      <c r="BL649" s="166"/>
      <c r="BM649" s="166"/>
      <c r="BN649" s="166"/>
      <c r="BO649" s="166"/>
      <c r="BP649" s="166"/>
      <c r="BQ649" s="166"/>
      <c r="BR649" s="166"/>
      <c r="BS649" s="166"/>
    </row>
    <row r="650" spans="1:71" ht="15.75" customHeight="1" thickBot="1" x14ac:dyDescent="0.3">
      <c r="A650" s="165"/>
      <c r="B650" s="165"/>
      <c r="C650" s="148"/>
      <c r="D650" s="148"/>
      <c r="E650" s="166"/>
      <c r="F650" s="166"/>
      <c r="G650" s="166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  <c r="U650" s="166"/>
      <c r="V650" s="166"/>
      <c r="W650" s="166"/>
      <c r="X650" s="166"/>
      <c r="Y650" s="166"/>
      <c r="Z650" s="166"/>
      <c r="AA650" s="166"/>
      <c r="AB650" s="166"/>
      <c r="AC650" s="166"/>
      <c r="AD650" s="166"/>
      <c r="AE650" s="166"/>
      <c r="AF650" s="166"/>
      <c r="AG650" s="166"/>
      <c r="AH650" s="166"/>
      <c r="AI650" s="166"/>
      <c r="AJ650" s="166"/>
      <c r="AK650" s="166"/>
      <c r="AL650" s="166"/>
      <c r="AM650" s="166"/>
      <c r="AN650" s="166"/>
      <c r="AO650" s="166"/>
      <c r="AP650" s="166"/>
      <c r="AQ650" s="166"/>
      <c r="AR650" s="166"/>
      <c r="AS650" s="166"/>
      <c r="AT650" s="166"/>
      <c r="AU650" s="166"/>
      <c r="AV650" s="166"/>
      <c r="AW650" s="166"/>
      <c r="AX650" s="166"/>
      <c r="AY650" s="166"/>
      <c r="AZ650" s="166"/>
      <c r="BA650" s="166"/>
      <c r="BB650" s="166"/>
      <c r="BC650" s="166"/>
      <c r="BD650" s="166"/>
      <c r="BE650" s="166"/>
      <c r="BF650" s="166"/>
      <c r="BG650" s="166"/>
      <c r="BH650" s="166"/>
      <c r="BI650" s="166"/>
      <c r="BJ650" s="166"/>
      <c r="BK650" s="166"/>
      <c r="BL650" s="166"/>
      <c r="BM650" s="166"/>
      <c r="BN650" s="166"/>
      <c r="BO650" s="166"/>
      <c r="BP650" s="166"/>
      <c r="BQ650" s="166"/>
      <c r="BR650" s="166"/>
      <c r="BS650" s="166"/>
    </row>
    <row r="651" spans="1:71" ht="15.75" customHeight="1" thickBot="1" x14ac:dyDescent="0.3">
      <c r="A651" s="165"/>
      <c r="B651" s="165"/>
      <c r="C651" s="148"/>
      <c r="D651" s="148"/>
      <c r="E651" s="166"/>
      <c r="F651" s="166"/>
      <c r="G651" s="166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  <c r="U651" s="166"/>
      <c r="V651" s="166"/>
      <c r="W651" s="166"/>
      <c r="X651" s="166"/>
      <c r="Y651" s="166"/>
      <c r="Z651" s="166"/>
      <c r="AA651" s="166"/>
      <c r="AB651" s="166"/>
      <c r="AC651" s="166"/>
      <c r="AD651" s="166"/>
      <c r="AE651" s="166"/>
      <c r="AF651" s="166"/>
      <c r="AG651" s="166"/>
      <c r="AH651" s="166"/>
      <c r="AI651" s="166"/>
      <c r="AJ651" s="166"/>
      <c r="AK651" s="166"/>
      <c r="AL651" s="166"/>
      <c r="AM651" s="166"/>
      <c r="AN651" s="166"/>
      <c r="AO651" s="166"/>
      <c r="AP651" s="166"/>
      <c r="AQ651" s="166"/>
      <c r="AR651" s="166"/>
      <c r="AS651" s="166"/>
      <c r="AT651" s="166"/>
      <c r="AU651" s="166"/>
      <c r="AV651" s="166"/>
      <c r="AW651" s="166"/>
      <c r="AX651" s="166"/>
      <c r="AY651" s="166"/>
      <c r="AZ651" s="166"/>
      <c r="BA651" s="166"/>
      <c r="BB651" s="166"/>
      <c r="BC651" s="166"/>
      <c r="BD651" s="166"/>
      <c r="BE651" s="166"/>
      <c r="BF651" s="166"/>
      <c r="BG651" s="166"/>
      <c r="BH651" s="166"/>
      <c r="BI651" s="166"/>
      <c r="BJ651" s="166"/>
      <c r="BK651" s="166"/>
      <c r="BL651" s="166"/>
      <c r="BM651" s="166"/>
      <c r="BN651" s="166"/>
      <c r="BO651" s="166"/>
      <c r="BP651" s="166"/>
      <c r="BQ651" s="166"/>
      <c r="BR651" s="166"/>
      <c r="BS651" s="166"/>
    </row>
    <row r="652" spans="1:71" ht="15.75" customHeight="1" thickBot="1" x14ac:dyDescent="0.3">
      <c r="A652" s="165"/>
      <c r="B652" s="165"/>
      <c r="C652" s="148"/>
      <c r="D652" s="148"/>
      <c r="E652" s="166"/>
      <c r="F652" s="166"/>
      <c r="G652" s="166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  <c r="U652" s="166"/>
      <c r="V652" s="166"/>
      <c r="W652" s="166"/>
      <c r="X652" s="166"/>
      <c r="Y652" s="166"/>
      <c r="Z652" s="166"/>
      <c r="AA652" s="166"/>
      <c r="AB652" s="166"/>
      <c r="AC652" s="166"/>
      <c r="AD652" s="166"/>
      <c r="AE652" s="166"/>
      <c r="AF652" s="166"/>
      <c r="AG652" s="166"/>
      <c r="AH652" s="166"/>
      <c r="AI652" s="166"/>
      <c r="AJ652" s="166"/>
      <c r="AK652" s="166"/>
      <c r="AL652" s="166"/>
      <c r="AM652" s="166"/>
      <c r="AN652" s="166"/>
      <c r="AO652" s="166"/>
      <c r="AP652" s="166"/>
      <c r="AQ652" s="166"/>
      <c r="AR652" s="166"/>
      <c r="AS652" s="166"/>
      <c r="AT652" s="166"/>
      <c r="AU652" s="166"/>
      <c r="AV652" s="166"/>
      <c r="AW652" s="166"/>
      <c r="AX652" s="166"/>
      <c r="AY652" s="166"/>
      <c r="AZ652" s="166"/>
      <c r="BA652" s="166"/>
      <c r="BB652" s="166"/>
      <c r="BC652" s="166"/>
      <c r="BD652" s="166"/>
      <c r="BE652" s="166"/>
      <c r="BF652" s="166"/>
      <c r="BG652" s="166"/>
      <c r="BH652" s="166"/>
      <c r="BI652" s="166"/>
      <c r="BJ652" s="166"/>
      <c r="BK652" s="166"/>
      <c r="BL652" s="166"/>
      <c r="BM652" s="166"/>
      <c r="BN652" s="166"/>
      <c r="BO652" s="166"/>
      <c r="BP652" s="166"/>
      <c r="BQ652" s="166"/>
      <c r="BR652" s="166"/>
      <c r="BS652" s="166"/>
    </row>
    <row r="653" spans="1:71" ht="15.75" customHeight="1" thickBot="1" x14ac:dyDescent="0.3">
      <c r="A653" s="165"/>
      <c r="B653" s="165"/>
      <c r="C653" s="148"/>
      <c r="D653" s="148"/>
      <c r="E653" s="166"/>
      <c r="F653" s="166"/>
      <c r="G653" s="166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  <c r="U653" s="166"/>
      <c r="V653" s="166"/>
      <c r="W653" s="166"/>
      <c r="X653" s="166"/>
      <c r="Y653" s="166"/>
      <c r="Z653" s="166"/>
      <c r="AA653" s="166"/>
      <c r="AB653" s="166"/>
      <c r="AC653" s="166"/>
      <c r="AD653" s="166"/>
      <c r="AE653" s="166"/>
      <c r="AF653" s="166"/>
      <c r="AG653" s="166"/>
      <c r="AH653" s="166"/>
      <c r="AI653" s="166"/>
      <c r="AJ653" s="166"/>
      <c r="AK653" s="166"/>
      <c r="AL653" s="166"/>
      <c r="AM653" s="166"/>
      <c r="AN653" s="166"/>
      <c r="AO653" s="166"/>
      <c r="AP653" s="166"/>
      <c r="AQ653" s="166"/>
      <c r="AR653" s="166"/>
      <c r="AS653" s="166"/>
      <c r="AT653" s="166"/>
      <c r="AU653" s="166"/>
      <c r="AV653" s="166"/>
      <c r="AW653" s="166"/>
      <c r="AX653" s="166"/>
      <c r="AY653" s="166"/>
      <c r="AZ653" s="166"/>
      <c r="BA653" s="166"/>
      <c r="BB653" s="166"/>
      <c r="BC653" s="166"/>
      <c r="BD653" s="166"/>
      <c r="BE653" s="166"/>
      <c r="BF653" s="166"/>
      <c r="BG653" s="166"/>
      <c r="BH653" s="166"/>
      <c r="BI653" s="166"/>
      <c r="BJ653" s="166"/>
      <c r="BK653" s="166"/>
      <c r="BL653" s="166"/>
      <c r="BM653" s="166"/>
      <c r="BN653" s="166"/>
      <c r="BO653" s="166"/>
      <c r="BP653" s="166"/>
      <c r="BQ653" s="166"/>
      <c r="BR653" s="166"/>
      <c r="BS653" s="166"/>
    </row>
    <row r="654" spans="1:71" ht="15.75" customHeight="1" thickBot="1" x14ac:dyDescent="0.3">
      <c r="A654" s="165"/>
      <c r="B654" s="165"/>
      <c r="C654" s="148"/>
      <c r="D654" s="148"/>
      <c r="E654" s="166"/>
      <c r="F654" s="166"/>
      <c r="G654" s="166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  <c r="U654" s="166"/>
      <c r="V654" s="166"/>
      <c r="W654" s="166"/>
      <c r="X654" s="166"/>
      <c r="Y654" s="166"/>
      <c r="Z654" s="166"/>
      <c r="AA654" s="166"/>
      <c r="AB654" s="166"/>
      <c r="AC654" s="166"/>
      <c r="AD654" s="166"/>
      <c r="AE654" s="166"/>
      <c r="AF654" s="166"/>
      <c r="AG654" s="166"/>
      <c r="AH654" s="166"/>
      <c r="AI654" s="166"/>
      <c r="AJ654" s="166"/>
      <c r="AK654" s="166"/>
      <c r="AL654" s="166"/>
      <c r="AM654" s="166"/>
      <c r="AN654" s="166"/>
      <c r="AO654" s="166"/>
      <c r="AP654" s="166"/>
      <c r="AQ654" s="166"/>
      <c r="AR654" s="166"/>
      <c r="AS654" s="166"/>
      <c r="AT654" s="166"/>
      <c r="AU654" s="166"/>
      <c r="AV654" s="166"/>
      <c r="AW654" s="166"/>
      <c r="AX654" s="166"/>
      <c r="AY654" s="166"/>
      <c r="AZ654" s="166"/>
      <c r="BA654" s="166"/>
      <c r="BB654" s="166"/>
      <c r="BC654" s="166"/>
      <c r="BD654" s="166"/>
      <c r="BE654" s="166"/>
      <c r="BF654" s="166"/>
      <c r="BG654" s="166"/>
      <c r="BH654" s="166"/>
      <c r="BI654" s="166"/>
      <c r="BJ654" s="166"/>
      <c r="BK654" s="166"/>
      <c r="BL654" s="166"/>
      <c r="BM654" s="166"/>
      <c r="BN654" s="166"/>
      <c r="BO654" s="166"/>
      <c r="BP654" s="166"/>
      <c r="BQ654" s="166"/>
      <c r="BR654" s="166"/>
      <c r="BS654" s="166"/>
    </row>
    <row r="655" spans="1:71" ht="15.75" customHeight="1" thickBot="1" x14ac:dyDescent="0.3">
      <c r="A655" s="165"/>
      <c r="B655" s="165"/>
      <c r="C655" s="148"/>
      <c r="D655" s="148"/>
      <c r="E655" s="166"/>
      <c r="F655" s="166"/>
      <c r="G655" s="166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  <c r="U655" s="166"/>
      <c r="V655" s="166"/>
      <c r="W655" s="166"/>
      <c r="X655" s="166"/>
      <c r="Y655" s="166"/>
      <c r="Z655" s="166"/>
      <c r="AA655" s="166"/>
      <c r="AB655" s="166"/>
      <c r="AC655" s="166"/>
      <c r="AD655" s="166"/>
      <c r="AE655" s="166"/>
      <c r="AF655" s="166"/>
      <c r="AG655" s="166"/>
      <c r="AH655" s="166"/>
      <c r="AI655" s="166"/>
      <c r="AJ655" s="166"/>
      <c r="AK655" s="166"/>
      <c r="AL655" s="166"/>
      <c r="AM655" s="166"/>
      <c r="AN655" s="166"/>
      <c r="AO655" s="166"/>
      <c r="AP655" s="166"/>
      <c r="AQ655" s="166"/>
      <c r="AR655" s="166"/>
      <c r="AS655" s="166"/>
      <c r="AT655" s="166"/>
      <c r="AU655" s="166"/>
      <c r="AV655" s="166"/>
      <c r="AW655" s="166"/>
      <c r="AX655" s="166"/>
      <c r="AY655" s="166"/>
      <c r="AZ655" s="166"/>
      <c r="BA655" s="166"/>
      <c r="BB655" s="166"/>
      <c r="BC655" s="166"/>
      <c r="BD655" s="166"/>
      <c r="BE655" s="166"/>
      <c r="BF655" s="166"/>
      <c r="BG655" s="166"/>
      <c r="BH655" s="166"/>
      <c r="BI655" s="166"/>
      <c r="BJ655" s="166"/>
      <c r="BK655" s="166"/>
      <c r="BL655" s="166"/>
      <c r="BM655" s="166"/>
      <c r="BN655" s="166"/>
      <c r="BO655" s="166"/>
      <c r="BP655" s="166"/>
      <c r="BQ655" s="166"/>
      <c r="BR655" s="166"/>
      <c r="BS655" s="166"/>
    </row>
    <row r="656" spans="1:71" ht="15.75" customHeight="1" thickBot="1" x14ac:dyDescent="0.3">
      <c r="A656" s="165"/>
      <c r="B656" s="165"/>
      <c r="C656" s="148"/>
      <c r="D656" s="148"/>
      <c r="E656" s="166"/>
      <c r="F656" s="166"/>
      <c r="G656" s="166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  <c r="U656" s="166"/>
      <c r="V656" s="166"/>
      <c r="W656" s="166"/>
      <c r="X656" s="166"/>
      <c r="Y656" s="166"/>
      <c r="Z656" s="166"/>
      <c r="AA656" s="166"/>
      <c r="AB656" s="166"/>
      <c r="AC656" s="166"/>
      <c r="AD656" s="166"/>
      <c r="AE656" s="166"/>
      <c r="AF656" s="166"/>
      <c r="AG656" s="166"/>
      <c r="AH656" s="166"/>
      <c r="AI656" s="166"/>
      <c r="AJ656" s="166"/>
      <c r="AK656" s="166"/>
      <c r="AL656" s="166"/>
      <c r="AM656" s="166"/>
      <c r="AN656" s="166"/>
      <c r="AO656" s="166"/>
      <c r="AP656" s="166"/>
      <c r="AQ656" s="166"/>
      <c r="AR656" s="166"/>
      <c r="AS656" s="166"/>
      <c r="AT656" s="166"/>
      <c r="AU656" s="166"/>
      <c r="AV656" s="166"/>
      <c r="AW656" s="166"/>
      <c r="AX656" s="166"/>
      <c r="AY656" s="166"/>
      <c r="AZ656" s="166"/>
      <c r="BA656" s="166"/>
      <c r="BB656" s="166"/>
      <c r="BC656" s="166"/>
      <c r="BD656" s="166"/>
      <c r="BE656" s="166"/>
      <c r="BF656" s="166"/>
      <c r="BG656" s="166"/>
      <c r="BH656" s="166"/>
      <c r="BI656" s="166"/>
      <c r="BJ656" s="166"/>
      <c r="BK656" s="166"/>
      <c r="BL656" s="166"/>
      <c r="BM656" s="166"/>
      <c r="BN656" s="166"/>
      <c r="BO656" s="166"/>
      <c r="BP656" s="166"/>
      <c r="BQ656" s="166"/>
      <c r="BR656" s="166"/>
      <c r="BS656" s="166"/>
    </row>
    <row r="657" spans="1:71" ht="15.75" customHeight="1" thickBot="1" x14ac:dyDescent="0.3">
      <c r="A657" s="165"/>
      <c r="B657" s="165"/>
      <c r="C657" s="148"/>
      <c r="D657" s="148"/>
      <c r="E657" s="166"/>
      <c r="F657" s="166"/>
      <c r="G657" s="166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  <c r="U657" s="166"/>
      <c r="V657" s="166"/>
      <c r="W657" s="166"/>
      <c r="X657" s="166"/>
      <c r="Y657" s="166"/>
      <c r="Z657" s="166"/>
      <c r="AA657" s="166"/>
      <c r="AB657" s="166"/>
      <c r="AC657" s="166"/>
      <c r="AD657" s="166"/>
      <c r="AE657" s="166"/>
      <c r="AF657" s="166"/>
      <c r="AG657" s="166"/>
      <c r="AH657" s="166"/>
      <c r="AI657" s="166"/>
      <c r="AJ657" s="166"/>
      <c r="AK657" s="166"/>
      <c r="AL657" s="166"/>
      <c r="AM657" s="166"/>
      <c r="AN657" s="166"/>
      <c r="AO657" s="166"/>
      <c r="AP657" s="166"/>
      <c r="AQ657" s="166"/>
      <c r="AR657" s="166"/>
      <c r="AS657" s="166"/>
      <c r="AT657" s="166"/>
      <c r="AU657" s="166"/>
      <c r="AV657" s="166"/>
      <c r="AW657" s="166"/>
      <c r="AX657" s="166"/>
      <c r="AY657" s="166"/>
      <c r="AZ657" s="166"/>
      <c r="BA657" s="166"/>
      <c r="BB657" s="166"/>
      <c r="BC657" s="166"/>
      <c r="BD657" s="166"/>
      <c r="BE657" s="166"/>
      <c r="BF657" s="166"/>
      <c r="BG657" s="166"/>
      <c r="BH657" s="166"/>
      <c r="BI657" s="166"/>
      <c r="BJ657" s="166"/>
      <c r="BK657" s="166"/>
      <c r="BL657" s="166"/>
      <c r="BM657" s="166"/>
      <c r="BN657" s="166"/>
      <c r="BO657" s="166"/>
      <c r="BP657" s="166"/>
      <c r="BQ657" s="166"/>
      <c r="BR657" s="166"/>
      <c r="BS657" s="166"/>
    </row>
    <row r="658" spans="1:71" ht="15.75" customHeight="1" thickBot="1" x14ac:dyDescent="0.3">
      <c r="A658" s="165"/>
      <c r="B658" s="165"/>
      <c r="C658" s="148"/>
      <c r="D658" s="148"/>
      <c r="E658" s="166"/>
      <c r="F658" s="166"/>
      <c r="G658" s="166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  <c r="U658" s="166"/>
      <c r="V658" s="166"/>
      <c r="W658" s="166"/>
      <c r="X658" s="166"/>
      <c r="Y658" s="166"/>
      <c r="Z658" s="166"/>
      <c r="AA658" s="166"/>
      <c r="AB658" s="166"/>
      <c r="AC658" s="166"/>
      <c r="AD658" s="166"/>
      <c r="AE658" s="166"/>
      <c r="AF658" s="166"/>
      <c r="AG658" s="166"/>
      <c r="AH658" s="166"/>
      <c r="AI658" s="166"/>
      <c r="AJ658" s="166"/>
      <c r="AK658" s="166"/>
      <c r="AL658" s="166"/>
      <c r="AM658" s="166"/>
      <c r="AN658" s="166"/>
      <c r="AO658" s="166"/>
      <c r="AP658" s="166"/>
      <c r="AQ658" s="166"/>
      <c r="AR658" s="166"/>
      <c r="AS658" s="166"/>
      <c r="AT658" s="166"/>
      <c r="AU658" s="166"/>
      <c r="AV658" s="166"/>
      <c r="AW658" s="166"/>
      <c r="AX658" s="166"/>
      <c r="AY658" s="166"/>
      <c r="AZ658" s="166"/>
      <c r="BA658" s="166"/>
      <c r="BB658" s="166"/>
      <c r="BC658" s="166"/>
      <c r="BD658" s="166"/>
      <c r="BE658" s="166"/>
      <c r="BF658" s="166"/>
      <c r="BG658" s="166"/>
      <c r="BH658" s="166"/>
      <c r="BI658" s="166"/>
      <c r="BJ658" s="166"/>
      <c r="BK658" s="166"/>
      <c r="BL658" s="166"/>
      <c r="BM658" s="166"/>
      <c r="BN658" s="166"/>
      <c r="BO658" s="166"/>
      <c r="BP658" s="166"/>
      <c r="BQ658" s="166"/>
      <c r="BR658" s="166"/>
      <c r="BS658" s="166"/>
    </row>
    <row r="659" spans="1:71" ht="15.75" customHeight="1" thickBot="1" x14ac:dyDescent="0.3">
      <c r="A659" s="165"/>
      <c r="B659" s="165"/>
      <c r="C659" s="148"/>
      <c r="D659" s="148"/>
      <c r="E659" s="166"/>
      <c r="F659" s="166"/>
      <c r="G659" s="166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  <c r="U659" s="166"/>
      <c r="V659" s="166"/>
      <c r="W659" s="166"/>
      <c r="X659" s="166"/>
      <c r="Y659" s="166"/>
      <c r="Z659" s="166"/>
      <c r="AA659" s="166"/>
      <c r="AB659" s="166"/>
      <c r="AC659" s="166"/>
      <c r="AD659" s="166"/>
      <c r="AE659" s="166"/>
      <c r="AF659" s="166"/>
      <c r="AG659" s="166"/>
      <c r="AH659" s="166"/>
      <c r="AI659" s="166"/>
      <c r="AJ659" s="166"/>
      <c r="AK659" s="166"/>
      <c r="AL659" s="166"/>
      <c r="AM659" s="166"/>
      <c r="AN659" s="166"/>
      <c r="AO659" s="166"/>
      <c r="AP659" s="166"/>
      <c r="AQ659" s="166"/>
      <c r="AR659" s="166"/>
      <c r="AS659" s="166"/>
      <c r="AT659" s="166"/>
      <c r="AU659" s="166"/>
      <c r="AV659" s="166"/>
      <c r="AW659" s="166"/>
      <c r="AX659" s="166"/>
      <c r="AY659" s="166"/>
      <c r="AZ659" s="166"/>
      <c r="BA659" s="166"/>
      <c r="BB659" s="166"/>
      <c r="BC659" s="166"/>
      <c r="BD659" s="166"/>
      <c r="BE659" s="166"/>
      <c r="BF659" s="166"/>
      <c r="BG659" s="166"/>
      <c r="BH659" s="166"/>
      <c r="BI659" s="166"/>
      <c r="BJ659" s="166"/>
      <c r="BK659" s="166"/>
      <c r="BL659" s="166"/>
      <c r="BM659" s="166"/>
      <c r="BN659" s="166"/>
      <c r="BO659" s="166"/>
      <c r="BP659" s="166"/>
      <c r="BQ659" s="166"/>
      <c r="BR659" s="166"/>
      <c r="BS659" s="166"/>
    </row>
    <row r="660" spans="1:71" ht="15.75" customHeight="1" thickBot="1" x14ac:dyDescent="0.3">
      <c r="A660" s="165"/>
      <c r="B660" s="165"/>
      <c r="C660" s="148"/>
      <c r="D660" s="148"/>
      <c r="E660" s="166"/>
      <c r="F660" s="166"/>
      <c r="G660" s="166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  <c r="U660" s="166"/>
      <c r="V660" s="166"/>
      <c r="W660" s="166"/>
      <c r="X660" s="166"/>
      <c r="Y660" s="166"/>
      <c r="Z660" s="166"/>
      <c r="AA660" s="166"/>
      <c r="AB660" s="166"/>
      <c r="AC660" s="166"/>
      <c r="AD660" s="166"/>
      <c r="AE660" s="166"/>
      <c r="AF660" s="166"/>
      <c r="AG660" s="166"/>
      <c r="AH660" s="166"/>
      <c r="AI660" s="166"/>
      <c r="AJ660" s="166"/>
      <c r="AK660" s="166"/>
      <c r="AL660" s="166"/>
      <c r="AM660" s="166"/>
      <c r="AN660" s="166"/>
      <c r="AO660" s="166"/>
      <c r="AP660" s="166"/>
      <c r="AQ660" s="166"/>
      <c r="AR660" s="166"/>
      <c r="AS660" s="166"/>
      <c r="AT660" s="166"/>
      <c r="AU660" s="166"/>
      <c r="AV660" s="166"/>
      <c r="AW660" s="166"/>
      <c r="AX660" s="166"/>
      <c r="AY660" s="166"/>
      <c r="AZ660" s="166"/>
      <c r="BA660" s="166"/>
      <c r="BB660" s="166"/>
      <c r="BC660" s="166"/>
      <c r="BD660" s="166"/>
      <c r="BE660" s="166"/>
      <c r="BF660" s="166"/>
      <c r="BG660" s="166"/>
      <c r="BH660" s="166"/>
      <c r="BI660" s="166"/>
      <c r="BJ660" s="166"/>
      <c r="BK660" s="166"/>
      <c r="BL660" s="166"/>
      <c r="BM660" s="166"/>
      <c r="BN660" s="166"/>
      <c r="BO660" s="166"/>
      <c r="BP660" s="166"/>
      <c r="BQ660" s="166"/>
      <c r="BR660" s="166"/>
      <c r="BS660" s="166"/>
    </row>
    <row r="661" spans="1:71" ht="15.75" customHeight="1" thickBot="1" x14ac:dyDescent="0.3">
      <c r="A661" s="165"/>
      <c r="B661" s="165"/>
      <c r="C661" s="148"/>
      <c r="D661" s="148"/>
      <c r="E661" s="166"/>
      <c r="F661" s="166"/>
      <c r="G661" s="166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  <c r="U661" s="166"/>
      <c r="V661" s="166"/>
      <c r="W661" s="166"/>
      <c r="X661" s="166"/>
      <c r="Y661" s="166"/>
      <c r="Z661" s="166"/>
      <c r="AA661" s="166"/>
      <c r="AB661" s="166"/>
      <c r="AC661" s="166"/>
      <c r="AD661" s="166"/>
      <c r="AE661" s="166"/>
      <c r="AF661" s="166"/>
      <c r="AG661" s="166"/>
      <c r="AH661" s="166"/>
      <c r="AI661" s="166"/>
      <c r="AJ661" s="166"/>
      <c r="AK661" s="166"/>
      <c r="AL661" s="166"/>
      <c r="AM661" s="166"/>
      <c r="AN661" s="166"/>
      <c r="AO661" s="166"/>
      <c r="AP661" s="166"/>
      <c r="AQ661" s="166"/>
      <c r="AR661" s="166"/>
      <c r="AS661" s="166"/>
      <c r="AT661" s="166"/>
      <c r="AU661" s="166"/>
      <c r="AV661" s="166"/>
      <c r="AW661" s="166"/>
      <c r="AX661" s="166"/>
      <c r="AY661" s="166"/>
      <c r="AZ661" s="166"/>
      <c r="BA661" s="166"/>
      <c r="BB661" s="166"/>
      <c r="BC661" s="166"/>
      <c r="BD661" s="166"/>
      <c r="BE661" s="166"/>
      <c r="BF661" s="166"/>
      <c r="BG661" s="166"/>
      <c r="BH661" s="166"/>
      <c r="BI661" s="166"/>
      <c r="BJ661" s="166"/>
      <c r="BK661" s="166"/>
      <c r="BL661" s="166"/>
      <c r="BM661" s="166"/>
      <c r="BN661" s="166"/>
      <c r="BO661" s="166"/>
      <c r="BP661" s="166"/>
      <c r="BQ661" s="166"/>
      <c r="BR661" s="166"/>
      <c r="BS661" s="166"/>
    </row>
    <row r="662" spans="1:71" ht="15.75" customHeight="1" thickBot="1" x14ac:dyDescent="0.3">
      <c r="A662" s="165"/>
      <c r="B662" s="165"/>
      <c r="C662" s="148"/>
      <c r="D662" s="148"/>
      <c r="E662" s="166"/>
      <c r="F662" s="166"/>
      <c r="G662" s="166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  <c r="U662" s="166"/>
      <c r="V662" s="166"/>
      <c r="W662" s="166"/>
      <c r="X662" s="166"/>
      <c r="Y662" s="166"/>
      <c r="Z662" s="166"/>
      <c r="AA662" s="166"/>
      <c r="AB662" s="166"/>
      <c r="AC662" s="166"/>
      <c r="AD662" s="166"/>
      <c r="AE662" s="166"/>
      <c r="AF662" s="166"/>
      <c r="AG662" s="166"/>
      <c r="AH662" s="166"/>
      <c r="AI662" s="166"/>
      <c r="AJ662" s="166"/>
      <c r="AK662" s="166"/>
      <c r="AL662" s="166"/>
      <c r="AM662" s="166"/>
      <c r="AN662" s="166"/>
      <c r="AO662" s="166"/>
      <c r="AP662" s="166"/>
      <c r="AQ662" s="166"/>
      <c r="AR662" s="166"/>
      <c r="AS662" s="166"/>
      <c r="AT662" s="166"/>
      <c r="AU662" s="166"/>
      <c r="AV662" s="166"/>
      <c r="AW662" s="166"/>
      <c r="AX662" s="166"/>
      <c r="AY662" s="166"/>
      <c r="AZ662" s="166"/>
      <c r="BA662" s="166"/>
      <c r="BB662" s="166"/>
      <c r="BC662" s="166"/>
      <c r="BD662" s="166"/>
      <c r="BE662" s="166"/>
      <c r="BF662" s="166"/>
      <c r="BG662" s="166"/>
      <c r="BH662" s="166"/>
      <c r="BI662" s="166"/>
      <c r="BJ662" s="166"/>
      <c r="BK662" s="166"/>
      <c r="BL662" s="166"/>
      <c r="BM662" s="166"/>
      <c r="BN662" s="166"/>
      <c r="BO662" s="166"/>
      <c r="BP662" s="166"/>
      <c r="BQ662" s="166"/>
      <c r="BR662" s="166"/>
      <c r="BS662" s="166"/>
    </row>
    <row r="663" spans="1:71" ht="15.75" customHeight="1" thickBot="1" x14ac:dyDescent="0.3">
      <c r="A663" s="165"/>
      <c r="B663" s="165"/>
      <c r="C663" s="148"/>
      <c r="D663" s="148"/>
      <c r="E663" s="166"/>
      <c r="F663" s="166"/>
      <c r="G663" s="166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  <c r="U663" s="166"/>
      <c r="V663" s="166"/>
      <c r="W663" s="166"/>
      <c r="X663" s="166"/>
      <c r="Y663" s="166"/>
      <c r="Z663" s="166"/>
      <c r="AA663" s="166"/>
      <c r="AB663" s="166"/>
      <c r="AC663" s="166"/>
      <c r="AD663" s="166"/>
      <c r="AE663" s="166"/>
      <c r="AF663" s="166"/>
      <c r="AG663" s="166"/>
      <c r="AH663" s="166"/>
      <c r="AI663" s="166"/>
      <c r="AJ663" s="166"/>
      <c r="AK663" s="166"/>
      <c r="AL663" s="166"/>
      <c r="AM663" s="166"/>
      <c r="AN663" s="166"/>
      <c r="AO663" s="166"/>
      <c r="AP663" s="166"/>
      <c r="AQ663" s="166"/>
      <c r="AR663" s="166"/>
      <c r="AS663" s="166"/>
      <c r="AT663" s="166"/>
      <c r="AU663" s="166"/>
      <c r="AV663" s="166"/>
      <c r="AW663" s="166"/>
      <c r="AX663" s="166"/>
      <c r="AY663" s="166"/>
      <c r="AZ663" s="166"/>
      <c r="BA663" s="166"/>
      <c r="BB663" s="166"/>
      <c r="BC663" s="166"/>
      <c r="BD663" s="166"/>
      <c r="BE663" s="166"/>
      <c r="BF663" s="166"/>
      <c r="BG663" s="166"/>
      <c r="BH663" s="166"/>
      <c r="BI663" s="166"/>
      <c r="BJ663" s="166"/>
      <c r="BK663" s="166"/>
      <c r="BL663" s="166"/>
      <c r="BM663" s="166"/>
      <c r="BN663" s="166"/>
      <c r="BO663" s="166"/>
      <c r="BP663" s="166"/>
      <c r="BQ663" s="166"/>
      <c r="BR663" s="166"/>
      <c r="BS663" s="166"/>
    </row>
    <row r="664" spans="1:71" ht="15.75" customHeight="1" thickBot="1" x14ac:dyDescent="0.3">
      <c r="A664" s="165"/>
      <c r="B664" s="165"/>
      <c r="C664" s="148"/>
      <c r="D664" s="148"/>
      <c r="E664" s="166"/>
      <c r="F664" s="166"/>
      <c r="G664" s="166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  <c r="U664" s="166"/>
      <c r="V664" s="166"/>
      <c r="W664" s="166"/>
      <c r="X664" s="166"/>
      <c r="Y664" s="166"/>
      <c r="Z664" s="166"/>
      <c r="AA664" s="166"/>
      <c r="AB664" s="166"/>
      <c r="AC664" s="166"/>
      <c r="AD664" s="166"/>
      <c r="AE664" s="166"/>
      <c r="AF664" s="166"/>
      <c r="AG664" s="166"/>
      <c r="AH664" s="166"/>
      <c r="AI664" s="166"/>
      <c r="AJ664" s="166"/>
      <c r="AK664" s="166"/>
      <c r="AL664" s="166"/>
      <c r="AM664" s="166"/>
      <c r="AN664" s="166"/>
      <c r="AO664" s="166"/>
      <c r="AP664" s="166"/>
      <c r="AQ664" s="166"/>
      <c r="AR664" s="166"/>
      <c r="AS664" s="166"/>
      <c r="AT664" s="166"/>
      <c r="AU664" s="166"/>
      <c r="AV664" s="166"/>
      <c r="AW664" s="166"/>
      <c r="AX664" s="166"/>
      <c r="AY664" s="166"/>
      <c r="AZ664" s="166"/>
      <c r="BA664" s="166"/>
      <c r="BB664" s="166"/>
      <c r="BC664" s="166"/>
      <c r="BD664" s="166"/>
      <c r="BE664" s="166"/>
      <c r="BF664" s="166"/>
      <c r="BG664" s="166"/>
      <c r="BH664" s="166"/>
      <c r="BI664" s="166"/>
      <c r="BJ664" s="166"/>
      <c r="BK664" s="166"/>
      <c r="BL664" s="166"/>
      <c r="BM664" s="166"/>
      <c r="BN664" s="166"/>
      <c r="BO664" s="166"/>
      <c r="BP664" s="166"/>
      <c r="BQ664" s="166"/>
      <c r="BR664" s="166"/>
      <c r="BS664" s="166"/>
    </row>
    <row r="665" spans="1:71" ht="15.75" customHeight="1" thickBot="1" x14ac:dyDescent="0.3">
      <c r="A665" s="165"/>
      <c r="B665" s="165"/>
      <c r="C665" s="148"/>
      <c r="D665" s="148"/>
      <c r="E665" s="166"/>
      <c r="F665" s="166"/>
      <c r="G665" s="166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  <c r="U665" s="166"/>
      <c r="V665" s="166"/>
      <c r="W665" s="166"/>
      <c r="X665" s="166"/>
      <c r="Y665" s="166"/>
      <c r="Z665" s="166"/>
      <c r="AA665" s="166"/>
      <c r="AB665" s="166"/>
      <c r="AC665" s="166"/>
      <c r="AD665" s="166"/>
      <c r="AE665" s="166"/>
      <c r="AF665" s="166"/>
      <c r="AG665" s="166"/>
      <c r="AH665" s="166"/>
      <c r="AI665" s="166"/>
      <c r="AJ665" s="166"/>
      <c r="AK665" s="166"/>
      <c r="AL665" s="166"/>
      <c r="AM665" s="166"/>
      <c r="AN665" s="166"/>
      <c r="AO665" s="166"/>
      <c r="AP665" s="166"/>
      <c r="AQ665" s="166"/>
      <c r="AR665" s="166"/>
      <c r="AS665" s="166"/>
      <c r="AT665" s="166"/>
      <c r="AU665" s="166"/>
      <c r="AV665" s="166"/>
      <c r="AW665" s="166"/>
      <c r="AX665" s="166"/>
      <c r="AY665" s="166"/>
      <c r="AZ665" s="166"/>
      <c r="BA665" s="166"/>
      <c r="BB665" s="166"/>
      <c r="BC665" s="166"/>
      <c r="BD665" s="166"/>
      <c r="BE665" s="166"/>
      <c r="BF665" s="166"/>
      <c r="BG665" s="166"/>
      <c r="BH665" s="166"/>
      <c r="BI665" s="166"/>
      <c r="BJ665" s="166"/>
      <c r="BK665" s="166"/>
      <c r="BL665" s="166"/>
      <c r="BM665" s="166"/>
      <c r="BN665" s="166"/>
      <c r="BO665" s="166"/>
      <c r="BP665" s="166"/>
      <c r="BQ665" s="166"/>
      <c r="BR665" s="166"/>
      <c r="BS665" s="166"/>
    </row>
    <row r="666" spans="1:71" ht="15.75" customHeight="1" thickBot="1" x14ac:dyDescent="0.3">
      <c r="A666" s="165"/>
      <c r="B666" s="165"/>
      <c r="C666" s="148"/>
      <c r="D666" s="148"/>
      <c r="E666" s="166"/>
      <c r="F666" s="166"/>
      <c r="G666" s="166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  <c r="U666" s="166"/>
      <c r="V666" s="166"/>
      <c r="W666" s="166"/>
      <c r="X666" s="166"/>
      <c r="Y666" s="166"/>
      <c r="Z666" s="166"/>
      <c r="AA666" s="166"/>
      <c r="AB666" s="166"/>
      <c r="AC666" s="166"/>
      <c r="AD666" s="166"/>
      <c r="AE666" s="166"/>
      <c r="AF666" s="166"/>
      <c r="AG666" s="166"/>
      <c r="AH666" s="166"/>
      <c r="AI666" s="166"/>
      <c r="AJ666" s="166"/>
      <c r="AK666" s="166"/>
      <c r="AL666" s="166"/>
      <c r="AM666" s="166"/>
      <c r="AN666" s="166"/>
      <c r="AO666" s="166"/>
      <c r="AP666" s="166"/>
      <c r="AQ666" s="166"/>
      <c r="AR666" s="166"/>
      <c r="AS666" s="166"/>
      <c r="AT666" s="166"/>
      <c r="AU666" s="166"/>
      <c r="AV666" s="166"/>
      <c r="AW666" s="166"/>
      <c r="AX666" s="166"/>
      <c r="AY666" s="166"/>
      <c r="AZ666" s="166"/>
      <c r="BA666" s="166"/>
      <c r="BB666" s="166"/>
      <c r="BC666" s="166"/>
      <c r="BD666" s="166"/>
      <c r="BE666" s="166"/>
      <c r="BF666" s="166"/>
      <c r="BG666" s="166"/>
      <c r="BH666" s="166"/>
      <c r="BI666" s="166"/>
      <c r="BJ666" s="166"/>
      <c r="BK666" s="166"/>
      <c r="BL666" s="166"/>
      <c r="BM666" s="166"/>
      <c r="BN666" s="166"/>
      <c r="BO666" s="166"/>
      <c r="BP666" s="166"/>
      <c r="BQ666" s="166"/>
      <c r="BR666" s="166"/>
      <c r="BS666" s="166"/>
    </row>
    <row r="667" spans="1:71" ht="15.75" customHeight="1" thickBot="1" x14ac:dyDescent="0.3">
      <c r="A667" s="165"/>
      <c r="B667" s="165"/>
      <c r="C667" s="148"/>
      <c r="D667" s="148"/>
      <c r="E667" s="166"/>
      <c r="F667" s="166"/>
      <c r="G667" s="166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  <c r="U667" s="166"/>
      <c r="V667" s="166"/>
      <c r="W667" s="166"/>
      <c r="X667" s="166"/>
      <c r="Y667" s="166"/>
      <c r="Z667" s="166"/>
      <c r="AA667" s="166"/>
      <c r="AB667" s="166"/>
      <c r="AC667" s="166"/>
      <c r="AD667" s="166"/>
      <c r="AE667" s="166"/>
      <c r="AF667" s="166"/>
      <c r="AG667" s="166"/>
      <c r="AH667" s="166"/>
      <c r="AI667" s="166"/>
      <c r="AJ667" s="166"/>
      <c r="AK667" s="166"/>
      <c r="AL667" s="166"/>
      <c r="AM667" s="166"/>
      <c r="AN667" s="166"/>
      <c r="AO667" s="166"/>
      <c r="AP667" s="166"/>
      <c r="AQ667" s="166"/>
      <c r="AR667" s="166"/>
      <c r="AS667" s="166"/>
      <c r="AT667" s="166"/>
      <c r="AU667" s="166"/>
      <c r="AV667" s="166"/>
      <c r="AW667" s="166"/>
      <c r="AX667" s="166"/>
      <c r="AY667" s="166"/>
      <c r="AZ667" s="166"/>
      <c r="BA667" s="166"/>
      <c r="BB667" s="166"/>
      <c r="BC667" s="166"/>
      <c r="BD667" s="166"/>
      <c r="BE667" s="166"/>
      <c r="BF667" s="166"/>
      <c r="BG667" s="166"/>
      <c r="BH667" s="166"/>
      <c r="BI667" s="166"/>
      <c r="BJ667" s="166"/>
      <c r="BK667" s="166"/>
      <c r="BL667" s="166"/>
      <c r="BM667" s="166"/>
      <c r="BN667" s="166"/>
      <c r="BO667" s="166"/>
      <c r="BP667" s="166"/>
      <c r="BQ667" s="166"/>
      <c r="BR667" s="166"/>
      <c r="BS667" s="166"/>
    </row>
    <row r="668" spans="1:71" ht="15.75" customHeight="1" thickBot="1" x14ac:dyDescent="0.3">
      <c r="A668" s="165"/>
      <c r="B668" s="165"/>
      <c r="C668" s="148"/>
      <c r="D668" s="148"/>
      <c r="E668" s="166"/>
      <c r="F668" s="166"/>
      <c r="G668" s="166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  <c r="U668" s="166"/>
      <c r="V668" s="166"/>
      <c r="W668" s="166"/>
      <c r="X668" s="166"/>
      <c r="Y668" s="166"/>
      <c r="Z668" s="166"/>
      <c r="AA668" s="166"/>
      <c r="AB668" s="166"/>
      <c r="AC668" s="166"/>
      <c r="AD668" s="166"/>
      <c r="AE668" s="166"/>
      <c r="AF668" s="166"/>
      <c r="AG668" s="166"/>
      <c r="AH668" s="166"/>
      <c r="AI668" s="166"/>
      <c r="AJ668" s="166"/>
      <c r="AK668" s="166"/>
      <c r="AL668" s="166"/>
      <c r="AM668" s="166"/>
      <c r="AN668" s="166"/>
      <c r="AO668" s="166"/>
      <c r="AP668" s="166"/>
      <c r="AQ668" s="166"/>
      <c r="AR668" s="166"/>
      <c r="AS668" s="166"/>
      <c r="AT668" s="166"/>
      <c r="AU668" s="166"/>
      <c r="AV668" s="166"/>
      <c r="AW668" s="166"/>
      <c r="AX668" s="166"/>
      <c r="AY668" s="166"/>
      <c r="AZ668" s="166"/>
      <c r="BA668" s="166"/>
      <c r="BB668" s="166"/>
      <c r="BC668" s="166"/>
      <c r="BD668" s="166"/>
      <c r="BE668" s="166"/>
      <c r="BF668" s="166"/>
      <c r="BG668" s="166"/>
      <c r="BH668" s="166"/>
      <c r="BI668" s="166"/>
      <c r="BJ668" s="166"/>
      <c r="BK668" s="166"/>
      <c r="BL668" s="166"/>
      <c r="BM668" s="166"/>
      <c r="BN668" s="166"/>
      <c r="BO668" s="166"/>
      <c r="BP668" s="166"/>
      <c r="BQ668" s="166"/>
      <c r="BR668" s="166"/>
      <c r="BS668" s="166"/>
    </row>
    <row r="669" spans="1:71" ht="15.75" customHeight="1" thickBot="1" x14ac:dyDescent="0.3">
      <c r="A669" s="165"/>
      <c r="B669" s="165"/>
      <c r="C669" s="148"/>
      <c r="D669" s="148"/>
      <c r="E669" s="166"/>
      <c r="F669" s="166"/>
      <c r="G669" s="166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  <c r="U669" s="166"/>
      <c r="V669" s="166"/>
      <c r="W669" s="166"/>
      <c r="X669" s="166"/>
      <c r="Y669" s="166"/>
      <c r="Z669" s="166"/>
      <c r="AA669" s="166"/>
      <c r="AB669" s="166"/>
      <c r="AC669" s="166"/>
      <c r="AD669" s="166"/>
      <c r="AE669" s="166"/>
      <c r="AF669" s="166"/>
      <c r="AG669" s="166"/>
      <c r="AH669" s="166"/>
      <c r="AI669" s="166"/>
      <c r="AJ669" s="166"/>
      <c r="AK669" s="166"/>
      <c r="AL669" s="166"/>
      <c r="AM669" s="166"/>
      <c r="AN669" s="166"/>
      <c r="AO669" s="166"/>
      <c r="AP669" s="166"/>
      <c r="AQ669" s="166"/>
      <c r="AR669" s="166"/>
      <c r="AS669" s="166"/>
      <c r="AT669" s="166"/>
      <c r="AU669" s="166"/>
      <c r="AV669" s="166"/>
      <c r="AW669" s="166"/>
      <c r="AX669" s="166"/>
      <c r="AY669" s="166"/>
      <c r="AZ669" s="166"/>
      <c r="BA669" s="166"/>
      <c r="BB669" s="166"/>
      <c r="BC669" s="166"/>
      <c r="BD669" s="166"/>
      <c r="BE669" s="166"/>
      <c r="BF669" s="166"/>
      <c r="BG669" s="166"/>
      <c r="BH669" s="166"/>
      <c r="BI669" s="166"/>
      <c r="BJ669" s="166"/>
      <c r="BK669" s="166"/>
      <c r="BL669" s="166"/>
      <c r="BM669" s="166"/>
      <c r="BN669" s="166"/>
      <c r="BO669" s="166"/>
      <c r="BP669" s="166"/>
      <c r="BQ669" s="166"/>
      <c r="BR669" s="166"/>
      <c r="BS669" s="166"/>
    </row>
    <row r="670" spans="1:71" ht="15.75" customHeight="1" thickBot="1" x14ac:dyDescent="0.3">
      <c r="A670" s="165"/>
      <c r="B670" s="165"/>
      <c r="C670" s="148"/>
      <c r="D670" s="148"/>
      <c r="E670" s="166"/>
      <c r="F670" s="166"/>
      <c r="G670" s="166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  <c r="U670" s="166"/>
      <c r="V670" s="166"/>
      <c r="W670" s="166"/>
      <c r="X670" s="166"/>
      <c r="Y670" s="166"/>
      <c r="Z670" s="166"/>
      <c r="AA670" s="166"/>
      <c r="AB670" s="166"/>
      <c r="AC670" s="166"/>
      <c r="AD670" s="166"/>
      <c r="AE670" s="166"/>
      <c r="AF670" s="166"/>
      <c r="AG670" s="166"/>
      <c r="AH670" s="166"/>
      <c r="AI670" s="166"/>
      <c r="AJ670" s="166"/>
      <c r="AK670" s="166"/>
      <c r="AL670" s="166"/>
      <c r="AM670" s="166"/>
      <c r="AN670" s="166"/>
      <c r="AO670" s="166"/>
      <c r="AP670" s="166"/>
      <c r="AQ670" s="166"/>
      <c r="AR670" s="166"/>
      <c r="AS670" s="166"/>
      <c r="AT670" s="166"/>
      <c r="AU670" s="166"/>
      <c r="AV670" s="166"/>
      <c r="AW670" s="166"/>
      <c r="AX670" s="166"/>
      <c r="AY670" s="166"/>
      <c r="AZ670" s="166"/>
      <c r="BA670" s="166"/>
      <c r="BB670" s="166"/>
      <c r="BC670" s="166"/>
      <c r="BD670" s="166"/>
      <c r="BE670" s="166"/>
      <c r="BF670" s="166"/>
      <c r="BG670" s="166"/>
      <c r="BH670" s="166"/>
      <c r="BI670" s="166"/>
      <c r="BJ670" s="166"/>
      <c r="BK670" s="166"/>
      <c r="BL670" s="166"/>
      <c r="BM670" s="166"/>
      <c r="BN670" s="166"/>
      <c r="BO670" s="166"/>
      <c r="BP670" s="166"/>
      <c r="BQ670" s="166"/>
      <c r="BR670" s="166"/>
      <c r="BS670" s="166"/>
    </row>
    <row r="671" spans="1:71" ht="15.75" customHeight="1" thickBot="1" x14ac:dyDescent="0.3">
      <c r="A671" s="165"/>
      <c r="B671" s="165"/>
      <c r="C671" s="148"/>
      <c r="D671" s="148"/>
      <c r="E671" s="166"/>
      <c r="F671" s="166"/>
      <c r="G671" s="166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  <c r="U671" s="166"/>
      <c r="V671" s="166"/>
      <c r="W671" s="166"/>
      <c r="X671" s="166"/>
      <c r="Y671" s="166"/>
      <c r="Z671" s="166"/>
      <c r="AA671" s="166"/>
      <c r="AB671" s="166"/>
      <c r="AC671" s="166"/>
      <c r="AD671" s="166"/>
      <c r="AE671" s="166"/>
      <c r="AF671" s="166"/>
      <c r="AG671" s="166"/>
      <c r="AH671" s="166"/>
      <c r="AI671" s="166"/>
      <c r="AJ671" s="166"/>
      <c r="AK671" s="166"/>
      <c r="AL671" s="166"/>
      <c r="AM671" s="166"/>
      <c r="AN671" s="166"/>
      <c r="AO671" s="166"/>
      <c r="AP671" s="166"/>
      <c r="AQ671" s="166"/>
      <c r="AR671" s="166"/>
      <c r="AS671" s="166"/>
      <c r="AT671" s="166"/>
      <c r="AU671" s="166"/>
      <c r="AV671" s="166"/>
      <c r="AW671" s="166"/>
      <c r="AX671" s="166"/>
      <c r="AY671" s="166"/>
      <c r="AZ671" s="166"/>
      <c r="BA671" s="166"/>
      <c r="BB671" s="166"/>
      <c r="BC671" s="166"/>
      <c r="BD671" s="166"/>
      <c r="BE671" s="166"/>
      <c r="BF671" s="166"/>
      <c r="BG671" s="166"/>
      <c r="BH671" s="166"/>
      <c r="BI671" s="166"/>
      <c r="BJ671" s="166"/>
      <c r="BK671" s="166"/>
      <c r="BL671" s="166"/>
      <c r="BM671" s="166"/>
      <c r="BN671" s="166"/>
      <c r="BO671" s="166"/>
      <c r="BP671" s="166"/>
      <c r="BQ671" s="166"/>
      <c r="BR671" s="166"/>
      <c r="BS671" s="166"/>
    </row>
    <row r="672" spans="1:71" ht="15.75" customHeight="1" thickBot="1" x14ac:dyDescent="0.3">
      <c r="A672" s="165"/>
      <c r="B672" s="165"/>
      <c r="C672" s="148"/>
      <c r="D672" s="148"/>
      <c r="E672" s="166"/>
      <c r="F672" s="166"/>
      <c r="G672" s="166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  <c r="U672" s="166"/>
      <c r="V672" s="166"/>
      <c r="W672" s="166"/>
      <c r="X672" s="166"/>
      <c r="Y672" s="166"/>
      <c r="Z672" s="166"/>
      <c r="AA672" s="166"/>
      <c r="AB672" s="166"/>
      <c r="AC672" s="166"/>
      <c r="AD672" s="166"/>
      <c r="AE672" s="166"/>
      <c r="AF672" s="166"/>
      <c r="AG672" s="166"/>
      <c r="AH672" s="166"/>
      <c r="AI672" s="166"/>
      <c r="AJ672" s="166"/>
      <c r="AK672" s="166"/>
      <c r="AL672" s="166"/>
      <c r="AM672" s="166"/>
      <c r="AN672" s="166"/>
      <c r="AO672" s="166"/>
      <c r="AP672" s="166"/>
      <c r="AQ672" s="166"/>
      <c r="AR672" s="166"/>
      <c r="AS672" s="166"/>
      <c r="AT672" s="166"/>
      <c r="AU672" s="166"/>
      <c r="AV672" s="166"/>
      <c r="AW672" s="166"/>
      <c r="AX672" s="166"/>
      <c r="AY672" s="166"/>
      <c r="AZ672" s="166"/>
      <c r="BA672" s="166"/>
      <c r="BB672" s="166"/>
      <c r="BC672" s="166"/>
      <c r="BD672" s="166"/>
      <c r="BE672" s="166"/>
      <c r="BF672" s="166"/>
      <c r="BG672" s="166"/>
      <c r="BH672" s="166"/>
      <c r="BI672" s="166"/>
      <c r="BJ672" s="166"/>
      <c r="BK672" s="166"/>
      <c r="BL672" s="166"/>
      <c r="BM672" s="166"/>
      <c r="BN672" s="166"/>
      <c r="BO672" s="166"/>
      <c r="BP672" s="166"/>
      <c r="BQ672" s="166"/>
      <c r="BR672" s="166"/>
      <c r="BS672" s="166"/>
    </row>
    <row r="673" spans="1:71" ht="15.75" customHeight="1" thickBot="1" x14ac:dyDescent="0.3">
      <c r="A673" s="165"/>
      <c r="B673" s="165"/>
      <c r="C673" s="148"/>
      <c r="D673" s="148"/>
      <c r="E673" s="166"/>
      <c r="F673" s="166"/>
      <c r="G673" s="166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  <c r="U673" s="166"/>
      <c r="V673" s="166"/>
      <c r="W673" s="166"/>
      <c r="X673" s="166"/>
      <c r="Y673" s="166"/>
      <c r="Z673" s="166"/>
      <c r="AA673" s="166"/>
      <c r="AB673" s="166"/>
      <c r="AC673" s="166"/>
      <c r="AD673" s="166"/>
      <c r="AE673" s="166"/>
      <c r="AF673" s="166"/>
      <c r="AG673" s="166"/>
      <c r="AH673" s="166"/>
      <c r="AI673" s="166"/>
      <c r="AJ673" s="166"/>
      <c r="AK673" s="166"/>
      <c r="AL673" s="166"/>
      <c r="AM673" s="166"/>
      <c r="AN673" s="166"/>
      <c r="AO673" s="166"/>
      <c r="AP673" s="166"/>
      <c r="AQ673" s="166"/>
      <c r="AR673" s="166"/>
      <c r="AS673" s="166"/>
      <c r="AT673" s="166"/>
      <c r="AU673" s="166"/>
      <c r="AV673" s="166"/>
      <c r="AW673" s="166"/>
      <c r="AX673" s="166"/>
      <c r="AY673" s="166"/>
      <c r="AZ673" s="166"/>
      <c r="BA673" s="166"/>
      <c r="BB673" s="166"/>
      <c r="BC673" s="166"/>
      <c r="BD673" s="166"/>
      <c r="BE673" s="166"/>
      <c r="BF673" s="166"/>
      <c r="BG673" s="166"/>
      <c r="BH673" s="166"/>
      <c r="BI673" s="166"/>
      <c r="BJ673" s="166"/>
      <c r="BK673" s="166"/>
      <c r="BL673" s="166"/>
      <c r="BM673" s="166"/>
      <c r="BN673" s="166"/>
      <c r="BO673" s="166"/>
      <c r="BP673" s="166"/>
      <c r="BQ673" s="166"/>
      <c r="BR673" s="166"/>
      <c r="BS673" s="166"/>
    </row>
    <row r="674" spans="1:71" ht="15.75" customHeight="1" thickBot="1" x14ac:dyDescent="0.3">
      <c r="A674" s="165"/>
      <c r="B674" s="165"/>
      <c r="C674" s="148"/>
      <c r="D674" s="148"/>
      <c r="E674" s="166"/>
      <c r="F674" s="166"/>
      <c r="G674" s="166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  <c r="U674" s="166"/>
      <c r="V674" s="166"/>
      <c r="W674" s="166"/>
      <c r="X674" s="166"/>
      <c r="Y674" s="166"/>
      <c r="Z674" s="166"/>
      <c r="AA674" s="166"/>
      <c r="AB674" s="166"/>
      <c r="AC674" s="166"/>
      <c r="AD674" s="166"/>
      <c r="AE674" s="166"/>
      <c r="AF674" s="166"/>
      <c r="AG674" s="166"/>
      <c r="AH674" s="166"/>
      <c r="AI674" s="166"/>
      <c r="AJ674" s="166"/>
      <c r="AK674" s="166"/>
      <c r="AL674" s="166"/>
      <c r="AM674" s="166"/>
      <c r="AN674" s="166"/>
      <c r="AO674" s="166"/>
      <c r="AP674" s="166"/>
      <c r="AQ674" s="166"/>
      <c r="AR674" s="166"/>
      <c r="AS674" s="166"/>
      <c r="AT674" s="166"/>
      <c r="AU674" s="166"/>
      <c r="AV674" s="166"/>
      <c r="AW674" s="166"/>
      <c r="AX674" s="166"/>
      <c r="AY674" s="166"/>
      <c r="AZ674" s="166"/>
      <c r="BA674" s="166"/>
      <c r="BB674" s="166"/>
      <c r="BC674" s="166"/>
      <c r="BD674" s="166"/>
      <c r="BE674" s="166"/>
      <c r="BF674" s="166"/>
      <c r="BG674" s="166"/>
      <c r="BH674" s="166"/>
      <c r="BI674" s="166"/>
      <c r="BJ674" s="166"/>
      <c r="BK674" s="166"/>
      <c r="BL674" s="166"/>
      <c r="BM674" s="166"/>
      <c r="BN674" s="166"/>
      <c r="BO674" s="166"/>
      <c r="BP674" s="166"/>
      <c r="BQ674" s="166"/>
      <c r="BR674" s="166"/>
      <c r="BS674" s="166"/>
    </row>
    <row r="675" spans="1:71" ht="15.75" customHeight="1" thickBot="1" x14ac:dyDescent="0.3">
      <c r="A675" s="165"/>
      <c r="B675" s="165"/>
      <c r="C675" s="148"/>
      <c r="D675" s="148"/>
      <c r="E675" s="166"/>
      <c r="F675" s="166"/>
      <c r="G675" s="166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  <c r="U675" s="166"/>
      <c r="V675" s="166"/>
      <c r="W675" s="166"/>
      <c r="X675" s="166"/>
      <c r="Y675" s="166"/>
      <c r="Z675" s="166"/>
      <c r="AA675" s="166"/>
      <c r="AB675" s="166"/>
      <c r="AC675" s="166"/>
      <c r="AD675" s="166"/>
      <c r="AE675" s="166"/>
      <c r="AF675" s="166"/>
      <c r="AG675" s="166"/>
      <c r="AH675" s="166"/>
      <c r="AI675" s="166"/>
      <c r="AJ675" s="166"/>
      <c r="AK675" s="166"/>
      <c r="AL675" s="166"/>
      <c r="AM675" s="166"/>
      <c r="AN675" s="166"/>
      <c r="AO675" s="166"/>
      <c r="AP675" s="166"/>
      <c r="AQ675" s="166"/>
      <c r="AR675" s="166"/>
      <c r="AS675" s="166"/>
      <c r="AT675" s="166"/>
      <c r="AU675" s="166"/>
      <c r="AV675" s="166"/>
      <c r="AW675" s="166"/>
      <c r="AX675" s="166"/>
      <c r="AY675" s="166"/>
      <c r="AZ675" s="166"/>
      <c r="BA675" s="166"/>
      <c r="BB675" s="166"/>
      <c r="BC675" s="166"/>
      <c r="BD675" s="166"/>
      <c r="BE675" s="166"/>
      <c r="BF675" s="166"/>
      <c r="BG675" s="166"/>
      <c r="BH675" s="166"/>
      <c r="BI675" s="166"/>
      <c r="BJ675" s="166"/>
      <c r="BK675" s="166"/>
      <c r="BL675" s="166"/>
      <c r="BM675" s="166"/>
      <c r="BN675" s="166"/>
      <c r="BO675" s="166"/>
      <c r="BP675" s="166"/>
      <c r="BQ675" s="166"/>
      <c r="BR675" s="166"/>
      <c r="BS675" s="166"/>
    </row>
    <row r="676" spans="1:71" ht="15.75" customHeight="1" thickBot="1" x14ac:dyDescent="0.3">
      <c r="A676" s="165"/>
      <c r="B676" s="165"/>
      <c r="C676" s="148"/>
      <c r="D676" s="148"/>
      <c r="E676" s="166"/>
      <c r="F676" s="166"/>
      <c r="G676" s="166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  <c r="U676" s="166"/>
      <c r="V676" s="166"/>
      <c r="W676" s="166"/>
      <c r="X676" s="166"/>
      <c r="Y676" s="166"/>
      <c r="Z676" s="166"/>
      <c r="AA676" s="166"/>
      <c r="AB676" s="166"/>
      <c r="AC676" s="166"/>
      <c r="AD676" s="166"/>
      <c r="AE676" s="166"/>
      <c r="AF676" s="166"/>
      <c r="AG676" s="166"/>
      <c r="AH676" s="166"/>
      <c r="AI676" s="166"/>
      <c r="AJ676" s="166"/>
      <c r="AK676" s="166"/>
      <c r="AL676" s="166"/>
      <c r="AM676" s="166"/>
      <c r="AN676" s="166"/>
      <c r="AO676" s="166"/>
      <c r="AP676" s="166"/>
      <c r="AQ676" s="166"/>
      <c r="AR676" s="166"/>
      <c r="AS676" s="166"/>
      <c r="AT676" s="166"/>
      <c r="AU676" s="166"/>
      <c r="AV676" s="166"/>
      <c r="AW676" s="166"/>
      <c r="AX676" s="166"/>
      <c r="AY676" s="166"/>
      <c r="AZ676" s="166"/>
      <c r="BA676" s="166"/>
      <c r="BB676" s="166"/>
      <c r="BC676" s="166"/>
      <c r="BD676" s="166"/>
      <c r="BE676" s="166"/>
      <c r="BF676" s="166"/>
      <c r="BG676" s="166"/>
      <c r="BH676" s="166"/>
      <c r="BI676" s="166"/>
      <c r="BJ676" s="166"/>
      <c r="BK676" s="166"/>
      <c r="BL676" s="166"/>
      <c r="BM676" s="166"/>
      <c r="BN676" s="166"/>
      <c r="BO676" s="166"/>
      <c r="BP676" s="166"/>
      <c r="BQ676" s="166"/>
      <c r="BR676" s="166"/>
      <c r="BS676" s="166"/>
    </row>
    <row r="677" spans="1:71" ht="15.75" customHeight="1" thickBot="1" x14ac:dyDescent="0.3">
      <c r="A677" s="165"/>
      <c r="B677" s="165"/>
      <c r="C677" s="148"/>
      <c r="D677" s="148"/>
      <c r="E677" s="166"/>
      <c r="F677" s="166"/>
      <c r="G677" s="166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  <c r="U677" s="166"/>
      <c r="V677" s="166"/>
      <c r="W677" s="166"/>
      <c r="X677" s="166"/>
      <c r="Y677" s="166"/>
      <c r="Z677" s="166"/>
      <c r="AA677" s="166"/>
      <c r="AB677" s="166"/>
      <c r="AC677" s="166"/>
      <c r="AD677" s="166"/>
      <c r="AE677" s="166"/>
      <c r="AF677" s="166"/>
      <c r="AG677" s="166"/>
      <c r="AH677" s="166"/>
      <c r="AI677" s="166"/>
      <c r="AJ677" s="166"/>
      <c r="AK677" s="166"/>
      <c r="AL677" s="166"/>
      <c r="AM677" s="166"/>
      <c r="AN677" s="166"/>
      <c r="AO677" s="166"/>
      <c r="AP677" s="166"/>
      <c r="AQ677" s="166"/>
      <c r="AR677" s="166"/>
      <c r="AS677" s="166"/>
      <c r="AT677" s="166"/>
      <c r="AU677" s="166"/>
      <c r="AV677" s="166"/>
      <c r="AW677" s="166"/>
      <c r="AX677" s="166"/>
      <c r="AY677" s="166"/>
      <c r="AZ677" s="166"/>
      <c r="BA677" s="166"/>
      <c r="BB677" s="166"/>
      <c r="BC677" s="166"/>
      <c r="BD677" s="166"/>
      <c r="BE677" s="166"/>
      <c r="BF677" s="166"/>
      <c r="BG677" s="166"/>
      <c r="BH677" s="166"/>
      <c r="BI677" s="166"/>
      <c r="BJ677" s="166"/>
      <c r="BK677" s="166"/>
      <c r="BL677" s="166"/>
      <c r="BM677" s="166"/>
      <c r="BN677" s="166"/>
      <c r="BO677" s="166"/>
      <c r="BP677" s="166"/>
      <c r="BQ677" s="166"/>
      <c r="BR677" s="166"/>
      <c r="BS677" s="166"/>
    </row>
    <row r="678" spans="1:71" ht="15.75" customHeight="1" thickBot="1" x14ac:dyDescent="0.3">
      <c r="A678" s="165"/>
      <c r="B678" s="165"/>
      <c r="C678" s="148"/>
      <c r="D678" s="148"/>
      <c r="E678" s="166"/>
      <c r="F678" s="166"/>
      <c r="G678" s="166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  <c r="U678" s="166"/>
      <c r="V678" s="166"/>
      <c r="W678" s="166"/>
      <c r="X678" s="166"/>
      <c r="Y678" s="166"/>
      <c r="Z678" s="166"/>
      <c r="AA678" s="166"/>
      <c r="AB678" s="166"/>
      <c r="AC678" s="166"/>
      <c r="AD678" s="166"/>
      <c r="AE678" s="166"/>
      <c r="AF678" s="166"/>
      <c r="AG678" s="166"/>
      <c r="AH678" s="166"/>
      <c r="AI678" s="166"/>
      <c r="AJ678" s="166"/>
      <c r="AK678" s="166"/>
      <c r="AL678" s="166"/>
      <c r="AM678" s="166"/>
      <c r="AN678" s="166"/>
      <c r="AO678" s="166"/>
      <c r="AP678" s="166"/>
      <c r="AQ678" s="166"/>
      <c r="AR678" s="166"/>
      <c r="AS678" s="166"/>
      <c r="AT678" s="166"/>
      <c r="AU678" s="166"/>
      <c r="AV678" s="166"/>
      <c r="AW678" s="166"/>
      <c r="AX678" s="166"/>
      <c r="AY678" s="166"/>
      <c r="AZ678" s="166"/>
      <c r="BA678" s="166"/>
      <c r="BB678" s="166"/>
      <c r="BC678" s="166"/>
      <c r="BD678" s="166"/>
      <c r="BE678" s="166"/>
      <c r="BF678" s="166"/>
      <c r="BG678" s="166"/>
      <c r="BH678" s="166"/>
      <c r="BI678" s="166"/>
      <c r="BJ678" s="166"/>
      <c r="BK678" s="166"/>
      <c r="BL678" s="166"/>
      <c r="BM678" s="166"/>
      <c r="BN678" s="166"/>
      <c r="BO678" s="166"/>
      <c r="BP678" s="166"/>
      <c r="BQ678" s="166"/>
      <c r="BR678" s="166"/>
      <c r="BS678" s="166"/>
    </row>
    <row r="679" spans="1:71" ht="15.75" customHeight="1" thickBot="1" x14ac:dyDescent="0.3">
      <c r="A679" s="165"/>
      <c r="B679" s="165"/>
      <c r="C679" s="148"/>
      <c r="D679" s="148"/>
      <c r="E679" s="166"/>
      <c r="F679" s="166"/>
      <c r="G679" s="166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  <c r="U679" s="166"/>
      <c r="V679" s="166"/>
      <c r="W679" s="166"/>
      <c r="X679" s="166"/>
      <c r="Y679" s="166"/>
      <c r="Z679" s="166"/>
      <c r="AA679" s="166"/>
      <c r="AB679" s="166"/>
      <c r="AC679" s="166"/>
      <c r="AD679" s="166"/>
      <c r="AE679" s="166"/>
      <c r="AF679" s="166"/>
      <c r="AG679" s="166"/>
      <c r="AH679" s="166"/>
      <c r="AI679" s="166"/>
      <c r="AJ679" s="166"/>
      <c r="AK679" s="166"/>
      <c r="AL679" s="166"/>
      <c r="AM679" s="166"/>
      <c r="AN679" s="166"/>
      <c r="AO679" s="166"/>
      <c r="AP679" s="166"/>
      <c r="AQ679" s="166"/>
      <c r="AR679" s="166"/>
      <c r="AS679" s="166"/>
      <c r="AT679" s="166"/>
      <c r="AU679" s="166"/>
      <c r="AV679" s="166"/>
      <c r="AW679" s="166"/>
      <c r="AX679" s="166"/>
      <c r="AY679" s="166"/>
      <c r="AZ679" s="166"/>
      <c r="BA679" s="166"/>
      <c r="BB679" s="166"/>
      <c r="BC679" s="166"/>
      <c r="BD679" s="166"/>
      <c r="BE679" s="166"/>
      <c r="BF679" s="166"/>
      <c r="BG679" s="166"/>
      <c r="BH679" s="166"/>
      <c r="BI679" s="166"/>
      <c r="BJ679" s="166"/>
      <c r="BK679" s="166"/>
      <c r="BL679" s="166"/>
      <c r="BM679" s="166"/>
      <c r="BN679" s="166"/>
      <c r="BO679" s="166"/>
      <c r="BP679" s="166"/>
      <c r="BQ679" s="166"/>
      <c r="BR679" s="166"/>
      <c r="BS679" s="166"/>
    </row>
    <row r="680" spans="1:71" ht="15.75" customHeight="1" thickBot="1" x14ac:dyDescent="0.3">
      <c r="A680" s="165"/>
      <c r="B680" s="165"/>
      <c r="C680" s="148"/>
      <c r="D680" s="148"/>
      <c r="E680" s="166"/>
      <c r="F680" s="166"/>
      <c r="G680" s="166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  <c r="U680" s="166"/>
      <c r="V680" s="166"/>
      <c r="W680" s="166"/>
      <c r="X680" s="166"/>
      <c r="Y680" s="166"/>
      <c r="Z680" s="166"/>
      <c r="AA680" s="166"/>
      <c r="AB680" s="166"/>
      <c r="AC680" s="166"/>
      <c r="AD680" s="166"/>
      <c r="AE680" s="166"/>
      <c r="AF680" s="166"/>
      <c r="AG680" s="166"/>
      <c r="AH680" s="166"/>
      <c r="AI680" s="166"/>
      <c r="AJ680" s="166"/>
      <c r="AK680" s="166"/>
      <c r="AL680" s="166"/>
      <c r="AM680" s="166"/>
      <c r="AN680" s="166"/>
      <c r="AO680" s="166"/>
      <c r="AP680" s="166"/>
      <c r="AQ680" s="166"/>
      <c r="AR680" s="166"/>
      <c r="AS680" s="166"/>
      <c r="AT680" s="166"/>
      <c r="AU680" s="166"/>
      <c r="AV680" s="166"/>
      <c r="AW680" s="166"/>
      <c r="AX680" s="166"/>
      <c r="AY680" s="166"/>
      <c r="AZ680" s="166"/>
      <c r="BA680" s="166"/>
      <c r="BB680" s="166"/>
      <c r="BC680" s="166"/>
      <c r="BD680" s="166"/>
      <c r="BE680" s="166"/>
      <c r="BF680" s="166"/>
      <c r="BG680" s="166"/>
      <c r="BH680" s="166"/>
      <c r="BI680" s="166"/>
      <c r="BJ680" s="166"/>
      <c r="BK680" s="166"/>
      <c r="BL680" s="166"/>
      <c r="BM680" s="166"/>
      <c r="BN680" s="166"/>
      <c r="BO680" s="166"/>
      <c r="BP680" s="166"/>
      <c r="BQ680" s="166"/>
      <c r="BR680" s="166"/>
      <c r="BS680" s="166"/>
    </row>
    <row r="681" spans="1:71" ht="15.75" customHeight="1" thickBot="1" x14ac:dyDescent="0.3">
      <c r="A681" s="165"/>
      <c r="B681" s="165"/>
      <c r="C681" s="148"/>
      <c r="D681" s="148"/>
      <c r="E681" s="166"/>
      <c r="F681" s="166"/>
      <c r="G681" s="166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  <c r="U681" s="166"/>
      <c r="V681" s="166"/>
      <c r="W681" s="166"/>
      <c r="X681" s="166"/>
      <c r="Y681" s="166"/>
      <c r="Z681" s="166"/>
      <c r="AA681" s="166"/>
      <c r="AB681" s="166"/>
      <c r="AC681" s="166"/>
      <c r="AD681" s="166"/>
      <c r="AE681" s="166"/>
      <c r="AF681" s="166"/>
      <c r="AG681" s="166"/>
      <c r="AH681" s="166"/>
      <c r="AI681" s="166"/>
      <c r="AJ681" s="166"/>
      <c r="AK681" s="166"/>
      <c r="AL681" s="166"/>
      <c r="AM681" s="166"/>
      <c r="AN681" s="166"/>
      <c r="AO681" s="166"/>
      <c r="AP681" s="166"/>
      <c r="AQ681" s="166"/>
      <c r="AR681" s="166"/>
      <c r="AS681" s="166"/>
      <c r="AT681" s="166"/>
      <c r="AU681" s="166"/>
      <c r="AV681" s="166"/>
      <c r="AW681" s="166"/>
      <c r="AX681" s="166"/>
      <c r="AY681" s="166"/>
      <c r="AZ681" s="166"/>
      <c r="BA681" s="166"/>
      <c r="BB681" s="166"/>
      <c r="BC681" s="166"/>
      <c r="BD681" s="166"/>
      <c r="BE681" s="166"/>
      <c r="BF681" s="166"/>
      <c r="BG681" s="166"/>
      <c r="BH681" s="166"/>
      <c r="BI681" s="166"/>
      <c r="BJ681" s="166"/>
      <c r="BK681" s="166"/>
      <c r="BL681" s="166"/>
      <c r="BM681" s="166"/>
      <c r="BN681" s="166"/>
      <c r="BO681" s="166"/>
      <c r="BP681" s="166"/>
      <c r="BQ681" s="166"/>
      <c r="BR681" s="166"/>
      <c r="BS681" s="166"/>
    </row>
    <row r="682" spans="1:71" ht="15.75" customHeight="1" thickBot="1" x14ac:dyDescent="0.3">
      <c r="A682" s="165"/>
      <c r="B682" s="165"/>
      <c r="C682" s="148"/>
      <c r="D682" s="148"/>
      <c r="E682" s="166"/>
      <c r="F682" s="166"/>
      <c r="G682" s="166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  <c r="U682" s="166"/>
      <c r="V682" s="166"/>
      <c r="W682" s="166"/>
      <c r="X682" s="166"/>
      <c r="Y682" s="166"/>
      <c r="Z682" s="166"/>
      <c r="AA682" s="166"/>
      <c r="AB682" s="166"/>
      <c r="AC682" s="166"/>
      <c r="AD682" s="166"/>
      <c r="AE682" s="166"/>
      <c r="AF682" s="166"/>
      <c r="AG682" s="166"/>
      <c r="AH682" s="166"/>
      <c r="AI682" s="166"/>
      <c r="AJ682" s="166"/>
      <c r="AK682" s="166"/>
      <c r="AL682" s="166"/>
      <c r="AM682" s="166"/>
      <c r="AN682" s="166"/>
      <c r="AO682" s="166"/>
      <c r="AP682" s="166"/>
      <c r="AQ682" s="166"/>
      <c r="AR682" s="166"/>
      <c r="AS682" s="166"/>
      <c r="AT682" s="166"/>
      <c r="AU682" s="166"/>
      <c r="AV682" s="166"/>
      <c r="AW682" s="166"/>
      <c r="AX682" s="166"/>
      <c r="AY682" s="166"/>
      <c r="AZ682" s="166"/>
      <c r="BA682" s="166"/>
      <c r="BB682" s="166"/>
      <c r="BC682" s="166"/>
      <c r="BD682" s="166"/>
      <c r="BE682" s="166"/>
      <c r="BF682" s="166"/>
      <c r="BG682" s="166"/>
      <c r="BH682" s="166"/>
      <c r="BI682" s="166"/>
      <c r="BJ682" s="166"/>
      <c r="BK682" s="166"/>
      <c r="BL682" s="166"/>
      <c r="BM682" s="166"/>
      <c r="BN682" s="166"/>
      <c r="BO682" s="166"/>
      <c r="BP682" s="166"/>
      <c r="BQ682" s="166"/>
      <c r="BR682" s="166"/>
      <c r="BS682" s="166"/>
    </row>
    <row r="683" spans="1:71" ht="15.75" customHeight="1" thickBot="1" x14ac:dyDescent="0.3">
      <c r="A683" s="165"/>
      <c r="B683" s="165"/>
      <c r="C683" s="148"/>
      <c r="D683" s="148"/>
      <c r="E683" s="166"/>
      <c r="F683" s="166"/>
      <c r="G683" s="166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  <c r="U683" s="166"/>
      <c r="V683" s="166"/>
      <c r="W683" s="166"/>
      <c r="X683" s="166"/>
      <c r="Y683" s="166"/>
      <c r="Z683" s="166"/>
      <c r="AA683" s="166"/>
      <c r="AB683" s="166"/>
      <c r="AC683" s="166"/>
      <c r="AD683" s="166"/>
      <c r="AE683" s="166"/>
      <c r="AF683" s="166"/>
      <c r="AG683" s="166"/>
      <c r="AH683" s="166"/>
      <c r="AI683" s="166"/>
      <c r="AJ683" s="166"/>
      <c r="AK683" s="166"/>
      <c r="AL683" s="166"/>
      <c r="AM683" s="166"/>
      <c r="AN683" s="166"/>
      <c r="AO683" s="166"/>
      <c r="AP683" s="166"/>
      <c r="AQ683" s="166"/>
      <c r="AR683" s="166"/>
      <c r="AS683" s="166"/>
      <c r="AT683" s="166"/>
      <c r="AU683" s="166"/>
      <c r="AV683" s="166"/>
      <c r="AW683" s="166"/>
      <c r="AX683" s="166"/>
      <c r="AY683" s="166"/>
      <c r="AZ683" s="166"/>
      <c r="BA683" s="166"/>
      <c r="BB683" s="166"/>
      <c r="BC683" s="166"/>
      <c r="BD683" s="166"/>
      <c r="BE683" s="166"/>
      <c r="BF683" s="166"/>
      <c r="BG683" s="166"/>
      <c r="BH683" s="166"/>
      <c r="BI683" s="166"/>
      <c r="BJ683" s="166"/>
      <c r="BK683" s="166"/>
      <c r="BL683" s="166"/>
      <c r="BM683" s="166"/>
      <c r="BN683" s="166"/>
      <c r="BO683" s="166"/>
      <c r="BP683" s="166"/>
      <c r="BQ683" s="166"/>
      <c r="BR683" s="166"/>
      <c r="BS683" s="166"/>
    </row>
    <row r="684" spans="1:71" ht="15.75" customHeight="1" thickBot="1" x14ac:dyDescent="0.3">
      <c r="A684" s="165"/>
      <c r="B684" s="165"/>
      <c r="C684" s="148"/>
      <c r="D684" s="148"/>
      <c r="E684" s="166"/>
      <c r="F684" s="166"/>
      <c r="G684" s="166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  <c r="U684" s="166"/>
      <c r="V684" s="166"/>
      <c r="W684" s="166"/>
      <c r="X684" s="166"/>
      <c r="Y684" s="166"/>
      <c r="Z684" s="166"/>
      <c r="AA684" s="166"/>
      <c r="AB684" s="166"/>
      <c r="AC684" s="166"/>
      <c r="AD684" s="166"/>
      <c r="AE684" s="166"/>
      <c r="AF684" s="166"/>
      <c r="AG684" s="166"/>
      <c r="AH684" s="166"/>
      <c r="AI684" s="166"/>
      <c r="AJ684" s="166"/>
      <c r="AK684" s="166"/>
      <c r="AL684" s="166"/>
      <c r="AM684" s="166"/>
      <c r="AN684" s="166"/>
      <c r="AO684" s="166"/>
      <c r="AP684" s="166"/>
      <c r="AQ684" s="166"/>
      <c r="AR684" s="166"/>
      <c r="AS684" s="166"/>
      <c r="AT684" s="166"/>
      <c r="AU684" s="166"/>
      <c r="AV684" s="166"/>
      <c r="AW684" s="166"/>
      <c r="AX684" s="166"/>
      <c r="AY684" s="166"/>
      <c r="AZ684" s="166"/>
      <c r="BA684" s="166"/>
      <c r="BB684" s="166"/>
      <c r="BC684" s="166"/>
      <c r="BD684" s="166"/>
      <c r="BE684" s="166"/>
      <c r="BF684" s="166"/>
      <c r="BG684" s="166"/>
      <c r="BH684" s="166"/>
      <c r="BI684" s="166"/>
      <c r="BJ684" s="166"/>
      <c r="BK684" s="166"/>
      <c r="BL684" s="166"/>
      <c r="BM684" s="166"/>
      <c r="BN684" s="166"/>
      <c r="BO684" s="166"/>
      <c r="BP684" s="166"/>
      <c r="BQ684" s="166"/>
      <c r="BR684" s="166"/>
      <c r="BS684" s="166"/>
    </row>
    <row r="685" spans="1:71" ht="15.75" customHeight="1" thickBot="1" x14ac:dyDescent="0.3">
      <c r="A685" s="165"/>
      <c r="B685" s="165"/>
      <c r="C685" s="148"/>
      <c r="D685" s="148"/>
      <c r="E685" s="166"/>
      <c r="F685" s="166"/>
      <c r="G685" s="166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  <c r="U685" s="166"/>
      <c r="V685" s="166"/>
      <c r="W685" s="166"/>
      <c r="X685" s="166"/>
      <c r="Y685" s="166"/>
      <c r="Z685" s="166"/>
      <c r="AA685" s="166"/>
      <c r="AB685" s="166"/>
      <c r="AC685" s="166"/>
      <c r="AD685" s="166"/>
      <c r="AE685" s="166"/>
      <c r="AF685" s="166"/>
      <c r="AG685" s="166"/>
      <c r="AH685" s="166"/>
      <c r="AI685" s="166"/>
      <c r="AJ685" s="166"/>
      <c r="AK685" s="166"/>
      <c r="AL685" s="166"/>
      <c r="AM685" s="166"/>
      <c r="AN685" s="166"/>
      <c r="AO685" s="166"/>
      <c r="AP685" s="166"/>
      <c r="AQ685" s="166"/>
      <c r="AR685" s="166"/>
      <c r="AS685" s="166"/>
      <c r="AT685" s="166"/>
      <c r="AU685" s="166"/>
      <c r="AV685" s="166"/>
      <c r="AW685" s="166"/>
      <c r="AX685" s="166"/>
      <c r="AY685" s="166"/>
      <c r="AZ685" s="166"/>
      <c r="BA685" s="166"/>
      <c r="BB685" s="166"/>
      <c r="BC685" s="166"/>
      <c r="BD685" s="166"/>
      <c r="BE685" s="166"/>
      <c r="BF685" s="166"/>
      <c r="BG685" s="166"/>
      <c r="BH685" s="166"/>
      <c r="BI685" s="166"/>
      <c r="BJ685" s="166"/>
      <c r="BK685" s="166"/>
      <c r="BL685" s="166"/>
      <c r="BM685" s="166"/>
      <c r="BN685" s="166"/>
      <c r="BO685" s="166"/>
      <c r="BP685" s="166"/>
      <c r="BQ685" s="166"/>
      <c r="BR685" s="166"/>
      <c r="BS685" s="166"/>
    </row>
    <row r="686" spans="1:71" ht="15.75" customHeight="1" thickBot="1" x14ac:dyDescent="0.3">
      <c r="A686" s="165"/>
      <c r="B686" s="165"/>
      <c r="C686" s="148"/>
      <c r="D686" s="148"/>
      <c r="E686" s="166"/>
      <c r="F686" s="166"/>
      <c r="G686" s="166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  <c r="U686" s="166"/>
      <c r="V686" s="166"/>
      <c r="W686" s="166"/>
      <c r="X686" s="166"/>
      <c r="Y686" s="166"/>
      <c r="Z686" s="166"/>
      <c r="AA686" s="166"/>
      <c r="AB686" s="166"/>
      <c r="AC686" s="166"/>
      <c r="AD686" s="166"/>
      <c r="AE686" s="166"/>
      <c r="AF686" s="166"/>
      <c r="AG686" s="166"/>
      <c r="AH686" s="166"/>
      <c r="AI686" s="166"/>
      <c r="AJ686" s="166"/>
      <c r="AK686" s="166"/>
      <c r="AL686" s="166"/>
      <c r="AM686" s="166"/>
      <c r="AN686" s="166"/>
      <c r="AO686" s="166"/>
      <c r="AP686" s="166"/>
      <c r="AQ686" s="166"/>
      <c r="AR686" s="166"/>
      <c r="AS686" s="166"/>
      <c r="AT686" s="166"/>
      <c r="AU686" s="166"/>
      <c r="AV686" s="166"/>
      <c r="AW686" s="166"/>
      <c r="AX686" s="166"/>
      <c r="AY686" s="166"/>
      <c r="AZ686" s="166"/>
      <c r="BA686" s="166"/>
      <c r="BB686" s="166"/>
      <c r="BC686" s="166"/>
      <c r="BD686" s="166"/>
      <c r="BE686" s="166"/>
      <c r="BF686" s="166"/>
      <c r="BG686" s="166"/>
      <c r="BH686" s="166"/>
      <c r="BI686" s="166"/>
      <c r="BJ686" s="166"/>
      <c r="BK686" s="166"/>
      <c r="BL686" s="166"/>
      <c r="BM686" s="166"/>
      <c r="BN686" s="166"/>
      <c r="BO686" s="166"/>
      <c r="BP686" s="166"/>
      <c r="BQ686" s="166"/>
      <c r="BR686" s="166"/>
      <c r="BS686" s="166"/>
    </row>
    <row r="687" spans="1:71" ht="15.75" customHeight="1" thickBot="1" x14ac:dyDescent="0.3">
      <c r="A687" s="165"/>
      <c r="B687" s="165"/>
      <c r="C687" s="148"/>
      <c r="D687" s="148"/>
      <c r="E687" s="166"/>
      <c r="F687" s="166"/>
      <c r="G687" s="166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  <c r="U687" s="166"/>
      <c r="V687" s="166"/>
      <c r="W687" s="166"/>
      <c r="X687" s="166"/>
      <c r="Y687" s="166"/>
      <c r="Z687" s="166"/>
      <c r="AA687" s="166"/>
      <c r="AB687" s="166"/>
      <c r="AC687" s="166"/>
      <c r="AD687" s="166"/>
      <c r="AE687" s="166"/>
      <c r="AF687" s="166"/>
      <c r="AG687" s="166"/>
      <c r="AH687" s="166"/>
      <c r="AI687" s="166"/>
      <c r="AJ687" s="166"/>
      <c r="AK687" s="166"/>
      <c r="AL687" s="166"/>
      <c r="AM687" s="166"/>
      <c r="AN687" s="166"/>
      <c r="AO687" s="166"/>
      <c r="AP687" s="166"/>
      <c r="AQ687" s="166"/>
      <c r="AR687" s="166"/>
      <c r="AS687" s="166"/>
      <c r="AT687" s="166"/>
      <c r="AU687" s="166"/>
      <c r="AV687" s="166"/>
      <c r="AW687" s="166"/>
      <c r="AX687" s="166"/>
      <c r="AY687" s="166"/>
      <c r="AZ687" s="166"/>
      <c r="BA687" s="166"/>
      <c r="BB687" s="166"/>
      <c r="BC687" s="166"/>
      <c r="BD687" s="166"/>
      <c r="BE687" s="166"/>
      <c r="BF687" s="166"/>
      <c r="BG687" s="166"/>
      <c r="BH687" s="166"/>
      <c r="BI687" s="166"/>
      <c r="BJ687" s="166"/>
      <c r="BK687" s="166"/>
      <c r="BL687" s="166"/>
      <c r="BM687" s="166"/>
      <c r="BN687" s="166"/>
      <c r="BO687" s="166"/>
      <c r="BP687" s="166"/>
      <c r="BQ687" s="166"/>
      <c r="BR687" s="166"/>
      <c r="BS687" s="166"/>
    </row>
    <row r="688" spans="1:71" ht="15.75" customHeight="1" thickBot="1" x14ac:dyDescent="0.3">
      <c r="A688" s="165"/>
      <c r="B688" s="165"/>
      <c r="C688" s="148"/>
      <c r="D688" s="148"/>
      <c r="E688" s="166"/>
      <c r="F688" s="166"/>
      <c r="G688" s="166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  <c r="U688" s="166"/>
      <c r="V688" s="166"/>
      <c r="W688" s="166"/>
      <c r="X688" s="166"/>
      <c r="Y688" s="166"/>
      <c r="Z688" s="166"/>
      <c r="AA688" s="166"/>
      <c r="AB688" s="166"/>
      <c r="AC688" s="166"/>
      <c r="AD688" s="166"/>
      <c r="AE688" s="166"/>
      <c r="AF688" s="166"/>
      <c r="AG688" s="166"/>
      <c r="AH688" s="166"/>
      <c r="AI688" s="166"/>
      <c r="AJ688" s="166"/>
      <c r="AK688" s="166"/>
      <c r="AL688" s="166"/>
      <c r="AM688" s="166"/>
      <c r="AN688" s="166"/>
      <c r="AO688" s="166"/>
      <c r="AP688" s="166"/>
      <c r="AQ688" s="166"/>
      <c r="AR688" s="166"/>
      <c r="AS688" s="166"/>
      <c r="AT688" s="166"/>
      <c r="AU688" s="166"/>
      <c r="AV688" s="166"/>
      <c r="AW688" s="166"/>
      <c r="AX688" s="166"/>
      <c r="AY688" s="166"/>
      <c r="AZ688" s="166"/>
      <c r="BA688" s="166"/>
      <c r="BB688" s="166"/>
      <c r="BC688" s="166"/>
      <c r="BD688" s="166"/>
      <c r="BE688" s="166"/>
      <c r="BF688" s="166"/>
      <c r="BG688" s="166"/>
      <c r="BH688" s="166"/>
      <c r="BI688" s="166"/>
      <c r="BJ688" s="166"/>
      <c r="BK688" s="166"/>
      <c r="BL688" s="166"/>
      <c r="BM688" s="166"/>
      <c r="BN688" s="166"/>
      <c r="BO688" s="166"/>
      <c r="BP688" s="166"/>
      <c r="BQ688" s="166"/>
      <c r="BR688" s="166"/>
      <c r="BS688" s="166"/>
    </row>
    <row r="689" spans="1:71" ht="15.75" customHeight="1" thickBot="1" x14ac:dyDescent="0.3">
      <c r="A689" s="165"/>
      <c r="B689" s="165"/>
      <c r="C689" s="148"/>
      <c r="D689" s="148"/>
      <c r="E689" s="166"/>
      <c r="F689" s="166"/>
      <c r="G689" s="166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  <c r="U689" s="166"/>
      <c r="V689" s="166"/>
      <c r="W689" s="166"/>
      <c r="X689" s="166"/>
      <c r="Y689" s="166"/>
      <c r="Z689" s="166"/>
      <c r="AA689" s="166"/>
      <c r="AB689" s="166"/>
      <c r="AC689" s="166"/>
      <c r="AD689" s="166"/>
      <c r="AE689" s="166"/>
      <c r="AF689" s="166"/>
      <c r="AG689" s="166"/>
      <c r="AH689" s="166"/>
      <c r="AI689" s="166"/>
      <c r="AJ689" s="166"/>
      <c r="AK689" s="166"/>
      <c r="AL689" s="166"/>
      <c r="AM689" s="166"/>
      <c r="AN689" s="166"/>
      <c r="AO689" s="166"/>
      <c r="AP689" s="166"/>
      <c r="AQ689" s="166"/>
      <c r="AR689" s="166"/>
      <c r="AS689" s="166"/>
      <c r="AT689" s="166"/>
      <c r="AU689" s="166"/>
      <c r="AV689" s="166"/>
      <c r="AW689" s="166"/>
      <c r="AX689" s="166"/>
      <c r="AY689" s="166"/>
      <c r="AZ689" s="166"/>
      <c r="BA689" s="166"/>
      <c r="BB689" s="166"/>
      <c r="BC689" s="166"/>
      <c r="BD689" s="166"/>
      <c r="BE689" s="166"/>
      <c r="BF689" s="166"/>
      <c r="BG689" s="166"/>
      <c r="BH689" s="166"/>
      <c r="BI689" s="166"/>
      <c r="BJ689" s="166"/>
      <c r="BK689" s="166"/>
      <c r="BL689" s="166"/>
      <c r="BM689" s="166"/>
      <c r="BN689" s="166"/>
      <c r="BO689" s="166"/>
      <c r="BP689" s="166"/>
      <c r="BQ689" s="166"/>
      <c r="BR689" s="166"/>
      <c r="BS689" s="166"/>
    </row>
    <row r="690" spans="1:71" ht="15.75" customHeight="1" thickBot="1" x14ac:dyDescent="0.3">
      <c r="A690" s="165"/>
      <c r="B690" s="165"/>
      <c r="C690" s="148"/>
      <c r="D690" s="148"/>
      <c r="E690" s="166"/>
      <c r="F690" s="166"/>
      <c r="G690" s="166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  <c r="U690" s="166"/>
      <c r="V690" s="166"/>
      <c r="W690" s="166"/>
      <c r="X690" s="166"/>
      <c r="Y690" s="166"/>
      <c r="Z690" s="166"/>
      <c r="AA690" s="166"/>
      <c r="AB690" s="166"/>
      <c r="AC690" s="166"/>
      <c r="AD690" s="166"/>
      <c r="AE690" s="166"/>
      <c r="AF690" s="166"/>
      <c r="AG690" s="166"/>
      <c r="AH690" s="166"/>
      <c r="AI690" s="166"/>
      <c r="AJ690" s="166"/>
      <c r="AK690" s="166"/>
      <c r="AL690" s="166"/>
      <c r="AM690" s="166"/>
      <c r="AN690" s="166"/>
      <c r="AO690" s="166"/>
      <c r="AP690" s="166"/>
      <c r="AQ690" s="166"/>
      <c r="AR690" s="166"/>
      <c r="AS690" s="166"/>
      <c r="AT690" s="166"/>
      <c r="AU690" s="166"/>
      <c r="AV690" s="166"/>
      <c r="AW690" s="166"/>
      <c r="AX690" s="166"/>
      <c r="AY690" s="166"/>
      <c r="AZ690" s="166"/>
      <c r="BA690" s="166"/>
      <c r="BB690" s="166"/>
      <c r="BC690" s="166"/>
      <c r="BD690" s="166"/>
      <c r="BE690" s="166"/>
      <c r="BF690" s="166"/>
      <c r="BG690" s="166"/>
      <c r="BH690" s="166"/>
      <c r="BI690" s="166"/>
      <c r="BJ690" s="166"/>
      <c r="BK690" s="166"/>
      <c r="BL690" s="166"/>
      <c r="BM690" s="166"/>
      <c r="BN690" s="166"/>
      <c r="BO690" s="166"/>
      <c r="BP690" s="166"/>
      <c r="BQ690" s="166"/>
      <c r="BR690" s="166"/>
      <c r="BS690" s="166"/>
    </row>
    <row r="691" spans="1:71" ht="15.75" customHeight="1" thickBot="1" x14ac:dyDescent="0.3">
      <c r="A691" s="165"/>
      <c r="B691" s="165"/>
      <c r="C691" s="148"/>
      <c r="D691" s="148"/>
      <c r="E691" s="166"/>
      <c r="F691" s="166"/>
      <c r="G691" s="166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  <c r="U691" s="166"/>
      <c r="V691" s="166"/>
      <c r="W691" s="166"/>
      <c r="X691" s="166"/>
      <c r="Y691" s="166"/>
      <c r="Z691" s="166"/>
      <c r="AA691" s="166"/>
      <c r="AB691" s="166"/>
      <c r="AC691" s="166"/>
      <c r="AD691" s="166"/>
      <c r="AE691" s="166"/>
      <c r="AF691" s="166"/>
      <c r="AG691" s="166"/>
      <c r="AH691" s="166"/>
      <c r="AI691" s="166"/>
      <c r="AJ691" s="166"/>
      <c r="AK691" s="166"/>
      <c r="AL691" s="166"/>
      <c r="AM691" s="166"/>
      <c r="AN691" s="166"/>
      <c r="AO691" s="166"/>
      <c r="AP691" s="166"/>
      <c r="AQ691" s="166"/>
      <c r="AR691" s="166"/>
      <c r="AS691" s="166"/>
      <c r="AT691" s="166"/>
      <c r="AU691" s="166"/>
      <c r="AV691" s="166"/>
      <c r="AW691" s="166"/>
      <c r="AX691" s="166"/>
      <c r="AY691" s="166"/>
      <c r="AZ691" s="166"/>
      <c r="BA691" s="166"/>
      <c r="BB691" s="166"/>
      <c r="BC691" s="166"/>
      <c r="BD691" s="166"/>
      <c r="BE691" s="166"/>
      <c r="BF691" s="166"/>
      <c r="BG691" s="166"/>
      <c r="BH691" s="166"/>
      <c r="BI691" s="166"/>
      <c r="BJ691" s="166"/>
      <c r="BK691" s="166"/>
      <c r="BL691" s="166"/>
      <c r="BM691" s="166"/>
      <c r="BN691" s="166"/>
      <c r="BO691" s="166"/>
      <c r="BP691" s="166"/>
      <c r="BQ691" s="166"/>
      <c r="BR691" s="166"/>
      <c r="BS691" s="166"/>
    </row>
    <row r="692" spans="1:71" ht="15.75" customHeight="1" thickBot="1" x14ac:dyDescent="0.3">
      <c r="A692" s="165"/>
      <c r="B692" s="165"/>
      <c r="C692" s="148"/>
      <c r="D692" s="148"/>
      <c r="E692" s="166"/>
      <c r="F692" s="166"/>
      <c r="G692" s="166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  <c r="U692" s="166"/>
      <c r="V692" s="166"/>
      <c r="W692" s="166"/>
      <c r="X692" s="166"/>
      <c r="Y692" s="166"/>
      <c r="Z692" s="166"/>
      <c r="AA692" s="166"/>
      <c r="AB692" s="166"/>
      <c r="AC692" s="166"/>
      <c r="AD692" s="166"/>
      <c r="AE692" s="166"/>
      <c r="AF692" s="166"/>
      <c r="AG692" s="166"/>
      <c r="AH692" s="166"/>
      <c r="AI692" s="166"/>
      <c r="AJ692" s="166"/>
      <c r="AK692" s="166"/>
      <c r="AL692" s="166"/>
      <c r="AM692" s="166"/>
      <c r="AN692" s="166"/>
      <c r="AO692" s="166"/>
      <c r="AP692" s="166"/>
      <c r="AQ692" s="166"/>
      <c r="AR692" s="166"/>
      <c r="AS692" s="166"/>
      <c r="AT692" s="166"/>
      <c r="AU692" s="166"/>
      <c r="AV692" s="166"/>
      <c r="AW692" s="166"/>
      <c r="AX692" s="166"/>
      <c r="AY692" s="166"/>
      <c r="AZ692" s="166"/>
      <c r="BA692" s="166"/>
      <c r="BB692" s="166"/>
      <c r="BC692" s="166"/>
      <c r="BD692" s="166"/>
      <c r="BE692" s="166"/>
      <c r="BF692" s="166"/>
      <c r="BG692" s="166"/>
      <c r="BH692" s="166"/>
      <c r="BI692" s="166"/>
      <c r="BJ692" s="166"/>
      <c r="BK692" s="166"/>
      <c r="BL692" s="166"/>
      <c r="BM692" s="166"/>
      <c r="BN692" s="166"/>
      <c r="BO692" s="166"/>
      <c r="BP692" s="166"/>
      <c r="BQ692" s="166"/>
      <c r="BR692" s="166"/>
      <c r="BS692" s="166"/>
    </row>
    <row r="693" spans="1:71" ht="15.75" customHeight="1" thickBot="1" x14ac:dyDescent="0.3">
      <c r="A693" s="165"/>
      <c r="B693" s="165"/>
      <c r="C693" s="148"/>
      <c r="D693" s="148"/>
      <c r="E693" s="166"/>
      <c r="F693" s="166"/>
      <c r="G693" s="166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  <c r="U693" s="166"/>
      <c r="V693" s="166"/>
      <c r="W693" s="166"/>
      <c r="X693" s="166"/>
      <c r="Y693" s="166"/>
      <c r="Z693" s="166"/>
      <c r="AA693" s="166"/>
      <c r="AB693" s="166"/>
      <c r="AC693" s="166"/>
      <c r="AD693" s="166"/>
      <c r="AE693" s="166"/>
      <c r="AF693" s="166"/>
      <c r="AG693" s="166"/>
      <c r="AH693" s="166"/>
      <c r="AI693" s="166"/>
      <c r="AJ693" s="166"/>
      <c r="AK693" s="166"/>
      <c r="AL693" s="166"/>
      <c r="AM693" s="166"/>
      <c r="AN693" s="166"/>
      <c r="AO693" s="166"/>
      <c r="AP693" s="166"/>
      <c r="AQ693" s="166"/>
      <c r="AR693" s="166"/>
      <c r="AS693" s="166"/>
      <c r="AT693" s="166"/>
      <c r="AU693" s="166"/>
      <c r="AV693" s="166"/>
      <c r="AW693" s="166"/>
      <c r="AX693" s="166"/>
      <c r="AY693" s="166"/>
      <c r="AZ693" s="166"/>
      <c r="BA693" s="166"/>
      <c r="BB693" s="166"/>
      <c r="BC693" s="166"/>
      <c r="BD693" s="166"/>
      <c r="BE693" s="166"/>
      <c r="BF693" s="166"/>
      <c r="BG693" s="166"/>
      <c r="BH693" s="166"/>
      <c r="BI693" s="166"/>
      <c r="BJ693" s="166"/>
      <c r="BK693" s="166"/>
      <c r="BL693" s="166"/>
      <c r="BM693" s="166"/>
      <c r="BN693" s="166"/>
      <c r="BO693" s="166"/>
      <c r="BP693" s="166"/>
      <c r="BQ693" s="166"/>
      <c r="BR693" s="166"/>
      <c r="BS693" s="166"/>
    </row>
    <row r="694" spans="1:71" ht="15.75" customHeight="1" thickBot="1" x14ac:dyDescent="0.3">
      <c r="A694" s="165"/>
      <c r="B694" s="165"/>
      <c r="C694" s="148"/>
      <c r="D694" s="148"/>
      <c r="E694" s="166"/>
      <c r="F694" s="166"/>
      <c r="G694" s="166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  <c r="U694" s="166"/>
      <c r="V694" s="166"/>
      <c r="W694" s="166"/>
      <c r="X694" s="166"/>
      <c r="Y694" s="166"/>
      <c r="Z694" s="166"/>
      <c r="AA694" s="166"/>
      <c r="AB694" s="166"/>
      <c r="AC694" s="166"/>
      <c r="AD694" s="166"/>
      <c r="AE694" s="166"/>
      <c r="AF694" s="166"/>
      <c r="AG694" s="166"/>
      <c r="AH694" s="166"/>
      <c r="AI694" s="166"/>
      <c r="AJ694" s="166"/>
      <c r="AK694" s="166"/>
      <c r="AL694" s="166"/>
      <c r="AM694" s="166"/>
      <c r="AN694" s="166"/>
      <c r="AO694" s="166"/>
      <c r="AP694" s="166"/>
      <c r="AQ694" s="166"/>
      <c r="AR694" s="166"/>
      <c r="AS694" s="166"/>
      <c r="AT694" s="166"/>
      <c r="AU694" s="166"/>
      <c r="AV694" s="166"/>
      <c r="AW694" s="166"/>
      <c r="AX694" s="166"/>
      <c r="AY694" s="166"/>
      <c r="AZ694" s="166"/>
      <c r="BA694" s="166"/>
      <c r="BB694" s="166"/>
      <c r="BC694" s="166"/>
      <c r="BD694" s="166"/>
      <c r="BE694" s="166"/>
      <c r="BF694" s="166"/>
      <c r="BG694" s="166"/>
      <c r="BH694" s="166"/>
      <c r="BI694" s="166"/>
      <c r="BJ694" s="166"/>
      <c r="BK694" s="166"/>
      <c r="BL694" s="166"/>
      <c r="BM694" s="166"/>
      <c r="BN694" s="166"/>
      <c r="BO694" s="166"/>
      <c r="BP694" s="166"/>
      <c r="BQ694" s="166"/>
      <c r="BR694" s="166"/>
      <c r="BS694" s="166"/>
    </row>
    <row r="695" spans="1:71" ht="15.75" customHeight="1" thickBot="1" x14ac:dyDescent="0.3">
      <c r="A695" s="165"/>
      <c r="B695" s="165"/>
      <c r="C695" s="148"/>
      <c r="D695" s="148"/>
      <c r="E695" s="166"/>
      <c r="F695" s="166"/>
      <c r="G695" s="166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  <c r="U695" s="166"/>
      <c r="V695" s="166"/>
      <c r="W695" s="166"/>
      <c r="X695" s="166"/>
      <c r="Y695" s="166"/>
      <c r="Z695" s="166"/>
      <c r="AA695" s="166"/>
      <c r="AB695" s="166"/>
      <c r="AC695" s="166"/>
      <c r="AD695" s="166"/>
      <c r="AE695" s="166"/>
      <c r="AF695" s="166"/>
      <c r="AG695" s="166"/>
      <c r="AH695" s="166"/>
      <c r="AI695" s="166"/>
      <c r="AJ695" s="166"/>
      <c r="AK695" s="166"/>
      <c r="AL695" s="166"/>
      <c r="AM695" s="166"/>
      <c r="AN695" s="166"/>
      <c r="AO695" s="166"/>
      <c r="AP695" s="166"/>
      <c r="AQ695" s="166"/>
      <c r="AR695" s="166"/>
      <c r="AS695" s="166"/>
      <c r="AT695" s="166"/>
      <c r="AU695" s="166"/>
      <c r="AV695" s="166"/>
      <c r="AW695" s="166"/>
      <c r="AX695" s="166"/>
      <c r="AY695" s="166"/>
      <c r="AZ695" s="166"/>
      <c r="BA695" s="166"/>
      <c r="BB695" s="166"/>
      <c r="BC695" s="166"/>
      <c r="BD695" s="166"/>
      <c r="BE695" s="166"/>
      <c r="BF695" s="166"/>
      <c r="BG695" s="166"/>
      <c r="BH695" s="166"/>
      <c r="BI695" s="166"/>
      <c r="BJ695" s="166"/>
      <c r="BK695" s="166"/>
      <c r="BL695" s="166"/>
      <c r="BM695" s="166"/>
      <c r="BN695" s="166"/>
      <c r="BO695" s="166"/>
      <c r="BP695" s="166"/>
      <c r="BQ695" s="166"/>
      <c r="BR695" s="166"/>
      <c r="BS695" s="166"/>
    </row>
    <row r="696" spans="1:71" ht="15.75" customHeight="1" thickBot="1" x14ac:dyDescent="0.3">
      <c r="A696" s="165"/>
      <c r="B696" s="165"/>
      <c r="C696" s="148"/>
      <c r="D696" s="148"/>
      <c r="E696" s="166"/>
      <c r="F696" s="166"/>
      <c r="G696" s="166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  <c r="U696" s="166"/>
      <c r="V696" s="166"/>
      <c r="W696" s="166"/>
      <c r="X696" s="166"/>
      <c r="Y696" s="166"/>
      <c r="Z696" s="166"/>
      <c r="AA696" s="166"/>
      <c r="AB696" s="166"/>
      <c r="AC696" s="166"/>
      <c r="AD696" s="166"/>
      <c r="AE696" s="166"/>
      <c r="AF696" s="166"/>
      <c r="AG696" s="166"/>
      <c r="AH696" s="166"/>
      <c r="AI696" s="166"/>
      <c r="AJ696" s="166"/>
      <c r="AK696" s="166"/>
      <c r="AL696" s="166"/>
      <c r="AM696" s="166"/>
      <c r="AN696" s="166"/>
      <c r="AO696" s="166"/>
      <c r="AP696" s="166"/>
      <c r="AQ696" s="166"/>
      <c r="AR696" s="166"/>
      <c r="AS696" s="166"/>
      <c r="AT696" s="166"/>
      <c r="AU696" s="166"/>
      <c r="AV696" s="166"/>
      <c r="AW696" s="166"/>
      <c r="AX696" s="166"/>
      <c r="AY696" s="166"/>
      <c r="AZ696" s="166"/>
      <c r="BA696" s="166"/>
      <c r="BB696" s="166"/>
      <c r="BC696" s="166"/>
      <c r="BD696" s="166"/>
      <c r="BE696" s="166"/>
      <c r="BF696" s="166"/>
      <c r="BG696" s="166"/>
      <c r="BH696" s="166"/>
      <c r="BI696" s="166"/>
      <c r="BJ696" s="166"/>
      <c r="BK696" s="166"/>
      <c r="BL696" s="166"/>
      <c r="BM696" s="166"/>
      <c r="BN696" s="166"/>
      <c r="BO696" s="166"/>
      <c r="BP696" s="166"/>
      <c r="BQ696" s="166"/>
      <c r="BR696" s="166"/>
      <c r="BS696" s="166"/>
    </row>
    <row r="697" spans="1:71" ht="15.75" customHeight="1" thickBot="1" x14ac:dyDescent="0.3">
      <c r="A697" s="165"/>
      <c r="B697" s="165"/>
      <c r="C697" s="148"/>
      <c r="D697" s="148"/>
      <c r="E697" s="166"/>
      <c r="F697" s="166"/>
      <c r="G697" s="166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  <c r="U697" s="166"/>
      <c r="V697" s="166"/>
      <c r="W697" s="166"/>
      <c r="X697" s="166"/>
      <c r="Y697" s="166"/>
      <c r="Z697" s="166"/>
      <c r="AA697" s="166"/>
      <c r="AB697" s="166"/>
      <c r="AC697" s="166"/>
      <c r="AD697" s="166"/>
      <c r="AE697" s="166"/>
      <c r="AF697" s="166"/>
      <c r="AG697" s="166"/>
      <c r="AH697" s="166"/>
      <c r="AI697" s="166"/>
      <c r="AJ697" s="166"/>
      <c r="AK697" s="166"/>
      <c r="AL697" s="166"/>
      <c r="AM697" s="166"/>
      <c r="AN697" s="166"/>
      <c r="AO697" s="166"/>
      <c r="AP697" s="166"/>
      <c r="AQ697" s="166"/>
      <c r="AR697" s="166"/>
      <c r="AS697" s="166"/>
      <c r="AT697" s="166"/>
      <c r="AU697" s="166"/>
      <c r="AV697" s="166"/>
      <c r="AW697" s="166"/>
      <c r="AX697" s="166"/>
      <c r="AY697" s="166"/>
      <c r="AZ697" s="166"/>
      <c r="BA697" s="166"/>
      <c r="BB697" s="166"/>
      <c r="BC697" s="166"/>
      <c r="BD697" s="166"/>
      <c r="BE697" s="166"/>
      <c r="BF697" s="166"/>
      <c r="BG697" s="166"/>
      <c r="BH697" s="166"/>
      <c r="BI697" s="166"/>
      <c r="BJ697" s="166"/>
      <c r="BK697" s="166"/>
      <c r="BL697" s="166"/>
      <c r="BM697" s="166"/>
      <c r="BN697" s="166"/>
      <c r="BO697" s="166"/>
      <c r="BP697" s="166"/>
      <c r="BQ697" s="166"/>
      <c r="BR697" s="166"/>
      <c r="BS697" s="166"/>
    </row>
    <row r="698" spans="1:71" ht="15.75" customHeight="1" thickBot="1" x14ac:dyDescent="0.3">
      <c r="A698" s="165"/>
      <c r="B698" s="165"/>
      <c r="C698" s="148"/>
      <c r="D698" s="148"/>
      <c r="E698" s="166"/>
      <c r="F698" s="166"/>
      <c r="G698" s="166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  <c r="U698" s="166"/>
      <c r="V698" s="166"/>
      <c r="W698" s="166"/>
      <c r="X698" s="166"/>
      <c r="Y698" s="166"/>
      <c r="Z698" s="166"/>
      <c r="AA698" s="166"/>
      <c r="AB698" s="166"/>
      <c r="AC698" s="166"/>
      <c r="AD698" s="166"/>
      <c r="AE698" s="166"/>
      <c r="AF698" s="166"/>
      <c r="AG698" s="166"/>
      <c r="AH698" s="166"/>
      <c r="AI698" s="166"/>
      <c r="AJ698" s="166"/>
      <c r="AK698" s="166"/>
      <c r="AL698" s="166"/>
      <c r="AM698" s="166"/>
      <c r="AN698" s="166"/>
      <c r="AO698" s="166"/>
      <c r="AP698" s="166"/>
      <c r="AQ698" s="166"/>
      <c r="AR698" s="166"/>
      <c r="AS698" s="166"/>
      <c r="AT698" s="166"/>
      <c r="AU698" s="166"/>
      <c r="AV698" s="166"/>
      <c r="AW698" s="166"/>
      <c r="AX698" s="166"/>
      <c r="AY698" s="166"/>
      <c r="AZ698" s="166"/>
      <c r="BA698" s="166"/>
      <c r="BB698" s="166"/>
      <c r="BC698" s="166"/>
      <c r="BD698" s="166"/>
      <c r="BE698" s="166"/>
      <c r="BF698" s="166"/>
      <c r="BG698" s="166"/>
      <c r="BH698" s="166"/>
      <c r="BI698" s="166"/>
      <c r="BJ698" s="166"/>
      <c r="BK698" s="166"/>
      <c r="BL698" s="166"/>
      <c r="BM698" s="166"/>
      <c r="BN698" s="166"/>
      <c r="BO698" s="166"/>
      <c r="BP698" s="166"/>
      <c r="BQ698" s="166"/>
      <c r="BR698" s="166"/>
      <c r="BS698" s="166"/>
    </row>
    <row r="699" spans="1:71" ht="15.75" customHeight="1" thickBot="1" x14ac:dyDescent="0.3">
      <c r="A699" s="165"/>
      <c r="B699" s="165"/>
      <c r="C699" s="148"/>
      <c r="D699" s="148"/>
      <c r="E699" s="166"/>
      <c r="F699" s="166"/>
      <c r="G699" s="166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  <c r="U699" s="166"/>
      <c r="V699" s="166"/>
      <c r="W699" s="166"/>
      <c r="X699" s="166"/>
      <c r="Y699" s="166"/>
      <c r="Z699" s="166"/>
      <c r="AA699" s="166"/>
      <c r="AB699" s="166"/>
      <c r="AC699" s="166"/>
      <c r="AD699" s="166"/>
      <c r="AE699" s="166"/>
      <c r="AF699" s="166"/>
      <c r="AG699" s="166"/>
      <c r="AH699" s="166"/>
      <c r="AI699" s="166"/>
      <c r="AJ699" s="166"/>
      <c r="AK699" s="166"/>
      <c r="AL699" s="166"/>
      <c r="AM699" s="166"/>
      <c r="AN699" s="166"/>
      <c r="AO699" s="166"/>
      <c r="AP699" s="166"/>
      <c r="AQ699" s="166"/>
      <c r="AR699" s="166"/>
      <c r="AS699" s="166"/>
      <c r="AT699" s="166"/>
      <c r="AU699" s="166"/>
      <c r="AV699" s="166"/>
      <c r="AW699" s="166"/>
      <c r="AX699" s="166"/>
      <c r="AY699" s="166"/>
      <c r="AZ699" s="166"/>
      <c r="BA699" s="166"/>
      <c r="BB699" s="166"/>
      <c r="BC699" s="166"/>
      <c r="BD699" s="166"/>
      <c r="BE699" s="166"/>
      <c r="BF699" s="166"/>
      <c r="BG699" s="166"/>
      <c r="BH699" s="166"/>
      <c r="BI699" s="166"/>
      <c r="BJ699" s="166"/>
      <c r="BK699" s="166"/>
      <c r="BL699" s="166"/>
      <c r="BM699" s="166"/>
      <c r="BN699" s="166"/>
      <c r="BO699" s="166"/>
      <c r="BP699" s="166"/>
      <c r="BQ699" s="166"/>
      <c r="BR699" s="166"/>
      <c r="BS699" s="166"/>
    </row>
    <row r="700" spans="1:71" ht="15.75" customHeight="1" thickBot="1" x14ac:dyDescent="0.3">
      <c r="A700" s="165"/>
      <c r="B700" s="165"/>
      <c r="C700" s="148"/>
      <c r="D700" s="148"/>
      <c r="E700" s="166"/>
      <c r="F700" s="166"/>
      <c r="G700" s="166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  <c r="U700" s="166"/>
      <c r="V700" s="166"/>
      <c r="W700" s="166"/>
      <c r="X700" s="166"/>
      <c r="Y700" s="166"/>
      <c r="Z700" s="166"/>
      <c r="AA700" s="166"/>
      <c r="AB700" s="166"/>
      <c r="AC700" s="166"/>
      <c r="AD700" s="166"/>
      <c r="AE700" s="166"/>
      <c r="AF700" s="166"/>
      <c r="AG700" s="166"/>
      <c r="AH700" s="166"/>
      <c r="AI700" s="166"/>
      <c r="AJ700" s="166"/>
      <c r="AK700" s="166"/>
      <c r="AL700" s="166"/>
      <c r="AM700" s="166"/>
      <c r="AN700" s="166"/>
      <c r="AO700" s="166"/>
      <c r="AP700" s="166"/>
      <c r="AQ700" s="166"/>
      <c r="AR700" s="166"/>
      <c r="AS700" s="166"/>
      <c r="AT700" s="166"/>
      <c r="AU700" s="166"/>
      <c r="AV700" s="166"/>
      <c r="AW700" s="166"/>
      <c r="AX700" s="166"/>
      <c r="AY700" s="166"/>
      <c r="AZ700" s="166"/>
      <c r="BA700" s="166"/>
      <c r="BB700" s="166"/>
      <c r="BC700" s="166"/>
      <c r="BD700" s="166"/>
      <c r="BE700" s="166"/>
      <c r="BF700" s="166"/>
      <c r="BG700" s="166"/>
      <c r="BH700" s="166"/>
      <c r="BI700" s="166"/>
      <c r="BJ700" s="166"/>
      <c r="BK700" s="166"/>
      <c r="BL700" s="166"/>
      <c r="BM700" s="166"/>
      <c r="BN700" s="166"/>
      <c r="BO700" s="166"/>
      <c r="BP700" s="166"/>
      <c r="BQ700" s="166"/>
      <c r="BR700" s="166"/>
      <c r="BS700" s="166"/>
    </row>
    <row r="701" spans="1:71" ht="15.75" customHeight="1" thickBot="1" x14ac:dyDescent="0.3">
      <c r="A701" s="165"/>
      <c r="B701" s="165"/>
      <c r="C701" s="148"/>
      <c r="D701" s="148"/>
      <c r="E701" s="166"/>
      <c r="F701" s="166"/>
      <c r="G701" s="166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  <c r="U701" s="166"/>
      <c r="V701" s="166"/>
      <c r="W701" s="166"/>
      <c r="X701" s="166"/>
      <c r="Y701" s="166"/>
      <c r="Z701" s="166"/>
      <c r="AA701" s="166"/>
      <c r="AB701" s="166"/>
      <c r="AC701" s="166"/>
      <c r="AD701" s="166"/>
      <c r="AE701" s="166"/>
      <c r="AF701" s="166"/>
      <c r="AG701" s="166"/>
      <c r="AH701" s="166"/>
      <c r="AI701" s="166"/>
      <c r="AJ701" s="166"/>
      <c r="AK701" s="166"/>
      <c r="AL701" s="166"/>
      <c r="AM701" s="166"/>
      <c r="AN701" s="166"/>
      <c r="AO701" s="166"/>
      <c r="AP701" s="166"/>
      <c r="AQ701" s="166"/>
      <c r="AR701" s="166"/>
      <c r="AS701" s="166"/>
      <c r="AT701" s="166"/>
      <c r="AU701" s="166"/>
      <c r="AV701" s="166"/>
      <c r="AW701" s="166"/>
      <c r="AX701" s="166"/>
      <c r="AY701" s="166"/>
      <c r="AZ701" s="166"/>
      <c r="BA701" s="166"/>
      <c r="BB701" s="166"/>
      <c r="BC701" s="166"/>
      <c r="BD701" s="166"/>
      <c r="BE701" s="166"/>
      <c r="BF701" s="166"/>
      <c r="BG701" s="166"/>
      <c r="BH701" s="166"/>
      <c r="BI701" s="166"/>
      <c r="BJ701" s="166"/>
      <c r="BK701" s="166"/>
      <c r="BL701" s="166"/>
      <c r="BM701" s="166"/>
      <c r="BN701" s="166"/>
      <c r="BO701" s="166"/>
      <c r="BP701" s="166"/>
      <c r="BQ701" s="166"/>
      <c r="BR701" s="166"/>
      <c r="BS701" s="166"/>
    </row>
    <row r="702" spans="1:71" ht="15.75" customHeight="1" thickBot="1" x14ac:dyDescent="0.3">
      <c r="A702" s="165"/>
      <c r="B702" s="165"/>
      <c r="C702" s="148"/>
      <c r="D702" s="148"/>
      <c r="E702" s="166"/>
      <c r="F702" s="166"/>
      <c r="G702" s="166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  <c r="U702" s="166"/>
      <c r="V702" s="166"/>
      <c r="W702" s="166"/>
      <c r="X702" s="166"/>
      <c r="Y702" s="166"/>
      <c r="Z702" s="166"/>
      <c r="AA702" s="166"/>
      <c r="AB702" s="166"/>
      <c r="AC702" s="166"/>
      <c r="AD702" s="166"/>
      <c r="AE702" s="166"/>
      <c r="AF702" s="166"/>
      <c r="AG702" s="166"/>
      <c r="AH702" s="166"/>
      <c r="AI702" s="166"/>
      <c r="AJ702" s="166"/>
      <c r="AK702" s="166"/>
      <c r="AL702" s="166"/>
      <c r="AM702" s="166"/>
      <c r="AN702" s="166"/>
      <c r="AO702" s="166"/>
      <c r="AP702" s="166"/>
      <c r="AQ702" s="166"/>
      <c r="AR702" s="166"/>
      <c r="AS702" s="166"/>
      <c r="AT702" s="166"/>
      <c r="AU702" s="166"/>
      <c r="AV702" s="166"/>
      <c r="AW702" s="166"/>
      <c r="AX702" s="166"/>
      <c r="AY702" s="166"/>
      <c r="AZ702" s="166"/>
      <c r="BA702" s="166"/>
      <c r="BB702" s="166"/>
      <c r="BC702" s="166"/>
      <c r="BD702" s="166"/>
      <c r="BE702" s="166"/>
      <c r="BF702" s="166"/>
      <c r="BG702" s="166"/>
      <c r="BH702" s="166"/>
      <c r="BI702" s="166"/>
      <c r="BJ702" s="166"/>
      <c r="BK702" s="166"/>
      <c r="BL702" s="166"/>
      <c r="BM702" s="166"/>
      <c r="BN702" s="166"/>
      <c r="BO702" s="166"/>
      <c r="BP702" s="166"/>
      <c r="BQ702" s="166"/>
      <c r="BR702" s="166"/>
      <c r="BS702" s="166"/>
    </row>
    <row r="703" spans="1:71" ht="15.75" customHeight="1" thickBot="1" x14ac:dyDescent="0.3">
      <c r="A703" s="165"/>
      <c r="B703" s="165"/>
      <c r="C703" s="148"/>
      <c r="D703" s="148"/>
      <c r="E703" s="166"/>
      <c r="F703" s="166"/>
      <c r="G703" s="166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  <c r="U703" s="166"/>
      <c r="V703" s="166"/>
      <c r="W703" s="166"/>
      <c r="X703" s="166"/>
      <c r="Y703" s="166"/>
      <c r="Z703" s="166"/>
      <c r="AA703" s="166"/>
      <c r="AB703" s="166"/>
      <c r="AC703" s="166"/>
      <c r="AD703" s="166"/>
      <c r="AE703" s="166"/>
      <c r="AF703" s="166"/>
      <c r="AG703" s="166"/>
      <c r="AH703" s="166"/>
      <c r="AI703" s="166"/>
      <c r="AJ703" s="166"/>
      <c r="AK703" s="166"/>
      <c r="AL703" s="166"/>
      <c r="AM703" s="166"/>
      <c r="AN703" s="166"/>
      <c r="AO703" s="166"/>
      <c r="AP703" s="166"/>
      <c r="AQ703" s="166"/>
      <c r="AR703" s="166"/>
      <c r="AS703" s="166"/>
      <c r="AT703" s="166"/>
      <c r="AU703" s="166"/>
      <c r="AV703" s="166"/>
      <c r="AW703" s="166"/>
      <c r="AX703" s="166"/>
      <c r="AY703" s="166"/>
      <c r="AZ703" s="166"/>
      <c r="BA703" s="166"/>
      <c r="BB703" s="166"/>
      <c r="BC703" s="166"/>
      <c r="BD703" s="166"/>
      <c r="BE703" s="166"/>
      <c r="BF703" s="166"/>
      <c r="BG703" s="166"/>
      <c r="BH703" s="166"/>
      <c r="BI703" s="166"/>
      <c r="BJ703" s="166"/>
      <c r="BK703" s="166"/>
      <c r="BL703" s="166"/>
      <c r="BM703" s="166"/>
      <c r="BN703" s="166"/>
      <c r="BO703" s="166"/>
      <c r="BP703" s="166"/>
      <c r="BQ703" s="166"/>
      <c r="BR703" s="166"/>
      <c r="BS703" s="166"/>
    </row>
    <row r="704" spans="1:71" ht="15.75" customHeight="1" thickBot="1" x14ac:dyDescent="0.3">
      <c r="A704" s="165"/>
      <c r="B704" s="165"/>
      <c r="C704" s="148"/>
      <c r="D704" s="148"/>
      <c r="E704" s="166"/>
      <c r="F704" s="166"/>
      <c r="G704" s="166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  <c r="U704" s="166"/>
      <c r="V704" s="166"/>
      <c r="W704" s="166"/>
      <c r="X704" s="166"/>
      <c r="Y704" s="166"/>
      <c r="Z704" s="166"/>
      <c r="AA704" s="166"/>
      <c r="AB704" s="166"/>
      <c r="AC704" s="166"/>
      <c r="AD704" s="166"/>
      <c r="AE704" s="166"/>
      <c r="AF704" s="166"/>
      <c r="AG704" s="166"/>
      <c r="AH704" s="166"/>
      <c r="AI704" s="166"/>
      <c r="AJ704" s="166"/>
      <c r="AK704" s="166"/>
      <c r="AL704" s="166"/>
      <c r="AM704" s="166"/>
      <c r="AN704" s="166"/>
      <c r="AO704" s="166"/>
      <c r="AP704" s="166"/>
      <c r="AQ704" s="166"/>
      <c r="AR704" s="166"/>
      <c r="AS704" s="166"/>
      <c r="AT704" s="166"/>
      <c r="AU704" s="166"/>
      <c r="AV704" s="166"/>
      <c r="AW704" s="166"/>
      <c r="AX704" s="166"/>
      <c r="AY704" s="166"/>
      <c r="AZ704" s="166"/>
      <c r="BA704" s="166"/>
      <c r="BB704" s="166"/>
      <c r="BC704" s="166"/>
      <c r="BD704" s="166"/>
      <c r="BE704" s="166"/>
      <c r="BF704" s="166"/>
      <c r="BG704" s="166"/>
      <c r="BH704" s="166"/>
      <c r="BI704" s="166"/>
      <c r="BJ704" s="166"/>
      <c r="BK704" s="166"/>
      <c r="BL704" s="166"/>
      <c r="BM704" s="166"/>
      <c r="BN704" s="166"/>
      <c r="BO704" s="166"/>
      <c r="BP704" s="166"/>
      <c r="BQ704" s="166"/>
      <c r="BR704" s="166"/>
      <c r="BS704" s="166"/>
    </row>
    <row r="705" spans="1:71" ht="15.75" customHeight="1" thickBot="1" x14ac:dyDescent="0.3">
      <c r="A705" s="165"/>
      <c r="B705" s="165"/>
      <c r="C705" s="148"/>
      <c r="D705" s="148"/>
      <c r="E705" s="166"/>
      <c r="F705" s="166"/>
      <c r="G705" s="166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  <c r="U705" s="166"/>
      <c r="V705" s="166"/>
      <c r="W705" s="166"/>
      <c r="X705" s="166"/>
      <c r="Y705" s="166"/>
      <c r="Z705" s="166"/>
      <c r="AA705" s="166"/>
      <c r="AB705" s="166"/>
      <c r="AC705" s="166"/>
      <c r="AD705" s="166"/>
      <c r="AE705" s="166"/>
      <c r="AF705" s="166"/>
      <c r="AG705" s="166"/>
      <c r="AH705" s="166"/>
      <c r="AI705" s="166"/>
      <c r="AJ705" s="166"/>
      <c r="AK705" s="166"/>
      <c r="AL705" s="166"/>
      <c r="AM705" s="166"/>
      <c r="AN705" s="166"/>
      <c r="AO705" s="166"/>
      <c r="AP705" s="166"/>
      <c r="AQ705" s="166"/>
      <c r="AR705" s="166"/>
      <c r="AS705" s="166"/>
      <c r="AT705" s="166"/>
      <c r="AU705" s="166"/>
      <c r="AV705" s="166"/>
      <c r="AW705" s="166"/>
      <c r="AX705" s="166"/>
      <c r="AY705" s="166"/>
      <c r="AZ705" s="166"/>
      <c r="BA705" s="166"/>
      <c r="BB705" s="166"/>
      <c r="BC705" s="166"/>
      <c r="BD705" s="166"/>
      <c r="BE705" s="166"/>
      <c r="BF705" s="166"/>
      <c r="BG705" s="166"/>
      <c r="BH705" s="166"/>
      <c r="BI705" s="166"/>
      <c r="BJ705" s="166"/>
      <c r="BK705" s="166"/>
      <c r="BL705" s="166"/>
      <c r="BM705" s="166"/>
      <c r="BN705" s="166"/>
      <c r="BO705" s="166"/>
      <c r="BP705" s="166"/>
      <c r="BQ705" s="166"/>
      <c r="BR705" s="166"/>
      <c r="BS705" s="166"/>
    </row>
    <row r="706" spans="1:71" ht="15.75" customHeight="1" thickBot="1" x14ac:dyDescent="0.3">
      <c r="A706" s="165"/>
      <c r="B706" s="165"/>
      <c r="C706" s="148"/>
      <c r="D706" s="148"/>
      <c r="E706" s="166"/>
      <c r="F706" s="166"/>
      <c r="G706" s="166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  <c r="U706" s="166"/>
      <c r="V706" s="166"/>
      <c r="W706" s="166"/>
      <c r="X706" s="166"/>
      <c r="Y706" s="166"/>
      <c r="Z706" s="166"/>
      <c r="AA706" s="166"/>
      <c r="AB706" s="166"/>
      <c r="AC706" s="166"/>
      <c r="AD706" s="166"/>
      <c r="AE706" s="166"/>
      <c r="AF706" s="166"/>
      <c r="AG706" s="166"/>
      <c r="AH706" s="166"/>
      <c r="AI706" s="166"/>
      <c r="AJ706" s="166"/>
      <c r="AK706" s="166"/>
      <c r="AL706" s="166"/>
      <c r="AM706" s="166"/>
      <c r="AN706" s="166"/>
      <c r="AO706" s="166"/>
      <c r="AP706" s="166"/>
      <c r="AQ706" s="166"/>
      <c r="AR706" s="166"/>
      <c r="AS706" s="166"/>
      <c r="AT706" s="166"/>
      <c r="AU706" s="166"/>
      <c r="AV706" s="166"/>
      <c r="AW706" s="166"/>
      <c r="AX706" s="166"/>
      <c r="AY706" s="166"/>
      <c r="AZ706" s="166"/>
      <c r="BA706" s="166"/>
      <c r="BB706" s="166"/>
      <c r="BC706" s="166"/>
      <c r="BD706" s="166"/>
      <c r="BE706" s="166"/>
      <c r="BF706" s="166"/>
      <c r="BG706" s="166"/>
      <c r="BH706" s="166"/>
      <c r="BI706" s="166"/>
      <c r="BJ706" s="166"/>
      <c r="BK706" s="166"/>
      <c r="BL706" s="166"/>
      <c r="BM706" s="166"/>
      <c r="BN706" s="166"/>
      <c r="BO706" s="166"/>
      <c r="BP706" s="166"/>
      <c r="BQ706" s="166"/>
      <c r="BR706" s="166"/>
      <c r="BS706" s="166"/>
    </row>
    <row r="707" spans="1:71" ht="15.75" customHeight="1" thickBot="1" x14ac:dyDescent="0.3">
      <c r="A707" s="165"/>
      <c r="B707" s="165"/>
      <c r="C707" s="148"/>
      <c r="D707" s="148"/>
      <c r="E707" s="166"/>
      <c r="F707" s="166"/>
      <c r="G707" s="166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  <c r="U707" s="166"/>
      <c r="V707" s="166"/>
      <c r="W707" s="166"/>
      <c r="X707" s="166"/>
      <c r="Y707" s="166"/>
      <c r="Z707" s="166"/>
      <c r="AA707" s="166"/>
      <c r="AB707" s="166"/>
      <c r="AC707" s="166"/>
      <c r="AD707" s="166"/>
      <c r="AE707" s="166"/>
      <c r="AF707" s="166"/>
      <c r="AG707" s="166"/>
      <c r="AH707" s="166"/>
      <c r="AI707" s="166"/>
      <c r="AJ707" s="166"/>
      <c r="AK707" s="166"/>
      <c r="AL707" s="166"/>
      <c r="AM707" s="166"/>
      <c r="AN707" s="166"/>
      <c r="AO707" s="166"/>
      <c r="AP707" s="166"/>
      <c r="AQ707" s="166"/>
      <c r="AR707" s="166"/>
      <c r="AS707" s="166"/>
      <c r="AT707" s="166"/>
      <c r="AU707" s="166"/>
      <c r="AV707" s="166"/>
      <c r="AW707" s="166"/>
      <c r="AX707" s="166"/>
      <c r="AY707" s="166"/>
      <c r="AZ707" s="166"/>
      <c r="BA707" s="166"/>
      <c r="BB707" s="166"/>
      <c r="BC707" s="166"/>
      <c r="BD707" s="166"/>
      <c r="BE707" s="166"/>
      <c r="BF707" s="166"/>
      <c r="BG707" s="166"/>
      <c r="BH707" s="166"/>
      <c r="BI707" s="166"/>
      <c r="BJ707" s="166"/>
      <c r="BK707" s="166"/>
      <c r="BL707" s="166"/>
      <c r="BM707" s="166"/>
      <c r="BN707" s="166"/>
      <c r="BO707" s="166"/>
      <c r="BP707" s="166"/>
      <c r="BQ707" s="166"/>
      <c r="BR707" s="166"/>
      <c r="BS707" s="166"/>
    </row>
    <row r="708" spans="1:71" ht="15.75" customHeight="1" thickBot="1" x14ac:dyDescent="0.3">
      <c r="A708" s="165"/>
      <c r="B708" s="165"/>
      <c r="C708" s="148"/>
      <c r="D708" s="148"/>
      <c r="E708" s="166"/>
      <c r="F708" s="166"/>
      <c r="G708" s="166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  <c r="U708" s="166"/>
      <c r="V708" s="166"/>
      <c r="W708" s="166"/>
      <c r="X708" s="166"/>
      <c r="Y708" s="166"/>
      <c r="Z708" s="166"/>
      <c r="AA708" s="166"/>
      <c r="AB708" s="166"/>
      <c r="AC708" s="166"/>
      <c r="AD708" s="166"/>
      <c r="AE708" s="166"/>
      <c r="AF708" s="166"/>
      <c r="AG708" s="166"/>
      <c r="AH708" s="166"/>
      <c r="AI708" s="166"/>
      <c r="AJ708" s="166"/>
      <c r="AK708" s="166"/>
      <c r="AL708" s="166"/>
      <c r="AM708" s="166"/>
      <c r="AN708" s="166"/>
      <c r="AO708" s="166"/>
      <c r="AP708" s="166"/>
      <c r="AQ708" s="166"/>
      <c r="AR708" s="166"/>
      <c r="AS708" s="166"/>
      <c r="AT708" s="166"/>
      <c r="AU708" s="166"/>
      <c r="AV708" s="166"/>
      <c r="AW708" s="166"/>
      <c r="AX708" s="166"/>
      <c r="AY708" s="166"/>
      <c r="AZ708" s="166"/>
      <c r="BA708" s="166"/>
      <c r="BB708" s="166"/>
      <c r="BC708" s="166"/>
      <c r="BD708" s="166"/>
      <c r="BE708" s="166"/>
      <c r="BF708" s="166"/>
      <c r="BG708" s="166"/>
      <c r="BH708" s="166"/>
      <c r="BI708" s="166"/>
      <c r="BJ708" s="166"/>
      <c r="BK708" s="166"/>
      <c r="BL708" s="166"/>
      <c r="BM708" s="166"/>
      <c r="BN708" s="166"/>
      <c r="BO708" s="166"/>
      <c r="BP708" s="166"/>
      <c r="BQ708" s="166"/>
      <c r="BR708" s="166"/>
      <c r="BS708" s="166"/>
    </row>
    <row r="709" spans="1:71" ht="15.75" customHeight="1" thickBot="1" x14ac:dyDescent="0.3">
      <c r="A709" s="165"/>
      <c r="B709" s="165"/>
      <c r="C709" s="148"/>
      <c r="D709" s="148"/>
      <c r="E709" s="166"/>
      <c r="F709" s="166"/>
      <c r="G709" s="166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  <c r="U709" s="166"/>
      <c r="V709" s="166"/>
      <c r="W709" s="166"/>
      <c r="X709" s="166"/>
      <c r="Y709" s="166"/>
      <c r="Z709" s="166"/>
      <c r="AA709" s="166"/>
      <c r="AB709" s="166"/>
      <c r="AC709" s="166"/>
      <c r="AD709" s="166"/>
      <c r="AE709" s="166"/>
      <c r="AF709" s="166"/>
      <c r="AG709" s="166"/>
      <c r="AH709" s="166"/>
      <c r="AI709" s="166"/>
      <c r="AJ709" s="166"/>
      <c r="AK709" s="166"/>
      <c r="AL709" s="166"/>
      <c r="AM709" s="166"/>
      <c r="AN709" s="166"/>
      <c r="AO709" s="166"/>
      <c r="AP709" s="166"/>
      <c r="AQ709" s="166"/>
      <c r="AR709" s="166"/>
      <c r="AS709" s="166"/>
      <c r="AT709" s="166"/>
      <c r="AU709" s="166"/>
      <c r="AV709" s="166"/>
      <c r="AW709" s="166"/>
      <c r="AX709" s="166"/>
      <c r="AY709" s="166"/>
      <c r="AZ709" s="166"/>
      <c r="BA709" s="166"/>
      <c r="BB709" s="166"/>
      <c r="BC709" s="166"/>
      <c r="BD709" s="166"/>
      <c r="BE709" s="166"/>
      <c r="BF709" s="166"/>
      <c r="BG709" s="166"/>
      <c r="BH709" s="166"/>
      <c r="BI709" s="166"/>
      <c r="BJ709" s="166"/>
      <c r="BK709" s="166"/>
      <c r="BL709" s="166"/>
      <c r="BM709" s="166"/>
      <c r="BN709" s="166"/>
      <c r="BO709" s="166"/>
      <c r="BP709" s="166"/>
      <c r="BQ709" s="166"/>
      <c r="BR709" s="166"/>
      <c r="BS709" s="166"/>
    </row>
    <row r="710" spans="1:71" ht="15.75" customHeight="1" thickBot="1" x14ac:dyDescent="0.3">
      <c r="A710" s="165"/>
      <c r="B710" s="165"/>
      <c r="C710" s="148"/>
      <c r="D710" s="148"/>
      <c r="E710" s="166"/>
      <c r="F710" s="166"/>
      <c r="G710" s="166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  <c r="U710" s="166"/>
      <c r="V710" s="166"/>
      <c r="W710" s="166"/>
      <c r="X710" s="166"/>
      <c r="Y710" s="166"/>
      <c r="Z710" s="166"/>
      <c r="AA710" s="166"/>
      <c r="AB710" s="166"/>
      <c r="AC710" s="166"/>
      <c r="AD710" s="166"/>
      <c r="AE710" s="166"/>
      <c r="AF710" s="166"/>
      <c r="AG710" s="166"/>
      <c r="AH710" s="166"/>
      <c r="AI710" s="166"/>
      <c r="AJ710" s="166"/>
      <c r="AK710" s="166"/>
      <c r="AL710" s="166"/>
      <c r="AM710" s="166"/>
      <c r="AN710" s="166"/>
      <c r="AO710" s="166"/>
      <c r="AP710" s="166"/>
      <c r="AQ710" s="166"/>
      <c r="AR710" s="166"/>
      <c r="AS710" s="166"/>
      <c r="AT710" s="166"/>
      <c r="AU710" s="166"/>
      <c r="AV710" s="166"/>
      <c r="AW710" s="166"/>
      <c r="AX710" s="166"/>
      <c r="AY710" s="166"/>
      <c r="AZ710" s="166"/>
      <c r="BA710" s="166"/>
      <c r="BB710" s="166"/>
      <c r="BC710" s="166"/>
      <c r="BD710" s="166"/>
      <c r="BE710" s="166"/>
      <c r="BF710" s="166"/>
      <c r="BG710" s="166"/>
      <c r="BH710" s="166"/>
      <c r="BI710" s="166"/>
      <c r="BJ710" s="166"/>
      <c r="BK710" s="166"/>
      <c r="BL710" s="166"/>
      <c r="BM710" s="166"/>
      <c r="BN710" s="166"/>
      <c r="BO710" s="166"/>
      <c r="BP710" s="166"/>
      <c r="BQ710" s="166"/>
      <c r="BR710" s="166"/>
      <c r="BS710" s="166"/>
    </row>
    <row r="711" spans="1:71" ht="15.75" customHeight="1" thickBot="1" x14ac:dyDescent="0.3">
      <c r="A711" s="165"/>
      <c r="B711" s="165"/>
      <c r="C711" s="148"/>
      <c r="D711" s="148"/>
      <c r="E711" s="166"/>
      <c r="F711" s="166"/>
      <c r="G711" s="166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  <c r="U711" s="166"/>
      <c r="V711" s="166"/>
      <c r="W711" s="166"/>
      <c r="X711" s="166"/>
      <c r="Y711" s="166"/>
      <c r="Z711" s="166"/>
      <c r="AA711" s="166"/>
      <c r="AB711" s="166"/>
      <c r="AC711" s="166"/>
      <c r="AD711" s="166"/>
      <c r="AE711" s="166"/>
      <c r="AF711" s="166"/>
      <c r="AG711" s="166"/>
      <c r="AH711" s="166"/>
      <c r="AI711" s="166"/>
      <c r="AJ711" s="166"/>
      <c r="AK711" s="166"/>
      <c r="AL711" s="166"/>
      <c r="AM711" s="166"/>
      <c r="AN711" s="166"/>
      <c r="AO711" s="166"/>
      <c r="AP711" s="166"/>
      <c r="AQ711" s="166"/>
      <c r="AR711" s="166"/>
      <c r="AS711" s="166"/>
      <c r="AT711" s="166"/>
      <c r="AU711" s="166"/>
      <c r="AV711" s="166"/>
      <c r="AW711" s="166"/>
      <c r="AX711" s="166"/>
      <c r="AY711" s="166"/>
      <c r="AZ711" s="166"/>
      <c r="BA711" s="166"/>
      <c r="BB711" s="166"/>
      <c r="BC711" s="166"/>
      <c r="BD711" s="166"/>
      <c r="BE711" s="166"/>
      <c r="BF711" s="166"/>
      <c r="BG711" s="166"/>
      <c r="BH711" s="166"/>
      <c r="BI711" s="166"/>
      <c r="BJ711" s="166"/>
      <c r="BK711" s="166"/>
      <c r="BL711" s="166"/>
      <c r="BM711" s="166"/>
      <c r="BN711" s="166"/>
      <c r="BO711" s="166"/>
      <c r="BP711" s="166"/>
      <c r="BQ711" s="166"/>
      <c r="BR711" s="166"/>
      <c r="BS711" s="166"/>
    </row>
    <row r="712" spans="1:71" ht="15.75" customHeight="1" thickBot="1" x14ac:dyDescent="0.3">
      <c r="A712" s="165"/>
      <c r="B712" s="165"/>
      <c r="C712" s="148"/>
      <c r="D712" s="148"/>
      <c r="E712" s="166"/>
      <c r="F712" s="166"/>
      <c r="G712" s="166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  <c r="U712" s="166"/>
      <c r="V712" s="166"/>
      <c r="W712" s="166"/>
      <c r="X712" s="166"/>
      <c r="Y712" s="166"/>
      <c r="Z712" s="166"/>
      <c r="AA712" s="166"/>
      <c r="AB712" s="166"/>
      <c r="AC712" s="166"/>
      <c r="AD712" s="166"/>
      <c r="AE712" s="166"/>
      <c r="AF712" s="166"/>
      <c r="AG712" s="166"/>
      <c r="AH712" s="166"/>
      <c r="AI712" s="166"/>
      <c r="AJ712" s="166"/>
      <c r="AK712" s="166"/>
      <c r="AL712" s="166"/>
      <c r="AM712" s="166"/>
      <c r="AN712" s="166"/>
      <c r="AO712" s="166"/>
      <c r="AP712" s="166"/>
      <c r="AQ712" s="166"/>
      <c r="AR712" s="166"/>
      <c r="AS712" s="166"/>
      <c r="AT712" s="166"/>
      <c r="AU712" s="166"/>
      <c r="AV712" s="166"/>
      <c r="AW712" s="166"/>
      <c r="AX712" s="166"/>
      <c r="AY712" s="166"/>
      <c r="AZ712" s="166"/>
      <c r="BA712" s="166"/>
      <c r="BB712" s="166"/>
      <c r="BC712" s="166"/>
      <c r="BD712" s="166"/>
      <c r="BE712" s="166"/>
      <c r="BF712" s="166"/>
      <c r="BG712" s="166"/>
      <c r="BH712" s="166"/>
      <c r="BI712" s="166"/>
      <c r="BJ712" s="166"/>
      <c r="BK712" s="166"/>
      <c r="BL712" s="166"/>
      <c r="BM712" s="166"/>
      <c r="BN712" s="166"/>
      <c r="BO712" s="166"/>
      <c r="BP712" s="166"/>
      <c r="BQ712" s="166"/>
      <c r="BR712" s="166"/>
      <c r="BS712" s="166"/>
    </row>
    <row r="713" spans="1:71" ht="15.75" customHeight="1" thickBot="1" x14ac:dyDescent="0.3">
      <c r="A713" s="165"/>
      <c r="B713" s="165"/>
      <c r="C713" s="148"/>
      <c r="D713" s="148"/>
      <c r="E713" s="166"/>
      <c r="F713" s="166"/>
      <c r="G713" s="166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  <c r="U713" s="166"/>
      <c r="V713" s="166"/>
      <c r="W713" s="166"/>
      <c r="X713" s="166"/>
      <c r="Y713" s="166"/>
      <c r="Z713" s="166"/>
      <c r="AA713" s="166"/>
      <c r="AB713" s="166"/>
      <c r="AC713" s="166"/>
      <c r="AD713" s="166"/>
      <c r="AE713" s="166"/>
      <c r="AF713" s="166"/>
      <c r="AG713" s="166"/>
      <c r="AH713" s="166"/>
      <c r="AI713" s="166"/>
      <c r="AJ713" s="166"/>
      <c r="AK713" s="166"/>
      <c r="AL713" s="166"/>
      <c r="AM713" s="166"/>
      <c r="AN713" s="166"/>
      <c r="AO713" s="166"/>
      <c r="AP713" s="166"/>
      <c r="AQ713" s="166"/>
      <c r="AR713" s="166"/>
      <c r="AS713" s="166"/>
      <c r="AT713" s="166"/>
      <c r="AU713" s="166"/>
      <c r="AV713" s="166"/>
      <c r="AW713" s="166"/>
      <c r="AX713" s="166"/>
      <c r="AY713" s="166"/>
      <c r="AZ713" s="166"/>
      <c r="BA713" s="166"/>
      <c r="BB713" s="166"/>
      <c r="BC713" s="166"/>
      <c r="BD713" s="166"/>
      <c r="BE713" s="166"/>
      <c r="BF713" s="166"/>
      <c r="BG713" s="166"/>
      <c r="BH713" s="166"/>
      <c r="BI713" s="166"/>
      <c r="BJ713" s="166"/>
      <c r="BK713" s="166"/>
      <c r="BL713" s="166"/>
      <c r="BM713" s="166"/>
      <c r="BN713" s="166"/>
      <c r="BO713" s="166"/>
      <c r="BP713" s="166"/>
      <c r="BQ713" s="166"/>
      <c r="BR713" s="166"/>
      <c r="BS713" s="166"/>
    </row>
    <row r="714" spans="1:71" ht="15.75" customHeight="1" thickBot="1" x14ac:dyDescent="0.3">
      <c r="A714" s="165"/>
      <c r="B714" s="165"/>
      <c r="C714" s="148"/>
      <c r="D714" s="148"/>
      <c r="E714" s="166"/>
      <c r="F714" s="166"/>
      <c r="G714" s="166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  <c r="U714" s="166"/>
      <c r="V714" s="166"/>
      <c r="W714" s="166"/>
      <c r="X714" s="166"/>
      <c r="Y714" s="166"/>
      <c r="Z714" s="166"/>
      <c r="AA714" s="166"/>
      <c r="AB714" s="166"/>
      <c r="AC714" s="166"/>
      <c r="AD714" s="166"/>
      <c r="AE714" s="166"/>
      <c r="AF714" s="166"/>
      <c r="AG714" s="166"/>
      <c r="AH714" s="166"/>
      <c r="AI714" s="166"/>
      <c r="AJ714" s="166"/>
      <c r="AK714" s="166"/>
      <c r="AL714" s="166"/>
      <c r="AM714" s="166"/>
      <c r="AN714" s="166"/>
      <c r="AO714" s="166"/>
      <c r="AP714" s="166"/>
      <c r="AQ714" s="166"/>
      <c r="AR714" s="166"/>
      <c r="AS714" s="166"/>
      <c r="AT714" s="166"/>
      <c r="AU714" s="166"/>
      <c r="AV714" s="166"/>
      <c r="AW714" s="166"/>
      <c r="AX714" s="166"/>
      <c r="AY714" s="166"/>
      <c r="AZ714" s="166"/>
      <c r="BA714" s="166"/>
      <c r="BB714" s="166"/>
      <c r="BC714" s="166"/>
      <c r="BD714" s="166"/>
      <c r="BE714" s="166"/>
      <c r="BF714" s="166"/>
      <c r="BG714" s="166"/>
      <c r="BH714" s="166"/>
      <c r="BI714" s="166"/>
      <c r="BJ714" s="166"/>
      <c r="BK714" s="166"/>
      <c r="BL714" s="166"/>
      <c r="BM714" s="166"/>
      <c r="BN714" s="166"/>
      <c r="BO714" s="166"/>
      <c r="BP714" s="166"/>
      <c r="BQ714" s="166"/>
      <c r="BR714" s="166"/>
      <c r="BS714" s="166"/>
    </row>
    <row r="715" spans="1:71" ht="15.75" customHeight="1" thickBot="1" x14ac:dyDescent="0.3">
      <c r="A715" s="165"/>
      <c r="B715" s="165"/>
      <c r="C715" s="148"/>
      <c r="D715" s="148"/>
      <c r="E715" s="166"/>
      <c r="F715" s="166"/>
      <c r="G715" s="166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  <c r="U715" s="166"/>
      <c r="V715" s="166"/>
      <c r="W715" s="166"/>
      <c r="X715" s="166"/>
      <c r="Y715" s="166"/>
      <c r="Z715" s="166"/>
      <c r="AA715" s="166"/>
      <c r="AB715" s="166"/>
      <c r="AC715" s="166"/>
      <c r="AD715" s="166"/>
      <c r="AE715" s="166"/>
      <c r="AF715" s="166"/>
      <c r="AG715" s="166"/>
      <c r="AH715" s="166"/>
      <c r="AI715" s="166"/>
      <c r="AJ715" s="166"/>
      <c r="AK715" s="166"/>
      <c r="AL715" s="166"/>
      <c r="AM715" s="166"/>
      <c r="AN715" s="166"/>
      <c r="AO715" s="166"/>
      <c r="AP715" s="166"/>
      <c r="AQ715" s="166"/>
      <c r="AR715" s="166"/>
      <c r="AS715" s="166"/>
      <c r="AT715" s="166"/>
      <c r="AU715" s="166"/>
      <c r="AV715" s="166"/>
      <c r="AW715" s="166"/>
      <c r="AX715" s="166"/>
      <c r="AY715" s="166"/>
      <c r="AZ715" s="166"/>
      <c r="BA715" s="166"/>
      <c r="BB715" s="166"/>
      <c r="BC715" s="166"/>
      <c r="BD715" s="166"/>
      <c r="BE715" s="166"/>
      <c r="BF715" s="166"/>
      <c r="BG715" s="166"/>
      <c r="BH715" s="166"/>
      <c r="BI715" s="166"/>
      <c r="BJ715" s="166"/>
      <c r="BK715" s="166"/>
      <c r="BL715" s="166"/>
      <c r="BM715" s="166"/>
      <c r="BN715" s="166"/>
      <c r="BO715" s="166"/>
      <c r="BP715" s="166"/>
      <c r="BQ715" s="166"/>
      <c r="BR715" s="166"/>
      <c r="BS715" s="166"/>
    </row>
    <row r="716" spans="1:71" ht="15.75" customHeight="1" thickBot="1" x14ac:dyDescent="0.3">
      <c r="A716" s="165"/>
      <c r="B716" s="165"/>
      <c r="C716" s="148"/>
      <c r="D716" s="148"/>
      <c r="E716" s="166"/>
      <c r="F716" s="166"/>
      <c r="G716" s="166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  <c r="U716" s="166"/>
      <c r="V716" s="166"/>
      <c r="W716" s="166"/>
      <c r="X716" s="166"/>
      <c r="Y716" s="166"/>
      <c r="Z716" s="166"/>
      <c r="AA716" s="166"/>
      <c r="AB716" s="166"/>
      <c r="AC716" s="166"/>
      <c r="AD716" s="166"/>
      <c r="AE716" s="166"/>
      <c r="AF716" s="166"/>
      <c r="AG716" s="166"/>
      <c r="AH716" s="166"/>
      <c r="AI716" s="166"/>
      <c r="AJ716" s="166"/>
      <c r="AK716" s="166"/>
      <c r="AL716" s="166"/>
      <c r="AM716" s="166"/>
      <c r="AN716" s="166"/>
      <c r="AO716" s="166"/>
      <c r="AP716" s="166"/>
      <c r="AQ716" s="166"/>
      <c r="AR716" s="166"/>
      <c r="AS716" s="166"/>
      <c r="AT716" s="166"/>
      <c r="AU716" s="166"/>
      <c r="AV716" s="166"/>
      <c r="AW716" s="166"/>
      <c r="AX716" s="166"/>
      <c r="AY716" s="166"/>
      <c r="AZ716" s="166"/>
      <c r="BA716" s="166"/>
      <c r="BB716" s="166"/>
      <c r="BC716" s="166"/>
      <c r="BD716" s="166"/>
      <c r="BE716" s="166"/>
      <c r="BF716" s="166"/>
      <c r="BG716" s="166"/>
      <c r="BH716" s="166"/>
      <c r="BI716" s="166"/>
      <c r="BJ716" s="166"/>
      <c r="BK716" s="166"/>
      <c r="BL716" s="166"/>
      <c r="BM716" s="166"/>
      <c r="BN716" s="166"/>
      <c r="BO716" s="166"/>
      <c r="BP716" s="166"/>
      <c r="BQ716" s="166"/>
      <c r="BR716" s="166"/>
      <c r="BS716" s="166"/>
    </row>
    <row r="717" spans="1:71" ht="15.75" customHeight="1" thickBot="1" x14ac:dyDescent="0.3">
      <c r="A717" s="165"/>
      <c r="B717" s="165"/>
      <c r="C717" s="148"/>
      <c r="D717" s="148"/>
      <c r="E717" s="166"/>
      <c r="F717" s="166"/>
      <c r="G717" s="166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  <c r="U717" s="166"/>
      <c r="V717" s="166"/>
      <c r="W717" s="166"/>
      <c r="X717" s="166"/>
      <c r="Y717" s="166"/>
      <c r="Z717" s="166"/>
      <c r="AA717" s="166"/>
      <c r="AB717" s="166"/>
      <c r="AC717" s="166"/>
      <c r="AD717" s="166"/>
      <c r="AE717" s="166"/>
      <c r="AF717" s="166"/>
      <c r="AG717" s="166"/>
      <c r="AH717" s="166"/>
      <c r="AI717" s="166"/>
      <c r="AJ717" s="166"/>
      <c r="AK717" s="166"/>
      <c r="AL717" s="166"/>
      <c r="AM717" s="166"/>
      <c r="AN717" s="166"/>
      <c r="AO717" s="166"/>
      <c r="AP717" s="166"/>
      <c r="AQ717" s="166"/>
      <c r="AR717" s="166"/>
      <c r="AS717" s="166"/>
      <c r="AT717" s="166"/>
      <c r="AU717" s="166"/>
      <c r="AV717" s="166"/>
      <c r="AW717" s="166"/>
      <c r="AX717" s="166"/>
      <c r="AY717" s="166"/>
      <c r="AZ717" s="166"/>
      <c r="BA717" s="166"/>
      <c r="BB717" s="166"/>
      <c r="BC717" s="166"/>
      <c r="BD717" s="166"/>
      <c r="BE717" s="166"/>
      <c r="BF717" s="166"/>
      <c r="BG717" s="166"/>
      <c r="BH717" s="166"/>
      <c r="BI717" s="166"/>
      <c r="BJ717" s="166"/>
      <c r="BK717" s="166"/>
      <c r="BL717" s="166"/>
      <c r="BM717" s="166"/>
      <c r="BN717" s="166"/>
      <c r="BO717" s="166"/>
      <c r="BP717" s="166"/>
      <c r="BQ717" s="166"/>
      <c r="BR717" s="166"/>
      <c r="BS717" s="166"/>
    </row>
    <row r="718" spans="1:71" ht="15.75" customHeight="1" thickBot="1" x14ac:dyDescent="0.3">
      <c r="A718" s="165"/>
      <c r="B718" s="165"/>
      <c r="C718" s="148"/>
      <c r="D718" s="148"/>
      <c r="E718" s="166"/>
      <c r="F718" s="166"/>
      <c r="G718" s="166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  <c r="U718" s="166"/>
      <c r="V718" s="166"/>
      <c r="W718" s="166"/>
      <c r="X718" s="166"/>
      <c r="Y718" s="166"/>
      <c r="Z718" s="166"/>
      <c r="AA718" s="166"/>
      <c r="AB718" s="166"/>
      <c r="AC718" s="166"/>
      <c r="AD718" s="166"/>
      <c r="AE718" s="166"/>
      <c r="AF718" s="166"/>
      <c r="AG718" s="166"/>
      <c r="AH718" s="166"/>
      <c r="AI718" s="166"/>
      <c r="AJ718" s="166"/>
      <c r="AK718" s="166"/>
      <c r="AL718" s="166"/>
      <c r="AM718" s="166"/>
      <c r="AN718" s="166"/>
      <c r="AO718" s="166"/>
      <c r="AP718" s="166"/>
      <c r="AQ718" s="166"/>
      <c r="AR718" s="166"/>
      <c r="AS718" s="166"/>
      <c r="AT718" s="166"/>
      <c r="AU718" s="166"/>
      <c r="AV718" s="166"/>
      <c r="AW718" s="166"/>
      <c r="AX718" s="166"/>
      <c r="AY718" s="166"/>
      <c r="AZ718" s="166"/>
      <c r="BA718" s="166"/>
      <c r="BB718" s="166"/>
      <c r="BC718" s="166"/>
      <c r="BD718" s="166"/>
      <c r="BE718" s="166"/>
      <c r="BF718" s="166"/>
      <c r="BG718" s="166"/>
      <c r="BH718" s="166"/>
      <c r="BI718" s="166"/>
      <c r="BJ718" s="166"/>
      <c r="BK718" s="166"/>
      <c r="BL718" s="166"/>
      <c r="BM718" s="166"/>
      <c r="BN718" s="166"/>
      <c r="BO718" s="166"/>
      <c r="BP718" s="166"/>
      <c r="BQ718" s="166"/>
      <c r="BR718" s="166"/>
      <c r="BS718" s="166"/>
    </row>
    <row r="719" spans="1:71" ht="15.75" customHeight="1" thickBot="1" x14ac:dyDescent="0.3">
      <c r="A719" s="165"/>
      <c r="B719" s="165"/>
      <c r="C719" s="148"/>
      <c r="D719" s="148"/>
      <c r="E719" s="166"/>
      <c r="F719" s="166"/>
      <c r="G719" s="166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  <c r="U719" s="166"/>
      <c r="V719" s="166"/>
      <c r="W719" s="166"/>
      <c r="X719" s="166"/>
      <c r="Y719" s="166"/>
      <c r="Z719" s="166"/>
      <c r="AA719" s="166"/>
      <c r="AB719" s="166"/>
      <c r="AC719" s="166"/>
      <c r="AD719" s="166"/>
      <c r="AE719" s="166"/>
      <c r="AF719" s="166"/>
      <c r="AG719" s="166"/>
      <c r="AH719" s="166"/>
      <c r="AI719" s="166"/>
      <c r="AJ719" s="166"/>
      <c r="AK719" s="166"/>
      <c r="AL719" s="166"/>
      <c r="AM719" s="166"/>
      <c r="AN719" s="166"/>
      <c r="AO719" s="166"/>
      <c r="AP719" s="166"/>
      <c r="AQ719" s="166"/>
      <c r="AR719" s="166"/>
      <c r="AS719" s="166"/>
      <c r="AT719" s="166"/>
      <c r="AU719" s="166"/>
      <c r="AV719" s="166"/>
      <c r="AW719" s="166"/>
      <c r="AX719" s="166"/>
      <c r="AY719" s="166"/>
      <c r="AZ719" s="166"/>
      <c r="BA719" s="166"/>
      <c r="BB719" s="166"/>
      <c r="BC719" s="166"/>
      <c r="BD719" s="166"/>
      <c r="BE719" s="166"/>
      <c r="BF719" s="166"/>
      <c r="BG719" s="166"/>
      <c r="BH719" s="166"/>
      <c r="BI719" s="166"/>
      <c r="BJ719" s="166"/>
      <c r="BK719" s="166"/>
      <c r="BL719" s="166"/>
      <c r="BM719" s="166"/>
      <c r="BN719" s="166"/>
      <c r="BO719" s="166"/>
      <c r="BP719" s="166"/>
      <c r="BQ719" s="166"/>
      <c r="BR719" s="166"/>
      <c r="BS719" s="166"/>
    </row>
    <row r="720" spans="1:71" ht="15.75" customHeight="1" thickBot="1" x14ac:dyDescent="0.3">
      <c r="A720" s="165"/>
      <c r="B720" s="165"/>
      <c r="C720" s="148"/>
      <c r="D720" s="148"/>
      <c r="E720" s="166"/>
      <c r="F720" s="166"/>
      <c r="G720" s="166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  <c r="U720" s="166"/>
      <c r="V720" s="166"/>
      <c r="W720" s="166"/>
      <c r="X720" s="166"/>
      <c r="Y720" s="166"/>
      <c r="Z720" s="166"/>
      <c r="AA720" s="166"/>
      <c r="AB720" s="166"/>
      <c r="AC720" s="166"/>
      <c r="AD720" s="166"/>
      <c r="AE720" s="166"/>
      <c r="AF720" s="166"/>
      <c r="AG720" s="166"/>
      <c r="AH720" s="166"/>
      <c r="AI720" s="166"/>
      <c r="AJ720" s="166"/>
      <c r="AK720" s="166"/>
      <c r="AL720" s="166"/>
      <c r="AM720" s="166"/>
      <c r="AN720" s="166"/>
      <c r="AO720" s="166"/>
      <c r="AP720" s="166"/>
      <c r="AQ720" s="166"/>
      <c r="AR720" s="166"/>
      <c r="AS720" s="166"/>
      <c r="AT720" s="166"/>
      <c r="AU720" s="166"/>
      <c r="AV720" s="166"/>
      <c r="AW720" s="166"/>
      <c r="AX720" s="166"/>
      <c r="AY720" s="166"/>
      <c r="AZ720" s="166"/>
      <c r="BA720" s="166"/>
      <c r="BB720" s="166"/>
      <c r="BC720" s="166"/>
      <c r="BD720" s="166"/>
      <c r="BE720" s="166"/>
      <c r="BF720" s="166"/>
      <c r="BG720" s="166"/>
      <c r="BH720" s="166"/>
      <c r="BI720" s="166"/>
      <c r="BJ720" s="166"/>
      <c r="BK720" s="166"/>
      <c r="BL720" s="166"/>
      <c r="BM720" s="166"/>
      <c r="BN720" s="166"/>
      <c r="BO720" s="166"/>
      <c r="BP720" s="166"/>
      <c r="BQ720" s="166"/>
      <c r="BR720" s="166"/>
      <c r="BS720" s="166"/>
    </row>
    <row r="721" spans="1:71" ht="15.75" customHeight="1" thickBot="1" x14ac:dyDescent="0.3">
      <c r="A721" s="165"/>
      <c r="B721" s="165"/>
      <c r="C721" s="148"/>
      <c r="D721" s="148"/>
      <c r="E721" s="166"/>
      <c r="F721" s="166"/>
      <c r="G721" s="166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  <c r="U721" s="166"/>
      <c r="V721" s="166"/>
      <c r="W721" s="166"/>
      <c r="X721" s="166"/>
      <c r="Y721" s="166"/>
      <c r="Z721" s="166"/>
      <c r="AA721" s="166"/>
      <c r="AB721" s="166"/>
      <c r="AC721" s="166"/>
      <c r="AD721" s="166"/>
      <c r="AE721" s="166"/>
      <c r="AF721" s="166"/>
      <c r="AG721" s="166"/>
      <c r="AH721" s="166"/>
      <c r="AI721" s="166"/>
      <c r="AJ721" s="166"/>
      <c r="AK721" s="166"/>
      <c r="AL721" s="166"/>
      <c r="AM721" s="166"/>
      <c r="AN721" s="166"/>
      <c r="AO721" s="166"/>
      <c r="AP721" s="166"/>
      <c r="AQ721" s="166"/>
      <c r="AR721" s="166"/>
      <c r="AS721" s="166"/>
      <c r="AT721" s="166"/>
      <c r="AU721" s="166"/>
      <c r="AV721" s="166"/>
      <c r="AW721" s="166"/>
      <c r="AX721" s="166"/>
      <c r="AY721" s="166"/>
      <c r="AZ721" s="166"/>
      <c r="BA721" s="166"/>
      <c r="BB721" s="166"/>
      <c r="BC721" s="166"/>
      <c r="BD721" s="166"/>
      <c r="BE721" s="166"/>
      <c r="BF721" s="166"/>
      <c r="BG721" s="166"/>
      <c r="BH721" s="166"/>
      <c r="BI721" s="166"/>
      <c r="BJ721" s="166"/>
      <c r="BK721" s="166"/>
      <c r="BL721" s="166"/>
      <c r="BM721" s="166"/>
      <c r="BN721" s="166"/>
      <c r="BO721" s="166"/>
      <c r="BP721" s="166"/>
      <c r="BQ721" s="166"/>
      <c r="BR721" s="166"/>
      <c r="BS721" s="166"/>
    </row>
    <row r="722" spans="1:71" ht="15.75" customHeight="1" thickBot="1" x14ac:dyDescent="0.3">
      <c r="A722" s="165"/>
      <c r="B722" s="165"/>
      <c r="C722" s="148"/>
      <c r="D722" s="148"/>
      <c r="E722" s="166"/>
      <c r="F722" s="166"/>
      <c r="G722" s="166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  <c r="U722" s="166"/>
      <c r="V722" s="166"/>
      <c r="W722" s="166"/>
      <c r="X722" s="166"/>
      <c r="Y722" s="166"/>
      <c r="Z722" s="166"/>
      <c r="AA722" s="166"/>
      <c r="AB722" s="166"/>
      <c r="AC722" s="166"/>
      <c r="AD722" s="166"/>
      <c r="AE722" s="166"/>
      <c r="AF722" s="166"/>
      <c r="AG722" s="166"/>
      <c r="AH722" s="166"/>
      <c r="AI722" s="166"/>
      <c r="AJ722" s="166"/>
      <c r="AK722" s="166"/>
      <c r="AL722" s="166"/>
      <c r="AM722" s="166"/>
      <c r="AN722" s="166"/>
      <c r="AO722" s="166"/>
      <c r="AP722" s="166"/>
      <c r="AQ722" s="166"/>
      <c r="AR722" s="166"/>
      <c r="AS722" s="166"/>
      <c r="AT722" s="166"/>
      <c r="AU722" s="166"/>
      <c r="AV722" s="166"/>
      <c r="AW722" s="166"/>
      <c r="AX722" s="166"/>
      <c r="AY722" s="166"/>
      <c r="AZ722" s="166"/>
      <c r="BA722" s="166"/>
      <c r="BB722" s="166"/>
      <c r="BC722" s="166"/>
      <c r="BD722" s="166"/>
      <c r="BE722" s="166"/>
      <c r="BF722" s="166"/>
      <c r="BG722" s="166"/>
      <c r="BH722" s="166"/>
      <c r="BI722" s="166"/>
      <c r="BJ722" s="166"/>
      <c r="BK722" s="166"/>
      <c r="BL722" s="166"/>
      <c r="BM722" s="166"/>
      <c r="BN722" s="166"/>
      <c r="BO722" s="166"/>
      <c r="BP722" s="166"/>
      <c r="BQ722" s="166"/>
      <c r="BR722" s="166"/>
      <c r="BS722" s="166"/>
    </row>
    <row r="723" spans="1:71" ht="15.75" customHeight="1" thickBot="1" x14ac:dyDescent="0.3">
      <c r="A723" s="165"/>
      <c r="B723" s="165"/>
      <c r="C723" s="148"/>
      <c r="D723" s="148"/>
      <c r="E723" s="166"/>
      <c r="F723" s="166"/>
      <c r="G723" s="166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  <c r="U723" s="166"/>
      <c r="V723" s="166"/>
      <c r="W723" s="166"/>
      <c r="X723" s="166"/>
      <c r="Y723" s="166"/>
      <c r="Z723" s="166"/>
      <c r="AA723" s="166"/>
      <c r="AB723" s="166"/>
      <c r="AC723" s="166"/>
      <c r="AD723" s="166"/>
      <c r="AE723" s="166"/>
      <c r="AF723" s="166"/>
      <c r="AG723" s="166"/>
      <c r="AH723" s="166"/>
      <c r="AI723" s="166"/>
      <c r="AJ723" s="166"/>
      <c r="AK723" s="166"/>
      <c r="AL723" s="166"/>
      <c r="AM723" s="166"/>
      <c r="AN723" s="166"/>
      <c r="AO723" s="166"/>
      <c r="AP723" s="166"/>
      <c r="AQ723" s="166"/>
      <c r="AR723" s="166"/>
      <c r="AS723" s="166"/>
      <c r="AT723" s="166"/>
      <c r="AU723" s="166"/>
      <c r="AV723" s="166"/>
      <c r="AW723" s="166"/>
      <c r="AX723" s="166"/>
      <c r="AY723" s="166"/>
      <c r="AZ723" s="166"/>
      <c r="BA723" s="166"/>
      <c r="BB723" s="166"/>
      <c r="BC723" s="166"/>
      <c r="BD723" s="166"/>
      <c r="BE723" s="166"/>
      <c r="BF723" s="166"/>
      <c r="BG723" s="166"/>
      <c r="BH723" s="166"/>
      <c r="BI723" s="166"/>
      <c r="BJ723" s="166"/>
      <c r="BK723" s="166"/>
      <c r="BL723" s="166"/>
      <c r="BM723" s="166"/>
      <c r="BN723" s="166"/>
      <c r="BO723" s="166"/>
      <c r="BP723" s="166"/>
      <c r="BQ723" s="166"/>
      <c r="BR723" s="166"/>
      <c r="BS723" s="166"/>
    </row>
    <row r="724" spans="1:71" ht="15.75" customHeight="1" thickBot="1" x14ac:dyDescent="0.3">
      <c r="A724" s="165"/>
      <c r="B724" s="165"/>
      <c r="C724" s="148"/>
      <c r="D724" s="148"/>
      <c r="E724" s="166"/>
      <c r="F724" s="166"/>
      <c r="G724" s="166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  <c r="U724" s="166"/>
      <c r="V724" s="166"/>
      <c r="W724" s="166"/>
      <c r="X724" s="166"/>
      <c r="Y724" s="166"/>
      <c r="Z724" s="166"/>
      <c r="AA724" s="166"/>
      <c r="AB724" s="166"/>
      <c r="AC724" s="166"/>
      <c r="AD724" s="166"/>
      <c r="AE724" s="166"/>
      <c r="AF724" s="166"/>
      <c r="AG724" s="166"/>
      <c r="AH724" s="166"/>
      <c r="AI724" s="166"/>
      <c r="AJ724" s="166"/>
      <c r="AK724" s="166"/>
      <c r="AL724" s="166"/>
      <c r="AM724" s="166"/>
      <c r="AN724" s="166"/>
      <c r="AO724" s="166"/>
      <c r="AP724" s="166"/>
      <c r="AQ724" s="166"/>
      <c r="AR724" s="166"/>
      <c r="AS724" s="166"/>
      <c r="AT724" s="166"/>
      <c r="AU724" s="166"/>
      <c r="AV724" s="166"/>
      <c r="AW724" s="166"/>
      <c r="AX724" s="166"/>
      <c r="AY724" s="166"/>
      <c r="AZ724" s="166"/>
      <c r="BA724" s="166"/>
      <c r="BB724" s="166"/>
      <c r="BC724" s="166"/>
      <c r="BD724" s="166"/>
      <c r="BE724" s="166"/>
      <c r="BF724" s="166"/>
      <c r="BG724" s="166"/>
      <c r="BH724" s="166"/>
      <c r="BI724" s="166"/>
      <c r="BJ724" s="166"/>
      <c r="BK724" s="166"/>
      <c r="BL724" s="166"/>
      <c r="BM724" s="166"/>
      <c r="BN724" s="166"/>
      <c r="BO724" s="166"/>
      <c r="BP724" s="166"/>
      <c r="BQ724" s="166"/>
      <c r="BR724" s="166"/>
      <c r="BS724" s="166"/>
    </row>
    <row r="725" spans="1:71" ht="15.75" customHeight="1" thickBot="1" x14ac:dyDescent="0.3">
      <c r="A725" s="165"/>
      <c r="B725" s="165"/>
      <c r="C725" s="148"/>
      <c r="D725" s="148"/>
      <c r="E725" s="166"/>
      <c r="F725" s="166"/>
      <c r="G725" s="166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  <c r="U725" s="166"/>
      <c r="V725" s="166"/>
      <c r="W725" s="166"/>
      <c r="X725" s="166"/>
      <c r="Y725" s="166"/>
      <c r="Z725" s="166"/>
      <c r="AA725" s="166"/>
      <c r="AB725" s="166"/>
      <c r="AC725" s="166"/>
      <c r="AD725" s="166"/>
      <c r="AE725" s="166"/>
      <c r="AF725" s="166"/>
      <c r="AG725" s="166"/>
      <c r="AH725" s="166"/>
      <c r="AI725" s="166"/>
      <c r="AJ725" s="166"/>
      <c r="AK725" s="166"/>
      <c r="AL725" s="166"/>
      <c r="AM725" s="166"/>
      <c r="AN725" s="166"/>
      <c r="AO725" s="166"/>
      <c r="AP725" s="166"/>
      <c r="AQ725" s="166"/>
      <c r="AR725" s="166"/>
      <c r="AS725" s="166"/>
      <c r="AT725" s="166"/>
      <c r="AU725" s="166"/>
      <c r="AV725" s="166"/>
      <c r="AW725" s="166"/>
      <c r="AX725" s="166"/>
      <c r="AY725" s="166"/>
      <c r="AZ725" s="166"/>
      <c r="BA725" s="166"/>
      <c r="BB725" s="166"/>
      <c r="BC725" s="166"/>
      <c r="BD725" s="166"/>
      <c r="BE725" s="166"/>
      <c r="BF725" s="166"/>
      <c r="BG725" s="166"/>
      <c r="BH725" s="166"/>
      <c r="BI725" s="166"/>
      <c r="BJ725" s="166"/>
      <c r="BK725" s="166"/>
      <c r="BL725" s="166"/>
      <c r="BM725" s="166"/>
      <c r="BN725" s="166"/>
      <c r="BO725" s="166"/>
      <c r="BP725" s="166"/>
      <c r="BQ725" s="166"/>
      <c r="BR725" s="166"/>
      <c r="BS725" s="166"/>
    </row>
    <row r="726" spans="1:71" ht="15.75" customHeight="1" thickBot="1" x14ac:dyDescent="0.3">
      <c r="A726" s="165"/>
      <c r="B726" s="165"/>
      <c r="C726" s="148"/>
      <c r="D726" s="148"/>
      <c r="E726" s="166"/>
      <c r="F726" s="166"/>
      <c r="G726" s="166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  <c r="U726" s="166"/>
      <c r="V726" s="166"/>
      <c r="W726" s="166"/>
      <c r="X726" s="166"/>
      <c r="Y726" s="166"/>
      <c r="Z726" s="166"/>
      <c r="AA726" s="166"/>
      <c r="AB726" s="166"/>
      <c r="AC726" s="166"/>
      <c r="AD726" s="166"/>
      <c r="AE726" s="166"/>
      <c r="AF726" s="166"/>
      <c r="AG726" s="166"/>
      <c r="AH726" s="166"/>
      <c r="AI726" s="166"/>
      <c r="AJ726" s="166"/>
      <c r="AK726" s="166"/>
      <c r="AL726" s="166"/>
      <c r="AM726" s="166"/>
      <c r="AN726" s="166"/>
      <c r="AO726" s="166"/>
      <c r="AP726" s="166"/>
      <c r="AQ726" s="166"/>
      <c r="AR726" s="166"/>
      <c r="AS726" s="166"/>
      <c r="AT726" s="166"/>
      <c r="AU726" s="166"/>
      <c r="AV726" s="166"/>
      <c r="AW726" s="166"/>
      <c r="AX726" s="166"/>
      <c r="AY726" s="166"/>
      <c r="AZ726" s="166"/>
      <c r="BA726" s="166"/>
      <c r="BB726" s="166"/>
      <c r="BC726" s="166"/>
      <c r="BD726" s="166"/>
      <c r="BE726" s="166"/>
      <c r="BF726" s="166"/>
      <c r="BG726" s="166"/>
      <c r="BH726" s="166"/>
      <c r="BI726" s="166"/>
      <c r="BJ726" s="166"/>
      <c r="BK726" s="166"/>
      <c r="BL726" s="166"/>
      <c r="BM726" s="166"/>
      <c r="BN726" s="166"/>
      <c r="BO726" s="166"/>
      <c r="BP726" s="166"/>
      <c r="BQ726" s="166"/>
      <c r="BR726" s="166"/>
      <c r="BS726" s="166"/>
    </row>
    <row r="727" spans="1:71" ht="15.75" customHeight="1" thickBot="1" x14ac:dyDescent="0.3">
      <c r="A727" s="165"/>
      <c r="B727" s="165"/>
      <c r="C727" s="148"/>
      <c r="D727" s="148"/>
      <c r="E727" s="166"/>
      <c r="F727" s="166"/>
      <c r="G727" s="166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  <c r="U727" s="166"/>
      <c r="V727" s="166"/>
      <c r="W727" s="166"/>
      <c r="X727" s="166"/>
      <c r="Y727" s="166"/>
      <c r="Z727" s="166"/>
      <c r="AA727" s="166"/>
      <c r="AB727" s="166"/>
      <c r="AC727" s="166"/>
      <c r="AD727" s="166"/>
      <c r="AE727" s="166"/>
      <c r="AF727" s="166"/>
      <c r="AG727" s="166"/>
      <c r="AH727" s="166"/>
      <c r="AI727" s="166"/>
      <c r="AJ727" s="166"/>
      <c r="AK727" s="166"/>
      <c r="AL727" s="166"/>
      <c r="AM727" s="166"/>
      <c r="AN727" s="166"/>
      <c r="AO727" s="166"/>
      <c r="AP727" s="166"/>
      <c r="AQ727" s="166"/>
      <c r="AR727" s="166"/>
      <c r="AS727" s="166"/>
      <c r="AT727" s="166"/>
      <c r="AU727" s="166"/>
      <c r="AV727" s="166"/>
      <c r="AW727" s="166"/>
      <c r="AX727" s="166"/>
      <c r="AY727" s="166"/>
      <c r="AZ727" s="166"/>
      <c r="BA727" s="166"/>
      <c r="BB727" s="166"/>
      <c r="BC727" s="166"/>
      <c r="BD727" s="166"/>
      <c r="BE727" s="166"/>
      <c r="BF727" s="166"/>
      <c r="BG727" s="166"/>
      <c r="BH727" s="166"/>
      <c r="BI727" s="166"/>
      <c r="BJ727" s="166"/>
      <c r="BK727" s="166"/>
      <c r="BL727" s="166"/>
      <c r="BM727" s="166"/>
      <c r="BN727" s="166"/>
      <c r="BO727" s="166"/>
      <c r="BP727" s="166"/>
      <c r="BQ727" s="166"/>
      <c r="BR727" s="166"/>
      <c r="BS727" s="166"/>
    </row>
    <row r="728" spans="1:71" ht="15.75" customHeight="1" thickBot="1" x14ac:dyDescent="0.3">
      <c r="A728" s="165"/>
      <c r="B728" s="165"/>
      <c r="C728" s="148"/>
      <c r="D728" s="148"/>
      <c r="E728" s="166"/>
      <c r="F728" s="166"/>
      <c r="G728" s="166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  <c r="U728" s="166"/>
      <c r="V728" s="166"/>
      <c r="W728" s="166"/>
      <c r="X728" s="166"/>
      <c r="Y728" s="166"/>
      <c r="Z728" s="166"/>
      <c r="AA728" s="166"/>
      <c r="AB728" s="166"/>
      <c r="AC728" s="166"/>
      <c r="AD728" s="166"/>
      <c r="AE728" s="166"/>
      <c r="AF728" s="166"/>
      <c r="AG728" s="166"/>
      <c r="AH728" s="166"/>
      <c r="AI728" s="166"/>
      <c r="AJ728" s="166"/>
      <c r="AK728" s="166"/>
      <c r="AL728" s="166"/>
      <c r="AM728" s="166"/>
      <c r="AN728" s="166"/>
      <c r="AO728" s="166"/>
      <c r="AP728" s="166"/>
      <c r="AQ728" s="166"/>
      <c r="AR728" s="166"/>
      <c r="AS728" s="166"/>
      <c r="AT728" s="166"/>
      <c r="AU728" s="166"/>
      <c r="AV728" s="166"/>
      <c r="AW728" s="166"/>
      <c r="AX728" s="166"/>
      <c r="AY728" s="166"/>
      <c r="AZ728" s="166"/>
      <c r="BA728" s="166"/>
      <c r="BB728" s="166"/>
      <c r="BC728" s="166"/>
      <c r="BD728" s="166"/>
      <c r="BE728" s="166"/>
      <c r="BF728" s="166"/>
      <c r="BG728" s="166"/>
      <c r="BH728" s="166"/>
      <c r="BI728" s="166"/>
      <c r="BJ728" s="166"/>
      <c r="BK728" s="166"/>
      <c r="BL728" s="166"/>
      <c r="BM728" s="166"/>
      <c r="BN728" s="166"/>
      <c r="BO728" s="166"/>
      <c r="BP728" s="166"/>
      <c r="BQ728" s="166"/>
      <c r="BR728" s="166"/>
      <c r="BS728" s="166"/>
    </row>
    <row r="729" spans="1:71" ht="15.75" customHeight="1" thickBot="1" x14ac:dyDescent="0.3">
      <c r="A729" s="165"/>
      <c r="B729" s="165"/>
      <c r="C729" s="148"/>
      <c r="D729" s="148"/>
      <c r="E729" s="166"/>
      <c r="F729" s="166"/>
      <c r="G729" s="166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  <c r="U729" s="166"/>
      <c r="V729" s="166"/>
      <c r="W729" s="166"/>
      <c r="X729" s="166"/>
      <c r="Y729" s="166"/>
      <c r="Z729" s="166"/>
      <c r="AA729" s="166"/>
      <c r="AB729" s="166"/>
      <c r="AC729" s="166"/>
      <c r="AD729" s="166"/>
      <c r="AE729" s="166"/>
      <c r="AF729" s="166"/>
      <c r="AG729" s="166"/>
      <c r="AH729" s="166"/>
      <c r="AI729" s="166"/>
      <c r="AJ729" s="166"/>
      <c r="AK729" s="166"/>
      <c r="AL729" s="166"/>
      <c r="AM729" s="166"/>
      <c r="AN729" s="166"/>
      <c r="AO729" s="166"/>
      <c r="AP729" s="166"/>
      <c r="AQ729" s="166"/>
      <c r="AR729" s="166"/>
      <c r="AS729" s="166"/>
      <c r="AT729" s="166"/>
      <c r="AU729" s="166"/>
      <c r="AV729" s="166"/>
      <c r="AW729" s="166"/>
      <c r="AX729" s="166"/>
      <c r="AY729" s="166"/>
      <c r="AZ729" s="166"/>
      <c r="BA729" s="166"/>
      <c r="BB729" s="166"/>
      <c r="BC729" s="166"/>
      <c r="BD729" s="166"/>
      <c r="BE729" s="166"/>
      <c r="BF729" s="166"/>
      <c r="BG729" s="166"/>
      <c r="BH729" s="166"/>
      <c r="BI729" s="166"/>
      <c r="BJ729" s="166"/>
      <c r="BK729" s="166"/>
      <c r="BL729" s="166"/>
      <c r="BM729" s="166"/>
      <c r="BN729" s="166"/>
      <c r="BO729" s="166"/>
      <c r="BP729" s="166"/>
      <c r="BQ729" s="166"/>
      <c r="BR729" s="166"/>
      <c r="BS729" s="166"/>
    </row>
    <row r="730" spans="1:71" ht="15.75" customHeight="1" thickBot="1" x14ac:dyDescent="0.3">
      <c r="A730" s="165"/>
      <c r="B730" s="165"/>
      <c r="C730" s="148"/>
      <c r="D730" s="148"/>
      <c r="E730" s="166"/>
      <c r="F730" s="166"/>
      <c r="G730" s="166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  <c r="U730" s="166"/>
      <c r="V730" s="166"/>
      <c r="W730" s="166"/>
      <c r="X730" s="166"/>
      <c r="Y730" s="166"/>
      <c r="Z730" s="166"/>
      <c r="AA730" s="166"/>
      <c r="AB730" s="166"/>
      <c r="AC730" s="166"/>
      <c r="AD730" s="166"/>
      <c r="AE730" s="166"/>
      <c r="AF730" s="166"/>
      <c r="AG730" s="166"/>
      <c r="AH730" s="166"/>
      <c r="AI730" s="166"/>
      <c r="AJ730" s="166"/>
      <c r="AK730" s="166"/>
      <c r="AL730" s="166"/>
      <c r="AM730" s="166"/>
      <c r="AN730" s="166"/>
      <c r="AO730" s="166"/>
      <c r="AP730" s="166"/>
      <c r="AQ730" s="166"/>
      <c r="AR730" s="166"/>
      <c r="AS730" s="166"/>
      <c r="AT730" s="166"/>
      <c r="AU730" s="166"/>
      <c r="AV730" s="166"/>
      <c r="AW730" s="166"/>
      <c r="AX730" s="166"/>
      <c r="AY730" s="166"/>
      <c r="AZ730" s="166"/>
      <c r="BA730" s="166"/>
      <c r="BB730" s="166"/>
      <c r="BC730" s="166"/>
      <c r="BD730" s="166"/>
      <c r="BE730" s="166"/>
      <c r="BF730" s="166"/>
      <c r="BG730" s="166"/>
      <c r="BH730" s="166"/>
      <c r="BI730" s="166"/>
      <c r="BJ730" s="166"/>
      <c r="BK730" s="166"/>
      <c r="BL730" s="166"/>
      <c r="BM730" s="166"/>
      <c r="BN730" s="166"/>
      <c r="BO730" s="166"/>
      <c r="BP730" s="166"/>
      <c r="BQ730" s="166"/>
      <c r="BR730" s="166"/>
      <c r="BS730" s="166"/>
    </row>
    <row r="731" spans="1:71" ht="15.75" customHeight="1" thickBot="1" x14ac:dyDescent="0.3">
      <c r="A731" s="165"/>
      <c r="B731" s="165"/>
      <c r="C731" s="148"/>
      <c r="D731" s="148"/>
      <c r="E731" s="166"/>
      <c r="F731" s="166"/>
      <c r="G731" s="166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  <c r="U731" s="166"/>
      <c r="V731" s="166"/>
      <c r="W731" s="166"/>
      <c r="X731" s="166"/>
      <c r="Y731" s="166"/>
      <c r="Z731" s="166"/>
      <c r="AA731" s="166"/>
      <c r="AB731" s="166"/>
      <c r="AC731" s="166"/>
      <c r="AD731" s="166"/>
      <c r="AE731" s="166"/>
      <c r="AF731" s="166"/>
      <c r="AG731" s="166"/>
      <c r="AH731" s="166"/>
      <c r="AI731" s="166"/>
      <c r="AJ731" s="166"/>
      <c r="AK731" s="166"/>
      <c r="AL731" s="166"/>
      <c r="AM731" s="166"/>
      <c r="AN731" s="166"/>
      <c r="AO731" s="166"/>
      <c r="AP731" s="166"/>
      <c r="AQ731" s="166"/>
      <c r="AR731" s="166"/>
      <c r="AS731" s="166"/>
      <c r="AT731" s="166"/>
      <c r="AU731" s="166"/>
      <c r="AV731" s="166"/>
      <c r="AW731" s="166"/>
      <c r="AX731" s="166"/>
      <c r="AY731" s="166"/>
      <c r="AZ731" s="166"/>
      <c r="BA731" s="166"/>
      <c r="BB731" s="166"/>
      <c r="BC731" s="166"/>
      <c r="BD731" s="166"/>
      <c r="BE731" s="166"/>
      <c r="BF731" s="166"/>
      <c r="BG731" s="166"/>
      <c r="BH731" s="166"/>
      <c r="BI731" s="166"/>
      <c r="BJ731" s="166"/>
      <c r="BK731" s="166"/>
      <c r="BL731" s="166"/>
      <c r="BM731" s="166"/>
      <c r="BN731" s="166"/>
      <c r="BO731" s="166"/>
      <c r="BP731" s="166"/>
      <c r="BQ731" s="166"/>
      <c r="BR731" s="166"/>
      <c r="BS731" s="166"/>
    </row>
    <row r="732" spans="1:71" ht="15.75" customHeight="1" thickBot="1" x14ac:dyDescent="0.3">
      <c r="A732" s="165"/>
      <c r="B732" s="165"/>
      <c r="C732" s="148"/>
      <c r="D732" s="148"/>
      <c r="E732" s="166"/>
      <c r="F732" s="166"/>
      <c r="G732" s="166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  <c r="U732" s="166"/>
      <c r="V732" s="166"/>
      <c r="W732" s="166"/>
      <c r="X732" s="166"/>
      <c r="Y732" s="166"/>
      <c r="Z732" s="166"/>
      <c r="AA732" s="166"/>
      <c r="AB732" s="166"/>
      <c r="AC732" s="166"/>
      <c r="AD732" s="166"/>
      <c r="AE732" s="166"/>
      <c r="AF732" s="166"/>
      <c r="AG732" s="166"/>
      <c r="AH732" s="166"/>
      <c r="AI732" s="166"/>
      <c r="AJ732" s="166"/>
      <c r="AK732" s="166"/>
      <c r="AL732" s="166"/>
      <c r="AM732" s="166"/>
      <c r="AN732" s="166"/>
      <c r="AO732" s="166"/>
      <c r="AP732" s="166"/>
      <c r="AQ732" s="166"/>
      <c r="AR732" s="166"/>
      <c r="AS732" s="166"/>
      <c r="AT732" s="166"/>
      <c r="AU732" s="166"/>
      <c r="AV732" s="166"/>
      <c r="AW732" s="166"/>
      <c r="AX732" s="166"/>
      <c r="AY732" s="166"/>
      <c r="AZ732" s="166"/>
      <c r="BA732" s="166"/>
      <c r="BB732" s="166"/>
      <c r="BC732" s="166"/>
      <c r="BD732" s="166"/>
      <c r="BE732" s="166"/>
      <c r="BF732" s="166"/>
      <c r="BG732" s="166"/>
      <c r="BH732" s="166"/>
      <c r="BI732" s="166"/>
      <c r="BJ732" s="166"/>
      <c r="BK732" s="166"/>
      <c r="BL732" s="166"/>
      <c r="BM732" s="166"/>
      <c r="BN732" s="166"/>
      <c r="BO732" s="166"/>
      <c r="BP732" s="166"/>
      <c r="BQ732" s="166"/>
      <c r="BR732" s="166"/>
      <c r="BS732" s="166"/>
    </row>
    <row r="733" spans="1:71" ht="15.75" customHeight="1" thickBot="1" x14ac:dyDescent="0.3">
      <c r="A733" s="165"/>
      <c r="B733" s="165"/>
      <c r="C733" s="148"/>
      <c r="D733" s="148"/>
      <c r="E733" s="166"/>
      <c r="F733" s="166"/>
      <c r="G733" s="166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  <c r="U733" s="166"/>
      <c r="V733" s="166"/>
      <c r="W733" s="166"/>
      <c r="X733" s="166"/>
      <c r="Y733" s="166"/>
      <c r="Z733" s="166"/>
      <c r="AA733" s="166"/>
      <c r="AB733" s="166"/>
      <c r="AC733" s="166"/>
      <c r="AD733" s="166"/>
      <c r="AE733" s="166"/>
      <c r="AF733" s="166"/>
      <c r="AG733" s="166"/>
      <c r="AH733" s="166"/>
      <c r="AI733" s="166"/>
      <c r="AJ733" s="166"/>
      <c r="AK733" s="166"/>
      <c r="AL733" s="166"/>
      <c r="AM733" s="166"/>
      <c r="AN733" s="166"/>
      <c r="AO733" s="166"/>
      <c r="AP733" s="166"/>
      <c r="AQ733" s="166"/>
      <c r="AR733" s="166"/>
      <c r="AS733" s="166"/>
      <c r="AT733" s="166"/>
      <c r="AU733" s="166"/>
      <c r="AV733" s="166"/>
      <c r="AW733" s="166"/>
      <c r="AX733" s="166"/>
      <c r="AY733" s="166"/>
      <c r="AZ733" s="166"/>
      <c r="BA733" s="166"/>
      <c r="BB733" s="166"/>
      <c r="BC733" s="166"/>
      <c r="BD733" s="166"/>
      <c r="BE733" s="166"/>
      <c r="BF733" s="166"/>
      <c r="BG733" s="166"/>
      <c r="BH733" s="166"/>
      <c r="BI733" s="166"/>
      <c r="BJ733" s="166"/>
      <c r="BK733" s="166"/>
      <c r="BL733" s="166"/>
      <c r="BM733" s="166"/>
      <c r="BN733" s="166"/>
      <c r="BO733" s="166"/>
      <c r="BP733" s="166"/>
      <c r="BQ733" s="166"/>
      <c r="BR733" s="166"/>
      <c r="BS733" s="166"/>
    </row>
    <row r="734" spans="1:71" ht="15.75" customHeight="1" thickBot="1" x14ac:dyDescent="0.3">
      <c r="A734" s="165"/>
      <c r="B734" s="165"/>
      <c r="C734" s="148"/>
      <c r="D734" s="148"/>
      <c r="E734" s="166"/>
      <c r="F734" s="166"/>
      <c r="G734" s="166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  <c r="U734" s="166"/>
      <c r="V734" s="166"/>
      <c r="W734" s="166"/>
      <c r="X734" s="166"/>
      <c r="Y734" s="166"/>
      <c r="Z734" s="166"/>
      <c r="AA734" s="166"/>
      <c r="AB734" s="166"/>
      <c r="AC734" s="166"/>
      <c r="AD734" s="166"/>
      <c r="AE734" s="166"/>
      <c r="AF734" s="166"/>
      <c r="AG734" s="166"/>
      <c r="AH734" s="166"/>
      <c r="AI734" s="166"/>
      <c r="AJ734" s="166"/>
      <c r="AK734" s="166"/>
      <c r="AL734" s="166"/>
      <c r="AM734" s="166"/>
      <c r="AN734" s="166"/>
      <c r="AO734" s="166"/>
      <c r="AP734" s="166"/>
      <c r="AQ734" s="166"/>
      <c r="AR734" s="166"/>
      <c r="AS734" s="166"/>
      <c r="AT734" s="166"/>
      <c r="AU734" s="166"/>
      <c r="AV734" s="166"/>
      <c r="AW734" s="166"/>
      <c r="AX734" s="166"/>
      <c r="AY734" s="166"/>
      <c r="AZ734" s="166"/>
      <c r="BA734" s="166"/>
      <c r="BB734" s="166"/>
      <c r="BC734" s="166"/>
      <c r="BD734" s="166"/>
      <c r="BE734" s="166"/>
      <c r="BF734" s="166"/>
      <c r="BG734" s="166"/>
      <c r="BH734" s="166"/>
      <c r="BI734" s="166"/>
      <c r="BJ734" s="166"/>
      <c r="BK734" s="166"/>
      <c r="BL734" s="166"/>
      <c r="BM734" s="166"/>
      <c r="BN734" s="166"/>
      <c r="BO734" s="166"/>
      <c r="BP734" s="166"/>
      <c r="BQ734" s="166"/>
      <c r="BR734" s="166"/>
      <c r="BS734" s="166"/>
    </row>
    <row r="735" spans="1:71" ht="15.75" customHeight="1" thickBot="1" x14ac:dyDescent="0.3">
      <c r="A735" s="165"/>
      <c r="B735" s="165"/>
      <c r="C735" s="148"/>
      <c r="D735" s="148"/>
      <c r="E735" s="166"/>
      <c r="F735" s="166"/>
      <c r="G735" s="166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  <c r="U735" s="166"/>
      <c r="V735" s="166"/>
      <c r="W735" s="166"/>
      <c r="X735" s="166"/>
      <c r="Y735" s="166"/>
      <c r="Z735" s="166"/>
      <c r="AA735" s="166"/>
      <c r="AB735" s="166"/>
      <c r="AC735" s="166"/>
      <c r="AD735" s="166"/>
      <c r="AE735" s="166"/>
      <c r="AF735" s="166"/>
      <c r="AG735" s="166"/>
      <c r="AH735" s="166"/>
      <c r="AI735" s="166"/>
      <c r="AJ735" s="166"/>
      <c r="AK735" s="166"/>
      <c r="AL735" s="166"/>
      <c r="AM735" s="166"/>
      <c r="AN735" s="166"/>
      <c r="AO735" s="166"/>
      <c r="AP735" s="166"/>
      <c r="AQ735" s="166"/>
      <c r="AR735" s="166"/>
      <c r="AS735" s="166"/>
      <c r="AT735" s="166"/>
      <c r="AU735" s="166"/>
      <c r="AV735" s="166"/>
      <c r="AW735" s="166"/>
      <c r="AX735" s="166"/>
      <c r="AY735" s="166"/>
      <c r="AZ735" s="166"/>
      <c r="BA735" s="166"/>
      <c r="BB735" s="166"/>
      <c r="BC735" s="166"/>
      <c r="BD735" s="166"/>
      <c r="BE735" s="166"/>
      <c r="BF735" s="166"/>
      <c r="BG735" s="166"/>
      <c r="BH735" s="166"/>
      <c r="BI735" s="166"/>
      <c r="BJ735" s="166"/>
      <c r="BK735" s="166"/>
      <c r="BL735" s="166"/>
      <c r="BM735" s="166"/>
      <c r="BN735" s="166"/>
      <c r="BO735" s="166"/>
      <c r="BP735" s="166"/>
      <c r="BQ735" s="166"/>
      <c r="BR735" s="166"/>
      <c r="BS735" s="166"/>
    </row>
    <row r="736" spans="1:71" ht="15.75" customHeight="1" thickBot="1" x14ac:dyDescent="0.3">
      <c r="A736" s="165"/>
      <c r="B736" s="165"/>
      <c r="C736" s="148"/>
      <c r="D736" s="148"/>
      <c r="E736" s="166"/>
      <c r="F736" s="166"/>
      <c r="G736" s="166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  <c r="U736" s="166"/>
      <c r="V736" s="166"/>
      <c r="W736" s="166"/>
      <c r="X736" s="166"/>
      <c r="Y736" s="166"/>
      <c r="Z736" s="166"/>
      <c r="AA736" s="166"/>
      <c r="AB736" s="166"/>
      <c r="AC736" s="166"/>
      <c r="AD736" s="166"/>
      <c r="AE736" s="166"/>
      <c r="AF736" s="166"/>
      <c r="AG736" s="166"/>
      <c r="AH736" s="166"/>
      <c r="AI736" s="166"/>
      <c r="AJ736" s="166"/>
      <c r="AK736" s="166"/>
      <c r="AL736" s="166"/>
      <c r="AM736" s="166"/>
      <c r="AN736" s="166"/>
      <c r="AO736" s="166"/>
      <c r="AP736" s="166"/>
      <c r="AQ736" s="166"/>
      <c r="AR736" s="166"/>
      <c r="AS736" s="166"/>
      <c r="AT736" s="166"/>
      <c r="AU736" s="166"/>
      <c r="AV736" s="166"/>
      <c r="AW736" s="166"/>
      <c r="AX736" s="166"/>
      <c r="AY736" s="166"/>
      <c r="AZ736" s="166"/>
      <c r="BA736" s="166"/>
      <c r="BB736" s="166"/>
      <c r="BC736" s="166"/>
      <c r="BD736" s="166"/>
      <c r="BE736" s="166"/>
      <c r="BF736" s="166"/>
      <c r="BG736" s="166"/>
      <c r="BH736" s="166"/>
      <c r="BI736" s="166"/>
      <c r="BJ736" s="166"/>
      <c r="BK736" s="166"/>
      <c r="BL736" s="166"/>
      <c r="BM736" s="166"/>
      <c r="BN736" s="166"/>
      <c r="BO736" s="166"/>
      <c r="BP736" s="166"/>
      <c r="BQ736" s="166"/>
      <c r="BR736" s="166"/>
      <c r="BS736" s="166"/>
    </row>
    <row r="737" spans="1:71" ht="15.75" customHeight="1" thickBot="1" x14ac:dyDescent="0.3">
      <c r="A737" s="165"/>
      <c r="B737" s="165"/>
      <c r="C737" s="148"/>
      <c r="D737" s="148"/>
      <c r="E737" s="166"/>
      <c r="F737" s="166"/>
      <c r="G737" s="166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  <c r="U737" s="166"/>
      <c r="V737" s="166"/>
      <c r="W737" s="166"/>
      <c r="X737" s="166"/>
      <c r="Y737" s="166"/>
      <c r="Z737" s="166"/>
      <c r="AA737" s="166"/>
      <c r="AB737" s="166"/>
      <c r="AC737" s="166"/>
      <c r="AD737" s="166"/>
      <c r="AE737" s="166"/>
      <c r="AF737" s="166"/>
      <c r="AG737" s="166"/>
      <c r="AH737" s="166"/>
      <c r="AI737" s="166"/>
      <c r="AJ737" s="166"/>
      <c r="AK737" s="166"/>
      <c r="AL737" s="166"/>
      <c r="AM737" s="166"/>
      <c r="AN737" s="166"/>
      <c r="AO737" s="166"/>
      <c r="AP737" s="166"/>
      <c r="AQ737" s="166"/>
      <c r="AR737" s="166"/>
      <c r="AS737" s="166"/>
      <c r="AT737" s="166"/>
      <c r="AU737" s="166"/>
      <c r="AV737" s="166"/>
      <c r="AW737" s="166"/>
      <c r="AX737" s="166"/>
      <c r="AY737" s="166"/>
      <c r="AZ737" s="166"/>
      <c r="BA737" s="166"/>
      <c r="BB737" s="166"/>
      <c r="BC737" s="166"/>
      <c r="BD737" s="166"/>
      <c r="BE737" s="166"/>
      <c r="BF737" s="166"/>
      <c r="BG737" s="166"/>
      <c r="BH737" s="166"/>
      <c r="BI737" s="166"/>
      <c r="BJ737" s="166"/>
      <c r="BK737" s="166"/>
      <c r="BL737" s="166"/>
      <c r="BM737" s="166"/>
      <c r="BN737" s="166"/>
      <c r="BO737" s="166"/>
      <c r="BP737" s="166"/>
      <c r="BQ737" s="166"/>
      <c r="BR737" s="166"/>
      <c r="BS737" s="166"/>
    </row>
    <row r="738" spans="1:71" ht="15.75" customHeight="1" thickBot="1" x14ac:dyDescent="0.3">
      <c r="A738" s="165"/>
      <c r="B738" s="165"/>
      <c r="C738" s="148"/>
      <c r="D738" s="148"/>
      <c r="E738" s="166"/>
      <c r="F738" s="166"/>
      <c r="G738" s="166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  <c r="U738" s="166"/>
      <c r="V738" s="166"/>
      <c r="W738" s="166"/>
      <c r="X738" s="166"/>
      <c r="Y738" s="166"/>
      <c r="Z738" s="166"/>
      <c r="AA738" s="166"/>
      <c r="AB738" s="166"/>
      <c r="AC738" s="166"/>
      <c r="AD738" s="166"/>
      <c r="AE738" s="166"/>
      <c r="AF738" s="166"/>
      <c r="AG738" s="166"/>
      <c r="AH738" s="166"/>
      <c r="AI738" s="166"/>
      <c r="AJ738" s="166"/>
      <c r="AK738" s="166"/>
      <c r="AL738" s="166"/>
      <c r="AM738" s="166"/>
      <c r="AN738" s="166"/>
      <c r="AO738" s="166"/>
      <c r="AP738" s="166"/>
      <c r="AQ738" s="166"/>
      <c r="AR738" s="166"/>
      <c r="AS738" s="166"/>
      <c r="AT738" s="166"/>
      <c r="AU738" s="166"/>
      <c r="AV738" s="166"/>
      <c r="AW738" s="166"/>
      <c r="AX738" s="166"/>
      <c r="AY738" s="166"/>
      <c r="AZ738" s="166"/>
      <c r="BA738" s="166"/>
      <c r="BB738" s="166"/>
      <c r="BC738" s="166"/>
      <c r="BD738" s="166"/>
      <c r="BE738" s="166"/>
      <c r="BF738" s="166"/>
      <c r="BG738" s="166"/>
      <c r="BH738" s="166"/>
      <c r="BI738" s="166"/>
      <c r="BJ738" s="166"/>
      <c r="BK738" s="166"/>
      <c r="BL738" s="166"/>
      <c r="BM738" s="166"/>
      <c r="BN738" s="166"/>
      <c r="BO738" s="166"/>
      <c r="BP738" s="166"/>
      <c r="BQ738" s="166"/>
      <c r="BR738" s="166"/>
      <c r="BS738" s="166"/>
    </row>
    <row r="739" spans="1:71" ht="15.75" customHeight="1" thickBot="1" x14ac:dyDescent="0.3">
      <c r="A739" s="165"/>
      <c r="B739" s="165"/>
      <c r="C739" s="148"/>
      <c r="D739" s="148"/>
      <c r="E739" s="166"/>
      <c r="F739" s="166"/>
      <c r="G739" s="166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  <c r="U739" s="166"/>
      <c r="V739" s="166"/>
      <c r="W739" s="166"/>
      <c r="X739" s="166"/>
      <c r="Y739" s="166"/>
      <c r="Z739" s="166"/>
      <c r="AA739" s="166"/>
      <c r="AB739" s="166"/>
      <c r="AC739" s="166"/>
      <c r="AD739" s="166"/>
      <c r="AE739" s="166"/>
      <c r="AF739" s="166"/>
      <c r="AG739" s="166"/>
      <c r="AH739" s="166"/>
      <c r="AI739" s="166"/>
      <c r="AJ739" s="166"/>
      <c r="AK739" s="166"/>
      <c r="AL739" s="166"/>
      <c r="AM739" s="166"/>
      <c r="AN739" s="166"/>
      <c r="AO739" s="166"/>
      <c r="AP739" s="166"/>
      <c r="AQ739" s="166"/>
      <c r="AR739" s="166"/>
      <c r="AS739" s="166"/>
      <c r="AT739" s="166"/>
      <c r="AU739" s="166"/>
      <c r="AV739" s="166"/>
      <c r="AW739" s="166"/>
      <c r="AX739" s="166"/>
      <c r="AY739" s="166"/>
      <c r="AZ739" s="166"/>
      <c r="BA739" s="166"/>
      <c r="BB739" s="166"/>
      <c r="BC739" s="166"/>
      <c r="BD739" s="166"/>
      <c r="BE739" s="166"/>
      <c r="BF739" s="166"/>
      <c r="BG739" s="166"/>
      <c r="BH739" s="166"/>
      <c r="BI739" s="166"/>
      <c r="BJ739" s="166"/>
      <c r="BK739" s="166"/>
      <c r="BL739" s="166"/>
      <c r="BM739" s="166"/>
      <c r="BN739" s="166"/>
      <c r="BO739" s="166"/>
      <c r="BP739" s="166"/>
      <c r="BQ739" s="166"/>
      <c r="BR739" s="166"/>
      <c r="BS739" s="166"/>
    </row>
    <row r="740" spans="1:71" ht="15.75" customHeight="1" thickBot="1" x14ac:dyDescent="0.3">
      <c r="A740" s="165"/>
      <c r="B740" s="165"/>
      <c r="C740" s="148"/>
      <c r="D740" s="148"/>
      <c r="E740" s="166"/>
      <c r="F740" s="166"/>
      <c r="G740" s="166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  <c r="U740" s="166"/>
      <c r="V740" s="166"/>
      <c r="W740" s="166"/>
      <c r="X740" s="166"/>
      <c r="Y740" s="166"/>
      <c r="Z740" s="166"/>
      <c r="AA740" s="166"/>
      <c r="AB740" s="166"/>
      <c r="AC740" s="166"/>
      <c r="AD740" s="166"/>
      <c r="AE740" s="166"/>
      <c r="AF740" s="166"/>
      <c r="AG740" s="166"/>
      <c r="AH740" s="166"/>
      <c r="AI740" s="166"/>
      <c r="AJ740" s="166"/>
      <c r="AK740" s="166"/>
      <c r="AL740" s="166"/>
      <c r="AM740" s="166"/>
      <c r="AN740" s="166"/>
      <c r="AO740" s="166"/>
      <c r="AP740" s="166"/>
      <c r="AQ740" s="166"/>
      <c r="AR740" s="166"/>
      <c r="AS740" s="166"/>
      <c r="AT740" s="166"/>
      <c r="AU740" s="166"/>
      <c r="AV740" s="166"/>
      <c r="AW740" s="166"/>
      <c r="AX740" s="166"/>
      <c r="AY740" s="166"/>
      <c r="AZ740" s="166"/>
      <c r="BA740" s="166"/>
      <c r="BB740" s="166"/>
      <c r="BC740" s="166"/>
      <c r="BD740" s="166"/>
      <c r="BE740" s="166"/>
      <c r="BF740" s="166"/>
      <c r="BG740" s="166"/>
      <c r="BH740" s="166"/>
      <c r="BI740" s="166"/>
      <c r="BJ740" s="166"/>
      <c r="BK740" s="166"/>
      <c r="BL740" s="166"/>
      <c r="BM740" s="166"/>
      <c r="BN740" s="166"/>
      <c r="BO740" s="166"/>
      <c r="BP740" s="166"/>
      <c r="BQ740" s="166"/>
      <c r="BR740" s="166"/>
      <c r="BS740" s="166"/>
    </row>
    <row r="741" spans="1:71" ht="15.75" customHeight="1" thickBot="1" x14ac:dyDescent="0.3">
      <c r="A741" s="165"/>
      <c r="B741" s="165"/>
      <c r="C741" s="148"/>
      <c r="D741" s="148"/>
      <c r="E741" s="166"/>
      <c r="F741" s="166"/>
      <c r="G741" s="166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  <c r="U741" s="166"/>
      <c r="V741" s="166"/>
      <c r="W741" s="166"/>
      <c r="X741" s="166"/>
      <c r="Y741" s="166"/>
      <c r="Z741" s="166"/>
      <c r="AA741" s="166"/>
      <c r="AB741" s="166"/>
      <c r="AC741" s="166"/>
      <c r="AD741" s="166"/>
      <c r="AE741" s="166"/>
      <c r="AF741" s="166"/>
      <c r="AG741" s="166"/>
      <c r="AH741" s="166"/>
      <c r="AI741" s="166"/>
      <c r="AJ741" s="166"/>
      <c r="AK741" s="166"/>
      <c r="AL741" s="166"/>
      <c r="AM741" s="166"/>
      <c r="AN741" s="166"/>
      <c r="AO741" s="166"/>
      <c r="AP741" s="166"/>
      <c r="AQ741" s="166"/>
      <c r="AR741" s="166"/>
      <c r="AS741" s="166"/>
      <c r="AT741" s="166"/>
      <c r="AU741" s="166"/>
      <c r="AV741" s="166"/>
      <c r="AW741" s="166"/>
      <c r="AX741" s="166"/>
      <c r="AY741" s="166"/>
      <c r="AZ741" s="166"/>
      <c r="BA741" s="166"/>
      <c r="BB741" s="166"/>
      <c r="BC741" s="166"/>
      <c r="BD741" s="166"/>
      <c r="BE741" s="166"/>
      <c r="BF741" s="166"/>
      <c r="BG741" s="166"/>
      <c r="BH741" s="166"/>
      <c r="BI741" s="166"/>
      <c r="BJ741" s="166"/>
      <c r="BK741" s="166"/>
      <c r="BL741" s="166"/>
      <c r="BM741" s="166"/>
      <c r="BN741" s="166"/>
      <c r="BO741" s="166"/>
      <c r="BP741" s="166"/>
      <c r="BQ741" s="166"/>
      <c r="BR741" s="166"/>
      <c r="BS741" s="166"/>
    </row>
    <row r="742" spans="1:71" ht="15.75" customHeight="1" thickBot="1" x14ac:dyDescent="0.3">
      <c r="A742" s="165"/>
      <c r="B742" s="165"/>
      <c r="C742" s="148"/>
      <c r="D742" s="148"/>
      <c r="E742" s="166"/>
      <c r="F742" s="166"/>
      <c r="G742" s="166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  <c r="U742" s="166"/>
      <c r="V742" s="166"/>
      <c r="W742" s="166"/>
      <c r="X742" s="166"/>
      <c r="Y742" s="166"/>
      <c r="Z742" s="166"/>
      <c r="AA742" s="166"/>
      <c r="AB742" s="166"/>
      <c r="AC742" s="166"/>
      <c r="AD742" s="166"/>
      <c r="AE742" s="166"/>
      <c r="AF742" s="166"/>
      <c r="AG742" s="166"/>
      <c r="AH742" s="166"/>
      <c r="AI742" s="166"/>
      <c r="AJ742" s="166"/>
      <c r="AK742" s="166"/>
      <c r="AL742" s="166"/>
      <c r="AM742" s="166"/>
      <c r="AN742" s="166"/>
      <c r="AO742" s="166"/>
      <c r="AP742" s="166"/>
      <c r="AQ742" s="166"/>
      <c r="AR742" s="166"/>
      <c r="AS742" s="166"/>
      <c r="AT742" s="166"/>
      <c r="AU742" s="166"/>
      <c r="AV742" s="166"/>
      <c r="AW742" s="166"/>
      <c r="AX742" s="166"/>
      <c r="AY742" s="166"/>
      <c r="AZ742" s="166"/>
      <c r="BA742" s="166"/>
      <c r="BB742" s="166"/>
      <c r="BC742" s="166"/>
      <c r="BD742" s="166"/>
      <c r="BE742" s="166"/>
      <c r="BF742" s="166"/>
      <c r="BG742" s="166"/>
      <c r="BH742" s="166"/>
      <c r="BI742" s="166"/>
      <c r="BJ742" s="166"/>
      <c r="BK742" s="166"/>
      <c r="BL742" s="166"/>
      <c r="BM742" s="166"/>
      <c r="BN742" s="166"/>
      <c r="BO742" s="166"/>
      <c r="BP742" s="166"/>
      <c r="BQ742" s="166"/>
      <c r="BR742" s="166"/>
      <c r="BS742" s="166"/>
    </row>
    <row r="743" spans="1:71" ht="15.75" customHeight="1" thickBot="1" x14ac:dyDescent="0.3">
      <c r="A743" s="165"/>
      <c r="B743" s="165"/>
      <c r="C743" s="148"/>
      <c r="D743" s="148"/>
      <c r="E743" s="166"/>
      <c r="F743" s="166"/>
      <c r="G743" s="166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  <c r="U743" s="166"/>
      <c r="V743" s="166"/>
      <c r="W743" s="166"/>
      <c r="X743" s="166"/>
      <c r="Y743" s="166"/>
      <c r="Z743" s="166"/>
      <c r="AA743" s="166"/>
      <c r="AB743" s="166"/>
      <c r="AC743" s="166"/>
      <c r="AD743" s="166"/>
      <c r="AE743" s="166"/>
      <c r="AF743" s="166"/>
      <c r="AG743" s="166"/>
      <c r="AH743" s="166"/>
      <c r="AI743" s="166"/>
      <c r="AJ743" s="166"/>
      <c r="AK743" s="166"/>
      <c r="AL743" s="166"/>
      <c r="AM743" s="166"/>
      <c r="AN743" s="166"/>
      <c r="AO743" s="166"/>
      <c r="AP743" s="166"/>
      <c r="AQ743" s="166"/>
      <c r="AR743" s="166"/>
      <c r="AS743" s="166"/>
      <c r="AT743" s="166"/>
      <c r="AU743" s="166"/>
      <c r="AV743" s="166"/>
      <c r="AW743" s="166"/>
      <c r="AX743" s="166"/>
      <c r="AY743" s="166"/>
      <c r="AZ743" s="166"/>
      <c r="BA743" s="166"/>
      <c r="BB743" s="166"/>
      <c r="BC743" s="166"/>
      <c r="BD743" s="166"/>
      <c r="BE743" s="166"/>
      <c r="BF743" s="166"/>
      <c r="BG743" s="166"/>
      <c r="BH743" s="166"/>
      <c r="BI743" s="166"/>
      <c r="BJ743" s="166"/>
      <c r="BK743" s="166"/>
      <c r="BL743" s="166"/>
      <c r="BM743" s="166"/>
      <c r="BN743" s="166"/>
      <c r="BO743" s="166"/>
      <c r="BP743" s="166"/>
      <c r="BQ743" s="166"/>
      <c r="BR743" s="166"/>
      <c r="BS743" s="166"/>
    </row>
    <row r="744" spans="1:71" ht="15.75" customHeight="1" thickBot="1" x14ac:dyDescent="0.3">
      <c r="A744" s="165"/>
      <c r="B744" s="165"/>
      <c r="C744" s="148"/>
      <c r="D744" s="148"/>
      <c r="E744" s="166"/>
      <c r="F744" s="166"/>
      <c r="G744" s="166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  <c r="U744" s="166"/>
      <c r="V744" s="166"/>
      <c r="W744" s="166"/>
      <c r="X744" s="166"/>
      <c r="Y744" s="166"/>
      <c r="Z744" s="166"/>
      <c r="AA744" s="166"/>
      <c r="AB744" s="166"/>
      <c r="AC744" s="166"/>
      <c r="AD744" s="166"/>
      <c r="AE744" s="166"/>
      <c r="AF744" s="166"/>
      <c r="AG744" s="166"/>
      <c r="AH744" s="166"/>
      <c r="AI744" s="166"/>
      <c r="AJ744" s="166"/>
      <c r="AK744" s="166"/>
      <c r="AL744" s="166"/>
      <c r="AM744" s="166"/>
      <c r="AN744" s="166"/>
      <c r="AO744" s="166"/>
      <c r="AP744" s="166"/>
      <c r="AQ744" s="166"/>
      <c r="AR744" s="166"/>
      <c r="AS744" s="166"/>
      <c r="AT744" s="166"/>
      <c r="AU744" s="166"/>
      <c r="AV744" s="166"/>
      <c r="AW744" s="166"/>
      <c r="AX744" s="166"/>
      <c r="AY744" s="166"/>
      <c r="AZ744" s="166"/>
      <c r="BA744" s="166"/>
      <c r="BB744" s="166"/>
      <c r="BC744" s="166"/>
      <c r="BD744" s="166"/>
      <c r="BE744" s="166"/>
      <c r="BF744" s="166"/>
      <c r="BG744" s="166"/>
      <c r="BH744" s="166"/>
      <c r="BI744" s="166"/>
      <c r="BJ744" s="166"/>
      <c r="BK744" s="166"/>
      <c r="BL744" s="166"/>
      <c r="BM744" s="166"/>
      <c r="BN744" s="166"/>
      <c r="BO744" s="166"/>
      <c r="BP744" s="166"/>
      <c r="BQ744" s="166"/>
      <c r="BR744" s="166"/>
      <c r="BS744" s="166"/>
    </row>
    <row r="745" spans="1:71" ht="15.75" customHeight="1" thickBot="1" x14ac:dyDescent="0.3">
      <c r="A745" s="165"/>
      <c r="B745" s="165"/>
      <c r="C745" s="148"/>
      <c r="D745" s="148"/>
      <c r="E745" s="166"/>
      <c r="F745" s="166"/>
      <c r="G745" s="166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  <c r="U745" s="166"/>
      <c r="V745" s="166"/>
      <c r="W745" s="166"/>
      <c r="X745" s="166"/>
      <c r="Y745" s="166"/>
      <c r="Z745" s="166"/>
      <c r="AA745" s="166"/>
      <c r="AB745" s="166"/>
      <c r="AC745" s="166"/>
      <c r="AD745" s="166"/>
      <c r="AE745" s="166"/>
      <c r="AF745" s="166"/>
      <c r="AG745" s="166"/>
      <c r="AH745" s="166"/>
      <c r="AI745" s="166"/>
      <c r="AJ745" s="166"/>
      <c r="AK745" s="166"/>
      <c r="AL745" s="166"/>
      <c r="AM745" s="166"/>
      <c r="AN745" s="166"/>
      <c r="AO745" s="166"/>
      <c r="AP745" s="166"/>
      <c r="AQ745" s="166"/>
      <c r="AR745" s="166"/>
      <c r="AS745" s="166"/>
      <c r="AT745" s="166"/>
      <c r="AU745" s="166"/>
      <c r="AV745" s="166"/>
      <c r="AW745" s="166"/>
      <c r="AX745" s="166"/>
      <c r="AY745" s="166"/>
      <c r="AZ745" s="166"/>
      <c r="BA745" s="166"/>
      <c r="BB745" s="166"/>
      <c r="BC745" s="166"/>
      <c r="BD745" s="166"/>
      <c r="BE745" s="166"/>
      <c r="BF745" s="166"/>
      <c r="BG745" s="166"/>
      <c r="BH745" s="166"/>
      <c r="BI745" s="166"/>
      <c r="BJ745" s="166"/>
      <c r="BK745" s="166"/>
      <c r="BL745" s="166"/>
      <c r="BM745" s="166"/>
      <c r="BN745" s="166"/>
      <c r="BO745" s="166"/>
      <c r="BP745" s="166"/>
      <c r="BQ745" s="166"/>
      <c r="BR745" s="166"/>
      <c r="BS745" s="166"/>
    </row>
    <row r="746" spans="1:71" ht="15.75" customHeight="1" thickBot="1" x14ac:dyDescent="0.3">
      <c r="A746" s="165"/>
      <c r="B746" s="165"/>
      <c r="C746" s="148"/>
      <c r="D746" s="148"/>
      <c r="E746" s="166"/>
      <c r="F746" s="166"/>
      <c r="G746" s="166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  <c r="U746" s="166"/>
      <c r="V746" s="166"/>
      <c r="W746" s="166"/>
      <c r="X746" s="166"/>
      <c r="Y746" s="166"/>
      <c r="Z746" s="166"/>
      <c r="AA746" s="166"/>
      <c r="AB746" s="166"/>
      <c r="AC746" s="166"/>
      <c r="AD746" s="166"/>
      <c r="AE746" s="166"/>
      <c r="AF746" s="166"/>
      <c r="AG746" s="166"/>
      <c r="AH746" s="166"/>
      <c r="AI746" s="166"/>
      <c r="AJ746" s="166"/>
      <c r="AK746" s="166"/>
      <c r="AL746" s="166"/>
      <c r="AM746" s="166"/>
      <c r="AN746" s="166"/>
      <c r="AO746" s="166"/>
      <c r="AP746" s="166"/>
      <c r="AQ746" s="166"/>
      <c r="AR746" s="166"/>
      <c r="AS746" s="166"/>
      <c r="AT746" s="166"/>
      <c r="AU746" s="166"/>
      <c r="AV746" s="166"/>
      <c r="AW746" s="166"/>
      <c r="AX746" s="166"/>
      <c r="AY746" s="166"/>
      <c r="AZ746" s="166"/>
      <c r="BA746" s="166"/>
      <c r="BB746" s="166"/>
      <c r="BC746" s="166"/>
      <c r="BD746" s="166"/>
      <c r="BE746" s="166"/>
      <c r="BF746" s="166"/>
      <c r="BG746" s="166"/>
      <c r="BH746" s="166"/>
      <c r="BI746" s="166"/>
      <c r="BJ746" s="166"/>
      <c r="BK746" s="166"/>
      <c r="BL746" s="166"/>
      <c r="BM746" s="166"/>
      <c r="BN746" s="166"/>
      <c r="BO746" s="166"/>
      <c r="BP746" s="166"/>
      <c r="BQ746" s="166"/>
      <c r="BR746" s="166"/>
      <c r="BS746" s="166"/>
    </row>
    <row r="747" spans="1:71" ht="15.75" customHeight="1" thickBot="1" x14ac:dyDescent="0.3">
      <c r="A747" s="165"/>
      <c r="B747" s="165"/>
      <c r="C747" s="148"/>
      <c r="D747" s="148"/>
      <c r="E747" s="166"/>
      <c r="F747" s="166"/>
      <c r="G747" s="166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  <c r="U747" s="166"/>
      <c r="V747" s="166"/>
      <c r="W747" s="166"/>
      <c r="X747" s="166"/>
      <c r="Y747" s="166"/>
      <c r="Z747" s="166"/>
      <c r="AA747" s="166"/>
      <c r="AB747" s="166"/>
      <c r="AC747" s="166"/>
      <c r="AD747" s="166"/>
      <c r="AE747" s="166"/>
      <c r="AF747" s="166"/>
      <c r="AG747" s="166"/>
      <c r="AH747" s="166"/>
      <c r="AI747" s="166"/>
      <c r="AJ747" s="166"/>
      <c r="AK747" s="166"/>
      <c r="AL747" s="166"/>
      <c r="AM747" s="166"/>
      <c r="AN747" s="166"/>
      <c r="AO747" s="166"/>
      <c r="AP747" s="166"/>
      <c r="AQ747" s="166"/>
      <c r="AR747" s="166"/>
      <c r="AS747" s="166"/>
      <c r="AT747" s="166"/>
      <c r="AU747" s="166"/>
      <c r="AV747" s="166"/>
      <c r="AW747" s="166"/>
      <c r="AX747" s="166"/>
      <c r="AY747" s="166"/>
      <c r="AZ747" s="166"/>
      <c r="BA747" s="166"/>
      <c r="BB747" s="166"/>
      <c r="BC747" s="166"/>
      <c r="BD747" s="166"/>
      <c r="BE747" s="166"/>
      <c r="BF747" s="166"/>
      <c r="BG747" s="166"/>
      <c r="BH747" s="166"/>
      <c r="BI747" s="166"/>
      <c r="BJ747" s="166"/>
      <c r="BK747" s="166"/>
      <c r="BL747" s="166"/>
      <c r="BM747" s="166"/>
      <c r="BN747" s="166"/>
      <c r="BO747" s="166"/>
      <c r="BP747" s="166"/>
      <c r="BQ747" s="166"/>
      <c r="BR747" s="166"/>
      <c r="BS747" s="166"/>
    </row>
    <row r="748" spans="1:71" ht="15.75" customHeight="1" thickBot="1" x14ac:dyDescent="0.3">
      <c r="A748" s="165"/>
      <c r="B748" s="165"/>
      <c r="C748" s="148"/>
      <c r="D748" s="148"/>
      <c r="E748" s="166"/>
      <c r="F748" s="166"/>
      <c r="G748" s="166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  <c r="U748" s="166"/>
      <c r="V748" s="166"/>
      <c r="W748" s="166"/>
      <c r="X748" s="166"/>
      <c r="Y748" s="166"/>
      <c r="Z748" s="166"/>
      <c r="AA748" s="166"/>
      <c r="AB748" s="166"/>
      <c r="AC748" s="166"/>
      <c r="AD748" s="166"/>
      <c r="AE748" s="166"/>
      <c r="AF748" s="166"/>
      <c r="AG748" s="166"/>
      <c r="AH748" s="166"/>
      <c r="AI748" s="166"/>
      <c r="AJ748" s="166"/>
      <c r="AK748" s="166"/>
      <c r="AL748" s="166"/>
      <c r="AM748" s="166"/>
      <c r="AN748" s="166"/>
      <c r="AO748" s="166"/>
      <c r="AP748" s="166"/>
      <c r="AQ748" s="166"/>
      <c r="AR748" s="166"/>
      <c r="AS748" s="166"/>
      <c r="AT748" s="166"/>
      <c r="AU748" s="166"/>
      <c r="AV748" s="166"/>
      <c r="AW748" s="166"/>
      <c r="AX748" s="166"/>
      <c r="AY748" s="166"/>
      <c r="AZ748" s="166"/>
      <c r="BA748" s="166"/>
      <c r="BB748" s="166"/>
      <c r="BC748" s="166"/>
      <c r="BD748" s="166"/>
      <c r="BE748" s="166"/>
      <c r="BF748" s="166"/>
      <c r="BG748" s="166"/>
      <c r="BH748" s="166"/>
      <c r="BI748" s="166"/>
      <c r="BJ748" s="166"/>
      <c r="BK748" s="166"/>
      <c r="BL748" s="166"/>
      <c r="BM748" s="166"/>
      <c r="BN748" s="166"/>
      <c r="BO748" s="166"/>
      <c r="BP748" s="166"/>
      <c r="BQ748" s="166"/>
      <c r="BR748" s="166"/>
      <c r="BS748" s="166"/>
    </row>
    <row r="749" spans="1:71" ht="15.75" customHeight="1" thickBot="1" x14ac:dyDescent="0.3">
      <c r="A749" s="165"/>
      <c r="B749" s="165"/>
      <c r="C749" s="148"/>
      <c r="D749" s="148"/>
      <c r="E749" s="166"/>
      <c r="F749" s="166"/>
      <c r="G749" s="166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  <c r="U749" s="166"/>
      <c r="V749" s="166"/>
      <c r="W749" s="166"/>
      <c r="X749" s="166"/>
      <c r="Y749" s="166"/>
      <c r="Z749" s="166"/>
      <c r="AA749" s="166"/>
      <c r="AB749" s="166"/>
      <c r="AC749" s="166"/>
      <c r="AD749" s="166"/>
      <c r="AE749" s="166"/>
      <c r="AF749" s="166"/>
      <c r="AG749" s="166"/>
      <c r="AH749" s="166"/>
      <c r="AI749" s="166"/>
      <c r="AJ749" s="166"/>
      <c r="AK749" s="166"/>
      <c r="AL749" s="166"/>
      <c r="AM749" s="166"/>
      <c r="AN749" s="166"/>
      <c r="AO749" s="166"/>
      <c r="AP749" s="166"/>
      <c r="AQ749" s="166"/>
      <c r="AR749" s="166"/>
      <c r="AS749" s="166"/>
      <c r="AT749" s="166"/>
      <c r="AU749" s="166"/>
      <c r="AV749" s="166"/>
      <c r="AW749" s="166"/>
      <c r="AX749" s="166"/>
      <c r="AY749" s="166"/>
      <c r="AZ749" s="166"/>
      <c r="BA749" s="166"/>
      <c r="BB749" s="166"/>
      <c r="BC749" s="166"/>
      <c r="BD749" s="166"/>
      <c r="BE749" s="166"/>
      <c r="BF749" s="166"/>
      <c r="BG749" s="166"/>
      <c r="BH749" s="166"/>
      <c r="BI749" s="166"/>
      <c r="BJ749" s="166"/>
      <c r="BK749" s="166"/>
      <c r="BL749" s="166"/>
      <c r="BM749" s="166"/>
      <c r="BN749" s="166"/>
      <c r="BO749" s="166"/>
      <c r="BP749" s="166"/>
      <c r="BQ749" s="166"/>
      <c r="BR749" s="166"/>
      <c r="BS749" s="166"/>
    </row>
    <row r="750" spans="1:71" ht="15.75" customHeight="1" thickBot="1" x14ac:dyDescent="0.3">
      <c r="A750" s="165"/>
      <c r="B750" s="165"/>
      <c r="C750" s="148"/>
      <c r="D750" s="148"/>
      <c r="E750" s="166"/>
      <c r="F750" s="166"/>
      <c r="G750" s="166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  <c r="U750" s="166"/>
      <c r="V750" s="166"/>
      <c r="W750" s="166"/>
      <c r="X750" s="166"/>
      <c r="Y750" s="166"/>
      <c r="Z750" s="166"/>
      <c r="AA750" s="166"/>
      <c r="AB750" s="166"/>
      <c r="AC750" s="166"/>
      <c r="AD750" s="166"/>
      <c r="AE750" s="166"/>
      <c r="AF750" s="166"/>
      <c r="AG750" s="166"/>
      <c r="AH750" s="166"/>
      <c r="AI750" s="166"/>
      <c r="AJ750" s="166"/>
      <c r="AK750" s="166"/>
      <c r="AL750" s="166"/>
      <c r="AM750" s="166"/>
      <c r="AN750" s="166"/>
      <c r="AO750" s="166"/>
      <c r="AP750" s="166"/>
      <c r="AQ750" s="166"/>
      <c r="AR750" s="166"/>
      <c r="AS750" s="166"/>
      <c r="AT750" s="166"/>
      <c r="AU750" s="166"/>
      <c r="AV750" s="166"/>
      <c r="AW750" s="166"/>
      <c r="AX750" s="166"/>
      <c r="AY750" s="166"/>
      <c r="AZ750" s="166"/>
      <c r="BA750" s="166"/>
      <c r="BB750" s="166"/>
      <c r="BC750" s="166"/>
      <c r="BD750" s="166"/>
      <c r="BE750" s="166"/>
      <c r="BF750" s="166"/>
      <c r="BG750" s="166"/>
      <c r="BH750" s="166"/>
      <c r="BI750" s="166"/>
      <c r="BJ750" s="166"/>
      <c r="BK750" s="166"/>
      <c r="BL750" s="166"/>
      <c r="BM750" s="166"/>
      <c r="BN750" s="166"/>
      <c r="BO750" s="166"/>
      <c r="BP750" s="166"/>
      <c r="BQ750" s="166"/>
      <c r="BR750" s="166"/>
      <c r="BS750" s="166"/>
    </row>
    <row r="751" spans="1:71" ht="15.75" customHeight="1" thickBot="1" x14ac:dyDescent="0.3">
      <c r="A751" s="165"/>
      <c r="B751" s="165"/>
      <c r="C751" s="148"/>
      <c r="D751" s="148"/>
      <c r="E751" s="166"/>
      <c r="F751" s="166"/>
      <c r="G751" s="166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  <c r="U751" s="166"/>
      <c r="V751" s="166"/>
      <c r="W751" s="166"/>
      <c r="X751" s="166"/>
      <c r="Y751" s="166"/>
      <c r="Z751" s="166"/>
      <c r="AA751" s="166"/>
      <c r="AB751" s="166"/>
      <c r="AC751" s="166"/>
      <c r="AD751" s="166"/>
      <c r="AE751" s="166"/>
      <c r="AF751" s="166"/>
      <c r="AG751" s="166"/>
      <c r="AH751" s="166"/>
      <c r="AI751" s="166"/>
      <c r="AJ751" s="166"/>
      <c r="AK751" s="166"/>
      <c r="AL751" s="166"/>
      <c r="AM751" s="166"/>
      <c r="AN751" s="166"/>
      <c r="AO751" s="166"/>
      <c r="AP751" s="166"/>
      <c r="AQ751" s="166"/>
      <c r="AR751" s="166"/>
      <c r="AS751" s="166"/>
      <c r="AT751" s="166"/>
      <c r="AU751" s="166"/>
      <c r="AV751" s="166"/>
      <c r="AW751" s="166"/>
      <c r="AX751" s="166"/>
      <c r="AY751" s="166"/>
      <c r="AZ751" s="166"/>
      <c r="BA751" s="166"/>
      <c r="BB751" s="166"/>
      <c r="BC751" s="166"/>
      <c r="BD751" s="166"/>
      <c r="BE751" s="166"/>
      <c r="BF751" s="166"/>
      <c r="BG751" s="166"/>
      <c r="BH751" s="166"/>
      <c r="BI751" s="166"/>
      <c r="BJ751" s="166"/>
      <c r="BK751" s="166"/>
      <c r="BL751" s="166"/>
      <c r="BM751" s="166"/>
      <c r="BN751" s="166"/>
      <c r="BO751" s="166"/>
      <c r="BP751" s="166"/>
      <c r="BQ751" s="166"/>
      <c r="BR751" s="166"/>
      <c r="BS751" s="166"/>
    </row>
    <row r="752" spans="1:71" ht="15.75" customHeight="1" thickBot="1" x14ac:dyDescent="0.3">
      <c r="A752" s="165"/>
      <c r="B752" s="165"/>
      <c r="C752" s="148"/>
      <c r="D752" s="148"/>
      <c r="E752" s="166"/>
      <c r="F752" s="166"/>
      <c r="G752" s="166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  <c r="U752" s="166"/>
      <c r="V752" s="166"/>
      <c r="W752" s="166"/>
      <c r="X752" s="166"/>
      <c r="Y752" s="166"/>
      <c r="Z752" s="166"/>
      <c r="AA752" s="166"/>
      <c r="AB752" s="166"/>
      <c r="AC752" s="166"/>
      <c r="AD752" s="166"/>
      <c r="AE752" s="166"/>
      <c r="AF752" s="166"/>
      <c r="AG752" s="166"/>
      <c r="AH752" s="166"/>
      <c r="AI752" s="166"/>
      <c r="AJ752" s="166"/>
      <c r="AK752" s="166"/>
      <c r="AL752" s="166"/>
      <c r="AM752" s="166"/>
      <c r="AN752" s="166"/>
      <c r="AO752" s="166"/>
      <c r="AP752" s="166"/>
      <c r="AQ752" s="166"/>
      <c r="AR752" s="166"/>
      <c r="AS752" s="166"/>
      <c r="AT752" s="166"/>
      <c r="AU752" s="166"/>
      <c r="AV752" s="166"/>
      <c r="AW752" s="166"/>
      <c r="AX752" s="166"/>
      <c r="AY752" s="166"/>
      <c r="AZ752" s="166"/>
      <c r="BA752" s="166"/>
      <c r="BB752" s="166"/>
      <c r="BC752" s="166"/>
      <c r="BD752" s="166"/>
      <c r="BE752" s="166"/>
      <c r="BF752" s="166"/>
      <c r="BG752" s="166"/>
      <c r="BH752" s="166"/>
      <c r="BI752" s="166"/>
      <c r="BJ752" s="166"/>
      <c r="BK752" s="166"/>
      <c r="BL752" s="166"/>
      <c r="BM752" s="166"/>
      <c r="BN752" s="166"/>
      <c r="BO752" s="166"/>
      <c r="BP752" s="166"/>
      <c r="BQ752" s="166"/>
      <c r="BR752" s="166"/>
      <c r="BS752" s="166"/>
    </row>
    <row r="753" spans="1:71" ht="15.75" customHeight="1" thickBot="1" x14ac:dyDescent="0.3">
      <c r="A753" s="165"/>
      <c r="B753" s="165"/>
      <c r="C753" s="148"/>
      <c r="D753" s="148"/>
      <c r="E753" s="166"/>
      <c r="F753" s="166"/>
      <c r="G753" s="166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  <c r="U753" s="166"/>
      <c r="V753" s="166"/>
      <c r="W753" s="166"/>
      <c r="X753" s="166"/>
      <c r="Y753" s="166"/>
      <c r="Z753" s="166"/>
      <c r="AA753" s="166"/>
      <c r="AB753" s="166"/>
      <c r="AC753" s="166"/>
      <c r="AD753" s="166"/>
      <c r="AE753" s="166"/>
      <c r="AF753" s="166"/>
      <c r="AG753" s="166"/>
      <c r="AH753" s="166"/>
      <c r="AI753" s="166"/>
      <c r="AJ753" s="166"/>
      <c r="AK753" s="166"/>
      <c r="AL753" s="166"/>
      <c r="AM753" s="166"/>
      <c r="AN753" s="166"/>
      <c r="AO753" s="166"/>
      <c r="AP753" s="166"/>
      <c r="AQ753" s="166"/>
      <c r="AR753" s="166"/>
      <c r="AS753" s="166"/>
      <c r="AT753" s="166"/>
      <c r="AU753" s="166"/>
      <c r="AV753" s="166"/>
      <c r="AW753" s="166"/>
      <c r="AX753" s="166"/>
      <c r="AY753" s="166"/>
      <c r="AZ753" s="166"/>
      <c r="BA753" s="166"/>
      <c r="BB753" s="166"/>
      <c r="BC753" s="166"/>
      <c r="BD753" s="166"/>
      <c r="BE753" s="166"/>
      <c r="BF753" s="166"/>
      <c r="BG753" s="166"/>
      <c r="BH753" s="166"/>
      <c r="BI753" s="166"/>
      <c r="BJ753" s="166"/>
      <c r="BK753" s="166"/>
      <c r="BL753" s="166"/>
      <c r="BM753" s="166"/>
      <c r="BN753" s="166"/>
      <c r="BO753" s="166"/>
      <c r="BP753" s="166"/>
      <c r="BQ753" s="166"/>
      <c r="BR753" s="166"/>
      <c r="BS753" s="166"/>
    </row>
    <row r="754" spans="1:71" ht="15.75" customHeight="1" thickBot="1" x14ac:dyDescent="0.3">
      <c r="A754" s="165"/>
      <c r="B754" s="165"/>
      <c r="C754" s="148"/>
      <c r="D754" s="148"/>
      <c r="E754" s="166"/>
      <c r="F754" s="166"/>
      <c r="G754" s="166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  <c r="U754" s="166"/>
      <c r="V754" s="166"/>
      <c r="W754" s="166"/>
      <c r="X754" s="166"/>
      <c r="Y754" s="166"/>
      <c r="Z754" s="166"/>
      <c r="AA754" s="166"/>
      <c r="AB754" s="166"/>
      <c r="AC754" s="166"/>
      <c r="AD754" s="166"/>
      <c r="AE754" s="166"/>
      <c r="AF754" s="166"/>
      <c r="AG754" s="166"/>
      <c r="AH754" s="166"/>
      <c r="AI754" s="166"/>
      <c r="AJ754" s="166"/>
      <c r="AK754" s="166"/>
      <c r="AL754" s="166"/>
      <c r="AM754" s="166"/>
      <c r="AN754" s="166"/>
      <c r="AO754" s="166"/>
      <c r="AP754" s="166"/>
      <c r="AQ754" s="166"/>
      <c r="AR754" s="166"/>
      <c r="AS754" s="166"/>
      <c r="AT754" s="166"/>
      <c r="AU754" s="166"/>
      <c r="AV754" s="166"/>
      <c r="AW754" s="166"/>
      <c r="AX754" s="166"/>
      <c r="AY754" s="166"/>
      <c r="AZ754" s="166"/>
      <c r="BA754" s="166"/>
      <c r="BB754" s="166"/>
      <c r="BC754" s="166"/>
      <c r="BD754" s="166"/>
      <c r="BE754" s="166"/>
      <c r="BF754" s="166"/>
      <c r="BG754" s="166"/>
      <c r="BH754" s="166"/>
      <c r="BI754" s="166"/>
      <c r="BJ754" s="166"/>
      <c r="BK754" s="166"/>
      <c r="BL754" s="166"/>
      <c r="BM754" s="166"/>
      <c r="BN754" s="166"/>
      <c r="BO754" s="166"/>
      <c r="BP754" s="166"/>
      <c r="BQ754" s="166"/>
      <c r="BR754" s="166"/>
      <c r="BS754" s="166"/>
    </row>
    <row r="755" spans="1:71" ht="15.75" customHeight="1" thickBot="1" x14ac:dyDescent="0.3">
      <c r="A755" s="165"/>
      <c r="B755" s="165"/>
      <c r="C755" s="148"/>
      <c r="D755" s="148"/>
      <c r="E755" s="166"/>
      <c r="F755" s="166"/>
      <c r="G755" s="166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  <c r="U755" s="166"/>
      <c r="V755" s="166"/>
      <c r="W755" s="166"/>
      <c r="X755" s="166"/>
      <c r="Y755" s="166"/>
      <c r="Z755" s="166"/>
      <c r="AA755" s="166"/>
      <c r="AB755" s="166"/>
      <c r="AC755" s="166"/>
      <c r="AD755" s="166"/>
      <c r="AE755" s="166"/>
      <c r="AF755" s="166"/>
      <c r="AG755" s="166"/>
      <c r="AH755" s="166"/>
      <c r="AI755" s="166"/>
      <c r="AJ755" s="166"/>
      <c r="AK755" s="166"/>
      <c r="AL755" s="166"/>
      <c r="AM755" s="166"/>
      <c r="AN755" s="166"/>
      <c r="AO755" s="166"/>
      <c r="AP755" s="166"/>
      <c r="AQ755" s="166"/>
      <c r="AR755" s="166"/>
      <c r="AS755" s="166"/>
      <c r="AT755" s="166"/>
      <c r="AU755" s="166"/>
      <c r="AV755" s="166"/>
      <c r="AW755" s="166"/>
      <c r="AX755" s="166"/>
      <c r="AY755" s="166"/>
      <c r="AZ755" s="166"/>
      <c r="BA755" s="166"/>
      <c r="BB755" s="166"/>
      <c r="BC755" s="166"/>
      <c r="BD755" s="166"/>
      <c r="BE755" s="166"/>
      <c r="BF755" s="166"/>
      <c r="BG755" s="166"/>
      <c r="BH755" s="166"/>
      <c r="BI755" s="166"/>
      <c r="BJ755" s="166"/>
      <c r="BK755" s="166"/>
      <c r="BL755" s="166"/>
      <c r="BM755" s="166"/>
      <c r="BN755" s="166"/>
      <c r="BO755" s="166"/>
      <c r="BP755" s="166"/>
      <c r="BQ755" s="166"/>
      <c r="BR755" s="166"/>
      <c r="BS755" s="166"/>
    </row>
    <row r="756" spans="1:71" ht="15.75" customHeight="1" thickBot="1" x14ac:dyDescent="0.3">
      <c r="A756" s="165"/>
      <c r="B756" s="165"/>
      <c r="C756" s="148"/>
      <c r="D756" s="148"/>
      <c r="E756" s="166"/>
      <c r="F756" s="166"/>
      <c r="G756" s="166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  <c r="U756" s="166"/>
      <c r="V756" s="166"/>
      <c r="W756" s="166"/>
      <c r="X756" s="166"/>
      <c r="Y756" s="166"/>
      <c r="Z756" s="166"/>
      <c r="AA756" s="166"/>
      <c r="AB756" s="166"/>
      <c r="AC756" s="166"/>
      <c r="AD756" s="166"/>
      <c r="AE756" s="166"/>
      <c r="AF756" s="166"/>
      <c r="AG756" s="166"/>
      <c r="AH756" s="166"/>
      <c r="AI756" s="166"/>
      <c r="AJ756" s="166"/>
      <c r="AK756" s="166"/>
      <c r="AL756" s="166"/>
      <c r="AM756" s="166"/>
      <c r="AN756" s="166"/>
      <c r="AO756" s="166"/>
      <c r="AP756" s="166"/>
      <c r="AQ756" s="166"/>
      <c r="AR756" s="166"/>
      <c r="AS756" s="166"/>
      <c r="AT756" s="166"/>
      <c r="AU756" s="166"/>
      <c r="AV756" s="166"/>
      <c r="AW756" s="166"/>
      <c r="AX756" s="166"/>
      <c r="AY756" s="166"/>
      <c r="AZ756" s="166"/>
      <c r="BA756" s="166"/>
      <c r="BB756" s="166"/>
      <c r="BC756" s="166"/>
      <c r="BD756" s="166"/>
      <c r="BE756" s="166"/>
      <c r="BF756" s="166"/>
      <c r="BG756" s="166"/>
      <c r="BH756" s="166"/>
      <c r="BI756" s="166"/>
      <c r="BJ756" s="166"/>
      <c r="BK756" s="166"/>
      <c r="BL756" s="166"/>
      <c r="BM756" s="166"/>
      <c r="BN756" s="166"/>
      <c r="BO756" s="166"/>
      <c r="BP756" s="166"/>
      <c r="BQ756" s="166"/>
      <c r="BR756" s="166"/>
      <c r="BS756" s="166"/>
    </row>
    <row r="757" spans="1:71" ht="15.75" customHeight="1" thickBot="1" x14ac:dyDescent="0.3">
      <c r="A757" s="165"/>
      <c r="B757" s="165"/>
      <c r="C757" s="148"/>
      <c r="D757" s="148"/>
      <c r="E757" s="166"/>
      <c r="F757" s="166"/>
      <c r="G757" s="166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  <c r="U757" s="166"/>
      <c r="V757" s="166"/>
      <c r="W757" s="166"/>
      <c r="X757" s="166"/>
      <c r="Y757" s="166"/>
      <c r="Z757" s="166"/>
      <c r="AA757" s="166"/>
      <c r="AB757" s="166"/>
      <c r="AC757" s="166"/>
      <c r="AD757" s="166"/>
      <c r="AE757" s="166"/>
      <c r="AF757" s="166"/>
      <c r="AG757" s="166"/>
      <c r="AH757" s="166"/>
      <c r="AI757" s="166"/>
      <c r="AJ757" s="166"/>
      <c r="AK757" s="166"/>
      <c r="AL757" s="166"/>
      <c r="AM757" s="166"/>
      <c r="AN757" s="166"/>
      <c r="AO757" s="166"/>
      <c r="AP757" s="166"/>
      <c r="AQ757" s="166"/>
      <c r="AR757" s="166"/>
      <c r="AS757" s="166"/>
      <c r="AT757" s="166"/>
      <c r="AU757" s="166"/>
      <c r="AV757" s="166"/>
      <c r="AW757" s="166"/>
      <c r="AX757" s="166"/>
      <c r="AY757" s="166"/>
      <c r="AZ757" s="166"/>
      <c r="BA757" s="166"/>
      <c r="BB757" s="166"/>
      <c r="BC757" s="166"/>
      <c r="BD757" s="166"/>
      <c r="BE757" s="166"/>
      <c r="BF757" s="166"/>
      <c r="BG757" s="166"/>
      <c r="BH757" s="166"/>
      <c r="BI757" s="166"/>
      <c r="BJ757" s="166"/>
      <c r="BK757" s="166"/>
      <c r="BL757" s="166"/>
      <c r="BM757" s="166"/>
      <c r="BN757" s="166"/>
      <c r="BO757" s="166"/>
      <c r="BP757" s="166"/>
      <c r="BQ757" s="166"/>
      <c r="BR757" s="166"/>
      <c r="BS757" s="166"/>
    </row>
    <row r="758" spans="1:71" ht="15.75" customHeight="1" thickBot="1" x14ac:dyDescent="0.3">
      <c r="A758" s="165"/>
      <c r="B758" s="165"/>
      <c r="C758" s="148"/>
      <c r="D758" s="148"/>
      <c r="E758" s="166"/>
      <c r="F758" s="166"/>
      <c r="G758" s="166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  <c r="U758" s="166"/>
      <c r="V758" s="166"/>
      <c r="W758" s="166"/>
      <c r="X758" s="166"/>
      <c r="Y758" s="166"/>
      <c r="Z758" s="166"/>
      <c r="AA758" s="166"/>
      <c r="AB758" s="166"/>
      <c r="AC758" s="166"/>
      <c r="AD758" s="166"/>
      <c r="AE758" s="166"/>
      <c r="AF758" s="166"/>
      <c r="AG758" s="166"/>
      <c r="AH758" s="166"/>
      <c r="AI758" s="166"/>
      <c r="AJ758" s="166"/>
      <c r="AK758" s="166"/>
      <c r="AL758" s="166"/>
      <c r="AM758" s="166"/>
      <c r="AN758" s="166"/>
      <c r="AO758" s="166"/>
      <c r="AP758" s="166"/>
      <c r="AQ758" s="166"/>
      <c r="AR758" s="166"/>
      <c r="AS758" s="166"/>
      <c r="AT758" s="166"/>
      <c r="AU758" s="166"/>
      <c r="AV758" s="166"/>
      <c r="AW758" s="166"/>
      <c r="AX758" s="166"/>
      <c r="AY758" s="166"/>
      <c r="AZ758" s="166"/>
      <c r="BA758" s="166"/>
      <c r="BB758" s="166"/>
      <c r="BC758" s="166"/>
      <c r="BD758" s="166"/>
      <c r="BE758" s="166"/>
      <c r="BF758" s="166"/>
      <c r="BG758" s="166"/>
      <c r="BH758" s="166"/>
      <c r="BI758" s="166"/>
      <c r="BJ758" s="166"/>
      <c r="BK758" s="166"/>
      <c r="BL758" s="166"/>
      <c r="BM758" s="166"/>
      <c r="BN758" s="166"/>
      <c r="BO758" s="166"/>
      <c r="BP758" s="166"/>
      <c r="BQ758" s="166"/>
      <c r="BR758" s="166"/>
      <c r="BS758" s="166"/>
    </row>
    <row r="759" spans="1:71" ht="15.75" customHeight="1" thickBot="1" x14ac:dyDescent="0.3">
      <c r="A759" s="165"/>
      <c r="B759" s="165"/>
      <c r="C759" s="148"/>
      <c r="D759" s="148"/>
      <c r="E759" s="166"/>
      <c r="F759" s="166"/>
      <c r="G759" s="166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  <c r="U759" s="166"/>
      <c r="V759" s="166"/>
      <c r="W759" s="166"/>
      <c r="X759" s="166"/>
      <c r="Y759" s="166"/>
      <c r="Z759" s="166"/>
      <c r="AA759" s="166"/>
      <c r="AB759" s="166"/>
      <c r="AC759" s="166"/>
      <c r="AD759" s="166"/>
      <c r="AE759" s="166"/>
      <c r="AF759" s="166"/>
      <c r="AG759" s="166"/>
      <c r="AH759" s="166"/>
      <c r="AI759" s="166"/>
      <c r="AJ759" s="166"/>
      <c r="AK759" s="166"/>
      <c r="AL759" s="166"/>
      <c r="AM759" s="166"/>
      <c r="AN759" s="166"/>
      <c r="AO759" s="166"/>
      <c r="AP759" s="166"/>
      <c r="AQ759" s="166"/>
      <c r="AR759" s="166"/>
      <c r="AS759" s="166"/>
      <c r="AT759" s="166"/>
      <c r="AU759" s="166"/>
      <c r="AV759" s="166"/>
      <c r="AW759" s="166"/>
      <c r="AX759" s="166"/>
      <c r="AY759" s="166"/>
      <c r="AZ759" s="166"/>
      <c r="BA759" s="166"/>
      <c r="BB759" s="166"/>
      <c r="BC759" s="166"/>
      <c r="BD759" s="166"/>
      <c r="BE759" s="166"/>
      <c r="BF759" s="166"/>
      <c r="BG759" s="166"/>
      <c r="BH759" s="166"/>
      <c r="BI759" s="166"/>
      <c r="BJ759" s="166"/>
      <c r="BK759" s="166"/>
      <c r="BL759" s="166"/>
      <c r="BM759" s="166"/>
      <c r="BN759" s="166"/>
      <c r="BO759" s="166"/>
      <c r="BP759" s="166"/>
      <c r="BQ759" s="166"/>
      <c r="BR759" s="166"/>
      <c r="BS759" s="166"/>
    </row>
    <row r="760" spans="1:71" ht="15.75" customHeight="1" thickBot="1" x14ac:dyDescent="0.3">
      <c r="A760" s="165"/>
      <c r="B760" s="165"/>
      <c r="C760" s="148"/>
      <c r="D760" s="148"/>
      <c r="E760" s="166"/>
      <c r="F760" s="166"/>
      <c r="G760" s="166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  <c r="U760" s="166"/>
      <c r="V760" s="166"/>
      <c r="W760" s="166"/>
      <c r="X760" s="166"/>
      <c r="Y760" s="166"/>
      <c r="Z760" s="166"/>
      <c r="AA760" s="166"/>
      <c r="AB760" s="166"/>
      <c r="AC760" s="166"/>
      <c r="AD760" s="166"/>
      <c r="AE760" s="166"/>
      <c r="AF760" s="166"/>
      <c r="AG760" s="166"/>
      <c r="AH760" s="166"/>
      <c r="AI760" s="166"/>
      <c r="AJ760" s="166"/>
      <c r="AK760" s="166"/>
      <c r="AL760" s="166"/>
      <c r="AM760" s="166"/>
      <c r="AN760" s="166"/>
      <c r="AO760" s="166"/>
      <c r="AP760" s="166"/>
      <c r="AQ760" s="166"/>
      <c r="AR760" s="166"/>
      <c r="AS760" s="166"/>
      <c r="AT760" s="166"/>
      <c r="AU760" s="166"/>
      <c r="AV760" s="166"/>
      <c r="AW760" s="166"/>
      <c r="AX760" s="166"/>
      <c r="AY760" s="166"/>
      <c r="AZ760" s="166"/>
      <c r="BA760" s="166"/>
      <c r="BB760" s="166"/>
      <c r="BC760" s="166"/>
      <c r="BD760" s="166"/>
      <c r="BE760" s="166"/>
      <c r="BF760" s="166"/>
      <c r="BG760" s="166"/>
      <c r="BH760" s="166"/>
      <c r="BI760" s="166"/>
      <c r="BJ760" s="166"/>
      <c r="BK760" s="166"/>
      <c r="BL760" s="166"/>
      <c r="BM760" s="166"/>
      <c r="BN760" s="166"/>
      <c r="BO760" s="166"/>
      <c r="BP760" s="166"/>
      <c r="BQ760" s="166"/>
      <c r="BR760" s="166"/>
      <c r="BS760" s="166"/>
    </row>
    <row r="761" spans="1:71" ht="15.75" customHeight="1" thickBot="1" x14ac:dyDescent="0.3">
      <c r="A761" s="165"/>
      <c r="B761" s="165"/>
      <c r="C761" s="148"/>
      <c r="D761" s="148"/>
      <c r="E761" s="166"/>
      <c r="F761" s="166"/>
      <c r="G761" s="166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  <c r="U761" s="166"/>
      <c r="V761" s="166"/>
      <c r="W761" s="166"/>
      <c r="X761" s="166"/>
      <c r="Y761" s="166"/>
      <c r="Z761" s="166"/>
      <c r="AA761" s="166"/>
      <c r="AB761" s="166"/>
      <c r="AC761" s="166"/>
      <c r="AD761" s="166"/>
      <c r="AE761" s="166"/>
      <c r="AF761" s="166"/>
      <c r="AG761" s="166"/>
      <c r="AH761" s="166"/>
      <c r="AI761" s="166"/>
      <c r="AJ761" s="166"/>
      <c r="AK761" s="166"/>
      <c r="AL761" s="166"/>
      <c r="AM761" s="166"/>
      <c r="AN761" s="166"/>
      <c r="AO761" s="166"/>
      <c r="AP761" s="166"/>
      <c r="AQ761" s="166"/>
      <c r="AR761" s="166"/>
      <c r="AS761" s="166"/>
      <c r="AT761" s="166"/>
      <c r="AU761" s="166"/>
      <c r="AV761" s="166"/>
      <c r="AW761" s="166"/>
      <c r="AX761" s="166"/>
      <c r="AY761" s="166"/>
      <c r="AZ761" s="166"/>
      <c r="BA761" s="166"/>
      <c r="BB761" s="166"/>
      <c r="BC761" s="166"/>
      <c r="BD761" s="166"/>
      <c r="BE761" s="166"/>
      <c r="BF761" s="166"/>
      <c r="BG761" s="166"/>
      <c r="BH761" s="166"/>
      <c r="BI761" s="166"/>
      <c r="BJ761" s="166"/>
      <c r="BK761" s="166"/>
      <c r="BL761" s="166"/>
      <c r="BM761" s="166"/>
      <c r="BN761" s="166"/>
      <c r="BO761" s="166"/>
      <c r="BP761" s="166"/>
      <c r="BQ761" s="166"/>
      <c r="BR761" s="166"/>
      <c r="BS761" s="166"/>
    </row>
    <row r="762" spans="1:71" ht="15.75" customHeight="1" thickBot="1" x14ac:dyDescent="0.3">
      <c r="A762" s="165"/>
      <c r="B762" s="165"/>
      <c r="C762" s="148"/>
      <c r="D762" s="148"/>
      <c r="E762" s="166"/>
      <c r="F762" s="166"/>
      <c r="G762" s="166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  <c r="U762" s="166"/>
      <c r="V762" s="166"/>
      <c r="W762" s="166"/>
      <c r="X762" s="166"/>
      <c r="Y762" s="166"/>
      <c r="Z762" s="166"/>
      <c r="AA762" s="166"/>
      <c r="AB762" s="166"/>
      <c r="AC762" s="166"/>
      <c r="AD762" s="166"/>
      <c r="AE762" s="166"/>
      <c r="AF762" s="166"/>
      <c r="AG762" s="166"/>
      <c r="AH762" s="166"/>
      <c r="AI762" s="166"/>
      <c r="AJ762" s="166"/>
      <c r="AK762" s="166"/>
      <c r="AL762" s="166"/>
      <c r="AM762" s="166"/>
      <c r="AN762" s="166"/>
      <c r="AO762" s="166"/>
      <c r="AP762" s="166"/>
      <c r="AQ762" s="166"/>
      <c r="AR762" s="166"/>
      <c r="AS762" s="166"/>
      <c r="AT762" s="166"/>
      <c r="AU762" s="166"/>
      <c r="AV762" s="166"/>
      <c r="AW762" s="166"/>
      <c r="AX762" s="166"/>
      <c r="AY762" s="166"/>
      <c r="AZ762" s="166"/>
      <c r="BA762" s="166"/>
      <c r="BB762" s="166"/>
      <c r="BC762" s="166"/>
      <c r="BD762" s="166"/>
      <c r="BE762" s="166"/>
      <c r="BF762" s="166"/>
      <c r="BG762" s="166"/>
      <c r="BH762" s="166"/>
      <c r="BI762" s="166"/>
      <c r="BJ762" s="166"/>
      <c r="BK762" s="166"/>
      <c r="BL762" s="166"/>
      <c r="BM762" s="166"/>
      <c r="BN762" s="166"/>
      <c r="BO762" s="166"/>
      <c r="BP762" s="166"/>
      <c r="BQ762" s="166"/>
      <c r="BR762" s="166"/>
      <c r="BS762" s="166"/>
    </row>
    <row r="763" spans="1:71" ht="15.75" customHeight="1" thickBot="1" x14ac:dyDescent="0.3">
      <c r="A763" s="165"/>
      <c r="B763" s="165"/>
      <c r="C763" s="148"/>
      <c r="D763" s="148"/>
      <c r="E763" s="166"/>
      <c r="F763" s="166"/>
      <c r="G763" s="166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  <c r="U763" s="166"/>
      <c r="V763" s="166"/>
      <c r="W763" s="166"/>
      <c r="X763" s="166"/>
      <c r="Y763" s="166"/>
      <c r="Z763" s="166"/>
      <c r="AA763" s="166"/>
      <c r="AB763" s="166"/>
      <c r="AC763" s="166"/>
      <c r="AD763" s="166"/>
      <c r="AE763" s="166"/>
      <c r="AF763" s="166"/>
      <c r="AG763" s="166"/>
      <c r="AH763" s="166"/>
      <c r="AI763" s="166"/>
      <c r="AJ763" s="166"/>
      <c r="AK763" s="166"/>
      <c r="AL763" s="166"/>
      <c r="AM763" s="166"/>
      <c r="AN763" s="166"/>
      <c r="AO763" s="166"/>
      <c r="AP763" s="166"/>
      <c r="AQ763" s="166"/>
      <c r="AR763" s="166"/>
      <c r="AS763" s="166"/>
      <c r="AT763" s="166"/>
      <c r="AU763" s="166"/>
      <c r="AV763" s="166"/>
      <c r="AW763" s="166"/>
      <c r="AX763" s="166"/>
      <c r="AY763" s="166"/>
      <c r="AZ763" s="166"/>
      <c r="BA763" s="166"/>
      <c r="BB763" s="166"/>
      <c r="BC763" s="166"/>
      <c r="BD763" s="166"/>
      <c r="BE763" s="166"/>
      <c r="BF763" s="166"/>
      <c r="BG763" s="166"/>
      <c r="BH763" s="166"/>
      <c r="BI763" s="166"/>
      <c r="BJ763" s="166"/>
      <c r="BK763" s="166"/>
      <c r="BL763" s="166"/>
      <c r="BM763" s="166"/>
      <c r="BN763" s="166"/>
      <c r="BO763" s="166"/>
      <c r="BP763" s="166"/>
      <c r="BQ763" s="166"/>
      <c r="BR763" s="166"/>
      <c r="BS763" s="166"/>
    </row>
    <row r="764" spans="1:71" ht="15.75" customHeight="1" thickBot="1" x14ac:dyDescent="0.3">
      <c r="A764" s="165"/>
      <c r="B764" s="165"/>
      <c r="C764" s="148"/>
      <c r="D764" s="148"/>
      <c r="E764" s="166"/>
      <c r="F764" s="166"/>
      <c r="G764" s="166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  <c r="U764" s="166"/>
      <c r="V764" s="166"/>
      <c r="W764" s="166"/>
      <c r="X764" s="166"/>
      <c r="Y764" s="166"/>
      <c r="Z764" s="166"/>
      <c r="AA764" s="166"/>
      <c r="AB764" s="166"/>
      <c r="AC764" s="166"/>
      <c r="AD764" s="166"/>
      <c r="AE764" s="166"/>
      <c r="AF764" s="166"/>
      <c r="AG764" s="166"/>
      <c r="AH764" s="166"/>
      <c r="AI764" s="166"/>
      <c r="AJ764" s="166"/>
      <c r="AK764" s="166"/>
      <c r="AL764" s="166"/>
      <c r="AM764" s="166"/>
      <c r="AN764" s="166"/>
      <c r="AO764" s="166"/>
      <c r="AP764" s="166"/>
      <c r="AQ764" s="166"/>
      <c r="AR764" s="166"/>
      <c r="AS764" s="166"/>
      <c r="AT764" s="166"/>
      <c r="AU764" s="166"/>
      <c r="AV764" s="166"/>
      <c r="AW764" s="166"/>
      <c r="AX764" s="166"/>
      <c r="AY764" s="166"/>
      <c r="AZ764" s="166"/>
      <c r="BA764" s="166"/>
      <c r="BB764" s="166"/>
      <c r="BC764" s="166"/>
      <c r="BD764" s="166"/>
      <c r="BE764" s="166"/>
      <c r="BF764" s="166"/>
      <c r="BG764" s="166"/>
      <c r="BH764" s="166"/>
      <c r="BI764" s="166"/>
      <c r="BJ764" s="166"/>
      <c r="BK764" s="166"/>
      <c r="BL764" s="166"/>
      <c r="BM764" s="166"/>
      <c r="BN764" s="166"/>
      <c r="BO764" s="166"/>
      <c r="BP764" s="166"/>
      <c r="BQ764" s="166"/>
      <c r="BR764" s="166"/>
      <c r="BS764" s="166"/>
    </row>
    <row r="765" spans="1:71" ht="15.75" customHeight="1" thickBot="1" x14ac:dyDescent="0.3">
      <c r="A765" s="165"/>
      <c r="B765" s="165"/>
      <c r="C765" s="148"/>
      <c r="D765" s="148"/>
      <c r="E765" s="166"/>
      <c r="F765" s="166"/>
      <c r="G765" s="166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  <c r="U765" s="166"/>
      <c r="V765" s="166"/>
      <c r="W765" s="166"/>
      <c r="X765" s="166"/>
      <c r="Y765" s="166"/>
      <c r="Z765" s="166"/>
      <c r="AA765" s="166"/>
      <c r="AB765" s="166"/>
      <c r="AC765" s="166"/>
      <c r="AD765" s="166"/>
      <c r="AE765" s="166"/>
      <c r="AF765" s="166"/>
      <c r="AG765" s="166"/>
      <c r="AH765" s="166"/>
      <c r="AI765" s="166"/>
      <c r="AJ765" s="166"/>
      <c r="AK765" s="166"/>
      <c r="AL765" s="166"/>
      <c r="AM765" s="166"/>
      <c r="AN765" s="166"/>
      <c r="AO765" s="166"/>
      <c r="AP765" s="166"/>
      <c r="AQ765" s="166"/>
      <c r="AR765" s="166"/>
      <c r="AS765" s="166"/>
      <c r="AT765" s="166"/>
      <c r="AU765" s="166"/>
      <c r="AV765" s="166"/>
      <c r="AW765" s="166"/>
      <c r="AX765" s="166"/>
      <c r="AY765" s="166"/>
      <c r="AZ765" s="166"/>
      <c r="BA765" s="166"/>
      <c r="BB765" s="166"/>
      <c r="BC765" s="166"/>
      <c r="BD765" s="166"/>
      <c r="BE765" s="166"/>
      <c r="BF765" s="166"/>
      <c r="BG765" s="166"/>
      <c r="BH765" s="166"/>
      <c r="BI765" s="166"/>
      <c r="BJ765" s="166"/>
      <c r="BK765" s="166"/>
      <c r="BL765" s="166"/>
      <c r="BM765" s="166"/>
      <c r="BN765" s="166"/>
      <c r="BO765" s="166"/>
      <c r="BP765" s="166"/>
      <c r="BQ765" s="166"/>
      <c r="BR765" s="166"/>
      <c r="BS765" s="166"/>
    </row>
    <row r="766" spans="1:71" ht="15.75" customHeight="1" thickBot="1" x14ac:dyDescent="0.3">
      <c r="A766" s="165"/>
      <c r="B766" s="165"/>
      <c r="C766" s="148"/>
      <c r="D766" s="148"/>
      <c r="E766" s="166"/>
      <c r="F766" s="166"/>
      <c r="G766" s="166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  <c r="U766" s="166"/>
      <c r="V766" s="166"/>
      <c r="W766" s="166"/>
      <c r="X766" s="166"/>
      <c r="Y766" s="166"/>
      <c r="Z766" s="166"/>
      <c r="AA766" s="166"/>
      <c r="AB766" s="166"/>
      <c r="AC766" s="166"/>
      <c r="AD766" s="166"/>
      <c r="AE766" s="166"/>
      <c r="AF766" s="166"/>
      <c r="AG766" s="166"/>
      <c r="AH766" s="166"/>
      <c r="AI766" s="166"/>
      <c r="AJ766" s="166"/>
      <c r="AK766" s="166"/>
      <c r="AL766" s="166"/>
      <c r="AM766" s="166"/>
      <c r="AN766" s="166"/>
      <c r="AO766" s="166"/>
      <c r="AP766" s="166"/>
      <c r="AQ766" s="166"/>
      <c r="AR766" s="166"/>
      <c r="AS766" s="166"/>
      <c r="AT766" s="166"/>
      <c r="AU766" s="166"/>
      <c r="AV766" s="166"/>
      <c r="AW766" s="166"/>
      <c r="AX766" s="166"/>
      <c r="AY766" s="166"/>
      <c r="AZ766" s="166"/>
      <c r="BA766" s="166"/>
      <c r="BB766" s="166"/>
      <c r="BC766" s="166"/>
      <c r="BD766" s="166"/>
      <c r="BE766" s="166"/>
      <c r="BF766" s="166"/>
      <c r="BG766" s="166"/>
      <c r="BH766" s="166"/>
      <c r="BI766" s="166"/>
      <c r="BJ766" s="166"/>
      <c r="BK766" s="166"/>
      <c r="BL766" s="166"/>
      <c r="BM766" s="166"/>
      <c r="BN766" s="166"/>
      <c r="BO766" s="166"/>
      <c r="BP766" s="166"/>
      <c r="BQ766" s="166"/>
      <c r="BR766" s="166"/>
      <c r="BS766" s="166"/>
    </row>
    <row r="767" spans="1:71" ht="15.75" customHeight="1" thickBot="1" x14ac:dyDescent="0.3">
      <c r="A767" s="165"/>
      <c r="B767" s="165"/>
      <c r="C767" s="148"/>
      <c r="D767" s="148"/>
      <c r="E767" s="166"/>
      <c r="F767" s="166"/>
      <c r="G767" s="166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  <c r="U767" s="166"/>
      <c r="V767" s="166"/>
      <c r="W767" s="166"/>
      <c r="X767" s="166"/>
      <c r="Y767" s="166"/>
      <c r="Z767" s="166"/>
      <c r="AA767" s="166"/>
      <c r="AB767" s="166"/>
      <c r="AC767" s="166"/>
      <c r="AD767" s="166"/>
      <c r="AE767" s="166"/>
      <c r="AF767" s="166"/>
      <c r="AG767" s="166"/>
      <c r="AH767" s="166"/>
      <c r="AI767" s="166"/>
      <c r="AJ767" s="166"/>
      <c r="AK767" s="166"/>
      <c r="AL767" s="166"/>
      <c r="AM767" s="166"/>
      <c r="AN767" s="166"/>
      <c r="AO767" s="166"/>
      <c r="AP767" s="166"/>
      <c r="AQ767" s="166"/>
      <c r="AR767" s="166"/>
      <c r="AS767" s="166"/>
      <c r="AT767" s="166"/>
      <c r="AU767" s="166"/>
      <c r="AV767" s="166"/>
      <c r="AW767" s="166"/>
      <c r="AX767" s="166"/>
      <c r="AY767" s="166"/>
      <c r="AZ767" s="166"/>
      <c r="BA767" s="166"/>
      <c r="BB767" s="166"/>
      <c r="BC767" s="166"/>
      <c r="BD767" s="166"/>
      <c r="BE767" s="166"/>
      <c r="BF767" s="166"/>
      <c r="BG767" s="166"/>
      <c r="BH767" s="166"/>
      <c r="BI767" s="166"/>
      <c r="BJ767" s="166"/>
      <c r="BK767" s="166"/>
      <c r="BL767" s="166"/>
      <c r="BM767" s="166"/>
      <c r="BN767" s="166"/>
      <c r="BO767" s="166"/>
      <c r="BP767" s="166"/>
      <c r="BQ767" s="166"/>
      <c r="BR767" s="166"/>
      <c r="BS767" s="166"/>
    </row>
    <row r="768" spans="1:71" ht="15.75" customHeight="1" thickBot="1" x14ac:dyDescent="0.3">
      <c r="A768" s="165"/>
      <c r="B768" s="165"/>
      <c r="C768" s="148"/>
      <c r="D768" s="148"/>
      <c r="E768" s="166"/>
      <c r="F768" s="166"/>
      <c r="G768" s="166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  <c r="U768" s="166"/>
      <c r="V768" s="166"/>
      <c r="W768" s="166"/>
      <c r="X768" s="166"/>
      <c r="Y768" s="166"/>
      <c r="Z768" s="166"/>
      <c r="AA768" s="166"/>
      <c r="AB768" s="166"/>
      <c r="AC768" s="166"/>
      <c r="AD768" s="166"/>
      <c r="AE768" s="166"/>
      <c r="AF768" s="166"/>
      <c r="AG768" s="166"/>
      <c r="AH768" s="166"/>
      <c r="AI768" s="166"/>
      <c r="AJ768" s="166"/>
      <c r="AK768" s="166"/>
      <c r="AL768" s="166"/>
      <c r="AM768" s="166"/>
      <c r="AN768" s="166"/>
      <c r="AO768" s="166"/>
      <c r="AP768" s="166"/>
      <c r="AQ768" s="166"/>
      <c r="AR768" s="166"/>
      <c r="AS768" s="166"/>
      <c r="AT768" s="166"/>
      <c r="AU768" s="166"/>
      <c r="AV768" s="166"/>
      <c r="AW768" s="166"/>
      <c r="AX768" s="166"/>
      <c r="AY768" s="166"/>
      <c r="AZ768" s="166"/>
      <c r="BA768" s="166"/>
      <c r="BB768" s="166"/>
      <c r="BC768" s="166"/>
      <c r="BD768" s="166"/>
      <c r="BE768" s="166"/>
      <c r="BF768" s="166"/>
      <c r="BG768" s="166"/>
      <c r="BH768" s="166"/>
      <c r="BI768" s="166"/>
      <c r="BJ768" s="166"/>
      <c r="BK768" s="166"/>
      <c r="BL768" s="166"/>
      <c r="BM768" s="166"/>
      <c r="BN768" s="166"/>
      <c r="BO768" s="166"/>
      <c r="BP768" s="166"/>
      <c r="BQ768" s="166"/>
      <c r="BR768" s="166"/>
      <c r="BS768" s="166"/>
    </row>
    <row r="769" spans="1:71" ht="15.75" customHeight="1" thickBot="1" x14ac:dyDescent="0.3">
      <c r="A769" s="165"/>
      <c r="B769" s="165"/>
      <c r="C769" s="148"/>
      <c r="D769" s="148"/>
      <c r="E769" s="166"/>
      <c r="F769" s="166"/>
      <c r="G769" s="166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  <c r="U769" s="166"/>
      <c r="V769" s="166"/>
      <c r="W769" s="166"/>
      <c r="X769" s="166"/>
      <c r="Y769" s="166"/>
      <c r="Z769" s="166"/>
      <c r="AA769" s="166"/>
      <c r="AB769" s="166"/>
      <c r="AC769" s="166"/>
      <c r="AD769" s="166"/>
      <c r="AE769" s="166"/>
      <c r="AF769" s="166"/>
      <c r="AG769" s="166"/>
      <c r="AH769" s="166"/>
      <c r="AI769" s="166"/>
      <c r="AJ769" s="166"/>
      <c r="AK769" s="166"/>
      <c r="AL769" s="166"/>
      <c r="AM769" s="166"/>
      <c r="AN769" s="166"/>
      <c r="AO769" s="166"/>
      <c r="AP769" s="166"/>
      <c r="AQ769" s="166"/>
      <c r="AR769" s="166"/>
      <c r="AS769" s="166"/>
      <c r="AT769" s="166"/>
      <c r="AU769" s="166"/>
      <c r="AV769" s="166"/>
      <c r="AW769" s="166"/>
      <c r="AX769" s="166"/>
      <c r="AY769" s="166"/>
      <c r="AZ769" s="166"/>
      <c r="BA769" s="166"/>
      <c r="BB769" s="166"/>
      <c r="BC769" s="166"/>
      <c r="BD769" s="166"/>
      <c r="BE769" s="166"/>
      <c r="BF769" s="166"/>
      <c r="BG769" s="166"/>
      <c r="BH769" s="166"/>
      <c r="BI769" s="166"/>
      <c r="BJ769" s="166"/>
      <c r="BK769" s="166"/>
      <c r="BL769" s="166"/>
      <c r="BM769" s="166"/>
      <c r="BN769" s="166"/>
      <c r="BO769" s="166"/>
      <c r="BP769" s="166"/>
      <c r="BQ769" s="166"/>
      <c r="BR769" s="166"/>
      <c r="BS769" s="166"/>
    </row>
    <row r="770" spans="1:71" ht="15.75" customHeight="1" thickBot="1" x14ac:dyDescent="0.3">
      <c r="A770" s="165"/>
      <c r="B770" s="165"/>
      <c r="C770" s="148"/>
      <c r="D770" s="148"/>
      <c r="E770" s="166"/>
      <c r="F770" s="166"/>
      <c r="G770" s="166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  <c r="U770" s="166"/>
      <c r="V770" s="166"/>
      <c r="W770" s="166"/>
      <c r="X770" s="166"/>
      <c r="Y770" s="166"/>
      <c r="Z770" s="166"/>
      <c r="AA770" s="166"/>
      <c r="AB770" s="166"/>
      <c r="AC770" s="166"/>
      <c r="AD770" s="166"/>
      <c r="AE770" s="166"/>
      <c r="AF770" s="166"/>
      <c r="AG770" s="166"/>
      <c r="AH770" s="166"/>
      <c r="AI770" s="166"/>
      <c r="AJ770" s="166"/>
      <c r="AK770" s="166"/>
      <c r="AL770" s="166"/>
      <c r="AM770" s="166"/>
      <c r="AN770" s="166"/>
      <c r="AO770" s="166"/>
      <c r="AP770" s="166"/>
      <c r="AQ770" s="166"/>
      <c r="AR770" s="166"/>
      <c r="AS770" s="166"/>
      <c r="AT770" s="166"/>
      <c r="AU770" s="166"/>
      <c r="AV770" s="166"/>
      <c r="AW770" s="166"/>
      <c r="AX770" s="166"/>
      <c r="AY770" s="166"/>
      <c r="AZ770" s="166"/>
      <c r="BA770" s="166"/>
      <c r="BB770" s="166"/>
      <c r="BC770" s="166"/>
      <c r="BD770" s="166"/>
      <c r="BE770" s="166"/>
      <c r="BF770" s="166"/>
      <c r="BG770" s="166"/>
      <c r="BH770" s="166"/>
      <c r="BI770" s="166"/>
      <c r="BJ770" s="166"/>
      <c r="BK770" s="166"/>
      <c r="BL770" s="166"/>
      <c r="BM770" s="166"/>
      <c r="BN770" s="166"/>
      <c r="BO770" s="166"/>
      <c r="BP770" s="166"/>
      <c r="BQ770" s="166"/>
      <c r="BR770" s="166"/>
      <c r="BS770" s="166"/>
    </row>
    <row r="771" spans="1:71" ht="15.75" customHeight="1" thickBot="1" x14ac:dyDescent="0.3">
      <c r="A771" s="165"/>
      <c r="B771" s="165"/>
      <c r="C771" s="148"/>
      <c r="D771" s="148"/>
      <c r="E771" s="166"/>
      <c r="F771" s="166"/>
      <c r="G771" s="166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  <c r="U771" s="166"/>
      <c r="V771" s="166"/>
      <c r="W771" s="166"/>
      <c r="X771" s="166"/>
      <c r="Y771" s="166"/>
      <c r="Z771" s="166"/>
      <c r="AA771" s="166"/>
      <c r="AB771" s="166"/>
      <c r="AC771" s="166"/>
      <c r="AD771" s="166"/>
      <c r="AE771" s="166"/>
      <c r="AF771" s="166"/>
      <c r="AG771" s="166"/>
      <c r="AH771" s="166"/>
      <c r="AI771" s="166"/>
      <c r="AJ771" s="166"/>
      <c r="AK771" s="166"/>
      <c r="AL771" s="166"/>
      <c r="AM771" s="166"/>
      <c r="AN771" s="166"/>
      <c r="AO771" s="166"/>
      <c r="AP771" s="166"/>
      <c r="AQ771" s="166"/>
      <c r="AR771" s="166"/>
      <c r="AS771" s="166"/>
      <c r="AT771" s="166"/>
      <c r="AU771" s="166"/>
      <c r="AV771" s="166"/>
      <c r="AW771" s="166"/>
      <c r="AX771" s="166"/>
      <c r="AY771" s="166"/>
      <c r="AZ771" s="166"/>
      <c r="BA771" s="166"/>
      <c r="BB771" s="166"/>
      <c r="BC771" s="166"/>
      <c r="BD771" s="166"/>
      <c r="BE771" s="166"/>
      <c r="BF771" s="166"/>
      <c r="BG771" s="166"/>
      <c r="BH771" s="166"/>
      <c r="BI771" s="166"/>
      <c r="BJ771" s="166"/>
      <c r="BK771" s="166"/>
      <c r="BL771" s="166"/>
      <c r="BM771" s="166"/>
      <c r="BN771" s="166"/>
      <c r="BO771" s="166"/>
      <c r="BP771" s="166"/>
      <c r="BQ771" s="166"/>
      <c r="BR771" s="166"/>
      <c r="BS771" s="166"/>
    </row>
    <row r="772" spans="1:71" ht="15.75" customHeight="1" thickBot="1" x14ac:dyDescent="0.3">
      <c r="A772" s="165"/>
      <c r="B772" s="165"/>
      <c r="C772" s="148"/>
      <c r="D772" s="148"/>
      <c r="E772" s="166"/>
      <c r="F772" s="166"/>
      <c r="G772" s="166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  <c r="U772" s="166"/>
      <c r="V772" s="166"/>
      <c r="W772" s="166"/>
      <c r="X772" s="166"/>
      <c r="Y772" s="166"/>
      <c r="Z772" s="166"/>
      <c r="AA772" s="166"/>
      <c r="AB772" s="166"/>
      <c r="AC772" s="166"/>
      <c r="AD772" s="166"/>
      <c r="AE772" s="166"/>
      <c r="AF772" s="166"/>
      <c r="AG772" s="166"/>
      <c r="AH772" s="166"/>
      <c r="AI772" s="166"/>
      <c r="AJ772" s="166"/>
      <c r="AK772" s="166"/>
      <c r="AL772" s="166"/>
      <c r="AM772" s="166"/>
      <c r="AN772" s="166"/>
      <c r="AO772" s="166"/>
      <c r="AP772" s="166"/>
      <c r="AQ772" s="166"/>
      <c r="AR772" s="166"/>
      <c r="AS772" s="166"/>
      <c r="AT772" s="166"/>
      <c r="AU772" s="166"/>
      <c r="AV772" s="166"/>
      <c r="AW772" s="166"/>
      <c r="AX772" s="166"/>
      <c r="AY772" s="166"/>
      <c r="AZ772" s="166"/>
      <c r="BA772" s="166"/>
      <c r="BB772" s="166"/>
      <c r="BC772" s="166"/>
      <c r="BD772" s="166"/>
      <c r="BE772" s="166"/>
      <c r="BF772" s="166"/>
      <c r="BG772" s="166"/>
      <c r="BH772" s="166"/>
      <c r="BI772" s="166"/>
      <c r="BJ772" s="166"/>
      <c r="BK772" s="166"/>
      <c r="BL772" s="166"/>
      <c r="BM772" s="166"/>
      <c r="BN772" s="166"/>
      <c r="BO772" s="166"/>
      <c r="BP772" s="166"/>
      <c r="BQ772" s="166"/>
      <c r="BR772" s="166"/>
      <c r="BS772" s="166"/>
    </row>
    <row r="773" spans="1:71" ht="15.75" customHeight="1" thickBot="1" x14ac:dyDescent="0.3">
      <c r="A773" s="165"/>
      <c r="B773" s="165"/>
      <c r="C773" s="148"/>
      <c r="D773" s="148"/>
      <c r="E773" s="166"/>
      <c r="F773" s="166"/>
      <c r="G773" s="166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  <c r="U773" s="166"/>
      <c r="V773" s="166"/>
      <c r="W773" s="166"/>
      <c r="X773" s="166"/>
      <c r="Y773" s="166"/>
      <c r="Z773" s="166"/>
      <c r="AA773" s="166"/>
      <c r="AB773" s="166"/>
      <c r="AC773" s="166"/>
      <c r="AD773" s="166"/>
      <c r="AE773" s="166"/>
      <c r="AF773" s="166"/>
      <c r="AG773" s="166"/>
      <c r="AH773" s="166"/>
      <c r="AI773" s="166"/>
      <c r="AJ773" s="166"/>
      <c r="AK773" s="166"/>
      <c r="AL773" s="166"/>
      <c r="AM773" s="166"/>
      <c r="AN773" s="166"/>
      <c r="AO773" s="166"/>
      <c r="AP773" s="166"/>
      <c r="AQ773" s="166"/>
      <c r="AR773" s="166"/>
      <c r="AS773" s="166"/>
      <c r="AT773" s="166"/>
      <c r="AU773" s="166"/>
      <c r="AV773" s="166"/>
      <c r="AW773" s="166"/>
      <c r="AX773" s="166"/>
      <c r="AY773" s="166"/>
      <c r="AZ773" s="166"/>
      <c r="BA773" s="166"/>
      <c r="BB773" s="166"/>
      <c r="BC773" s="166"/>
      <c r="BD773" s="166"/>
      <c r="BE773" s="166"/>
      <c r="BF773" s="166"/>
      <c r="BG773" s="166"/>
      <c r="BH773" s="166"/>
      <c r="BI773" s="166"/>
      <c r="BJ773" s="166"/>
      <c r="BK773" s="166"/>
      <c r="BL773" s="166"/>
      <c r="BM773" s="166"/>
      <c r="BN773" s="166"/>
      <c r="BO773" s="166"/>
      <c r="BP773" s="166"/>
      <c r="BQ773" s="166"/>
      <c r="BR773" s="166"/>
      <c r="BS773" s="166"/>
    </row>
    <row r="774" spans="1:71" ht="15.75" customHeight="1" thickBot="1" x14ac:dyDescent="0.3">
      <c r="A774" s="165"/>
      <c r="B774" s="165"/>
      <c r="C774" s="148"/>
      <c r="D774" s="148"/>
      <c r="E774" s="166"/>
      <c r="F774" s="166"/>
      <c r="G774" s="166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  <c r="U774" s="166"/>
      <c r="V774" s="166"/>
      <c r="W774" s="166"/>
      <c r="X774" s="166"/>
      <c r="Y774" s="166"/>
      <c r="Z774" s="166"/>
      <c r="AA774" s="166"/>
      <c r="AB774" s="166"/>
      <c r="AC774" s="166"/>
      <c r="AD774" s="166"/>
      <c r="AE774" s="166"/>
      <c r="AF774" s="166"/>
      <c r="AG774" s="166"/>
      <c r="AH774" s="166"/>
      <c r="AI774" s="166"/>
      <c r="AJ774" s="166"/>
      <c r="AK774" s="166"/>
      <c r="AL774" s="166"/>
      <c r="AM774" s="166"/>
      <c r="AN774" s="166"/>
      <c r="AO774" s="166"/>
      <c r="AP774" s="166"/>
      <c r="AQ774" s="166"/>
      <c r="AR774" s="166"/>
      <c r="AS774" s="166"/>
      <c r="AT774" s="166"/>
      <c r="AU774" s="166"/>
      <c r="AV774" s="166"/>
      <c r="AW774" s="166"/>
      <c r="AX774" s="166"/>
      <c r="AY774" s="166"/>
      <c r="AZ774" s="166"/>
      <c r="BA774" s="166"/>
      <c r="BB774" s="166"/>
      <c r="BC774" s="166"/>
      <c r="BD774" s="166"/>
      <c r="BE774" s="166"/>
      <c r="BF774" s="166"/>
      <c r="BG774" s="166"/>
      <c r="BH774" s="166"/>
      <c r="BI774" s="166"/>
      <c r="BJ774" s="166"/>
      <c r="BK774" s="166"/>
      <c r="BL774" s="166"/>
      <c r="BM774" s="166"/>
      <c r="BN774" s="166"/>
      <c r="BO774" s="166"/>
      <c r="BP774" s="166"/>
      <c r="BQ774" s="166"/>
      <c r="BR774" s="166"/>
      <c r="BS774" s="166"/>
    </row>
    <row r="775" spans="1:71" ht="15.75" customHeight="1" thickBot="1" x14ac:dyDescent="0.3">
      <c r="A775" s="165"/>
      <c r="B775" s="165"/>
      <c r="C775" s="148"/>
      <c r="D775" s="148"/>
      <c r="E775" s="166"/>
      <c r="F775" s="166"/>
      <c r="G775" s="166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  <c r="U775" s="166"/>
      <c r="V775" s="166"/>
      <c r="W775" s="166"/>
      <c r="X775" s="166"/>
      <c r="Y775" s="166"/>
      <c r="Z775" s="166"/>
      <c r="AA775" s="166"/>
      <c r="AB775" s="166"/>
      <c r="AC775" s="166"/>
      <c r="AD775" s="166"/>
      <c r="AE775" s="166"/>
      <c r="AF775" s="166"/>
      <c r="AG775" s="166"/>
      <c r="AH775" s="166"/>
      <c r="AI775" s="166"/>
      <c r="AJ775" s="166"/>
      <c r="AK775" s="166"/>
      <c r="AL775" s="166"/>
      <c r="AM775" s="166"/>
      <c r="AN775" s="166"/>
      <c r="AO775" s="166"/>
      <c r="AP775" s="166"/>
      <c r="AQ775" s="166"/>
      <c r="AR775" s="166"/>
      <c r="AS775" s="166"/>
      <c r="AT775" s="166"/>
      <c r="AU775" s="166"/>
      <c r="AV775" s="166"/>
      <c r="AW775" s="166"/>
      <c r="AX775" s="166"/>
      <c r="AY775" s="166"/>
      <c r="AZ775" s="166"/>
      <c r="BA775" s="166"/>
      <c r="BB775" s="166"/>
      <c r="BC775" s="166"/>
      <c r="BD775" s="166"/>
      <c r="BE775" s="166"/>
      <c r="BF775" s="166"/>
      <c r="BG775" s="166"/>
      <c r="BH775" s="166"/>
      <c r="BI775" s="166"/>
      <c r="BJ775" s="166"/>
      <c r="BK775" s="166"/>
      <c r="BL775" s="166"/>
      <c r="BM775" s="166"/>
      <c r="BN775" s="166"/>
      <c r="BO775" s="166"/>
      <c r="BP775" s="166"/>
      <c r="BQ775" s="166"/>
      <c r="BR775" s="166"/>
      <c r="BS775" s="166"/>
    </row>
    <row r="776" spans="1:71" thickBot="1" x14ac:dyDescent="0.3">
      <c r="E776" s="166"/>
      <c r="F776" s="166"/>
      <c r="G776" s="166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  <c r="U776" s="166"/>
      <c r="V776" s="166"/>
      <c r="W776" s="166"/>
      <c r="X776" s="166"/>
      <c r="Y776" s="166"/>
      <c r="Z776" s="166"/>
      <c r="AA776" s="166"/>
      <c r="AB776" s="166"/>
      <c r="AC776" s="166"/>
      <c r="AD776" s="166"/>
      <c r="AE776" s="166"/>
      <c r="AF776" s="166"/>
      <c r="AG776" s="166"/>
      <c r="AH776" s="166"/>
      <c r="AI776" s="166"/>
      <c r="AJ776" s="166"/>
      <c r="AK776" s="166"/>
      <c r="AL776" s="166"/>
      <c r="AM776" s="166"/>
      <c r="AN776" s="166"/>
      <c r="AO776" s="166"/>
      <c r="AP776" s="166"/>
      <c r="AQ776" s="166"/>
      <c r="AR776" s="166"/>
      <c r="AS776" s="166"/>
      <c r="AT776" s="166"/>
      <c r="AU776" s="166"/>
      <c r="AV776" s="166"/>
      <c r="AW776" s="166"/>
      <c r="AX776" s="166"/>
      <c r="AY776" s="166"/>
      <c r="AZ776" s="166"/>
      <c r="BA776" s="166"/>
      <c r="BB776" s="166"/>
      <c r="BC776" s="166"/>
      <c r="BD776" s="166"/>
      <c r="BE776" s="166"/>
      <c r="BF776" s="166"/>
      <c r="BG776" s="166"/>
      <c r="BH776" s="166"/>
      <c r="BI776" s="166"/>
      <c r="BJ776" s="166"/>
      <c r="BK776" s="166"/>
      <c r="BL776" s="166"/>
      <c r="BM776" s="166"/>
      <c r="BN776" s="166"/>
      <c r="BO776" s="166"/>
      <c r="BP776" s="166"/>
      <c r="BQ776" s="166"/>
      <c r="BR776" s="166"/>
      <c r="BS776" s="166"/>
    </row>
    <row r="777" spans="1:71" thickBot="1" x14ac:dyDescent="0.3">
      <c r="E777" s="166"/>
      <c r="F777" s="166"/>
      <c r="G777" s="166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  <c r="U777" s="166"/>
      <c r="V777" s="166"/>
      <c r="W777" s="166"/>
      <c r="X777" s="166"/>
      <c r="Y777" s="166"/>
      <c r="Z777" s="166"/>
      <c r="AA777" s="166"/>
      <c r="AB777" s="166"/>
      <c r="AC777" s="166"/>
      <c r="AD777" s="166"/>
      <c r="AE777" s="166"/>
      <c r="AF777" s="166"/>
      <c r="AG777" s="166"/>
      <c r="AH777" s="166"/>
      <c r="AI777" s="166"/>
      <c r="AJ777" s="166"/>
      <c r="AK777" s="166"/>
      <c r="AL777" s="166"/>
      <c r="AM777" s="166"/>
      <c r="AN777" s="166"/>
      <c r="AO777" s="166"/>
      <c r="AP777" s="166"/>
      <c r="AQ777" s="166"/>
      <c r="AR777" s="166"/>
      <c r="AS777" s="166"/>
      <c r="AT777" s="166"/>
      <c r="AU777" s="166"/>
      <c r="AV777" s="166"/>
      <c r="AW777" s="166"/>
      <c r="AX777" s="166"/>
      <c r="AY777" s="166"/>
      <c r="AZ777" s="166"/>
      <c r="BA777" s="166"/>
      <c r="BB777" s="166"/>
      <c r="BC777" s="166"/>
      <c r="BD777" s="166"/>
      <c r="BE777" s="166"/>
      <c r="BF777" s="166"/>
      <c r="BG777" s="166"/>
      <c r="BH777" s="166"/>
      <c r="BI777" s="166"/>
      <c r="BJ777" s="166"/>
      <c r="BK777" s="166"/>
      <c r="BL777" s="166"/>
      <c r="BM777" s="166"/>
      <c r="BN777" s="166"/>
      <c r="BO777" s="166"/>
      <c r="BP777" s="166"/>
      <c r="BQ777" s="166"/>
      <c r="BR777" s="166"/>
      <c r="BS777" s="166"/>
    </row>
    <row r="778" spans="1:71" thickBot="1" x14ac:dyDescent="0.3">
      <c r="E778" s="166"/>
      <c r="F778" s="166"/>
      <c r="G778" s="166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  <c r="U778" s="166"/>
      <c r="V778" s="166"/>
      <c r="W778" s="166"/>
      <c r="X778" s="166"/>
      <c r="Y778" s="166"/>
      <c r="Z778" s="166"/>
      <c r="AA778" s="166"/>
      <c r="AB778" s="166"/>
      <c r="AC778" s="166"/>
      <c r="AD778" s="166"/>
      <c r="AE778" s="166"/>
      <c r="AF778" s="166"/>
      <c r="AG778" s="166"/>
      <c r="AH778" s="166"/>
      <c r="AI778" s="166"/>
      <c r="AJ778" s="166"/>
      <c r="AK778" s="166"/>
      <c r="AL778" s="166"/>
      <c r="AM778" s="166"/>
      <c r="AN778" s="166"/>
      <c r="AO778" s="166"/>
      <c r="AP778" s="166"/>
      <c r="AQ778" s="166"/>
      <c r="AR778" s="166"/>
      <c r="AS778" s="166"/>
      <c r="AT778" s="166"/>
      <c r="AU778" s="166"/>
      <c r="AV778" s="166"/>
      <c r="AW778" s="166"/>
      <c r="AX778" s="166"/>
      <c r="AY778" s="166"/>
      <c r="AZ778" s="166"/>
      <c r="BA778" s="166"/>
      <c r="BB778" s="166"/>
      <c r="BC778" s="166"/>
      <c r="BD778" s="166"/>
      <c r="BE778" s="166"/>
      <c r="BF778" s="166"/>
      <c r="BG778" s="166"/>
      <c r="BH778" s="166"/>
      <c r="BI778" s="166"/>
      <c r="BJ778" s="166"/>
      <c r="BK778" s="166"/>
      <c r="BL778" s="166"/>
      <c r="BM778" s="166"/>
      <c r="BN778" s="166"/>
      <c r="BO778" s="166"/>
      <c r="BP778" s="166"/>
      <c r="BQ778" s="166"/>
      <c r="BR778" s="166"/>
      <c r="BS778" s="166"/>
    </row>
    <row r="779" spans="1:71" thickBot="1" x14ac:dyDescent="0.3">
      <c r="A779" s="166"/>
      <c r="B779" s="166"/>
      <c r="C779" s="166"/>
      <c r="D779" s="166"/>
      <c r="E779" s="166"/>
      <c r="F779" s="166"/>
      <c r="G779" s="166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  <c r="U779" s="166"/>
      <c r="V779" s="166"/>
      <c r="W779" s="166"/>
      <c r="X779" s="166"/>
      <c r="Y779" s="166"/>
      <c r="Z779" s="166"/>
      <c r="AA779" s="166"/>
      <c r="AB779" s="166"/>
      <c r="AC779" s="166"/>
      <c r="AD779" s="166"/>
      <c r="AE779" s="166"/>
      <c r="AF779" s="166"/>
      <c r="AG779" s="166"/>
      <c r="AH779" s="166"/>
      <c r="AI779" s="166"/>
      <c r="AJ779" s="166"/>
      <c r="AK779" s="166"/>
      <c r="AL779" s="166"/>
      <c r="AM779" s="166"/>
      <c r="AN779" s="166"/>
      <c r="AO779" s="166"/>
      <c r="AP779" s="166"/>
      <c r="AQ779" s="166"/>
      <c r="AR779" s="166"/>
      <c r="AS779" s="166"/>
      <c r="AT779" s="166"/>
      <c r="AU779" s="166"/>
      <c r="AV779" s="166"/>
      <c r="AW779" s="166"/>
      <c r="AX779" s="166"/>
      <c r="AY779" s="166"/>
      <c r="AZ779" s="166"/>
      <c r="BA779" s="166"/>
      <c r="BB779" s="166"/>
      <c r="BC779" s="166"/>
      <c r="BD779" s="166"/>
      <c r="BE779" s="166"/>
      <c r="BF779" s="166"/>
      <c r="BG779" s="166"/>
      <c r="BH779" s="166"/>
      <c r="BI779" s="166"/>
      <c r="BJ779" s="166"/>
      <c r="BK779" s="166"/>
      <c r="BL779" s="166"/>
      <c r="BM779" s="166"/>
      <c r="BN779" s="166"/>
      <c r="BO779" s="166"/>
      <c r="BP779" s="166"/>
      <c r="BQ779" s="166"/>
      <c r="BR779" s="166"/>
      <c r="BS779" s="166"/>
    </row>
    <row r="780" spans="1:71" thickBot="1" x14ac:dyDescent="0.3">
      <c r="A780" s="166"/>
      <c r="B780" s="166"/>
      <c r="C780" s="166"/>
      <c r="D780" s="166"/>
      <c r="E780" s="166"/>
      <c r="F780" s="166"/>
      <c r="G780" s="166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  <c r="U780" s="166"/>
      <c r="V780" s="166"/>
      <c r="W780" s="166"/>
      <c r="X780" s="166"/>
      <c r="Y780" s="166"/>
      <c r="Z780" s="166"/>
      <c r="AA780" s="166"/>
      <c r="AB780" s="166"/>
      <c r="AC780" s="166"/>
      <c r="AD780" s="166"/>
      <c r="AE780" s="166"/>
      <c r="AF780" s="166"/>
      <c r="AG780" s="166"/>
      <c r="AH780" s="166"/>
      <c r="AI780" s="166"/>
      <c r="AJ780" s="166"/>
      <c r="AK780" s="166"/>
      <c r="AL780" s="166"/>
      <c r="AM780" s="166"/>
      <c r="AN780" s="166"/>
      <c r="AO780" s="166"/>
      <c r="AP780" s="166"/>
      <c r="AQ780" s="166"/>
      <c r="AR780" s="166"/>
      <c r="AS780" s="166"/>
      <c r="AT780" s="166"/>
      <c r="AU780" s="166"/>
      <c r="AV780" s="166"/>
      <c r="AW780" s="166"/>
      <c r="AX780" s="166"/>
      <c r="AY780" s="166"/>
      <c r="AZ780" s="166"/>
      <c r="BA780" s="166"/>
      <c r="BB780" s="166"/>
      <c r="BC780" s="166"/>
      <c r="BD780" s="166"/>
      <c r="BE780" s="166"/>
      <c r="BF780" s="166"/>
      <c r="BG780" s="166"/>
      <c r="BH780" s="166"/>
      <c r="BI780" s="166"/>
      <c r="BJ780" s="166"/>
      <c r="BK780" s="166"/>
      <c r="BL780" s="166"/>
      <c r="BM780" s="166"/>
      <c r="BN780" s="166"/>
      <c r="BO780" s="166"/>
      <c r="BP780" s="166"/>
      <c r="BQ780" s="166"/>
      <c r="BR780" s="166"/>
      <c r="BS780" s="166"/>
    </row>
    <row r="781" spans="1:71" thickBot="1" x14ac:dyDescent="0.3">
      <c r="A781" s="166"/>
      <c r="B781" s="166"/>
      <c r="C781" s="166"/>
      <c r="D781" s="166"/>
      <c r="E781" s="166"/>
      <c r="F781" s="166"/>
      <c r="G781" s="166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  <c r="U781" s="166"/>
      <c r="V781" s="166"/>
      <c r="W781" s="166"/>
      <c r="X781" s="166"/>
      <c r="Y781" s="166"/>
      <c r="Z781" s="166"/>
      <c r="AA781" s="166"/>
      <c r="AB781" s="166"/>
      <c r="AC781" s="166"/>
      <c r="AD781" s="166"/>
      <c r="AE781" s="166"/>
      <c r="AF781" s="166"/>
      <c r="AG781" s="166"/>
      <c r="AH781" s="166"/>
      <c r="AI781" s="166"/>
      <c r="AJ781" s="166"/>
      <c r="AK781" s="166"/>
      <c r="AL781" s="166"/>
      <c r="AM781" s="166"/>
      <c r="AN781" s="166"/>
      <c r="AO781" s="166"/>
      <c r="AP781" s="166"/>
      <c r="AQ781" s="166"/>
      <c r="AR781" s="166"/>
      <c r="AS781" s="166"/>
      <c r="AT781" s="166"/>
      <c r="AU781" s="166"/>
      <c r="AV781" s="166"/>
      <c r="AW781" s="166"/>
      <c r="AX781" s="166"/>
      <c r="AY781" s="166"/>
      <c r="AZ781" s="166"/>
      <c r="BA781" s="166"/>
      <c r="BB781" s="166"/>
      <c r="BC781" s="166"/>
      <c r="BD781" s="166"/>
      <c r="BE781" s="166"/>
      <c r="BF781" s="166"/>
      <c r="BG781" s="166"/>
      <c r="BH781" s="166"/>
      <c r="BI781" s="166"/>
      <c r="BJ781" s="166"/>
      <c r="BK781" s="166"/>
      <c r="BL781" s="166"/>
      <c r="BM781" s="166"/>
      <c r="BN781" s="166"/>
      <c r="BO781" s="166"/>
      <c r="BP781" s="166"/>
      <c r="BQ781" s="166"/>
      <c r="BR781" s="166"/>
      <c r="BS781" s="166"/>
    </row>
    <row r="782" spans="1:71" thickBot="1" x14ac:dyDescent="0.3">
      <c r="A782" s="166"/>
      <c r="B782" s="166"/>
      <c r="C782" s="166"/>
      <c r="D782" s="166"/>
      <c r="E782" s="166"/>
      <c r="F782" s="166"/>
      <c r="G782" s="166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  <c r="U782" s="166"/>
      <c r="V782" s="166"/>
      <c r="W782" s="166"/>
      <c r="X782" s="166"/>
      <c r="Y782" s="166"/>
      <c r="Z782" s="166"/>
      <c r="AA782" s="166"/>
      <c r="AB782" s="166"/>
      <c r="AC782" s="166"/>
      <c r="AD782" s="166"/>
      <c r="AE782" s="166"/>
      <c r="AF782" s="166"/>
      <c r="AG782" s="166"/>
      <c r="AH782" s="166"/>
      <c r="AI782" s="166"/>
      <c r="AJ782" s="166"/>
      <c r="AK782" s="166"/>
      <c r="AL782" s="166"/>
      <c r="AM782" s="166"/>
      <c r="AN782" s="166"/>
      <c r="AO782" s="166"/>
      <c r="AP782" s="166"/>
      <c r="AQ782" s="166"/>
      <c r="AR782" s="166"/>
      <c r="AS782" s="166"/>
      <c r="AT782" s="166"/>
      <c r="AU782" s="166"/>
      <c r="AV782" s="166"/>
      <c r="AW782" s="166"/>
      <c r="AX782" s="166"/>
      <c r="AY782" s="166"/>
      <c r="AZ782" s="166"/>
      <c r="BA782" s="166"/>
      <c r="BB782" s="166"/>
      <c r="BC782" s="166"/>
      <c r="BD782" s="166"/>
      <c r="BE782" s="166"/>
      <c r="BF782" s="166"/>
      <c r="BG782" s="166"/>
      <c r="BH782" s="166"/>
      <c r="BI782" s="166"/>
      <c r="BJ782" s="166"/>
      <c r="BK782" s="166"/>
      <c r="BL782" s="166"/>
      <c r="BM782" s="166"/>
      <c r="BN782" s="166"/>
      <c r="BO782" s="166"/>
      <c r="BP782" s="166"/>
      <c r="BQ782" s="166"/>
      <c r="BR782" s="166"/>
      <c r="BS782" s="166"/>
    </row>
    <row r="783" spans="1:71" thickBot="1" x14ac:dyDescent="0.3">
      <c r="A783" s="166"/>
      <c r="B783" s="166"/>
      <c r="C783" s="166"/>
      <c r="D783" s="166"/>
      <c r="E783" s="166"/>
      <c r="F783" s="166"/>
      <c r="G783" s="166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  <c r="U783" s="166"/>
      <c r="V783" s="166"/>
      <c r="W783" s="166"/>
      <c r="X783" s="166"/>
      <c r="Y783" s="166"/>
      <c r="Z783" s="166"/>
      <c r="AA783" s="166"/>
      <c r="AB783" s="166"/>
      <c r="AC783" s="166"/>
      <c r="AD783" s="166"/>
      <c r="AE783" s="166"/>
      <c r="AF783" s="166"/>
      <c r="AG783" s="166"/>
      <c r="AH783" s="166"/>
      <c r="AI783" s="166"/>
      <c r="AJ783" s="166"/>
      <c r="AK783" s="166"/>
      <c r="AL783" s="166"/>
      <c r="AM783" s="166"/>
      <c r="AN783" s="166"/>
      <c r="AO783" s="166"/>
      <c r="AP783" s="166"/>
      <c r="AQ783" s="166"/>
      <c r="AR783" s="166"/>
      <c r="AS783" s="166"/>
      <c r="AT783" s="166"/>
      <c r="AU783" s="166"/>
      <c r="AV783" s="166"/>
      <c r="AW783" s="166"/>
      <c r="AX783" s="166"/>
      <c r="AY783" s="166"/>
      <c r="AZ783" s="166"/>
      <c r="BA783" s="166"/>
      <c r="BB783" s="166"/>
      <c r="BC783" s="166"/>
      <c r="BD783" s="166"/>
      <c r="BE783" s="166"/>
      <c r="BF783" s="166"/>
      <c r="BG783" s="166"/>
      <c r="BH783" s="166"/>
      <c r="BI783" s="166"/>
      <c r="BJ783" s="166"/>
      <c r="BK783" s="166"/>
      <c r="BL783" s="166"/>
      <c r="BM783" s="166"/>
      <c r="BN783" s="166"/>
      <c r="BO783" s="166"/>
      <c r="BP783" s="166"/>
      <c r="BQ783" s="166"/>
      <c r="BR783" s="166"/>
      <c r="BS783" s="166"/>
    </row>
    <row r="784" spans="1:71" thickBot="1" x14ac:dyDescent="0.3">
      <c r="A784" s="166"/>
      <c r="B784" s="166"/>
      <c r="C784" s="166"/>
      <c r="D784" s="166"/>
      <c r="E784" s="166"/>
      <c r="F784" s="166"/>
      <c r="G784" s="166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  <c r="U784" s="166"/>
      <c r="V784" s="166"/>
      <c r="W784" s="166"/>
      <c r="X784" s="166"/>
      <c r="Y784" s="166"/>
      <c r="Z784" s="166"/>
      <c r="AA784" s="166"/>
      <c r="AB784" s="166"/>
      <c r="AC784" s="166"/>
      <c r="AD784" s="166"/>
      <c r="AE784" s="166"/>
      <c r="AF784" s="166"/>
      <c r="AG784" s="166"/>
      <c r="AH784" s="166"/>
      <c r="AI784" s="166"/>
      <c r="AJ784" s="166"/>
      <c r="AK784" s="166"/>
      <c r="AL784" s="166"/>
      <c r="AM784" s="166"/>
      <c r="AN784" s="166"/>
      <c r="AO784" s="166"/>
      <c r="AP784" s="166"/>
      <c r="AQ784" s="166"/>
      <c r="AR784" s="166"/>
      <c r="AS784" s="166"/>
      <c r="AT784" s="166"/>
      <c r="AU784" s="166"/>
      <c r="AV784" s="166"/>
      <c r="AW784" s="166"/>
      <c r="AX784" s="166"/>
      <c r="AY784" s="166"/>
      <c r="AZ784" s="166"/>
      <c r="BA784" s="166"/>
      <c r="BB784" s="166"/>
      <c r="BC784" s="166"/>
      <c r="BD784" s="166"/>
      <c r="BE784" s="166"/>
      <c r="BF784" s="166"/>
      <c r="BG784" s="166"/>
      <c r="BH784" s="166"/>
      <c r="BI784" s="166"/>
      <c r="BJ784" s="166"/>
      <c r="BK784" s="166"/>
      <c r="BL784" s="166"/>
      <c r="BM784" s="166"/>
      <c r="BN784" s="166"/>
      <c r="BO784" s="166"/>
      <c r="BP784" s="166"/>
      <c r="BQ784" s="166"/>
      <c r="BR784" s="166"/>
      <c r="BS784" s="166"/>
    </row>
    <row r="785" spans="1:71" thickBot="1" x14ac:dyDescent="0.3">
      <c r="A785" s="166"/>
      <c r="B785" s="166"/>
      <c r="C785" s="166"/>
      <c r="D785" s="166"/>
      <c r="E785" s="166"/>
      <c r="F785" s="166"/>
      <c r="G785" s="166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  <c r="U785" s="166"/>
      <c r="V785" s="166"/>
      <c r="W785" s="166"/>
      <c r="X785" s="166"/>
      <c r="Y785" s="166"/>
      <c r="Z785" s="166"/>
      <c r="AA785" s="166"/>
      <c r="AB785" s="166"/>
      <c r="AC785" s="166"/>
      <c r="AD785" s="166"/>
      <c r="AE785" s="166"/>
      <c r="AF785" s="166"/>
      <c r="AG785" s="166"/>
      <c r="AH785" s="166"/>
      <c r="AI785" s="166"/>
      <c r="AJ785" s="166"/>
      <c r="AK785" s="166"/>
      <c r="AL785" s="166"/>
      <c r="AM785" s="166"/>
      <c r="AN785" s="166"/>
      <c r="AO785" s="166"/>
      <c r="AP785" s="166"/>
      <c r="AQ785" s="166"/>
      <c r="AR785" s="166"/>
      <c r="AS785" s="166"/>
      <c r="AT785" s="166"/>
      <c r="AU785" s="166"/>
      <c r="AV785" s="166"/>
      <c r="AW785" s="166"/>
      <c r="AX785" s="166"/>
      <c r="AY785" s="166"/>
      <c r="AZ785" s="166"/>
      <c r="BA785" s="166"/>
      <c r="BB785" s="166"/>
      <c r="BC785" s="166"/>
      <c r="BD785" s="166"/>
      <c r="BE785" s="166"/>
      <c r="BF785" s="166"/>
      <c r="BG785" s="166"/>
      <c r="BH785" s="166"/>
      <c r="BI785" s="166"/>
      <c r="BJ785" s="166"/>
      <c r="BK785" s="166"/>
      <c r="BL785" s="166"/>
      <c r="BM785" s="166"/>
      <c r="BN785" s="166"/>
      <c r="BO785" s="166"/>
      <c r="BP785" s="166"/>
      <c r="BQ785" s="166"/>
      <c r="BR785" s="166"/>
      <c r="BS785" s="166"/>
    </row>
    <row r="786" spans="1:71" thickBot="1" x14ac:dyDescent="0.3">
      <c r="A786" s="166"/>
      <c r="B786" s="166"/>
      <c r="C786" s="166"/>
      <c r="D786" s="166"/>
      <c r="E786" s="166"/>
      <c r="F786" s="166"/>
      <c r="G786" s="166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  <c r="U786" s="166"/>
      <c r="V786" s="166"/>
      <c r="W786" s="166"/>
      <c r="X786" s="166"/>
      <c r="Y786" s="166"/>
      <c r="Z786" s="166"/>
      <c r="AA786" s="166"/>
      <c r="AB786" s="166"/>
      <c r="AC786" s="166"/>
      <c r="AD786" s="166"/>
      <c r="AE786" s="166"/>
      <c r="AF786" s="166"/>
      <c r="AG786" s="166"/>
      <c r="AH786" s="166"/>
      <c r="AI786" s="166"/>
      <c r="AJ786" s="166"/>
      <c r="AK786" s="166"/>
      <c r="AL786" s="166"/>
      <c r="AM786" s="166"/>
      <c r="AN786" s="166"/>
      <c r="AO786" s="166"/>
      <c r="AP786" s="166"/>
      <c r="AQ786" s="166"/>
      <c r="AR786" s="166"/>
      <c r="AS786" s="166"/>
      <c r="AT786" s="166"/>
      <c r="AU786" s="166"/>
      <c r="AV786" s="166"/>
      <c r="AW786" s="166"/>
      <c r="AX786" s="166"/>
      <c r="AY786" s="166"/>
      <c r="AZ786" s="166"/>
      <c r="BA786" s="166"/>
      <c r="BB786" s="166"/>
      <c r="BC786" s="166"/>
      <c r="BD786" s="166"/>
      <c r="BE786" s="166"/>
      <c r="BF786" s="166"/>
      <c r="BG786" s="166"/>
      <c r="BH786" s="166"/>
      <c r="BI786" s="166"/>
      <c r="BJ786" s="166"/>
      <c r="BK786" s="166"/>
      <c r="BL786" s="166"/>
      <c r="BM786" s="166"/>
      <c r="BN786" s="166"/>
      <c r="BO786" s="166"/>
      <c r="BP786" s="166"/>
      <c r="BQ786" s="166"/>
      <c r="BR786" s="166"/>
      <c r="BS786" s="166"/>
    </row>
    <row r="787" spans="1:71" thickBot="1" x14ac:dyDescent="0.3">
      <c r="A787" s="166"/>
      <c r="B787" s="166"/>
      <c r="C787" s="166"/>
      <c r="D787" s="166"/>
      <c r="E787" s="166"/>
      <c r="F787" s="166"/>
      <c r="G787" s="166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  <c r="U787" s="166"/>
      <c r="V787" s="166"/>
      <c r="W787" s="166"/>
      <c r="X787" s="166"/>
      <c r="Y787" s="166"/>
      <c r="Z787" s="166"/>
      <c r="AA787" s="166"/>
      <c r="AB787" s="166"/>
      <c r="AC787" s="166"/>
      <c r="AD787" s="166"/>
      <c r="AE787" s="166"/>
      <c r="AF787" s="166"/>
      <c r="AG787" s="166"/>
      <c r="AH787" s="166"/>
      <c r="AI787" s="166"/>
      <c r="AJ787" s="166"/>
      <c r="AK787" s="166"/>
      <c r="AL787" s="166"/>
      <c r="AM787" s="166"/>
      <c r="AN787" s="166"/>
      <c r="AO787" s="166"/>
      <c r="AP787" s="166"/>
      <c r="AQ787" s="166"/>
      <c r="AR787" s="166"/>
      <c r="AS787" s="166"/>
      <c r="AT787" s="166"/>
      <c r="AU787" s="166"/>
      <c r="AV787" s="166"/>
      <c r="AW787" s="166"/>
      <c r="AX787" s="166"/>
      <c r="AY787" s="166"/>
      <c r="AZ787" s="166"/>
      <c r="BA787" s="166"/>
      <c r="BB787" s="166"/>
      <c r="BC787" s="166"/>
      <c r="BD787" s="166"/>
      <c r="BE787" s="166"/>
      <c r="BF787" s="166"/>
      <c r="BG787" s="166"/>
      <c r="BH787" s="166"/>
      <c r="BI787" s="166"/>
      <c r="BJ787" s="166"/>
      <c r="BK787" s="166"/>
      <c r="BL787" s="166"/>
      <c r="BM787" s="166"/>
      <c r="BN787" s="166"/>
      <c r="BO787" s="166"/>
      <c r="BP787" s="166"/>
      <c r="BQ787" s="166"/>
      <c r="BR787" s="166"/>
      <c r="BS787" s="166"/>
    </row>
    <row r="788" spans="1:71" thickBot="1" x14ac:dyDescent="0.3">
      <c r="A788" s="166"/>
      <c r="B788" s="166"/>
      <c r="C788" s="166"/>
      <c r="D788" s="166"/>
      <c r="E788" s="166"/>
      <c r="F788" s="166"/>
      <c r="G788" s="166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  <c r="U788" s="166"/>
      <c r="V788" s="166"/>
      <c r="W788" s="166"/>
      <c r="X788" s="166"/>
      <c r="Y788" s="166"/>
      <c r="Z788" s="166"/>
      <c r="AA788" s="166"/>
      <c r="AB788" s="166"/>
      <c r="AC788" s="166"/>
      <c r="AD788" s="166"/>
      <c r="AE788" s="166"/>
      <c r="AF788" s="166"/>
      <c r="AG788" s="166"/>
      <c r="AH788" s="166"/>
      <c r="AI788" s="166"/>
      <c r="AJ788" s="166"/>
      <c r="AK788" s="166"/>
      <c r="AL788" s="166"/>
      <c r="AM788" s="166"/>
      <c r="AN788" s="166"/>
      <c r="AO788" s="166"/>
      <c r="AP788" s="166"/>
      <c r="AQ788" s="166"/>
      <c r="AR788" s="166"/>
      <c r="AS788" s="166"/>
      <c r="AT788" s="166"/>
      <c r="AU788" s="166"/>
      <c r="AV788" s="166"/>
      <c r="AW788" s="166"/>
      <c r="AX788" s="166"/>
      <c r="AY788" s="166"/>
      <c r="AZ788" s="166"/>
      <c r="BA788" s="166"/>
      <c r="BB788" s="166"/>
      <c r="BC788" s="166"/>
      <c r="BD788" s="166"/>
      <c r="BE788" s="166"/>
      <c r="BF788" s="166"/>
      <c r="BG788" s="166"/>
      <c r="BH788" s="166"/>
      <c r="BI788" s="166"/>
      <c r="BJ788" s="166"/>
      <c r="BK788" s="166"/>
      <c r="BL788" s="166"/>
      <c r="BM788" s="166"/>
      <c r="BN788" s="166"/>
      <c r="BO788" s="166"/>
      <c r="BP788" s="166"/>
      <c r="BQ788" s="166"/>
      <c r="BR788" s="166"/>
      <c r="BS788" s="166"/>
    </row>
    <row r="789" spans="1:71" thickBot="1" x14ac:dyDescent="0.3">
      <c r="A789" s="166"/>
      <c r="B789" s="166"/>
      <c r="C789" s="166"/>
      <c r="D789" s="166"/>
      <c r="E789" s="166"/>
      <c r="F789" s="166"/>
      <c r="G789" s="166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  <c r="U789" s="166"/>
      <c r="V789" s="166"/>
      <c r="W789" s="166"/>
      <c r="X789" s="166"/>
      <c r="Y789" s="166"/>
      <c r="Z789" s="166"/>
      <c r="AA789" s="166"/>
      <c r="AB789" s="166"/>
      <c r="AC789" s="166"/>
      <c r="AD789" s="166"/>
      <c r="AE789" s="166"/>
      <c r="AF789" s="166"/>
      <c r="AG789" s="166"/>
      <c r="AH789" s="166"/>
      <c r="AI789" s="166"/>
      <c r="AJ789" s="166"/>
      <c r="AK789" s="166"/>
      <c r="AL789" s="166"/>
      <c r="AM789" s="166"/>
      <c r="AN789" s="166"/>
      <c r="AO789" s="166"/>
      <c r="AP789" s="166"/>
      <c r="AQ789" s="166"/>
      <c r="AR789" s="166"/>
      <c r="AS789" s="166"/>
      <c r="AT789" s="166"/>
      <c r="AU789" s="166"/>
      <c r="AV789" s="166"/>
      <c r="AW789" s="166"/>
      <c r="AX789" s="166"/>
      <c r="AY789" s="166"/>
      <c r="AZ789" s="166"/>
      <c r="BA789" s="166"/>
      <c r="BB789" s="166"/>
      <c r="BC789" s="166"/>
      <c r="BD789" s="166"/>
      <c r="BE789" s="166"/>
      <c r="BF789" s="166"/>
      <c r="BG789" s="166"/>
      <c r="BH789" s="166"/>
      <c r="BI789" s="166"/>
      <c r="BJ789" s="166"/>
      <c r="BK789" s="166"/>
      <c r="BL789" s="166"/>
      <c r="BM789" s="166"/>
      <c r="BN789" s="166"/>
      <c r="BO789" s="166"/>
      <c r="BP789" s="166"/>
      <c r="BQ789" s="166"/>
      <c r="BR789" s="166"/>
      <c r="BS789" s="166"/>
    </row>
    <row r="790" spans="1:71" thickBot="1" x14ac:dyDescent="0.3">
      <c r="A790" s="166"/>
      <c r="B790" s="166"/>
      <c r="C790" s="166"/>
      <c r="D790" s="166"/>
      <c r="E790" s="166"/>
      <c r="F790" s="166"/>
      <c r="G790" s="166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  <c r="U790" s="166"/>
      <c r="V790" s="166"/>
      <c r="W790" s="166"/>
      <c r="X790" s="166"/>
      <c r="Y790" s="166"/>
      <c r="Z790" s="166"/>
      <c r="AA790" s="166"/>
      <c r="AB790" s="166"/>
      <c r="AC790" s="166"/>
      <c r="AD790" s="166"/>
      <c r="AE790" s="166"/>
      <c r="AF790" s="166"/>
      <c r="AG790" s="166"/>
      <c r="AH790" s="166"/>
      <c r="AI790" s="166"/>
      <c r="AJ790" s="166"/>
      <c r="AK790" s="166"/>
      <c r="AL790" s="166"/>
      <c r="AM790" s="166"/>
      <c r="AN790" s="166"/>
      <c r="AO790" s="166"/>
      <c r="AP790" s="166"/>
      <c r="AQ790" s="166"/>
      <c r="AR790" s="166"/>
      <c r="AS790" s="166"/>
      <c r="AT790" s="166"/>
      <c r="AU790" s="166"/>
      <c r="AV790" s="166"/>
      <c r="AW790" s="166"/>
      <c r="AX790" s="166"/>
      <c r="AY790" s="166"/>
      <c r="AZ790" s="166"/>
      <c r="BA790" s="166"/>
      <c r="BB790" s="166"/>
      <c r="BC790" s="166"/>
      <c r="BD790" s="166"/>
      <c r="BE790" s="166"/>
      <c r="BF790" s="166"/>
      <c r="BG790" s="166"/>
      <c r="BH790" s="166"/>
      <c r="BI790" s="166"/>
      <c r="BJ790" s="166"/>
      <c r="BK790" s="166"/>
      <c r="BL790" s="166"/>
      <c r="BM790" s="166"/>
      <c r="BN790" s="166"/>
      <c r="BO790" s="166"/>
      <c r="BP790" s="166"/>
      <c r="BQ790" s="166"/>
      <c r="BR790" s="166"/>
      <c r="BS790" s="166"/>
    </row>
    <row r="791" spans="1:71" thickBot="1" x14ac:dyDescent="0.3">
      <c r="A791" s="166"/>
      <c r="B791" s="166"/>
      <c r="C791" s="166"/>
      <c r="D791" s="166"/>
      <c r="E791" s="166"/>
      <c r="F791" s="166"/>
      <c r="G791" s="166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  <c r="U791" s="166"/>
      <c r="V791" s="166"/>
      <c r="W791" s="166"/>
      <c r="X791" s="166"/>
      <c r="Y791" s="166"/>
      <c r="Z791" s="166"/>
      <c r="AA791" s="166"/>
      <c r="AB791" s="166"/>
      <c r="AC791" s="166"/>
      <c r="AD791" s="166"/>
      <c r="AE791" s="166"/>
      <c r="AF791" s="166"/>
      <c r="AG791" s="166"/>
      <c r="AH791" s="166"/>
      <c r="AI791" s="166"/>
      <c r="AJ791" s="166"/>
      <c r="AK791" s="166"/>
      <c r="AL791" s="166"/>
      <c r="AM791" s="166"/>
      <c r="AN791" s="166"/>
      <c r="AO791" s="166"/>
      <c r="AP791" s="166"/>
      <c r="AQ791" s="166"/>
      <c r="AR791" s="166"/>
      <c r="AS791" s="166"/>
      <c r="AT791" s="166"/>
      <c r="AU791" s="166"/>
      <c r="AV791" s="166"/>
      <c r="AW791" s="166"/>
      <c r="AX791" s="166"/>
      <c r="AY791" s="166"/>
      <c r="AZ791" s="166"/>
      <c r="BA791" s="166"/>
      <c r="BB791" s="166"/>
      <c r="BC791" s="166"/>
      <c r="BD791" s="166"/>
      <c r="BE791" s="166"/>
      <c r="BF791" s="166"/>
      <c r="BG791" s="166"/>
      <c r="BH791" s="166"/>
      <c r="BI791" s="166"/>
      <c r="BJ791" s="166"/>
      <c r="BK791" s="166"/>
      <c r="BL791" s="166"/>
      <c r="BM791" s="166"/>
      <c r="BN791" s="166"/>
      <c r="BO791" s="166"/>
      <c r="BP791" s="166"/>
      <c r="BQ791" s="166"/>
      <c r="BR791" s="166"/>
      <c r="BS791" s="166"/>
    </row>
    <row r="792" spans="1:71" thickBot="1" x14ac:dyDescent="0.3">
      <c r="A792" s="166"/>
      <c r="B792" s="166"/>
      <c r="C792" s="166"/>
      <c r="D792" s="166"/>
      <c r="E792" s="166"/>
      <c r="F792" s="166"/>
      <c r="G792" s="166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  <c r="U792" s="166"/>
      <c r="V792" s="166"/>
      <c r="W792" s="166"/>
      <c r="X792" s="166"/>
      <c r="Y792" s="166"/>
      <c r="Z792" s="166"/>
      <c r="AA792" s="166"/>
      <c r="AB792" s="166"/>
      <c r="AC792" s="166"/>
      <c r="AD792" s="166"/>
      <c r="AE792" s="166"/>
      <c r="AF792" s="166"/>
      <c r="AG792" s="166"/>
      <c r="AH792" s="166"/>
      <c r="AI792" s="166"/>
      <c r="AJ792" s="166"/>
      <c r="AK792" s="166"/>
      <c r="AL792" s="166"/>
      <c r="AM792" s="166"/>
      <c r="AN792" s="166"/>
      <c r="AO792" s="166"/>
      <c r="AP792" s="166"/>
      <c r="AQ792" s="166"/>
      <c r="AR792" s="166"/>
      <c r="AS792" s="166"/>
      <c r="AT792" s="166"/>
      <c r="AU792" s="166"/>
      <c r="AV792" s="166"/>
      <c r="AW792" s="166"/>
      <c r="AX792" s="166"/>
      <c r="AY792" s="166"/>
      <c r="AZ792" s="166"/>
      <c r="BA792" s="166"/>
      <c r="BB792" s="166"/>
      <c r="BC792" s="166"/>
      <c r="BD792" s="166"/>
      <c r="BE792" s="166"/>
      <c r="BF792" s="166"/>
      <c r="BG792" s="166"/>
      <c r="BH792" s="166"/>
      <c r="BI792" s="166"/>
      <c r="BJ792" s="166"/>
      <c r="BK792" s="166"/>
      <c r="BL792" s="166"/>
      <c r="BM792" s="166"/>
      <c r="BN792" s="166"/>
      <c r="BO792" s="166"/>
      <c r="BP792" s="166"/>
      <c r="BQ792" s="166"/>
      <c r="BR792" s="166"/>
      <c r="BS792" s="166"/>
    </row>
  </sheetData>
  <mergeCells count="7">
    <mergeCell ref="A132:B132"/>
    <mergeCell ref="A3:D3"/>
    <mergeCell ref="A32:B32"/>
    <mergeCell ref="A37:B37"/>
    <mergeCell ref="A88:B88"/>
    <mergeCell ref="A85:B85"/>
    <mergeCell ref="A89:B89"/>
  </mergeCells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  <rowBreaks count="3" manualBreakCount="3">
    <brk id="63" max="3" man="1"/>
    <brk id="113" max="3" man="1"/>
    <brk id="162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73"/>
  <sheetViews>
    <sheetView view="pageBreakPreview" zoomScale="96" zoomScaleNormal="100" zoomScaleSheetLayoutView="96" workbookViewId="0"/>
  </sheetViews>
  <sheetFormatPr defaultRowHeight="15.75" thickBottom="1" x14ac:dyDescent="0.3"/>
  <cols>
    <col min="1" max="1" width="100" style="167" customWidth="1"/>
    <col min="2" max="2" width="27.85546875" style="167" customWidth="1"/>
    <col min="3" max="4" width="27.42578125" style="168" customWidth="1"/>
    <col min="5" max="5" width="18" style="155" bestFit="1" customWidth="1"/>
    <col min="6" max="6" width="15.7109375" style="155" bestFit="1" customWidth="1"/>
    <col min="7" max="72" width="9.140625" style="155"/>
    <col min="73" max="16384" width="9.140625" style="166"/>
  </cols>
  <sheetData>
    <row r="1" spans="1:72" s="153" customFormat="1" ht="15.75" customHeight="1" x14ac:dyDescent="0.25">
      <c r="A1" s="150" t="s">
        <v>453</v>
      </c>
      <c r="B1" s="151"/>
      <c r="C1" s="152"/>
      <c r="D1" s="152"/>
    </row>
    <row r="2" spans="1:72" s="155" customFormat="1" ht="15" customHeight="1" x14ac:dyDescent="0.25">
      <c r="A2" s="154"/>
      <c r="B2" s="151"/>
      <c r="C2" s="148"/>
      <c r="D2" s="148"/>
    </row>
    <row r="3" spans="1:72" s="155" customFormat="1" ht="42" customHeight="1" x14ac:dyDescent="0.25">
      <c r="A3" s="702" t="s">
        <v>421</v>
      </c>
      <c r="B3" s="702"/>
      <c r="C3" s="702"/>
      <c r="D3" s="702"/>
    </row>
    <row r="4" spans="1:72" s="155" customFormat="1" ht="15" customHeight="1" x14ac:dyDescent="0.25">
      <c r="C4" s="148"/>
      <c r="D4" s="148"/>
    </row>
    <row r="5" spans="1:72" s="156" customFormat="1" ht="15.75" customHeight="1" thickBot="1" x14ac:dyDescent="0.3">
      <c r="C5" s="249"/>
      <c r="D5" s="249" t="s">
        <v>0</v>
      </c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</row>
    <row r="6" spans="1:72" s="72" customFormat="1" ht="66.75" customHeight="1" thickBot="1" x14ac:dyDescent="0.35">
      <c r="A6" s="100" t="s">
        <v>122</v>
      </c>
      <c r="B6" s="101"/>
      <c r="C6" s="102" t="s">
        <v>123</v>
      </c>
      <c r="D6" s="102" t="s">
        <v>123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</row>
    <row r="7" spans="1:72" s="72" customFormat="1" ht="44.25" customHeight="1" thickBot="1" x14ac:dyDescent="0.35">
      <c r="A7" s="68" t="s">
        <v>96</v>
      </c>
      <c r="B7" s="69"/>
      <c r="C7" s="70"/>
      <c r="D7" s="70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</row>
    <row r="8" spans="1:72" s="82" customFormat="1" ht="44.25" customHeight="1" thickBot="1" x14ac:dyDescent="0.3">
      <c r="A8" s="585" t="s">
        <v>101</v>
      </c>
      <c r="B8" s="85"/>
      <c r="C8" s="74">
        <v>40757593</v>
      </c>
      <c r="D8" s="74">
        <f>SUM(B9:B11)</f>
        <v>41357593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</row>
    <row r="9" spans="1:72" s="77" customFormat="1" ht="25.5" customHeight="1" thickBot="1" x14ac:dyDescent="0.3">
      <c r="A9" s="78" t="s">
        <v>99</v>
      </c>
      <c r="B9" s="73">
        <f>18335000+600000</f>
        <v>18935000</v>
      </c>
      <c r="C9" s="74"/>
      <c r="D9" s="74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</row>
    <row r="10" spans="1:72" s="77" customFormat="1" ht="24" customHeight="1" thickBot="1" x14ac:dyDescent="0.3">
      <c r="A10" s="78" t="s">
        <v>102</v>
      </c>
      <c r="B10" s="73">
        <v>4700418</v>
      </c>
      <c r="C10" s="74"/>
      <c r="D10" s="74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</row>
    <row r="11" spans="1:72" s="77" customFormat="1" ht="24" customHeight="1" thickBot="1" x14ac:dyDescent="0.3">
      <c r="A11" s="78" t="s">
        <v>103</v>
      </c>
      <c r="B11" s="73">
        <v>17722175</v>
      </c>
      <c r="C11" s="74"/>
      <c r="D11" s="74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</row>
    <row r="12" spans="1:72" s="77" customFormat="1" ht="22.5" customHeight="1" thickBot="1" x14ac:dyDescent="0.3">
      <c r="A12" s="585" t="s">
        <v>97</v>
      </c>
      <c r="B12" s="73"/>
      <c r="C12" s="74">
        <f>SUM(B14:B14)</f>
        <v>285356</v>
      </c>
      <c r="D12" s="74">
        <f>SUM(C12)-69485-9165</f>
        <v>206706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</row>
    <row r="13" spans="1:72" s="77" customFormat="1" ht="22.5" customHeight="1" thickBot="1" x14ac:dyDescent="0.3">
      <c r="A13" s="78" t="s">
        <v>92</v>
      </c>
      <c r="B13" s="73"/>
      <c r="C13" s="74"/>
      <c r="D13" s="74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</row>
    <row r="14" spans="1:72" s="77" customFormat="1" ht="30.75" customHeight="1" thickBot="1" x14ac:dyDescent="0.3">
      <c r="A14" s="78" t="s">
        <v>98</v>
      </c>
      <c r="B14" s="73">
        <v>285356</v>
      </c>
      <c r="C14" s="74"/>
      <c r="D14" s="74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</row>
    <row r="15" spans="1:72" s="82" customFormat="1" ht="52.5" customHeight="1" thickBot="1" x14ac:dyDescent="0.3">
      <c r="A15" s="79" t="s">
        <v>100</v>
      </c>
      <c r="B15" s="80"/>
      <c r="C15" s="74">
        <v>10854000</v>
      </c>
      <c r="D15" s="74">
        <f t="shared" ref="D15:D23" si="0">SUM(C15)</f>
        <v>10854000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</row>
    <row r="16" spans="1:72" s="107" customFormat="1" ht="30" customHeight="1" thickBot="1" x14ac:dyDescent="0.35">
      <c r="A16" s="104" t="s">
        <v>598</v>
      </c>
      <c r="B16" s="118"/>
      <c r="C16" s="74"/>
      <c r="D16" s="74">
        <v>1800000</v>
      </c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</row>
    <row r="17" spans="1:72" s="82" customFormat="1" ht="56.25" customHeight="1" thickBot="1" x14ac:dyDescent="0.3">
      <c r="A17" s="123" t="s">
        <v>196</v>
      </c>
      <c r="B17" s="126"/>
      <c r="C17" s="74"/>
      <c r="D17" s="74">
        <v>2387183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</row>
    <row r="18" spans="1:72" s="77" customFormat="1" ht="51" customHeight="1" thickBot="1" x14ac:dyDescent="0.3">
      <c r="A18" s="585" t="s">
        <v>319</v>
      </c>
      <c r="B18" s="85"/>
      <c r="C18" s="74"/>
      <c r="D18" s="74">
        <f>1367430+1027480+2623671</f>
        <v>5018581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</row>
    <row r="19" spans="1:72" s="82" customFormat="1" ht="39.75" customHeight="1" thickBot="1" x14ac:dyDescent="0.3">
      <c r="A19" s="79" t="s">
        <v>422</v>
      </c>
      <c r="B19" s="83"/>
      <c r="C19" s="84">
        <v>876150</v>
      </c>
      <c r="D19" s="74">
        <f>SUM(C19)-86000+306903+3</f>
        <v>1097056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</row>
    <row r="20" spans="1:72" s="82" customFormat="1" ht="45" customHeight="1" thickBot="1" x14ac:dyDescent="0.3">
      <c r="A20" s="79" t="s">
        <v>600</v>
      </c>
      <c r="B20" s="83"/>
      <c r="C20" s="84"/>
      <c r="D20" s="74">
        <v>803103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</row>
    <row r="21" spans="1:72" s="82" customFormat="1" ht="45" customHeight="1" thickBot="1" x14ac:dyDescent="0.3">
      <c r="A21" s="79" t="s">
        <v>624</v>
      </c>
      <c r="B21" s="83"/>
      <c r="C21" s="117"/>
      <c r="D21" s="74">
        <v>1469169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</row>
    <row r="22" spans="1:72" s="82" customFormat="1" ht="39.75" customHeight="1" thickBot="1" x14ac:dyDescent="0.3">
      <c r="A22" s="585" t="s">
        <v>444</v>
      </c>
      <c r="B22" s="85"/>
      <c r="C22" s="117"/>
      <c r="D22" s="74">
        <f>719449+2349314</f>
        <v>3068763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</row>
    <row r="23" spans="1:72" s="82" customFormat="1" ht="35.25" customHeight="1" thickBot="1" x14ac:dyDescent="0.3">
      <c r="A23" s="86" t="s">
        <v>215</v>
      </c>
      <c r="B23" s="87"/>
      <c r="C23" s="88">
        <v>3540000</v>
      </c>
      <c r="D23" s="74">
        <f t="shared" si="0"/>
        <v>3540000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</row>
    <row r="24" spans="1:72" s="72" customFormat="1" ht="44.25" customHeight="1" thickBot="1" x14ac:dyDescent="0.35">
      <c r="A24" s="89" t="s">
        <v>105</v>
      </c>
      <c r="B24" s="90"/>
      <c r="C24" s="91">
        <f>SUM(C8:C23)</f>
        <v>56313099</v>
      </c>
      <c r="D24" s="91">
        <f>SUM(D8:D23)</f>
        <v>71602154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</row>
    <row r="25" spans="1:72" s="77" customFormat="1" ht="30.75" customHeight="1" thickBot="1" x14ac:dyDescent="0.3">
      <c r="A25" s="92"/>
      <c r="B25" s="93"/>
      <c r="C25" s="94"/>
      <c r="D25" s="94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</row>
    <row r="26" spans="1:72" s="72" customFormat="1" ht="44.25" customHeight="1" thickBot="1" x14ac:dyDescent="0.35">
      <c r="A26" s="68" t="s">
        <v>106</v>
      </c>
      <c r="B26" s="95"/>
      <c r="C26" s="70"/>
      <c r="D26" s="70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</row>
    <row r="27" spans="1:72" s="82" customFormat="1" ht="44.25" customHeight="1" thickBot="1" x14ac:dyDescent="0.3">
      <c r="A27" s="585" t="s">
        <v>101</v>
      </c>
      <c r="B27" s="85"/>
      <c r="C27" s="74">
        <v>7947407</v>
      </c>
      <c r="D27" s="74">
        <f>SUM(B28:B30)</f>
        <v>7977407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</row>
    <row r="28" spans="1:72" s="77" customFormat="1" ht="25.5" customHeight="1" thickBot="1" x14ac:dyDescent="0.3">
      <c r="A28" s="78" t="s">
        <v>99</v>
      </c>
      <c r="B28" s="73">
        <f>3575000+30000</f>
        <v>3605000</v>
      </c>
      <c r="C28" s="74"/>
      <c r="D28" s="74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</row>
    <row r="29" spans="1:72" s="77" customFormat="1" ht="24" customHeight="1" thickBot="1" x14ac:dyDescent="0.3">
      <c r="A29" s="78" t="s">
        <v>102</v>
      </c>
      <c r="B29" s="73">
        <v>916582</v>
      </c>
      <c r="C29" s="74"/>
      <c r="D29" s="74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</row>
    <row r="30" spans="1:72" s="77" customFormat="1" ht="24" customHeight="1" thickBot="1" x14ac:dyDescent="0.3">
      <c r="A30" s="78" t="s">
        <v>103</v>
      </c>
      <c r="B30" s="73">
        <v>3455825</v>
      </c>
      <c r="C30" s="74"/>
      <c r="D30" s="74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</row>
    <row r="31" spans="1:72" s="77" customFormat="1" ht="22.5" customHeight="1" thickBot="1" x14ac:dyDescent="0.3">
      <c r="A31" s="585" t="s">
        <v>97</v>
      </c>
      <c r="B31" s="73"/>
      <c r="C31" s="74">
        <f>SUM(B33:B33)</f>
        <v>55644</v>
      </c>
      <c r="D31" s="74">
        <f>SUM(C31)</f>
        <v>55644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</row>
    <row r="32" spans="1:72" s="77" customFormat="1" ht="22.5" customHeight="1" thickBot="1" x14ac:dyDescent="0.3">
      <c r="A32" s="78" t="s">
        <v>92</v>
      </c>
      <c r="B32" s="73"/>
      <c r="C32" s="74"/>
      <c r="D32" s="74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</row>
    <row r="33" spans="1:72" s="77" customFormat="1" ht="30.75" customHeight="1" thickBot="1" x14ac:dyDescent="0.3">
      <c r="A33" s="78" t="s">
        <v>98</v>
      </c>
      <c r="B33" s="73">
        <v>55644</v>
      </c>
      <c r="C33" s="74"/>
      <c r="D33" s="74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</row>
    <row r="34" spans="1:72" s="82" customFormat="1" ht="52.5" customHeight="1" thickBot="1" x14ac:dyDescent="0.3">
      <c r="A34" s="79" t="s">
        <v>100</v>
      </c>
      <c r="B34" s="80"/>
      <c r="C34" s="74">
        <v>1562000</v>
      </c>
      <c r="D34" s="74">
        <f t="shared" ref="D34:D41" si="1">SUM(C34)</f>
        <v>1562000</v>
      </c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</row>
    <row r="35" spans="1:72" s="107" customFormat="1" ht="30" customHeight="1" thickBot="1" x14ac:dyDescent="0.35">
      <c r="A35" s="104" t="s">
        <v>598</v>
      </c>
      <c r="B35" s="118"/>
      <c r="C35" s="74"/>
      <c r="D35" s="74">
        <v>321000</v>
      </c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</row>
    <row r="36" spans="1:72" s="82" customFormat="1" ht="56.25" customHeight="1" thickBot="1" x14ac:dyDescent="0.3">
      <c r="A36" s="123" t="s">
        <v>196</v>
      </c>
      <c r="B36" s="126"/>
      <c r="C36" s="74"/>
      <c r="D36" s="74">
        <v>452583</v>
      </c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</row>
    <row r="37" spans="1:72" s="77" customFormat="1" ht="51" customHeight="1" thickBot="1" x14ac:dyDescent="0.3">
      <c r="A37" s="585" t="s">
        <v>319</v>
      </c>
      <c r="B37" s="85"/>
      <c r="C37" s="74"/>
      <c r="D37" s="74">
        <f>1100000</f>
        <v>1100000</v>
      </c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</row>
    <row r="38" spans="1:72" s="82" customFormat="1" ht="36" customHeight="1" thickBot="1" x14ac:dyDescent="0.3">
      <c r="A38" s="79" t="s">
        <v>422</v>
      </c>
      <c r="B38" s="83"/>
      <c r="C38" s="84">
        <v>170850</v>
      </c>
      <c r="D38" s="74">
        <f>SUM(C38)+86000+41000</f>
        <v>297850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</row>
    <row r="39" spans="1:72" s="82" customFormat="1" ht="45" customHeight="1" thickBot="1" x14ac:dyDescent="0.3">
      <c r="A39" s="79" t="s">
        <v>600</v>
      </c>
      <c r="B39" s="83"/>
      <c r="C39" s="84"/>
      <c r="D39" s="74">
        <f>247076+74723</f>
        <v>321799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</row>
    <row r="40" spans="1:72" s="82" customFormat="1" ht="39.75" customHeight="1" thickBot="1" x14ac:dyDescent="0.3">
      <c r="A40" s="86" t="s">
        <v>444</v>
      </c>
      <c r="B40" s="87"/>
      <c r="C40" s="117"/>
      <c r="D40" s="74">
        <f>194251+1200000</f>
        <v>1394251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</row>
    <row r="41" spans="1:72" s="82" customFormat="1" ht="35.25" customHeight="1" thickBot="1" x14ac:dyDescent="0.3">
      <c r="A41" s="545" t="s">
        <v>104</v>
      </c>
      <c r="B41" s="546"/>
      <c r="C41" s="74">
        <v>1460000</v>
      </c>
      <c r="D41" s="74">
        <f t="shared" si="1"/>
        <v>1460000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</row>
    <row r="42" spans="1:72" s="72" customFormat="1" ht="44.25" customHeight="1" thickBot="1" x14ac:dyDescent="0.35">
      <c r="A42" s="89" t="s">
        <v>107</v>
      </c>
      <c r="B42" s="90"/>
      <c r="C42" s="91">
        <f>SUM(C27:C41)</f>
        <v>11195901</v>
      </c>
      <c r="D42" s="91">
        <f>SUM(D27:D41)</f>
        <v>14942534</v>
      </c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</row>
    <row r="43" spans="1:72" s="77" customFormat="1" ht="30.75" customHeight="1" thickBot="1" x14ac:dyDescent="0.3">
      <c r="A43" s="92"/>
      <c r="B43" s="93"/>
      <c r="C43" s="94"/>
      <c r="D43" s="94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</row>
    <row r="44" spans="1:72" s="72" customFormat="1" ht="44.25" customHeight="1" thickBot="1" x14ac:dyDescent="0.35">
      <c r="A44" s="68" t="s">
        <v>108</v>
      </c>
      <c r="B44" s="95"/>
      <c r="C44" s="70"/>
      <c r="D44" s="70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</row>
    <row r="45" spans="1:72" s="77" customFormat="1" ht="21" customHeight="1" thickBot="1" x14ac:dyDescent="0.3">
      <c r="A45" s="585" t="s">
        <v>109</v>
      </c>
      <c r="B45" s="73"/>
      <c r="C45" s="74">
        <v>59000000</v>
      </c>
      <c r="D45" s="74">
        <f t="shared" ref="D45" si="2">SUM(C45)</f>
        <v>59000000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</row>
    <row r="46" spans="1:72" s="82" customFormat="1" ht="28.5" customHeight="1" thickBot="1" x14ac:dyDescent="0.3">
      <c r="A46" s="585" t="s">
        <v>110</v>
      </c>
      <c r="B46" s="85"/>
      <c r="C46" s="74">
        <v>2000000</v>
      </c>
      <c r="D46" s="74">
        <f>SUM(C46)+893623</f>
        <v>2893623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</row>
    <row r="47" spans="1:72" s="77" customFormat="1" ht="29.25" customHeight="1" thickBot="1" x14ac:dyDescent="0.3">
      <c r="A47" s="585" t="s">
        <v>111</v>
      </c>
      <c r="B47" s="73"/>
      <c r="C47" s="74">
        <v>7200000</v>
      </c>
      <c r="D47" s="74">
        <f>SUM(B48:B50)+3000000</f>
        <v>7530200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</row>
    <row r="48" spans="1:72" s="77" customFormat="1" ht="39.75" customHeight="1" thickBot="1" x14ac:dyDescent="0.3">
      <c r="A48" s="78" t="s">
        <v>312</v>
      </c>
      <c r="B48" s="97">
        <v>4000000</v>
      </c>
      <c r="C48" s="74"/>
      <c r="D48" s="74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</row>
    <row r="49" spans="1:122 16384:16384" s="77" customFormat="1" ht="39.75" customHeight="1" thickBot="1" x14ac:dyDescent="0.3">
      <c r="A49" s="78" t="s">
        <v>439</v>
      </c>
      <c r="B49" s="97">
        <v>330200</v>
      </c>
      <c r="C49" s="75"/>
      <c r="D49" s="75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</row>
    <row r="50" spans="1:122 16384:16384" s="99" customFormat="1" ht="21" customHeight="1" thickBot="1" x14ac:dyDescent="0.35">
      <c r="A50" s="78" t="s">
        <v>112</v>
      </c>
      <c r="B50" s="97">
        <f>50000*4</f>
        <v>200000</v>
      </c>
      <c r="C50" s="75"/>
      <c r="D50" s="75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</row>
    <row r="51" spans="1:122 16384:16384" s="77" customFormat="1" ht="22.5" customHeight="1" thickBot="1" x14ac:dyDescent="0.3">
      <c r="A51" s="585" t="s">
        <v>113</v>
      </c>
      <c r="B51" s="73"/>
      <c r="C51" s="74">
        <v>150000</v>
      </c>
      <c r="D51" s="74">
        <f t="shared" ref="D51:D52" si="3">SUM(C51)</f>
        <v>150000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</row>
    <row r="52" spans="1:122 16384:16384" s="77" customFormat="1" ht="22.5" customHeight="1" thickBot="1" x14ac:dyDescent="0.3">
      <c r="A52" s="585" t="s">
        <v>114</v>
      </c>
      <c r="B52" s="73"/>
      <c r="C52" s="74">
        <f>SUM(B53:B53)</f>
        <v>1223772</v>
      </c>
      <c r="D52" s="74">
        <f t="shared" si="3"/>
        <v>1223772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</row>
    <row r="53" spans="1:122 16384:16384" s="77" customFormat="1" ht="22.5" customHeight="1" thickBot="1" x14ac:dyDescent="0.3">
      <c r="A53" s="78" t="s">
        <v>115</v>
      </c>
      <c r="B53" s="73">
        <f>963600*1.27</f>
        <v>1223772</v>
      </c>
      <c r="C53" s="74"/>
      <c r="D53" s="74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</row>
    <row r="54" spans="1:122 16384:16384" s="72" customFormat="1" ht="66.75" customHeight="1" thickBot="1" x14ac:dyDescent="0.35">
      <c r="A54" s="100" t="s">
        <v>122</v>
      </c>
      <c r="B54" s="101"/>
      <c r="C54" s="102" t="s">
        <v>123</v>
      </c>
      <c r="D54" s="102" t="s">
        <v>123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</row>
    <row r="55" spans="1:122 16384:16384" s="77" customFormat="1" ht="22.5" customHeight="1" thickBot="1" x14ac:dyDescent="0.3">
      <c r="A55" s="585" t="s">
        <v>116</v>
      </c>
      <c r="B55" s="73"/>
      <c r="C55" s="74">
        <f>SUM(B57:B59)</f>
        <v>13050000</v>
      </c>
      <c r="D55" s="74">
        <f>SUM(C55)</f>
        <v>13050000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XFD55" s="271">
        <f>SUM(C55)</f>
        <v>13050000</v>
      </c>
    </row>
    <row r="56" spans="1:122 16384:16384" s="77" customFormat="1" ht="22.5" customHeight="1" thickBot="1" x14ac:dyDescent="0.3">
      <c r="A56" s="78" t="s">
        <v>92</v>
      </c>
      <c r="B56" s="73"/>
      <c r="C56" s="74"/>
      <c r="D56" s="74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</row>
    <row r="57" spans="1:122 16384:16384" s="77" customFormat="1" ht="22.5" customHeight="1" thickBot="1" x14ac:dyDescent="0.3">
      <c r="A57" s="78" t="s">
        <v>117</v>
      </c>
      <c r="B57" s="73">
        <v>50000</v>
      </c>
      <c r="C57" s="74"/>
      <c r="D57" s="74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XFD57" s="271">
        <f>SUM(B57:XFC57)</f>
        <v>50000</v>
      </c>
    </row>
    <row r="58" spans="1:122 16384:16384" s="77" customFormat="1" ht="22.5" customHeight="1" thickBot="1" x14ac:dyDescent="0.3">
      <c r="A58" s="78" t="s">
        <v>118</v>
      </c>
      <c r="B58" s="73">
        <v>1000000</v>
      </c>
      <c r="C58" s="74"/>
      <c r="D58" s="74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XFD58" s="271">
        <f>SUM(B58:XFC58)</f>
        <v>1000000</v>
      </c>
    </row>
    <row r="59" spans="1:122 16384:16384" s="77" customFormat="1" ht="22.5" customHeight="1" thickBot="1" x14ac:dyDescent="0.3">
      <c r="A59" s="78" t="s">
        <v>119</v>
      </c>
      <c r="B59" s="73">
        <v>12000000</v>
      </c>
      <c r="C59" s="74"/>
      <c r="D59" s="74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XFD59" s="271">
        <f>SUM(B59:XFC59)</f>
        <v>12000000</v>
      </c>
    </row>
    <row r="60" spans="1:122 16384:16384" s="82" customFormat="1" ht="22.5" customHeight="1" thickBot="1" x14ac:dyDescent="0.3">
      <c r="A60" s="585" t="s">
        <v>120</v>
      </c>
      <c r="B60" s="85"/>
      <c r="C60" s="74">
        <v>487500</v>
      </c>
      <c r="D60" s="74">
        <f t="shared" ref="D60" si="4">SUM(C60)</f>
        <v>487500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</row>
    <row r="61" spans="1:122 16384:16384" s="82" customFormat="1" ht="21" customHeight="1" thickBot="1" x14ac:dyDescent="0.3">
      <c r="A61" s="585" t="s">
        <v>172</v>
      </c>
      <c r="B61" s="85"/>
      <c r="C61" s="74"/>
      <c r="D61" s="74">
        <f>11964000</f>
        <v>11964000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</row>
    <row r="62" spans="1:122 16384:16384" s="77" customFormat="1" ht="22.5" customHeight="1" thickBot="1" x14ac:dyDescent="0.3">
      <c r="A62" s="585" t="s">
        <v>97</v>
      </c>
      <c r="B62" s="73"/>
      <c r="C62" s="74">
        <f>SUM(B65:B65)</f>
        <v>3409188</v>
      </c>
      <c r="D62" s="74">
        <f>SUM(B64:B65)+9165</f>
        <v>3487838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</row>
    <row r="63" spans="1:122 16384:16384" s="77" customFormat="1" ht="22.5" customHeight="1" thickBot="1" x14ac:dyDescent="0.3">
      <c r="A63" s="78" t="s">
        <v>92</v>
      </c>
      <c r="B63" s="73"/>
      <c r="C63" s="74"/>
      <c r="D63" s="74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</row>
    <row r="64" spans="1:122 16384:16384" s="77" customFormat="1" ht="22.5" customHeight="1" thickBot="1" x14ac:dyDescent="0.3">
      <c r="A64" s="78" t="s">
        <v>446</v>
      </c>
      <c r="B64" s="73">
        <v>69485</v>
      </c>
      <c r="C64" s="74"/>
      <c r="D64" s="74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</row>
    <row r="65" spans="1:72" s="77" customFormat="1" ht="22.5" customHeight="1" thickBot="1" x14ac:dyDescent="0.3">
      <c r="A65" s="78" t="s">
        <v>121</v>
      </c>
      <c r="B65" s="73">
        <v>3409188</v>
      </c>
      <c r="C65" s="74"/>
      <c r="D65" s="74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</row>
    <row r="66" spans="1:72" s="77" customFormat="1" ht="31.5" customHeight="1" thickBot="1" x14ac:dyDescent="0.3">
      <c r="A66" s="585" t="s">
        <v>314</v>
      </c>
      <c r="B66" s="73"/>
      <c r="C66" s="74">
        <f>SUM(B68:B69)</f>
        <v>38291360</v>
      </c>
      <c r="D66" s="74">
        <f>SUM(C66)</f>
        <v>38291360</v>
      </c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</row>
    <row r="67" spans="1:72" s="77" customFormat="1" ht="24" customHeight="1" thickBot="1" x14ac:dyDescent="0.3">
      <c r="A67" s="78" t="s">
        <v>124</v>
      </c>
      <c r="B67" s="73"/>
      <c r="C67" s="74"/>
      <c r="D67" s="74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</row>
    <row r="68" spans="1:72" s="77" customFormat="1" ht="24" customHeight="1" thickBot="1" x14ac:dyDescent="0.3">
      <c r="A68" s="78" t="s">
        <v>315</v>
      </c>
      <c r="B68" s="73">
        <v>7556000</v>
      </c>
      <c r="C68" s="74"/>
      <c r="D68" s="74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</row>
    <row r="69" spans="1:72" s="77" customFormat="1" ht="24" customHeight="1" thickBot="1" x14ac:dyDescent="0.3">
      <c r="A69" s="78" t="s">
        <v>316</v>
      </c>
      <c r="B69" s="73">
        <v>30735360</v>
      </c>
      <c r="C69" s="74"/>
      <c r="D69" s="74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</row>
    <row r="70" spans="1:72" s="82" customFormat="1" ht="87.75" customHeight="1" thickBot="1" x14ac:dyDescent="0.3">
      <c r="A70" s="585" t="s">
        <v>328</v>
      </c>
      <c r="B70" s="85"/>
      <c r="C70" s="74">
        <v>4800000</v>
      </c>
      <c r="D70" s="74">
        <f>SUM(C70)+1357377</f>
        <v>6157377</v>
      </c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</row>
    <row r="71" spans="1:72" s="82" customFormat="1" ht="38.25" thickBot="1" x14ac:dyDescent="0.3">
      <c r="A71" s="585" t="s">
        <v>438</v>
      </c>
      <c r="B71" s="85"/>
      <c r="C71" s="74"/>
      <c r="D71" s="74">
        <v>2281221</v>
      </c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</row>
    <row r="72" spans="1:72" s="82" customFormat="1" ht="24" customHeight="1" thickBot="1" x14ac:dyDescent="0.3">
      <c r="A72" s="585" t="s">
        <v>440</v>
      </c>
      <c r="B72" s="85"/>
      <c r="C72" s="74"/>
      <c r="D72" s="74">
        <f>4290</f>
        <v>4290</v>
      </c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</row>
    <row r="73" spans="1:72" s="82" customFormat="1" ht="24" customHeight="1" thickBot="1" x14ac:dyDescent="0.3">
      <c r="A73" s="585" t="s">
        <v>594</v>
      </c>
      <c r="B73" s="85"/>
      <c r="C73" s="74"/>
      <c r="D73" s="74">
        <f>889000+261000</f>
        <v>1150000</v>
      </c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</row>
    <row r="74" spans="1:72" s="77" customFormat="1" ht="39.75" customHeight="1" thickBot="1" x14ac:dyDescent="0.3">
      <c r="A74" s="585" t="s">
        <v>125</v>
      </c>
      <c r="B74" s="73"/>
      <c r="C74" s="74">
        <f>SUM(B76:B90)</f>
        <v>37316701</v>
      </c>
      <c r="D74" s="74">
        <f>SUM(C74)+4318000+1900000</f>
        <v>43534701</v>
      </c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</row>
    <row r="75" spans="1:72" s="77" customFormat="1" ht="21.75" customHeight="1" thickBot="1" x14ac:dyDescent="0.3">
      <c r="A75" s="78" t="s">
        <v>92</v>
      </c>
      <c r="B75" s="73"/>
      <c r="C75" s="74"/>
      <c r="D75" s="74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</row>
    <row r="76" spans="1:72" s="77" customFormat="1" ht="19.5" thickBot="1" x14ac:dyDescent="0.3">
      <c r="A76" s="78" t="s">
        <v>126</v>
      </c>
      <c r="B76" s="73">
        <v>10000000</v>
      </c>
      <c r="C76" s="74"/>
      <c r="D76" s="74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</row>
    <row r="77" spans="1:72" s="77" customFormat="1" ht="21.75" customHeight="1" thickBot="1" x14ac:dyDescent="0.3">
      <c r="A77" s="78" t="s">
        <v>127</v>
      </c>
      <c r="B77" s="73">
        <v>3472118</v>
      </c>
      <c r="C77" s="74"/>
      <c r="D77" s="74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</row>
    <row r="78" spans="1:72" s="77" customFormat="1" ht="21.75" customHeight="1" thickBot="1" x14ac:dyDescent="0.3">
      <c r="A78" s="78" t="s">
        <v>128</v>
      </c>
      <c r="B78" s="73">
        <v>2000000</v>
      </c>
      <c r="C78" s="74"/>
      <c r="D78" s="74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</row>
    <row r="79" spans="1:72" s="77" customFormat="1" ht="21.75" customHeight="1" thickBot="1" x14ac:dyDescent="0.3">
      <c r="A79" s="78" t="s">
        <v>129</v>
      </c>
      <c r="B79" s="73">
        <v>1000000</v>
      </c>
      <c r="C79" s="74"/>
      <c r="D79" s="74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</row>
    <row r="80" spans="1:72" s="77" customFormat="1" ht="22.5" customHeight="1" thickBot="1" x14ac:dyDescent="0.3">
      <c r="A80" s="78" t="s">
        <v>153</v>
      </c>
      <c r="B80" s="73">
        <f>106440+42432</f>
        <v>148872</v>
      </c>
      <c r="C80" s="74"/>
      <c r="D80" s="74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</row>
    <row r="81" spans="1:72" s="77" customFormat="1" ht="22.5" customHeight="1" thickBot="1" x14ac:dyDescent="0.3">
      <c r="A81" s="78" t="s">
        <v>154</v>
      </c>
      <c r="B81" s="73">
        <v>132000</v>
      </c>
      <c r="C81" s="74"/>
      <c r="D81" s="74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</row>
    <row r="82" spans="1:72" s="77" customFormat="1" ht="21" customHeight="1" thickBot="1" x14ac:dyDescent="0.3">
      <c r="A82" s="78" t="s">
        <v>155</v>
      </c>
      <c r="B82" s="73">
        <v>2000000</v>
      </c>
      <c r="C82" s="74"/>
      <c r="D82" s="74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</row>
    <row r="83" spans="1:72" s="77" customFormat="1" ht="22.5" customHeight="1" thickBot="1" x14ac:dyDescent="0.3">
      <c r="A83" s="78" t="s">
        <v>156</v>
      </c>
      <c r="B83" s="73">
        <v>457200</v>
      </c>
      <c r="C83" s="74"/>
      <c r="D83" s="74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</row>
    <row r="84" spans="1:72" s="77" customFormat="1" ht="22.5" customHeight="1" thickBot="1" x14ac:dyDescent="0.3">
      <c r="A84" s="78" t="s">
        <v>157</v>
      </c>
      <c r="B84" s="73">
        <v>762000</v>
      </c>
      <c r="C84" s="74"/>
      <c r="D84" s="74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</row>
    <row r="85" spans="1:72" s="77" customFormat="1" ht="22.5" customHeight="1" thickBot="1" x14ac:dyDescent="0.3">
      <c r="A85" s="78" t="s">
        <v>158</v>
      </c>
      <c r="B85" s="73">
        <v>47088</v>
      </c>
      <c r="C85" s="74"/>
      <c r="D85" s="74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</row>
    <row r="86" spans="1:72" s="77" customFormat="1" ht="22.5" customHeight="1" thickBot="1" x14ac:dyDescent="0.3">
      <c r="A86" s="78" t="s">
        <v>159</v>
      </c>
      <c r="B86" s="73">
        <f>185109*12</f>
        <v>2221308</v>
      </c>
      <c r="C86" s="74"/>
      <c r="D86" s="74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</row>
    <row r="87" spans="1:72" s="77" customFormat="1" ht="22.5" customHeight="1" thickBot="1" x14ac:dyDescent="0.3">
      <c r="A87" s="78" t="s">
        <v>160</v>
      </c>
      <c r="B87" s="73">
        <f>24943*12</f>
        <v>299316</v>
      </c>
      <c r="C87" s="74"/>
      <c r="D87" s="74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</row>
    <row r="88" spans="1:72" s="77" customFormat="1" ht="22.5" customHeight="1" thickBot="1" x14ac:dyDescent="0.3">
      <c r="A88" s="78" t="s">
        <v>161</v>
      </c>
      <c r="B88" s="73">
        <v>1778000</v>
      </c>
      <c r="C88" s="88"/>
      <c r="D88" s="88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</row>
    <row r="89" spans="1:72" s="77" customFormat="1" ht="22.5" customHeight="1" thickBot="1" x14ac:dyDescent="0.3">
      <c r="A89" s="78" t="s">
        <v>152</v>
      </c>
      <c r="B89" s="73">
        <v>8000000</v>
      </c>
      <c r="C89" s="96"/>
      <c r="D89" s="9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</row>
    <row r="90" spans="1:72" s="77" customFormat="1" ht="21.75" customHeight="1" thickBot="1" x14ac:dyDescent="0.3">
      <c r="A90" s="112" t="s">
        <v>130</v>
      </c>
      <c r="B90" s="113">
        <f>5000000-1201</f>
        <v>4998799</v>
      </c>
      <c r="C90" s="88"/>
      <c r="D90" s="88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</row>
    <row r="91" spans="1:72" s="82" customFormat="1" ht="55.5" customHeight="1" thickBot="1" x14ac:dyDescent="0.3">
      <c r="A91" s="122" t="s">
        <v>329</v>
      </c>
      <c r="B91" s="145"/>
      <c r="C91" s="74">
        <v>30022328</v>
      </c>
      <c r="D91" s="74">
        <f>SUM(C91)+3733800+10769600+5580380</f>
        <v>50106108</v>
      </c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</row>
    <row r="92" spans="1:72" s="82" customFormat="1" ht="55.5" customHeight="1" thickBot="1" x14ac:dyDescent="0.3">
      <c r="A92" s="122" t="s">
        <v>352</v>
      </c>
      <c r="B92" s="145"/>
      <c r="C92" s="74">
        <v>7585828</v>
      </c>
      <c r="D92" s="74">
        <f>SUM(C92)+200000</f>
        <v>7785828</v>
      </c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</row>
    <row r="93" spans="1:72" s="82" customFormat="1" ht="38.25" customHeight="1" thickBot="1" x14ac:dyDescent="0.3">
      <c r="A93" s="122" t="s">
        <v>131</v>
      </c>
      <c r="B93" s="145"/>
      <c r="C93" s="74">
        <v>14587235</v>
      </c>
      <c r="D93" s="74">
        <f>SUM(C93)+8435735</f>
        <v>23022970</v>
      </c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</row>
    <row r="94" spans="1:72" s="82" customFormat="1" ht="52.5" customHeight="1" thickBot="1" x14ac:dyDescent="0.3">
      <c r="A94" s="79" t="s">
        <v>100</v>
      </c>
      <c r="B94" s="80"/>
      <c r="C94" s="74">
        <v>22082631</v>
      </c>
      <c r="D94" s="74">
        <f>SUM(C94)+532500-150000</f>
        <v>22465131</v>
      </c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</row>
    <row r="95" spans="1:72" s="82" customFormat="1" ht="52.5" customHeight="1" thickBot="1" x14ac:dyDescent="0.3">
      <c r="A95" s="79" t="s">
        <v>132</v>
      </c>
      <c r="B95" s="80"/>
      <c r="C95" s="74">
        <v>1562500</v>
      </c>
      <c r="D95" s="74">
        <f t="shared" ref="D95:D122" si="5">SUM(C95)</f>
        <v>1562500</v>
      </c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</row>
    <row r="96" spans="1:72" s="82" customFormat="1" ht="52.5" customHeight="1" thickBot="1" x14ac:dyDescent="0.3">
      <c r="A96" s="79" t="s">
        <v>133</v>
      </c>
      <c r="B96" s="80"/>
      <c r="C96" s="74">
        <v>6363917</v>
      </c>
      <c r="D96" s="74">
        <f>SUM(C96)+3410800+1096000</f>
        <v>10870717</v>
      </c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</row>
    <row r="97" spans="1:72" s="82" customFormat="1" ht="52.5" customHeight="1" thickBot="1" x14ac:dyDescent="0.3">
      <c r="A97" s="79" t="s">
        <v>134</v>
      </c>
      <c r="B97" s="80"/>
      <c r="C97" s="74">
        <v>881250</v>
      </c>
      <c r="D97" s="74">
        <f t="shared" si="5"/>
        <v>881250</v>
      </c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</row>
    <row r="98" spans="1:72" s="82" customFormat="1" ht="52.5" customHeight="1" thickBot="1" x14ac:dyDescent="0.3">
      <c r="A98" s="79" t="s">
        <v>135</v>
      </c>
      <c r="B98" s="80"/>
      <c r="C98" s="74">
        <v>6003001</v>
      </c>
      <c r="D98" s="74">
        <f>SUM(C98)+436060</f>
        <v>6439061</v>
      </c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</row>
    <row r="99" spans="1:72" s="82" customFormat="1" ht="38.25" customHeight="1" thickBot="1" x14ac:dyDescent="0.3">
      <c r="A99" s="79" t="s">
        <v>136</v>
      </c>
      <c r="B99" s="80"/>
      <c r="C99" s="74">
        <v>11662767</v>
      </c>
      <c r="D99" s="74">
        <f>SUM(C99)+190000</f>
        <v>11852767</v>
      </c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</row>
    <row r="100" spans="1:72" s="82" customFormat="1" ht="38.25" customHeight="1" thickBot="1" x14ac:dyDescent="0.3">
      <c r="A100" s="79" t="s">
        <v>596</v>
      </c>
      <c r="B100" s="80"/>
      <c r="C100" s="74"/>
      <c r="D100" s="74">
        <v>2500000</v>
      </c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</row>
    <row r="101" spans="1:72" s="107" customFormat="1" ht="74.25" customHeight="1" thickBot="1" x14ac:dyDescent="0.35">
      <c r="A101" s="104" t="s">
        <v>203</v>
      </c>
      <c r="B101" s="105"/>
      <c r="C101" s="74">
        <v>2666656</v>
      </c>
      <c r="D101" s="74">
        <f t="shared" si="5"/>
        <v>2666656</v>
      </c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6"/>
      <c r="BQ101" s="106"/>
      <c r="BR101" s="106"/>
      <c r="BS101" s="106"/>
      <c r="BT101" s="106"/>
    </row>
    <row r="102" spans="1:72" s="107" customFormat="1" ht="52.5" customHeight="1" thickBot="1" x14ac:dyDescent="0.35">
      <c r="A102" s="130" t="s">
        <v>205</v>
      </c>
      <c r="B102" s="105"/>
      <c r="C102" s="74">
        <v>1000000</v>
      </c>
      <c r="D102" s="74">
        <f>SUM(C102)+100000</f>
        <v>1100000</v>
      </c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  <c r="BL102" s="106"/>
      <c r="BM102" s="106"/>
      <c r="BN102" s="106"/>
      <c r="BO102" s="106"/>
      <c r="BP102" s="106"/>
      <c r="BQ102" s="106"/>
      <c r="BR102" s="106"/>
      <c r="BS102" s="106"/>
      <c r="BT102" s="106"/>
    </row>
    <row r="103" spans="1:72" s="107" customFormat="1" ht="78" customHeight="1" thickBot="1" x14ac:dyDescent="0.35">
      <c r="A103" s="104" t="s">
        <v>137</v>
      </c>
      <c r="B103" s="105"/>
      <c r="C103" s="74"/>
      <c r="D103" s="74">
        <f>3048000+3148000</f>
        <v>6196000</v>
      </c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  <c r="BH103" s="106"/>
      <c r="BI103" s="106"/>
      <c r="BJ103" s="106"/>
      <c r="BK103" s="106"/>
      <c r="BL103" s="106"/>
      <c r="BM103" s="106"/>
      <c r="BN103" s="106"/>
      <c r="BO103" s="106"/>
      <c r="BP103" s="106"/>
      <c r="BQ103" s="106"/>
      <c r="BR103" s="106"/>
      <c r="BS103" s="106"/>
      <c r="BT103" s="106"/>
    </row>
    <row r="104" spans="1:72" s="82" customFormat="1" ht="56.25" customHeight="1" thickBot="1" x14ac:dyDescent="0.3">
      <c r="A104" s="123" t="s">
        <v>196</v>
      </c>
      <c r="B104" s="126"/>
      <c r="C104" s="74"/>
      <c r="D104" s="74">
        <f>13945+79620</f>
        <v>93565</v>
      </c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</row>
    <row r="105" spans="1:72" s="82" customFormat="1" ht="69.75" customHeight="1" thickBot="1" x14ac:dyDescent="0.3">
      <c r="A105" s="122" t="s">
        <v>607</v>
      </c>
      <c r="B105" s="145"/>
      <c r="C105" s="74"/>
      <c r="D105" s="74">
        <f>30000</f>
        <v>30000</v>
      </c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  <c r="BQ105" s="81"/>
      <c r="BR105" s="81"/>
      <c r="BS105" s="81"/>
      <c r="BT105" s="81"/>
    </row>
    <row r="106" spans="1:72" s="72" customFormat="1" ht="66.75" customHeight="1" thickBot="1" x14ac:dyDescent="0.35">
      <c r="A106" s="100" t="s">
        <v>122</v>
      </c>
      <c r="B106" s="101"/>
      <c r="C106" s="102" t="s">
        <v>123</v>
      </c>
      <c r="D106" s="102" t="s">
        <v>123</v>
      </c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</row>
    <row r="107" spans="1:72" s="82" customFormat="1" ht="40.5" customHeight="1" thickBot="1" x14ac:dyDescent="0.3">
      <c r="A107" s="585" t="s">
        <v>593</v>
      </c>
      <c r="B107" s="85"/>
      <c r="C107" s="74"/>
      <c r="D107" s="74">
        <v>19960000</v>
      </c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</row>
    <row r="108" spans="1:72" s="107" customFormat="1" ht="30" customHeight="1" thickBot="1" x14ac:dyDescent="0.35">
      <c r="A108" s="104" t="s">
        <v>598</v>
      </c>
      <c r="B108" s="118"/>
      <c r="C108" s="74"/>
      <c r="D108" s="74">
        <f>10000000+20952</f>
        <v>10020952</v>
      </c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  <c r="BH108" s="106"/>
      <c r="BI108" s="106"/>
      <c r="BJ108" s="106"/>
      <c r="BK108" s="106"/>
      <c r="BL108" s="106"/>
      <c r="BM108" s="106"/>
      <c r="BN108" s="106"/>
      <c r="BO108" s="106"/>
      <c r="BP108" s="106"/>
      <c r="BQ108" s="106"/>
      <c r="BR108" s="106"/>
      <c r="BS108" s="106"/>
    </row>
    <row r="109" spans="1:72" s="107" customFormat="1" ht="30" customHeight="1" thickBot="1" x14ac:dyDescent="0.35">
      <c r="A109" s="104" t="s">
        <v>622</v>
      </c>
      <c r="B109" s="118"/>
      <c r="C109" s="74"/>
      <c r="D109" s="74">
        <v>10000000</v>
      </c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106"/>
      <c r="BF109" s="106"/>
      <c r="BG109" s="106"/>
      <c r="BH109" s="106"/>
      <c r="BI109" s="106"/>
      <c r="BJ109" s="106"/>
      <c r="BK109" s="106"/>
      <c r="BL109" s="106"/>
      <c r="BM109" s="106"/>
      <c r="BN109" s="106"/>
      <c r="BO109" s="106"/>
      <c r="BP109" s="106"/>
      <c r="BQ109" s="106"/>
      <c r="BR109" s="106"/>
      <c r="BS109" s="106"/>
    </row>
    <row r="110" spans="1:72" s="82" customFormat="1" ht="45" customHeight="1" thickBot="1" x14ac:dyDescent="0.3">
      <c r="A110" s="79" t="s">
        <v>623</v>
      </c>
      <c r="B110" s="83"/>
      <c r="C110" s="84"/>
      <c r="D110" s="74">
        <v>1389490</v>
      </c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</row>
    <row r="111" spans="1:72" s="77" customFormat="1" ht="32.25" customHeight="1" thickBot="1" x14ac:dyDescent="0.3">
      <c r="A111" s="585" t="s">
        <v>322</v>
      </c>
      <c r="B111" s="85"/>
      <c r="C111" s="74">
        <f>4000000+1701800</f>
        <v>5701800</v>
      </c>
      <c r="D111" s="74">
        <f>SUM(C111)+2006600-5701800+2006600</f>
        <v>4013200</v>
      </c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</row>
    <row r="112" spans="1:72" s="77" customFormat="1" ht="56.25" customHeight="1" thickBot="1" x14ac:dyDescent="0.3">
      <c r="A112" s="585" t="s">
        <v>138</v>
      </c>
      <c r="B112" s="85"/>
      <c r="C112" s="74">
        <v>19050000</v>
      </c>
      <c r="D112" s="74">
        <f t="shared" si="5"/>
        <v>19050000</v>
      </c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</row>
    <row r="113" spans="1:72" s="77" customFormat="1" ht="27" customHeight="1" thickBot="1" x14ac:dyDescent="0.3">
      <c r="A113" s="585" t="s">
        <v>139</v>
      </c>
      <c r="B113" s="73"/>
      <c r="C113" s="74">
        <v>3000000</v>
      </c>
      <c r="D113" s="74">
        <f t="shared" si="5"/>
        <v>3000000</v>
      </c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</row>
    <row r="114" spans="1:72" s="77" customFormat="1" ht="51" customHeight="1" thickBot="1" x14ac:dyDescent="0.3">
      <c r="A114" s="585" t="s">
        <v>319</v>
      </c>
      <c r="B114" s="85"/>
      <c r="C114" s="74">
        <v>2000000</v>
      </c>
      <c r="D114" s="74">
        <f>SUM(C114)+481680+32570-1027480+462893</f>
        <v>1949663</v>
      </c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</row>
    <row r="115" spans="1:72" s="82" customFormat="1" ht="39" customHeight="1" thickBot="1" x14ac:dyDescent="0.3">
      <c r="A115" s="79" t="s">
        <v>422</v>
      </c>
      <c r="B115" s="83"/>
      <c r="C115" s="84">
        <v>500000</v>
      </c>
      <c r="D115" s="74">
        <f t="shared" si="5"/>
        <v>500000</v>
      </c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</row>
    <row r="116" spans="1:72" s="82" customFormat="1" ht="39" customHeight="1" thickBot="1" x14ac:dyDescent="0.3">
      <c r="A116" s="79" t="s">
        <v>162</v>
      </c>
      <c r="B116" s="83"/>
      <c r="C116" s="84"/>
      <c r="D116" s="74">
        <v>31646</v>
      </c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</row>
    <row r="117" spans="1:72" s="82" customFormat="1" ht="45" customHeight="1" thickBot="1" x14ac:dyDescent="0.3">
      <c r="A117" s="79" t="s">
        <v>600</v>
      </c>
      <c r="B117" s="83"/>
      <c r="C117" s="84"/>
      <c r="D117" s="74">
        <v>149821</v>
      </c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</row>
    <row r="118" spans="1:72" s="82" customFormat="1" ht="45" customHeight="1" thickBot="1" x14ac:dyDescent="0.3">
      <c r="A118" s="79" t="s">
        <v>624</v>
      </c>
      <c r="B118" s="83"/>
      <c r="C118" s="117"/>
      <c r="D118" s="74">
        <v>408251</v>
      </c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1"/>
      <c r="BT118" s="81"/>
    </row>
    <row r="119" spans="1:72" s="82" customFormat="1" ht="45" customHeight="1" thickBot="1" x14ac:dyDescent="0.3">
      <c r="A119" s="79" t="s">
        <v>601</v>
      </c>
      <c r="B119" s="83"/>
      <c r="C119" s="84"/>
      <c r="D119" s="74">
        <v>50000</v>
      </c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</row>
    <row r="120" spans="1:72" s="82" customFormat="1" ht="45" customHeight="1" thickBot="1" x14ac:dyDescent="0.3">
      <c r="A120" s="79" t="s">
        <v>587</v>
      </c>
      <c r="B120" s="83"/>
      <c r="C120" s="84"/>
      <c r="D120" s="74">
        <v>100000</v>
      </c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</row>
    <row r="121" spans="1:72" s="77" customFormat="1" ht="32.25" customHeight="1" thickBot="1" x14ac:dyDescent="0.3">
      <c r="A121" s="585" t="s">
        <v>142</v>
      </c>
      <c r="B121" s="85"/>
      <c r="C121" s="74">
        <v>3750000</v>
      </c>
      <c r="D121" s="74">
        <f t="shared" si="5"/>
        <v>3750000</v>
      </c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</row>
    <row r="122" spans="1:72" s="77" customFormat="1" ht="36" customHeight="1" thickBot="1" x14ac:dyDescent="0.3">
      <c r="A122" s="122" t="s">
        <v>143</v>
      </c>
      <c r="B122" s="145"/>
      <c r="C122" s="74">
        <v>2743200</v>
      </c>
      <c r="D122" s="74">
        <f t="shared" si="5"/>
        <v>2743200</v>
      </c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</row>
    <row r="123" spans="1:72" s="77" customFormat="1" ht="26.25" customHeight="1" thickBot="1" x14ac:dyDescent="0.3">
      <c r="A123" s="585" t="s">
        <v>144</v>
      </c>
      <c r="B123" s="85"/>
      <c r="C123" s="74">
        <f>SUM(B124:B130)</f>
        <v>1434068</v>
      </c>
      <c r="D123" s="74">
        <f>SUM(C123)</f>
        <v>1434068</v>
      </c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</row>
    <row r="124" spans="1:72" s="77" customFormat="1" ht="19.5" thickBot="1" x14ac:dyDescent="0.3">
      <c r="A124" s="78" t="s">
        <v>145</v>
      </c>
      <c r="B124" s="73">
        <v>714455</v>
      </c>
      <c r="C124" s="74"/>
      <c r="D124" s="74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</row>
    <row r="125" spans="1:72" s="77" customFormat="1" ht="24" customHeight="1" thickBot="1" x14ac:dyDescent="0.3">
      <c r="A125" s="78" t="s">
        <v>146</v>
      </c>
      <c r="B125" s="73">
        <v>50000</v>
      </c>
      <c r="C125" s="74"/>
      <c r="D125" s="74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</row>
    <row r="126" spans="1:72" s="77" customFormat="1" ht="62.25" customHeight="1" thickBot="1" x14ac:dyDescent="0.3">
      <c r="A126" s="78" t="s">
        <v>147</v>
      </c>
      <c r="B126" s="73">
        <v>543200</v>
      </c>
      <c r="C126" s="74"/>
      <c r="D126" s="74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</row>
    <row r="127" spans="1:72" s="77" customFormat="1" ht="30.75" customHeight="1" thickBot="1" x14ac:dyDescent="0.3">
      <c r="A127" s="78" t="s">
        <v>148</v>
      </c>
      <c r="B127" s="73">
        <v>20413</v>
      </c>
      <c r="C127" s="74"/>
      <c r="D127" s="74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</row>
    <row r="128" spans="1:72" s="77" customFormat="1" ht="37.5" customHeight="1" thickBot="1" x14ac:dyDescent="0.3">
      <c r="A128" s="78" t="s">
        <v>149</v>
      </c>
      <c r="B128" s="73">
        <v>1000</v>
      </c>
      <c r="C128" s="74"/>
      <c r="D128" s="74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</row>
    <row r="129" spans="1:72" s="77" customFormat="1" ht="24" customHeight="1" thickBot="1" x14ac:dyDescent="0.3">
      <c r="A129" s="78" t="s">
        <v>150</v>
      </c>
      <c r="B129" s="73">
        <v>5000</v>
      </c>
      <c r="C129" s="74"/>
      <c r="D129" s="74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</row>
    <row r="130" spans="1:72" s="111" customFormat="1" ht="27" customHeight="1" thickBot="1" x14ac:dyDescent="0.3">
      <c r="A130" s="108" t="s">
        <v>151</v>
      </c>
      <c r="B130" s="109">
        <v>100000</v>
      </c>
      <c r="C130" s="110"/>
      <c r="D130" s="110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</row>
    <row r="131" spans="1:72" s="72" customFormat="1" ht="44.25" customHeight="1" thickBot="1" x14ac:dyDescent="0.35">
      <c r="A131" s="89" t="s">
        <v>164</v>
      </c>
      <c r="B131" s="90"/>
      <c r="C131" s="91">
        <f>SUM(C45:C130)</f>
        <v>309525702</v>
      </c>
      <c r="D131" s="91">
        <f>SUM(D45:D130)</f>
        <v>417328726</v>
      </c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</row>
    <row r="132" spans="1:72" s="99" customFormat="1" ht="44.25" customHeight="1" thickBot="1" x14ac:dyDescent="0.35">
      <c r="A132" s="114"/>
      <c r="B132" s="115"/>
      <c r="C132" s="116"/>
      <c r="D132" s="116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8"/>
      <c r="BL132" s="98"/>
      <c r="BM132" s="98"/>
      <c r="BN132" s="98"/>
      <c r="BO132" s="98"/>
      <c r="BP132" s="98"/>
      <c r="BQ132" s="98"/>
      <c r="BR132" s="98"/>
      <c r="BS132" s="98"/>
      <c r="BT132" s="98"/>
    </row>
    <row r="133" spans="1:72" s="72" customFormat="1" ht="44.25" customHeight="1" thickBot="1" x14ac:dyDescent="0.35">
      <c r="A133" s="68" t="s">
        <v>165</v>
      </c>
      <c r="B133" s="95"/>
      <c r="C133" s="70"/>
      <c r="D133" s="70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</row>
    <row r="134" spans="1:72" s="77" customFormat="1" ht="42" customHeight="1" thickBot="1" x14ac:dyDescent="0.3">
      <c r="A134" s="122" t="s">
        <v>166</v>
      </c>
      <c r="B134" s="145"/>
      <c r="C134" s="74">
        <v>53740000</v>
      </c>
      <c r="D134" s="74">
        <f>SUM(B135:B139)</f>
        <v>54740000</v>
      </c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</row>
    <row r="135" spans="1:72" s="77" customFormat="1" ht="21" customHeight="1" thickBot="1" x14ac:dyDescent="0.3">
      <c r="A135" s="78" t="s">
        <v>167</v>
      </c>
      <c r="B135" s="73">
        <v>26400000</v>
      </c>
      <c r="C135" s="74"/>
      <c r="D135" s="74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</row>
    <row r="136" spans="1:72" s="77" customFormat="1" ht="21" customHeight="1" thickBot="1" x14ac:dyDescent="0.3">
      <c r="A136" s="78" t="s">
        <v>168</v>
      </c>
      <c r="B136" s="73">
        <v>3240000</v>
      </c>
      <c r="C136" s="74"/>
      <c r="D136" s="74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</row>
    <row r="137" spans="1:72" s="77" customFormat="1" ht="21" customHeight="1" thickBot="1" x14ac:dyDescent="0.3">
      <c r="A137" s="78" t="s">
        <v>169</v>
      </c>
      <c r="B137" s="73">
        <f>9800000+1000000</f>
        <v>10800000</v>
      </c>
      <c r="C137" s="74"/>
      <c r="D137" s="74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</row>
    <row r="138" spans="1:72" s="77" customFormat="1" ht="21" customHeight="1" thickBot="1" x14ac:dyDescent="0.3">
      <c r="A138" s="78" t="s">
        <v>170</v>
      </c>
      <c r="B138" s="73">
        <v>11300000</v>
      </c>
      <c r="C138" s="74"/>
      <c r="D138" s="74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</row>
    <row r="139" spans="1:72" s="77" customFormat="1" ht="21" customHeight="1" thickBot="1" x14ac:dyDescent="0.3">
      <c r="A139" s="78" t="s">
        <v>171</v>
      </c>
      <c r="B139" s="73">
        <v>3000000</v>
      </c>
      <c r="C139" s="74"/>
      <c r="D139" s="74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</row>
    <row r="140" spans="1:72" s="82" customFormat="1" ht="21" customHeight="1" thickBot="1" x14ac:dyDescent="0.3">
      <c r="A140" s="585" t="s">
        <v>172</v>
      </c>
      <c r="B140" s="85"/>
      <c r="C140" s="74">
        <v>11964000</v>
      </c>
      <c r="D140" s="74">
        <f>SUM(C140)-11964000</f>
        <v>0</v>
      </c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</row>
    <row r="141" spans="1:72" s="82" customFormat="1" ht="21" customHeight="1" thickBot="1" x14ac:dyDescent="0.3">
      <c r="A141" s="585" t="s">
        <v>592</v>
      </c>
      <c r="B141" s="85"/>
      <c r="C141" s="74"/>
      <c r="D141" s="74">
        <f>6604500-6604500</f>
        <v>0</v>
      </c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</row>
    <row r="142" spans="1:72" s="77" customFormat="1" ht="27.75" customHeight="1" thickBot="1" x14ac:dyDescent="0.3">
      <c r="A142" s="585" t="s">
        <v>173</v>
      </c>
      <c r="B142" s="85"/>
      <c r="C142" s="74">
        <v>2000000</v>
      </c>
      <c r="D142" s="74">
        <f>SUM(C142)-1000000</f>
        <v>1000000</v>
      </c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</row>
    <row r="143" spans="1:72" s="77" customFormat="1" ht="30" customHeight="1" thickBot="1" x14ac:dyDescent="0.3">
      <c r="A143" s="78" t="s">
        <v>174</v>
      </c>
      <c r="B143" s="73">
        <v>1000000</v>
      </c>
      <c r="C143" s="74"/>
      <c r="D143" s="74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</row>
    <row r="144" spans="1:72" s="72" customFormat="1" ht="44.25" customHeight="1" thickBot="1" x14ac:dyDescent="0.35">
      <c r="A144" s="89" t="s">
        <v>176</v>
      </c>
      <c r="B144" s="90"/>
      <c r="C144" s="91">
        <f>SUM(C134:C143)</f>
        <v>67704000</v>
      </c>
      <c r="D144" s="91">
        <f>SUM(D134:D143)</f>
        <v>55740000</v>
      </c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</row>
    <row r="145" spans="1:72" s="77" customFormat="1" ht="28.5" customHeight="1" thickBot="1" x14ac:dyDescent="0.3">
      <c r="A145" s="92"/>
      <c r="B145" s="93"/>
      <c r="C145" s="94"/>
      <c r="D145" s="94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</row>
    <row r="146" spans="1:72" s="72" customFormat="1" ht="44.25" customHeight="1" thickBot="1" x14ac:dyDescent="0.35">
      <c r="A146" s="68" t="s">
        <v>177</v>
      </c>
      <c r="B146" s="95"/>
      <c r="C146" s="70"/>
      <c r="D146" s="70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</row>
    <row r="147" spans="1:72" s="77" customFormat="1" ht="75" customHeight="1" thickBot="1" x14ac:dyDescent="0.3">
      <c r="A147" s="697" t="s">
        <v>317</v>
      </c>
      <c r="B147" s="698"/>
      <c r="C147" s="74">
        <v>1662138</v>
      </c>
      <c r="D147" s="74">
        <f t="shared" ref="D147:D151" si="6">SUM(C147)</f>
        <v>1662138</v>
      </c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</row>
    <row r="148" spans="1:72" s="77" customFormat="1" ht="38.25" thickBot="1" x14ac:dyDescent="0.3">
      <c r="A148" s="585" t="s">
        <v>178</v>
      </c>
      <c r="B148" s="73"/>
      <c r="C148" s="74">
        <v>625574048</v>
      </c>
      <c r="D148" s="74">
        <f>SUM(C148)+29624548+14560276+15630976+129693393</f>
        <v>815083241</v>
      </c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</row>
    <row r="149" spans="1:72" s="77" customFormat="1" ht="38.25" thickBot="1" x14ac:dyDescent="0.3">
      <c r="A149" s="585" t="s">
        <v>179</v>
      </c>
      <c r="B149" s="73"/>
      <c r="C149" s="74">
        <v>155892365</v>
      </c>
      <c r="D149" s="74">
        <f>SUM(C149)-25597129</f>
        <v>130295236</v>
      </c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  <c r="BT149" s="76"/>
    </row>
    <row r="150" spans="1:72" s="77" customFormat="1" ht="19.5" thickBot="1" x14ac:dyDescent="0.3">
      <c r="A150" s="585" t="s">
        <v>437</v>
      </c>
      <c r="B150" s="73"/>
      <c r="C150" s="74"/>
      <c r="D150" s="74">
        <v>41499</v>
      </c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</row>
    <row r="151" spans="1:72" s="77" customFormat="1" ht="27.75" customHeight="1" thickBot="1" x14ac:dyDescent="0.3">
      <c r="A151" s="585" t="s">
        <v>180</v>
      </c>
      <c r="B151" s="73"/>
      <c r="C151" s="74">
        <v>1020650</v>
      </c>
      <c r="D151" s="74">
        <f t="shared" si="6"/>
        <v>1020650</v>
      </c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  <c r="BT151" s="76"/>
    </row>
    <row r="152" spans="1:72" s="82" customFormat="1" ht="24" customHeight="1" thickBot="1" x14ac:dyDescent="0.3">
      <c r="A152" s="585" t="s">
        <v>440</v>
      </c>
      <c r="B152" s="85"/>
      <c r="C152" s="74"/>
      <c r="D152" s="74">
        <f>3584761</f>
        <v>3584761</v>
      </c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</row>
    <row r="153" spans="1:72" s="82" customFormat="1" ht="40.5" customHeight="1" thickBot="1" x14ac:dyDescent="0.3">
      <c r="A153" s="79" t="s">
        <v>132</v>
      </c>
      <c r="B153" s="80"/>
      <c r="C153" s="74"/>
      <c r="D153" s="74">
        <v>5000</v>
      </c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</row>
    <row r="154" spans="1:72" s="82" customFormat="1" ht="52.5" customHeight="1" thickBot="1" x14ac:dyDescent="0.3">
      <c r="A154" s="79" t="s">
        <v>100</v>
      </c>
      <c r="B154" s="80"/>
      <c r="C154" s="74"/>
      <c r="D154" s="74">
        <v>150000</v>
      </c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</row>
    <row r="155" spans="1:72" s="77" customFormat="1" ht="37.5" customHeight="1" thickBot="1" x14ac:dyDescent="0.3">
      <c r="A155" s="585" t="s">
        <v>181</v>
      </c>
      <c r="B155" s="73"/>
      <c r="C155" s="74">
        <f>SUM(B156:B157)</f>
        <v>23922000</v>
      </c>
      <c r="D155" s="74">
        <f>SUM(B156:B158)</f>
        <v>24410000</v>
      </c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6"/>
      <c r="BR155" s="76"/>
      <c r="BS155" s="76"/>
    </row>
    <row r="156" spans="1:72" s="77" customFormat="1" ht="37.5" customHeight="1" thickBot="1" x14ac:dyDescent="0.3">
      <c r="A156" s="78" t="s">
        <v>182</v>
      </c>
      <c r="B156" s="73">
        <v>14260000</v>
      </c>
      <c r="C156" s="74"/>
      <c r="D156" s="74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6"/>
      <c r="BR156" s="76"/>
      <c r="BS156" s="76"/>
    </row>
    <row r="157" spans="1:72" s="77" customFormat="1" ht="37.5" customHeight="1" thickBot="1" x14ac:dyDescent="0.3">
      <c r="A157" s="78" t="s">
        <v>326</v>
      </c>
      <c r="B157" s="73">
        <v>9662000</v>
      </c>
      <c r="C157" s="74"/>
      <c r="D157" s="74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</row>
    <row r="158" spans="1:72" s="77" customFormat="1" ht="37.5" customHeight="1" thickBot="1" x14ac:dyDescent="0.3">
      <c r="A158" s="78" t="s">
        <v>621</v>
      </c>
      <c r="B158" s="73">
        <v>488000</v>
      </c>
      <c r="C158" s="74"/>
      <c r="D158" s="74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6"/>
      <c r="BR158" s="76"/>
      <c r="BS158" s="76"/>
      <c r="BT158" s="76"/>
    </row>
    <row r="159" spans="1:72" s="72" customFormat="1" ht="66.75" customHeight="1" thickBot="1" x14ac:dyDescent="0.35">
      <c r="A159" s="100" t="s">
        <v>122</v>
      </c>
      <c r="B159" s="101"/>
      <c r="C159" s="102" t="s">
        <v>123</v>
      </c>
      <c r="D159" s="102" t="s">
        <v>123</v>
      </c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</row>
    <row r="160" spans="1:72" s="77" customFormat="1" ht="39.75" customHeight="1" thickBot="1" x14ac:dyDescent="0.3">
      <c r="A160" s="585" t="s">
        <v>183</v>
      </c>
      <c r="B160" s="85"/>
      <c r="C160" s="74">
        <v>100000000</v>
      </c>
      <c r="D160" s="74">
        <f>SUM(C160)+20000000+51063432</f>
        <v>171063432</v>
      </c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6"/>
      <c r="BR160" s="76"/>
      <c r="BS160" s="76"/>
      <c r="BT160" s="76"/>
    </row>
    <row r="161" spans="1:72" s="77" customFormat="1" ht="39.75" customHeight="1" thickBot="1" x14ac:dyDescent="0.3">
      <c r="A161" s="78" t="s">
        <v>184</v>
      </c>
      <c r="B161" s="73">
        <f>100000000+20000000+51063432</f>
        <v>171063432</v>
      </c>
      <c r="C161" s="96"/>
      <c r="D161" s="9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76"/>
      <c r="BT161" s="76"/>
    </row>
    <row r="162" spans="1:72" s="77" customFormat="1" ht="32.25" customHeight="1" thickBot="1" x14ac:dyDescent="0.3">
      <c r="A162" s="585" t="s">
        <v>351</v>
      </c>
      <c r="B162" s="85"/>
      <c r="C162" s="74">
        <v>5000000</v>
      </c>
      <c r="D162" s="74">
        <f>SUM(C162)+13450000</f>
        <v>18450000</v>
      </c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6"/>
      <c r="BR162" s="76"/>
      <c r="BS162" s="76"/>
      <c r="BT162" s="76"/>
    </row>
    <row r="163" spans="1:72" s="77" customFormat="1" ht="32.25" customHeight="1" thickBot="1" x14ac:dyDescent="0.3">
      <c r="A163" s="585" t="s">
        <v>322</v>
      </c>
      <c r="B163" s="85"/>
      <c r="C163" s="74"/>
      <c r="D163" s="74">
        <f>5701800</f>
        <v>5701800</v>
      </c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6"/>
      <c r="BR163" s="76"/>
      <c r="BS163" s="76"/>
    </row>
    <row r="164" spans="1:72" s="77" customFormat="1" ht="49.5" customHeight="1" thickBot="1" x14ac:dyDescent="0.3">
      <c r="A164" s="585" t="s">
        <v>321</v>
      </c>
      <c r="B164" s="73"/>
      <c r="C164" s="74">
        <v>5000000</v>
      </c>
      <c r="D164" s="74">
        <f t="shared" ref="D164:D165" si="7">SUM(C164)</f>
        <v>5000000</v>
      </c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6"/>
      <c r="BR164" s="76"/>
      <c r="BS164" s="76"/>
    </row>
    <row r="165" spans="1:72" s="77" customFormat="1" ht="27.75" customHeight="1" thickBot="1" x14ac:dyDescent="0.3">
      <c r="A165" s="585" t="s">
        <v>173</v>
      </c>
      <c r="B165" s="85"/>
      <c r="C165" s="74">
        <f>SUM(B166)</f>
        <v>4000000</v>
      </c>
      <c r="D165" s="74">
        <f t="shared" si="7"/>
        <v>4000000</v>
      </c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76"/>
      <c r="BR165" s="76"/>
      <c r="BS165" s="76"/>
      <c r="BT165" s="76"/>
    </row>
    <row r="166" spans="1:72" s="77" customFormat="1" ht="39.75" customHeight="1" thickBot="1" x14ac:dyDescent="0.3">
      <c r="A166" s="78" t="s">
        <v>175</v>
      </c>
      <c r="B166" s="73">
        <v>4000000</v>
      </c>
      <c r="C166" s="96"/>
      <c r="D166" s="9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  <c r="BQ166" s="76"/>
      <c r="BR166" s="76"/>
      <c r="BS166" s="76"/>
      <c r="BT166" s="76"/>
    </row>
    <row r="167" spans="1:72" s="77" customFormat="1" ht="49.5" customHeight="1" thickBot="1" x14ac:dyDescent="0.3">
      <c r="A167" s="585" t="s">
        <v>443</v>
      </c>
      <c r="B167" s="73"/>
      <c r="C167" s="74">
        <v>2000000</v>
      </c>
      <c r="D167" s="74">
        <f>SUM(C167)+50000</f>
        <v>2050000</v>
      </c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76"/>
      <c r="BR167" s="76"/>
      <c r="BS167" s="76"/>
    </row>
    <row r="168" spans="1:72" s="82" customFormat="1" ht="35.25" customHeight="1" thickBot="1" x14ac:dyDescent="0.3">
      <c r="A168" s="86" t="s">
        <v>186</v>
      </c>
      <c r="B168" s="87"/>
      <c r="C168" s="88">
        <v>5000000</v>
      </c>
      <c r="D168" s="74">
        <f t="shared" ref="D168" si="8">SUM(C168)</f>
        <v>5000000</v>
      </c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</row>
    <row r="169" spans="1:72" s="82" customFormat="1" ht="35.25" customHeight="1" thickBot="1" x14ac:dyDescent="0.3">
      <c r="A169" s="585" t="s">
        <v>602</v>
      </c>
      <c r="B169" s="85"/>
      <c r="C169" s="74"/>
      <c r="D169" s="74">
        <v>250000</v>
      </c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</row>
    <row r="170" spans="1:72" s="82" customFormat="1" ht="52.5" customHeight="1" thickBot="1" x14ac:dyDescent="0.3">
      <c r="A170" s="79" t="s">
        <v>608</v>
      </c>
      <c r="B170" s="80"/>
      <c r="C170" s="84"/>
      <c r="D170" s="74">
        <f>554050000</f>
        <v>554050000</v>
      </c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</row>
    <row r="171" spans="1:72" s="82" customFormat="1" ht="73.5" customHeight="1" thickBot="1" x14ac:dyDescent="0.3">
      <c r="A171" s="122" t="s">
        <v>627</v>
      </c>
      <c r="B171" s="145"/>
      <c r="C171" s="74"/>
      <c r="D171" s="74">
        <f>599725840</f>
        <v>599725840</v>
      </c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</row>
    <row r="172" spans="1:72" s="120" customFormat="1" ht="38.25" customHeight="1" thickBot="1" x14ac:dyDescent="0.35">
      <c r="A172" s="585" t="s">
        <v>187</v>
      </c>
      <c r="B172" s="586"/>
      <c r="C172" s="74">
        <v>50000000</v>
      </c>
      <c r="D172" s="74">
        <f>SUM(C172)+8129830-20477070+23910661</f>
        <v>61563421</v>
      </c>
      <c r="E172" s="119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6"/>
      <c r="AK172" s="106"/>
      <c r="AL172" s="106"/>
      <c r="AM172" s="106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106"/>
      <c r="BD172" s="106"/>
      <c r="BE172" s="106"/>
      <c r="BF172" s="106"/>
      <c r="BG172" s="106"/>
      <c r="BH172" s="106"/>
      <c r="BI172" s="106"/>
      <c r="BJ172" s="106"/>
      <c r="BK172" s="106"/>
      <c r="BL172" s="106"/>
      <c r="BM172" s="106"/>
      <c r="BN172" s="106"/>
      <c r="BO172" s="106"/>
      <c r="BP172" s="106"/>
      <c r="BQ172" s="106"/>
      <c r="BR172" s="106"/>
      <c r="BS172" s="106"/>
      <c r="BT172" s="106"/>
    </row>
    <row r="173" spans="1:72" s="120" customFormat="1" ht="38.25" customHeight="1" thickBot="1" x14ac:dyDescent="0.35">
      <c r="A173" s="86" t="s">
        <v>188</v>
      </c>
      <c r="B173" s="121"/>
      <c r="C173" s="117">
        <v>1164789660</v>
      </c>
      <c r="D173" s="119">
        <f>SUM(B174+B176+B177+B178+B179+B181+B182+B188+B189+B197+B192+B193+B194+B195+B196+B190+B191)</f>
        <v>2409154591</v>
      </c>
      <c r="E173" s="119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6"/>
      <c r="AK173" s="106"/>
      <c r="AL173" s="106"/>
      <c r="AM173" s="106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  <c r="BH173" s="106"/>
      <c r="BI173" s="106"/>
      <c r="BJ173" s="106"/>
      <c r="BK173" s="106"/>
      <c r="BL173" s="106"/>
      <c r="BM173" s="106"/>
      <c r="BN173" s="106"/>
      <c r="BO173" s="106"/>
      <c r="BP173" s="106"/>
      <c r="BQ173" s="106"/>
      <c r="BR173" s="106"/>
      <c r="BS173" s="106"/>
    </row>
    <row r="174" spans="1:72" s="120" customFormat="1" ht="38.25" customHeight="1" thickBot="1" x14ac:dyDescent="0.35">
      <c r="A174" s="585" t="s">
        <v>189</v>
      </c>
      <c r="B174" s="73">
        <v>3500000</v>
      </c>
      <c r="C174" s="74"/>
      <c r="D174" s="74"/>
      <c r="E174" s="119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06"/>
      <c r="AH174" s="106"/>
      <c r="AI174" s="106"/>
      <c r="AJ174" s="106"/>
      <c r="AK174" s="106"/>
      <c r="AL174" s="106"/>
      <c r="AM174" s="106"/>
      <c r="AN174" s="106"/>
      <c r="AO174" s="106"/>
      <c r="AP174" s="106"/>
      <c r="AQ174" s="106"/>
      <c r="AR174" s="106"/>
      <c r="AS174" s="106"/>
      <c r="AT174" s="106"/>
      <c r="AU174" s="106"/>
      <c r="AV174" s="106"/>
      <c r="AW174" s="106"/>
      <c r="AX174" s="106"/>
      <c r="AY174" s="106"/>
      <c r="AZ174" s="106"/>
      <c r="BA174" s="106"/>
      <c r="BB174" s="106"/>
      <c r="BC174" s="106"/>
      <c r="BD174" s="106"/>
      <c r="BE174" s="106"/>
      <c r="BF174" s="106"/>
      <c r="BG174" s="106"/>
      <c r="BH174" s="106"/>
      <c r="BI174" s="106"/>
      <c r="BJ174" s="106"/>
      <c r="BK174" s="106"/>
      <c r="BL174" s="106"/>
      <c r="BM174" s="106"/>
      <c r="BN174" s="106"/>
      <c r="BO174" s="106"/>
      <c r="BP174" s="106"/>
      <c r="BQ174" s="106"/>
      <c r="BR174" s="106"/>
      <c r="BS174" s="106"/>
    </row>
    <row r="175" spans="1:72" s="82" customFormat="1" ht="29.25" customHeight="1" thickBot="1" x14ac:dyDescent="0.3">
      <c r="A175" s="585" t="s">
        <v>140</v>
      </c>
      <c r="B175" s="85"/>
      <c r="C175" s="74"/>
      <c r="D175" s="74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</row>
    <row r="176" spans="1:72" s="77" customFormat="1" ht="24.75" customHeight="1" thickBot="1" x14ac:dyDescent="0.3">
      <c r="A176" s="78" t="s">
        <v>141</v>
      </c>
      <c r="B176" s="73">
        <f>1000000-1000000</f>
        <v>0</v>
      </c>
      <c r="C176" s="74"/>
      <c r="D176" s="74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6"/>
      <c r="BR176" s="76"/>
      <c r="BS176" s="76"/>
    </row>
    <row r="177" spans="1:71" s="77" customFormat="1" ht="24.75" customHeight="1" thickBot="1" x14ac:dyDescent="0.3">
      <c r="A177" s="78" t="s">
        <v>320</v>
      </c>
      <c r="B177" s="73">
        <f>1500000-1500000</f>
        <v>0</v>
      </c>
      <c r="C177" s="74"/>
      <c r="D177" s="74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6"/>
      <c r="BR177" s="76"/>
      <c r="BS177" s="76"/>
    </row>
    <row r="178" spans="1:71" s="82" customFormat="1" ht="35.25" customHeight="1" thickBot="1" x14ac:dyDescent="0.3">
      <c r="A178" s="122" t="s">
        <v>163</v>
      </c>
      <c r="B178" s="73">
        <f>16000000-330200-185899</f>
        <v>15483901</v>
      </c>
      <c r="C178" s="74"/>
      <c r="D178" s="74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</row>
    <row r="179" spans="1:71" s="82" customFormat="1" ht="33.75" customHeight="1" thickBot="1" x14ac:dyDescent="0.3">
      <c r="A179" s="585" t="s">
        <v>162</v>
      </c>
      <c r="B179" s="73">
        <f>2000000-913700-250000-836300</f>
        <v>0</v>
      </c>
      <c r="C179" s="74"/>
      <c r="D179" s="74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</row>
    <row r="180" spans="1:71" s="82" customFormat="1" ht="38.25" customHeight="1" thickBot="1" x14ac:dyDescent="0.3">
      <c r="A180" s="585" t="s">
        <v>190</v>
      </c>
      <c r="B180" s="85"/>
      <c r="C180" s="74"/>
      <c r="D180" s="74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</row>
    <row r="181" spans="1:71" s="77" customFormat="1" ht="59.25" customHeight="1" thickBot="1" x14ac:dyDescent="0.3">
      <c r="A181" s="78" t="s">
        <v>334</v>
      </c>
      <c r="B181" s="73">
        <v>12136827</v>
      </c>
      <c r="C181" s="74"/>
      <c r="D181" s="74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6"/>
      <c r="BR181" s="76"/>
      <c r="BS181" s="76"/>
    </row>
    <row r="182" spans="1:71" s="77" customFormat="1" ht="38.25" thickBot="1" x14ac:dyDescent="0.3">
      <c r="A182" s="585" t="s">
        <v>191</v>
      </c>
      <c r="B182" s="73">
        <f>SUM(B184:B187)</f>
        <v>286694054</v>
      </c>
      <c r="C182" s="74"/>
      <c r="D182" s="74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6"/>
      <c r="BR182" s="76"/>
      <c r="BS182" s="76"/>
    </row>
    <row r="183" spans="1:71" s="77" customFormat="1" ht="22.5" customHeight="1" thickBot="1" x14ac:dyDescent="0.3">
      <c r="A183" s="78" t="s">
        <v>92</v>
      </c>
      <c r="B183" s="73"/>
      <c r="C183" s="74"/>
      <c r="D183" s="74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</row>
    <row r="184" spans="1:71" s="77" customFormat="1" ht="22.5" customHeight="1" thickBot="1" x14ac:dyDescent="0.3">
      <c r="A184" s="78" t="s">
        <v>335</v>
      </c>
      <c r="B184" s="73">
        <v>111000000</v>
      </c>
      <c r="C184" s="74"/>
      <c r="D184" s="74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6"/>
      <c r="BR184" s="76"/>
      <c r="BS184" s="76"/>
    </row>
    <row r="185" spans="1:71" s="77" customFormat="1" ht="37.5" customHeight="1" thickBot="1" x14ac:dyDescent="0.3">
      <c r="A185" s="78" t="s">
        <v>336</v>
      </c>
      <c r="B185" s="73">
        <f>182002684-40320439-6425691</f>
        <v>135256554</v>
      </c>
      <c r="C185" s="74"/>
      <c r="D185" s="74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6"/>
      <c r="BR185" s="76"/>
      <c r="BS185" s="76"/>
    </row>
    <row r="186" spans="1:71" s="77" customFormat="1" ht="37.5" customHeight="1" thickBot="1" x14ac:dyDescent="0.3">
      <c r="A186" s="108" t="s">
        <v>337</v>
      </c>
      <c r="B186" s="73">
        <v>15000000</v>
      </c>
      <c r="C186" s="74"/>
      <c r="D186" s="74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76"/>
    </row>
    <row r="187" spans="1:71" s="77" customFormat="1" ht="37.5" customHeight="1" thickBot="1" x14ac:dyDescent="0.3">
      <c r="A187" s="108" t="s">
        <v>338</v>
      </c>
      <c r="B187" s="73">
        <v>25437500</v>
      </c>
      <c r="C187" s="74"/>
      <c r="D187" s="74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6"/>
      <c r="BR187" s="76"/>
      <c r="BS187" s="76"/>
    </row>
    <row r="188" spans="1:71" s="82" customFormat="1" ht="58.5" customHeight="1" thickBot="1" x14ac:dyDescent="0.3">
      <c r="A188" s="79" t="s">
        <v>329</v>
      </c>
      <c r="B188" s="73">
        <f>125392833-3733800-5580380</f>
        <v>116078653</v>
      </c>
      <c r="C188" s="74"/>
      <c r="D188" s="74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</row>
    <row r="189" spans="1:71" s="82" customFormat="1" ht="69.75" customHeight="1" thickBot="1" x14ac:dyDescent="0.3">
      <c r="A189" s="122" t="s">
        <v>330</v>
      </c>
      <c r="B189" s="272">
        <f>554046985-554046985</f>
        <v>0</v>
      </c>
      <c r="C189" s="74"/>
      <c r="D189" s="74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</row>
    <row r="190" spans="1:71" s="82" customFormat="1" ht="69.75" customHeight="1" thickBot="1" x14ac:dyDescent="0.3">
      <c r="A190" s="122" t="s">
        <v>625</v>
      </c>
      <c r="B190" s="272">
        <v>1108100000</v>
      </c>
      <c r="C190" s="74"/>
      <c r="D190" s="88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</row>
    <row r="191" spans="1:71" s="82" customFormat="1" ht="69.75" customHeight="1" thickBot="1" x14ac:dyDescent="0.3">
      <c r="A191" s="122" t="s">
        <v>626</v>
      </c>
      <c r="B191" s="272">
        <v>72800000</v>
      </c>
      <c r="C191" s="74"/>
      <c r="D191" s="88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</row>
    <row r="192" spans="1:71" s="82" customFormat="1" ht="63" customHeight="1" thickBot="1" x14ac:dyDescent="0.3">
      <c r="A192" s="122" t="s">
        <v>593</v>
      </c>
      <c r="B192" s="272">
        <v>505960000</v>
      </c>
      <c r="C192" s="74"/>
      <c r="D192" s="88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</row>
    <row r="193" spans="1:122" s="82" customFormat="1" ht="63" customHeight="1" thickBot="1" x14ac:dyDescent="0.3">
      <c r="A193" s="122" t="s">
        <v>603</v>
      </c>
      <c r="B193" s="272">
        <f>9597223-20952+18014614</f>
        <v>27590885</v>
      </c>
      <c r="C193" s="74"/>
      <c r="D193" s="88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</row>
    <row r="194" spans="1:122" s="82" customFormat="1" ht="63" customHeight="1" thickBot="1" x14ac:dyDescent="0.3">
      <c r="A194" s="122" t="s">
        <v>604</v>
      </c>
      <c r="B194" s="272">
        <v>97500000</v>
      </c>
      <c r="C194" s="74"/>
      <c r="D194" s="88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</row>
    <row r="195" spans="1:122" s="82" customFormat="1" ht="63" customHeight="1" thickBot="1" x14ac:dyDescent="0.3">
      <c r="A195" s="122" t="s">
        <v>605</v>
      </c>
      <c r="B195" s="272">
        <f>49509898-1972458</f>
        <v>47537440</v>
      </c>
      <c r="C195" s="74"/>
      <c r="D195" s="88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</row>
    <row r="196" spans="1:122" s="82" customFormat="1" ht="63" customHeight="1" thickBot="1" x14ac:dyDescent="0.3">
      <c r="A196" s="122" t="s">
        <v>606</v>
      </c>
      <c r="B196" s="272">
        <f>116294000-116294000</f>
        <v>0</v>
      </c>
      <c r="C196" s="74"/>
      <c r="D196" s="88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</row>
    <row r="197" spans="1:122" s="82" customFormat="1" ht="38.25" customHeight="1" thickBot="1" x14ac:dyDescent="0.3">
      <c r="A197" s="122" t="s">
        <v>131</v>
      </c>
      <c r="B197" s="73">
        <v>115772831</v>
      </c>
      <c r="C197" s="74"/>
      <c r="D197" s="74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</row>
    <row r="198" spans="1:122" s="72" customFormat="1" ht="44.25" customHeight="1" thickBot="1" x14ac:dyDescent="0.35">
      <c r="A198" s="89" t="s">
        <v>192</v>
      </c>
      <c r="B198" s="90"/>
      <c r="C198" s="91">
        <f>SUM(C147:C197)</f>
        <v>2143860861</v>
      </c>
      <c r="D198" s="91">
        <f>SUM(D147:D197)</f>
        <v>4812261609</v>
      </c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1"/>
      <c r="BD198" s="71"/>
      <c r="BE198" s="71"/>
      <c r="BF198" s="71"/>
      <c r="BG198" s="71"/>
      <c r="BH198" s="71"/>
      <c r="BI198" s="71"/>
      <c r="BJ198" s="71"/>
      <c r="BK198" s="71"/>
      <c r="BL198" s="71"/>
      <c r="BM198" s="71"/>
      <c r="BN198" s="71"/>
      <c r="BO198" s="71"/>
      <c r="BP198" s="71"/>
      <c r="BQ198" s="71"/>
      <c r="BR198" s="71"/>
      <c r="BS198" s="71"/>
      <c r="BT198" s="71"/>
    </row>
    <row r="199" spans="1:122" s="99" customFormat="1" ht="44.25" customHeight="1" thickBot="1" x14ac:dyDescent="0.35">
      <c r="A199" s="114"/>
      <c r="B199" s="125"/>
      <c r="C199" s="116"/>
      <c r="D199" s="116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8"/>
      <c r="AL199" s="98"/>
      <c r="AM199" s="98"/>
      <c r="AN199" s="98"/>
      <c r="AO199" s="98"/>
      <c r="AP199" s="98"/>
      <c r="AQ199" s="98"/>
      <c r="AR199" s="98"/>
      <c r="AS199" s="98"/>
      <c r="AT199" s="98"/>
      <c r="AU199" s="98"/>
      <c r="AV199" s="98"/>
      <c r="AW199" s="98"/>
      <c r="AX199" s="98"/>
      <c r="AY199" s="98"/>
      <c r="AZ199" s="98"/>
      <c r="BA199" s="98"/>
      <c r="BB199" s="98"/>
      <c r="BC199" s="98"/>
      <c r="BD199" s="98"/>
      <c r="BE199" s="98"/>
      <c r="BF199" s="98"/>
      <c r="BG199" s="98"/>
      <c r="BH199" s="98"/>
      <c r="BI199" s="98"/>
      <c r="BJ199" s="98"/>
      <c r="BK199" s="98"/>
      <c r="BL199" s="98"/>
      <c r="BM199" s="98"/>
      <c r="BN199" s="98"/>
      <c r="BO199" s="98"/>
      <c r="BP199" s="98"/>
      <c r="BQ199" s="98"/>
      <c r="BR199" s="98"/>
      <c r="BS199" s="98"/>
      <c r="BT199" s="98"/>
    </row>
    <row r="200" spans="1:122" s="72" customFormat="1" ht="66.75" customHeight="1" thickBot="1" x14ac:dyDescent="0.35">
      <c r="A200" s="100" t="s">
        <v>122</v>
      </c>
      <c r="B200" s="101"/>
      <c r="C200" s="102" t="s">
        <v>123</v>
      </c>
      <c r="D200" s="102" t="s">
        <v>123</v>
      </c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  <c r="BB200" s="71"/>
      <c r="BC200" s="71"/>
      <c r="BD200" s="71"/>
      <c r="BE200" s="71"/>
      <c r="BF200" s="71"/>
      <c r="BG200" s="71"/>
      <c r="BH200" s="71"/>
      <c r="BI200" s="71"/>
      <c r="BJ200" s="71"/>
      <c r="BK200" s="71"/>
      <c r="BL200" s="71"/>
      <c r="BM200" s="71"/>
      <c r="BN200" s="71"/>
      <c r="BO200" s="71"/>
      <c r="BP200" s="71"/>
      <c r="BQ200" s="71"/>
      <c r="BR200" s="71"/>
      <c r="BS200" s="71"/>
      <c r="BT200" s="71"/>
    </row>
    <row r="201" spans="1:122" s="72" customFormat="1" ht="44.25" customHeight="1" thickBot="1" x14ac:dyDescent="0.35">
      <c r="A201" s="68" t="s">
        <v>193</v>
      </c>
      <c r="B201" s="95"/>
      <c r="C201" s="70"/>
      <c r="D201" s="70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1"/>
      <c r="BH201" s="71"/>
      <c r="BI201" s="71"/>
      <c r="BJ201" s="71"/>
      <c r="BK201" s="71"/>
      <c r="BL201" s="71"/>
      <c r="BM201" s="71"/>
      <c r="BN201" s="71"/>
      <c r="BO201" s="71"/>
      <c r="BP201" s="71"/>
      <c r="BQ201" s="71"/>
      <c r="BR201" s="71"/>
      <c r="BS201" s="71"/>
      <c r="BT201" s="71"/>
    </row>
    <row r="202" spans="1:122" s="77" customFormat="1" ht="29.25" customHeight="1" thickBot="1" x14ac:dyDescent="0.3">
      <c r="A202" s="585" t="s">
        <v>111</v>
      </c>
      <c r="B202" s="73"/>
      <c r="C202" s="74">
        <f>SUM(B203:B204)</f>
        <v>8500000</v>
      </c>
      <c r="D202" s="74">
        <f>SUM(C202)</f>
        <v>8500000</v>
      </c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76"/>
      <c r="BM202" s="76"/>
      <c r="BN202" s="76"/>
      <c r="BO202" s="76"/>
      <c r="BP202" s="76"/>
      <c r="BQ202" s="76"/>
      <c r="BR202" s="76"/>
    </row>
    <row r="203" spans="1:122" s="77" customFormat="1" ht="27.75" customHeight="1" thickBot="1" x14ac:dyDescent="0.3">
      <c r="A203" s="78" t="s">
        <v>194</v>
      </c>
      <c r="B203" s="97">
        <v>5000000</v>
      </c>
      <c r="C203" s="74"/>
      <c r="D203" s="74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  <c r="AV203" s="76"/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/>
      <c r="BI203" s="76"/>
      <c r="BJ203" s="76"/>
      <c r="BK203" s="76"/>
      <c r="BL203" s="76"/>
      <c r="BM203" s="76"/>
      <c r="BN203" s="76"/>
      <c r="BO203" s="76"/>
      <c r="BP203" s="76"/>
      <c r="BQ203" s="76"/>
      <c r="BR203" s="76"/>
    </row>
    <row r="204" spans="1:122" s="99" customFormat="1" ht="21" customHeight="1" thickBot="1" x14ac:dyDescent="0.35">
      <c r="A204" s="78" t="s">
        <v>311</v>
      </c>
      <c r="B204" s="97">
        <v>3500000</v>
      </c>
      <c r="C204" s="75"/>
      <c r="D204" s="75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  <c r="AK204" s="98"/>
      <c r="AL204" s="98"/>
      <c r="AM204" s="98"/>
      <c r="AN204" s="98"/>
      <c r="AO204" s="98"/>
      <c r="AP204" s="98"/>
      <c r="AQ204" s="98"/>
      <c r="AR204" s="98"/>
      <c r="AS204" s="98"/>
      <c r="AT204" s="98"/>
      <c r="AU204" s="98"/>
      <c r="AV204" s="98"/>
      <c r="AW204" s="98"/>
      <c r="AX204" s="98"/>
      <c r="AY204" s="98"/>
      <c r="AZ204" s="98"/>
      <c r="BA204" s="98"/>
      <c r="BB204" s="98"/>
      <c r="BC204" s="98"/>
      <c r="BD204" s="98"/>
      <c r="BE204" s="98"/>
      <c r="BF204" s="98"/>
      <c r="BG204" s="98"/>
      <c r="BH204" s="98"/>
      <c r="BI204" s="98"/>
      <c r="BJ204" s="98"/>
      <c r="BK204" s="98"/>
      <c r="BL204" s="98"/>
      <c r="BM204" s="98"/>
      <c r="BN204" s="98"/>
      <c r="BO204" s="98"/>
      <c r="BP204" s="98"/>
      <c r="BQ204" s="98"/>
      <c r="BR204" s="98"/>
      <c r="BS204" s="98"/>
      <c r="BT204" s="98"/>
      <c r="BU204" s="98"/>
      <c r="BV204" s="98"/>
      <c r="BW204" s="98"/>
      <c r="BX204" s="98"/>
      <c r="BY204" s="98"/>
      <c r="BZ204" s="98"/>
      <c r="CA204" s="98"/>
      <c r="CB204" s="98"/>
      <c r="CC204" s="98"/>
      <c r="CD204" s="98"/>
      <c r="CE204" s="98"/>
      <c r="CF204" s="98"/>
      <c r="CG204" s="98"/>
      <c r="CH204" s="98"/>
      <c r="CI204" s="98"/>
      <c r="CJ204" s="98"/>
      <c r="CK204" s="98"/>
      <c r="CL204" s="98"/>
      <c r="CM204" s="98"/>
      <c r="CN204" s="98"/>
      <c r="CO204" s="98"/>
      <c r="CP204" s="98"/>
      <c r="CQ204" s="98"/>
      <c r="CR204" s="98"/>
      <c r="CS204" s="98"/>
      <c r="CT204" s="98"/>
      <c r="CU204" s="98"/>
      <c r="CV204" s="98"/>
      <c r="CW204" s="98"/>
      <c r="CX204" s="98"/>
      <c r="CY204" s="98"/>
      <c r="CZ204" s="98"/>
      <c r="DA204" s="98"/>
      <c r="DB204" s="98"/>
      <c r="DC204" s="98"/>
      <c r="DD204" s="98"/>
      <c r="DE204" s="98"/>
      <c r="DF204" s="98"/>
      <c r="DG204" s="98"/>
      <c r="DH204" s="98"/>
      <c r="DI204" s="98"/>
      <c r="DJ204" s="98"/>
      <c r="DK204" s="98"/>
      <c r="DL204" s="98"/>
      <c r="DM204" s="98"/>
      <c r="DN204" s="98"/>
      <c r="DO204" s="98"/>
      <c r="DP204" s="98"/>
      <c r="DQ204" s="98"/>
      <c r="DR204" s="98"/>
    </row>
    <row r="205" spans="1:122" s="77" customFormat="1" ht="22.5" customHeight="1" thickBot="1" x14ac:dyDescent="0.3">
      <c r="A205" s="585" t="s">
        <v>114</v>
      </c>
      <c r="B205" s="73"/>
      <c r="C205" s="74">
        <f>SUM(B206:B207)</f>
        <v>16736974</v>
      </c>
      <c r="D205" s="74">
        <f>SUM(B206:B208)</f>
        <v>19736974</v>
      </c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76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/>
      <c r="BP205" s="76"/>
      <c r="BQ205" s="76"/>
      <c r="BR205" s="76"/>
      <c r="BS205" s="76"/>
      <c r="BT205" s="76"/>
    </row>
    <row r="206" spans="1:122" s="77" customFormat="1" ht="22.5" customHeight="1" thickBot="1" x14ac:dyDescent="0.3">
      <c r="A206" s="78" t="s">
        <v>346</v>
      </c>
      <c r="B206" s="73">
        <v>6736974</v>
      </c>
      <c r="C206" s="96"/>
      <c r="D206" s="9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76"/>
      <c r="AT206" s="76"/>
      <c r="AU206" s="76"/>
      <c r="AV206" s="76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/>
      <c r="BI206" s="76"/>
      <c r="BJ206" s="76"/>
      <c r="BK206" s="76"/>
      <c r="BL206" s="76"/>
      <c r="BM206" s="76"/>
      <c r="BN206" s="76"/>
      <c r="BO206" s="76"/>
      <c r="BP206" s="76"/>
      <c r="BQ206" s="76"/>
      <c r="BR206" s="76"/>
      <c r="BS206" s="76"/>
    </row>
    <row r="207" spans="1:122" s="77" customFormat="1" ht="22.5" customHeight="1" thickBot="1" x14ac:dyDescent="0.3">
      <c r="A207" s="78" t="s">
        <v>347</v>
      </c>
      <c r="B207" s="73">
        <v>10000000</v>
      </c>
      <c r="C207" s="96"/>
      <c r="D207" s="9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6"/>
      <c r="BR207" s="76"/>
      <c r="BS207" s="76"/>
    </row>
    <row r="208" spans="1:122" s="77" customFormat="1" ht="22.5" customHeight="1" thickBot="1" x14ac:dyDescent="0.3">
      <c r="A208" s="78" t="s">
        <v>441</v>
      </c>
      <c r="B208" s="73">
        <v>3000000</v>
      </c>
      <c r="C208" s="96"/>
      <c r="D208" s="9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6"/>
      <c r="AP208" s="76"/>
      <c r="AQ208" s="76"/>
      <c r="AR208" s="76"/>
      <c r="AS208" s="76"/>
      <c r="AT208" s="76"/>
      <c r="AU208" s="76"/>
      <c r="AV208" s="76"/>
      <c r="AW208" s="76"/>
      <c r="AX208" s="76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  <c r="BK208" s="76"/>
      <c r="BL208" s="76"/>
      <c r="BM208" s="76"/>
      <c r="BN208" s="76"/>
      <c r="BO208" s="76"/>
      <c r="BP208" s="76"/>
      <c r="BQ208" s="76"/>
      <c r="BR208" s="76"/>
      <c r="BS208" s="76"/>
    </row>
    <row r="209" spans="1:72" s="82" customFormat="1" ht="22.5" customHeight="1" thickBot="1" x14ac:dyDescent="0.3">
      <c r="A209" s="585" t="s">
        <v>125</v>
      </c>
      <c r="B209" s="85"/>
      <c r="C209" s="74"/>
      <c r="D209" s="74">
        <v>500000</v>
      </c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1"/>
      <c r="BQ209" s="81"/>
      <c r="BR209" s="81"/>
      <c r="BS209" s="81"/>
      <c r="BT209" s="81"/>
    </row>
    <row r="210" spans="1:72" s="82" customFormat="1" ht="30" customHeight="1" thickBot="1" x14ac:dyDescent="0.3">
      <c r="A210" s="585" t="s">
        <v>195</v>
      </c>
      <c r="B210" s="85"/>
      <c r="C210" s="74">
        <v>3000000</v>
      </c>
      <c r="D210" s="74">
        <f t="shared" ref="D210:D222" si="9">SUM(C210)</f>
        <v>3000000</v>
      </c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  <c r="BP210" s="81"/>
      <c r="BQ210" s="81"/>
      <c r="BR210" s="81"/>
      <c r="BS210" s="81"/>
      <c r="BT210" s="81"/>
    </row>
    <row r="211" spans="1:72" s="107" customFormat="1" ht="30" customHeight="1" thickBot="1" x14ac:dyDescent="0.35">
      <c r="A211" s="130" t="s">
        <v>445</v>
      </c>
      <c r="B211" s="118"/>
      <c r="C211" s="74"/>
      <c r="D211" s="74">
        <v>353060</v>
      </c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6"/>
      <c r="AK211" s="106"/>
      <c r="AL211" s="106"/>
      <c r="AM211" s="106"/>
      <c r="AN211" s="106"/>
      <c r="AO211" s="106"/>
      <c r="AP211" s="106"/>
      <c r="AQ211" s="106"/>
      <c r="AR211" s="106"/>
      <c r="AS211" s="106"/>
      <c r="AT211" s="106"/>
      <c r="AU211" s="106"/>
      <c r="AV211" s="106"/>
      <c r="AW211" s="106"/>
      <c r="AX211" s="106"/>
      <c r="AY211" s="106"/>
      <c r="AZ211" s="106"/>
      <c r="BA211" s="106"/>
      <c r="BB211" s="106"/>
      <c r="BC211" s="106"/>
      <c r="BD211" s="106"/>
      <c r="BE211" s="106"/>
      <c r="BF211" s="106"/>
      <c r="BG211" s="106"/>
      <c r="BH211" s="106"/>
      <c r="BI211" s="106"/>
      <c r="BJ211" s="106"/>
      <c r="BK211" s="106"/>
      <c r="BL211" s="106"/>
      <c r="BM211" s="106"/>
      <c r="BN211" s="106"/>
      <c r="BO211" s="106"/>
      <c r="BP211" s="106"/>
      <c r="BQ211" s="106"/>
      <c r="BR211" s="106"/>
      <c r="BS211" s="106"/>
    </row>
    <row r="212" spans="1:72" s="82" customFormat="1" ht="56.25" customHeight="1" thickBot="1" x14ac:dyDescent="0.3">
      <c r="A212" s="123" t="s">
        <v>196</v>
      </c>
      <c r="B212" s="126"/>
      <c r="C212" s="74">
        <v>6345018</v>
      </c>
      <c r="D212" s="74">
        <f>SUM(C212)-13945-2919386</f>
        <v>3411687</v>
      </c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</row>
    <row r="213" spans="1:72" s="82" customFormat="1" ht="55.5" customHeight="1" thickBot="1" x14ac:dyDescent="0.3">
      <c r="A213" s="122" t="s">
        <v>329</v>
      </c>
      <c r="B213" s="145"/>
      <c r="C213" s="74">
        <v>37248465</v>
      </c>
      <c r="D213" s="74">
        <f>SUM(C213)+31031180</f>
        <v>68279645</v>
      </c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</row>
    <row r="214" spans="1:72" s="82" customFormat="1" ht="55.5" customHeight="1" thickBot="1" x14ac:dyDescent="0.3">
      <c r="A214" s="122" t="s">
        <v>352</v>
      </c>
      <c r="B214" s="145"/>
      <c r="C214" s="74">
        <v>392412034</v>
      </c>
      <c r="D214" s="74">
        <f>SUM(C214)+3250000-200000</f>
        <v>395462034</v>
      </c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</row>
    <row r="215" spans="1:72" s="82" customFormat="1" ht="69.75" customHeight="1" thickBot="1" x14ac:dyDescent="0.3">
      <c r="A215" s="122" t="s">
        <v>197</v>
      </c>
      <c r="B215" s="145"/>
      <c r="C215" s="74">
        <v>827556063</v>
      </c>
      <c r="D215" s="74">
        <f>SUM(C215)-30000-599725840</f>
        <v>227800223</v>
      </c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</row>
    <row r="216" spans="1:72" s="82" customFormat="1" ht="52.5" customHeight="1" thickBot="1" x14ac:dyDescent="0.3">
      <c r="A216" s="79" t="s">
        <v>135</v>
      </c>
      <c r="B216" s="80"/>
      <c r="C216" s="74"/>
      <c r="D216" s="74">
        <v>3549429</v>
      </c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</row>
    <row r="217" spans="1:72" s="107" customFormat="1" ht="78" customHeight="1" thickBot="1" x14ac:dyDescent="0.35">
      <c r="A217" s="104" t="s">
        <v>137</v>
      </c>
      <c r="B217" s="105"/>
      <c r="C217" s="74"/>
      <c r="D217" s="74">
        <v>863600</v>
      </c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  <c r="AC217" s="106"/>
      <c r="AD217" s="106"/>
      <c r="AE217" s="106"/>
      <c r="AF217" s="106"/>
      <c r="AG217" s="106"/>
      <c r="AH217" s="106"/>
      <c r="AI217" s="106"/>
      <c r="AJ217" s="106"/>
      <c r="AK217" s="106"/>
      <c r="AL217" s="106"/>
      <c r="AM217" s="106"/>
      <c r="AN217" s="106"/>
      <c r="AO217" s="106"/>
      <c r="AP217" s="106"/>
      <c r="AQ217" s="106"/>
      <c r="AR217" s="106"/>
      <c r="AS217" s="106"/>
      <c r="AT217" s="106"/>
      <c r="AU217" s="106"/>
      <c r="AV217" s="106"/>
      <c r="AW217" s="106"/>
      <c r="AX217" s="106"/>
      <c r="AY217" s="106"/>
      <c r="AZ217" s="106"/>
      <c r="BA217" s="106"/>
      <c r="BB217" s="106"/>
      <c r="BC217" s="106"/>
      <c r="BD217" s="106"/>
      <c r="BE217" s="106"/>
      <c r="BF217" s="106"/>
      <c r="BG217" s="106"/>
      <c r="BH217" s="106"/>
      <c r="BI217" s="106"/>
      <c r="BJ217" s="106"/>
      <c r="BK217" s="106"/>
      <c r="BL217" s="106"/>
      <c r="BM217" s="106"/>
      <c r="BN217" s="106"/>
      <c r="BO217" s="106"/>
      <c r="BP217" s="106"/>
      <c r="BQ217" s="106"/>
      <c r="BR217" s="106"/>
      <c r="BS217" s="106"/>
      <c r="BT217" s="106"/>
    </row>
    <row r="218" spans="1:72" s="107" customFormat="1" ht="52.5" customHeight="1" thickBot="1" x14ac:dyDescent="0.35">
      <c r="A218" s="130" t="s">
        <v>204</v>
      </c>
      <c r="B218" s="131"/>
      <c r="C218" s="74"/>
      <c r="D218" s="74">
        <f>10000000</f>
        <v>10000000</v>
      </c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6"/>
      <c r="AC218" s="106"/>
      <c r="AD218" s="106"/>
      <c r="AE218" s="106"/>
      <c r="AF218" s="106"/>
      <c r="AG218" s="106"/>
      <c r="AH218" s="106"/>
      <c r="AI218" s="106"/>
      <c r="AJ218" s="106"/>
      <c r="AK218" s="106"/>
      <c r="AL218" s="106"/>
      <c r="AM218" s="106"/>
      <c r="AN218" s="106"/>
      <c r="AO218" s="106"/>
      <c r="AP218" s="106"/>
      <c r="AQ218" s="106"/>
      <c r="AR218" s="106"/>
      <c r="AS218" s="106"/>
      <c r="AT218" s="106"/>
      <c r="AU218" s="106"/>
      <c r="AV218" s="106"/>
      <c r="AW218" s="106"/>
      <c r="AX218" s="106"/>
      <c r="AY218" s="106"/>
      <c r="AZ218" s="106"/>
      <c r="BA218" s="106"/>
      <c r="BB218" s="106"/>
      <c r="BC218" s="106"/>
      <c r="BD218" s="106"/>
      <c r="BE218" s="106"/>
      <c r="BF218" s="106"/>
      <c r="BG218" s="106"/>
      <c r="BH218" s="106"/>
      <c r="BI218" s="106"/>
      <c r="BJ218" s="106"/>
      <c r="BK218" s="106"/>
      <c r="BL218" s="106"/>
      <c r="BM218" s="106"/>
      <c r="BN218" s="106"/>
      <c r="BO218" s="106"/>
      <c r="BP218" s="106"/>
      <c r="BQ218" s="106"/>
      <c r="BR218" s="106"/>
      <c r="BS218" s="106"/>
      <c r="BT218" s="106"/>
    </row>
    <row r="219" spans="1:72" s="82" customFormat="1" ht="38.25" customHeight="1" thickBot="1" x14ac:dyDescent="0.3">
      <c r="A219" s="585" t="s">
        <v>597</v>
      </c>
      <c r="B219" s="118"/>
      <c r="C219" s="74"/>
      <c r="D219" s="74">
        <f>2204720+1972458</f>
        <v>4177178</v>
      </c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</row>
    <row r="220" spans="1:72" s="82" customFormat="1" ht="38.25" thickBot="1" x14ac:dyDescent="0.3">
      <c r="A220" s="585" t="s">
        <v>438</v>
      </c>
      <c r="B220" s="85"/>
      <c r="C220" s="74"/>
      <c r="D220" s="74">
        <f>11927399+3661025</f>
        <v>15588424</v>
      </c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  <c r="BQ220" s="81"/>
      <c r="BR220" s="81"/>
      <c r="BS220" s="81"/>
    </row>
    <row r="221" spans="1:72" s="82" customFormat="1" ht="35.25" customHeight="1" thickBot="1" x14ac:dyDescent="0.3">
      <c r="A221" s="122" t="s">
        <v>163</v>
      </c>
      <c r="B221" s="73"/>
      <c r="C221" s="74"/>
      <c r="D221" s="74">
        <v>185899</v>
      </c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  <c r="BQ221" s="81"/>
      <c r="BR221" s="81"/>
      <c r="BS221" s="81"/>
    </row>
    <row r="222" spans="1:72" s="82" customFormat="1" ht="38.25" customHeight="1" thickBot="1" x14ac:dyDescent="0.3">
      <c r="A222" s="122" t="s">
        <v>131</v>
      </c>
      <c r="B222" s="145"/>
      <c r="C222" s="74">
        <v>327460003</v>
      </c>
      <c r="D222" s="74">
        <f t="shared" si="9"/>
        <v>327460003</v>
      </c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1"/>
      <c r="BQ222" s="81"/>
      <c r="BR222" s="81"/>
      <c r="BS222" s="81"/>
      <c r="BT222" s="81"/>
    </row>
    <row r="223" spans="1:72" s="72" customFormat="1" ht="44.25" customHeight="1" thickBot="1" x14ac:dyDescent="0.35">
      <c r="A223" s="89" t="s">
        <v>198</v>
      </c>
      <c r="B223" s="90"/>
      <c r="C223" s="91">
        <f>SUM(C202:C222)</f>
        <v>1619258557</v>
      </c>
      <c r="D223" s="91">
        <f>SUM(D202:D222)</f>
        <v>1088868156</v>
      </c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  <c r="BB223" s="71"/>
      <c r="BC223" s="71"/>
      <c r="BD223" s="71"/>
      <c r="BE223" s="71"/>
      <c r="BF223" s="71"/>
      <c r="BG223" s="71"/>
      <c r="BH223" s="71"/>
      <c r="BI223" s="71"/>
      <c r="BJ223" s="71"/>
      <c r="BK223" s="71"/>
      <c r="BL223" s="71"/>
      <c r="BM223" s="71"/>
      <c r="BN223" s="71"/>
      <c r="BO223" s="71"/>
      <c r="BP223" s="71"/>
      <c r="BQ223" s="71"/>
      <c r="BR223" s="71"/>
      <c r="BS223" s="71"/>
      <c r="BT223" s="71"/>
    </row>
    <row r="224" spans="1:72" s="99" customFormat="1" ht="44.25" customHeight="1" thickBot="1" x14ac:dyDescent="0.35">
      <c r="A224" s="136"/>
      <c r="B224" s="137"/>
      <c r="C224" s="138"/>
      <c r="D224" s="13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  <c r="AD224" s="98"/>
      <c r="AE224" s="98"/>
      <c r="AF224" s="98"/>
      <c r="AG224" s="98"/>
      <c r="AH224" s="98"/>
      <c r="AI224" s="98"/>
      <c r="AJ224" s="98"/>
      <c r="AK224" s="98"/>
      <c r="AL224" s="98"/>
      <c r="AM224" s="98"/>
      <c r="AN224" s="98"/>
      <c r="AO224" s="98"/>
      <c r="AP224" s="98"/>
      <c r="AQ224" s="98"/>
      <c r="AR224" s="98"/>
      <c r="AS224" s="98"/>
      <c r="AT224" s="98"/>
      <c r="AU224" s="98"/>
      <c r="AV224" s="98"/>
      <c r="AW224" s="98"/>
      <c r="AX224" s="98"/>
      <c r="AY224" s="98"/>
      <c r="AZ224" s="98"/>
      <c r="BA224" s="98"/>
      <c r="BB224" s="98"/>
      <c r="BC224" s="98"/>
      <c r="BD224" s="98"/>
      <c r="BE224" s="98"/>
      <c r="BF224" s="98"/>
      <c r="BG224" s="98"/>
      <c r="BH224" s="98"/>
      <c r="BI224" s="98"/>
      <c r="BJ224" s="98"/>
      <c r="BK224" s="98"/>
      <c r="BL224" s="98"/>
      <c r="BM224" s="98"/>
      <c r="BN224" s="98"/>
      <c r="BO224" s="98"/>
      <c r="BP224" s="98"/>
      <c r="BQ224" s="98"/>
      <c r="BR224" s="98"/>
      <c r="BS224" s="98"/>
      <c r="BT224" s="98"/>
    </row>
    <row r="225" spans="1:72" s="72" customFormat="1" ht="44.25" customHeight="1" thickBot="1" x14ac:dyDescent="0.35">
      <c r="A225" s="127" t="s">
        <v>199</v>
      </c>
      <c r="B225" s="90"/>
      <c r="C225" s="103"/>
      <c r="D225" s="103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/>
      <c r="BD225" s="71"/>
      <c r="BE225" s="71"/>
      <c r="BF225" s="71"/>
      <c r="BG225" s="71"/>
      <c r="BH225" s="71"/>
      <c r="BI225" s="71"/>
      <c r="BJ225" s="71"/>
      <c r="BK225" s="71"/>
      <c r="BL225" s="71"/>
      <c r="BM225" s="71"/>
      <c r="BN225" s="71"/>
      <c r="BO225" s="71"/>
      <c r="BP225" s="71"/>
      <c r="BQ225" s="71"/>
      <c r="BR225" s="71"/>
      <c r="BS225" s="71"/>
      <c r="BT225" s="71"/>
    </row>
    <row r="226" spans="1:72" s="82" customFormat="1" ht="52.5" customHeight="1" thickBot="1" x14ac:dyDescent="0.3">
      <c r="A226" s="79" t="s">
        <v>132</v>
      </c>
      <c r="B226" s="80"/>
      <c r="C226" s="84">
        <v>32765627</v>
      </c>
      <c r="D226" s="74">
        <f>SUM(C226)+5804278</f>
        <v>38569905</v>
      </c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1"/>
      <c r="BP226" s="81"/>
      <c r="BQ226" s="81"/>
      <c r="BR226" s="81"/>
      <c r="BS226" s="81"/>
      <c r="BT226" s="81"/>
    </row>
    <row r="227" spans="1:72" s="82" customFormat="1" ht="52.5" customHeight="1" thickBot="1" x14ac:dyDescent="0.3">
      <c r="A227" s="79" t="s">
        <v>133</v>
      </c>
      <c r="B227" s="80"/>
      <c r="C227" s="74">
        <v>177249950</v>
      </c>
      <c r="D227" s="74">
        <f>SUM(C227)-1096000</f>
        <v>176153950</v>
      </c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1"/>
      <c r="BP227" s="81"/>
      <c r="BQ227" s="81"/>
      <c r="BR227" s="81"/>
      <c r="BS227" s="81"/>
      <c r="BT227" s="81"/>
    </row>
    <row r="228" spans="1:72" s="82" customFormat="1" ht="52.5" customHeight="1" thickBot="1" x14ac:dyDescent="0.3">
      <c r="A228" s="79" t="s">
        <v>200</v>
      </c>
      <c r="B228" s="80"/>
      <c r="C228" s="74">
        <f>SUM(B229:B230)</f>
        <v>16157624</v>
      </c>
      <c r="D228" s="74">
        <f>SUM(C228)+7860914</f>
        <v>24018538</v>
      </c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1"/>
      <c r="BT228" s="81"/>
    </row>
    <row r="229" spans="1:72" s="99" customFormat="1" ht="30" customHeight="1" thickBot="1" x14ac:dyDescent="0.35">
      <c r="A229" s="128" t="s">
        <v>201</v>
      </c>
      <c r="B229" s="129">
        <v>15541624</v>
      </c>
      <c r="C229" s="96"/>
      <c r="D229" s="96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  <c r="AD229" s="98"/>
      <c r="AE229" s="98"/>
      <c r="AF229" s="98"/>
      <c r="AG229" s="98"/>
      <c r="AH229" s="98"/>
      <c r="AI229" s="98"/>
      <c r="AJ229" s="98"/>
      <c r="AK229" s="98"/>
      <c r="AL229" s="98"/>
      <c r="AM229" s="98"/>
      <c r="AN229" s="98"/>
      <c r="AO229" s="98"/>
      <c r="AP229" s="98"/>
      <c r="AQ229" s="98"/>
      <c r="AR229" s="98"/>
      <c r="AS229" s="98"/>
      <c r="AT229" s="98"/>
      <c r="AU229" s="98"/>
      <c r="AV229" s="98"/>
      <c r="AW229" s="98"/>
      <c r="AX229" s="98"/>
      <c r="AY229" s="98"/>
      <c r="AZ229" s="98"/>
      <c r="BA229" s="98"/>
      <c r="BB229" s="98"/>
      <c r="BC229" s="98"/>
      <c r="BD229" s="98"/>
      <c r="BE229" s="98"/>
      <c r="BF229" s="98"/>
      <c r="BG229" s="98"/>
      <c r="BH229" s="98"/>
      <c r="BI229" s="98"/>
      <c r="BJ229" s="98"/>
      <c r="BK229" s="98"/>
      <c r="BL229" s="98"/>
      <c r="BM229" s="98"/>
      <c r="BN229" s="98"/>
      <c r="BO229" s="98"/>
      <c r="BP229" s="98"/>
      <c r="BQ229" s="98"/>
      <c r="BR229" s="98"/>
      <c r="BS229" s="98"/>
      <c r="BT229" s="98"/>
    </row>
    <row r="230" spans="1:72" s="99" customFormat="1" ht="30" customHeight="1" thickBot="1" x14ac:dyDescent="0.35">
      <c r="A230" s="358" t="s">
        <v>202</v>
      </c>
      <c r="B230" s="129">
        <v>616000</v>
      </c>
      <c r="C230" s="96"/>
      <c r="D230" s="96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  <c r="AD230" s="98"/>
      <c r="AE230" s="98"/>
      <c r="AF230" s="98"/>
      <c r="AG230" s="98"/>
      <c r="AH230" s="98"/>
      <c r="AI230" s="98"/>
      <c r="AJ230" s="98"/>
      <c r="AK230" s="98"/>
      <c r="AL230" s="98"/>
      <c r="AM230" s="98"/>
      <c r="AN230" s="98"/>
      <c r="AO230" s="98"/>
      <c r="AP230" s="98"/>
      <c r="AQ230" s="98"/>
      <c r="AR230" s="98"/>
      <c r="AS230" s="98"/>
      <c r="AT230" s="98"/>
      <c r="AU230" s="98"/>
      <c r="AV230" s="98"/>
      <c r="AW230" s="98"/>
      <c r="AX230" s="98"/>
      <c r="AY230" s="98"/>
      <c r="AZ230" s="98"/>
      <c r="BA230" s="98"/>
      <c r="BB230" s="98"/>
      <c r="BC230" s="98"/>
      <c r="BD230" s="98"/>
      <c r="BE230" s="98"/>
      <c r="BF230" s="98"/>
      <c r="BG230" s="98"/>
      <c r="BH230" s="98"/>
      <c r="BI230" s="98"/>
      <c r="BJ230" s="98"/>
      <c r="BK230" s="98"/>
      <c r="BL230" s="98"/>
      <c r="BM230" s="98"/>
      <c r="BN230" s="98"/>
      <c r="BO230" s="98"/>
      <c r="BP230" s="98"/>
      <c r="BQ230" s="98"/>
      <c r="BR230" s="98"/>
      <c r="BS230" s="98"/>
      <c r="BT230" s="98"/>
    </row>
    <row r="231" spans="1:72" s="82" customFormat="1" ht="52.5" customHeight="1" thickBot="1" x14ac:dyDescent="0.3">
      <c r="A231" s="79" t="s">
        <v>135</v>
      </c>
      <c r="B231" s="80"/>
      <c r="C231" s="74">
        <v>88391829</v>
      </c>
      <c r="D231" s="74">
        <f>SUM(C231)+8379765-3985489</f>
        <v>92786105</v>
      </c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1"/>
      <c r="BP231" s="81"/>
      <c r="BQ231" s="81"/>
      <c r="BR231" s="81"/>
      <c r="BS231" s="81"/>
      <c r="BT231" s="81"/>
    </row>
    <row r="232" spans="1:72" s="82" customFormat="1" ht="38.25" customHeight="1" thickBot="1" x14ac:dyDescent="0.3">
      <c r="A232" s="79" t="s">
        <v>136</v>
      </c>
      <c r="B232" s="80"/>
      <c r="C232" s="74">
        <v>196322033</v>
      </c>
      <c r="D232" s="74">
        <f>SUM(C232)-190000</f>
        <v>196132033</v>
      </c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1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1"/>
      <c r="BP232" s="81"/>
      <c r="BQ232" s="81"/>
      <c r="BR232" s="81"/>
      <c r="BS232" s="81"/>
      <c r="BT232" s="81"/>
    </row>
    <row r="233" spans="1:72" s="107" customFormat="1" ht="74.25" customHeight="1" thickBot="1" x14ac:dyDescent="0.35">
      <c r="A233" s="104" t="s">
        <v>203</v>
      </c>
      <c r="B233" s="105"/>
      <c r="C233" s="74">
        <v>24000011</v>
      </c>
      <c r="D233" s="74">
        <f t="shared" ref="D233" si="10">SUM(C233)</f>
        <v>24000011</v>
      </c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6"/>
      <c r="AK233" s="106"/>
      <c r="AL233" s="106"/>
      <c r="AM233" s="106"/>
      <c r="AN233" s="106"/>
      <c r="AO233" s="106"/>
      <c r="AP233" s="106"/>
      <c r="AQ233" s="106"/>
      <c r="AR233" s="106"/>
      <c r="AS233" s="106"/>
      <c r="AT233" s="106"/>
      <c r="AU233" s="106"/>
      <c r="AV233" s="106"/>
      <c r="AW233" s="106"/>
      <c r="AX233" s="106"/>
      <c r="AY233" s="106"/>
      <c r="AZ233" s="106"/>
      <c r="BA233" s="106"/>
      <c r="BB233" s="106"/>
      <c r="BC233" s="106"/>
      <c r="BD233" s="106"/>
      <c r="BE233" s="106"/>
      <c r="BF233" s="106"/>
      <c r="BG233" s="106"/>
      <c r="BH233" s="106"/>
      <c r="BI233" s="106"/>
      <c r="BJ233" s="106"/>
      <c r="BK233" s="106"/>
      <c r="BL233" s="106"/>
      <c r="BM233" s="106"/>
      <c r="BN233" s="106"/>
      <c r="BO233" s="106"/>
      <c r="BP233" s="106"/>
      <c r="BQ233" s="106"/>
      <c r="BR233" s="106"/>
      <c r="BS233" s="106"/>
      <c r="BT233" s="106"/>
    </row>
    <row r="234" spans="1:72" s="107" customFormat="1" ht="78" customHeight="1" thickBot="1" x14ac:dyDescent="0.35">
      <c r="A234" s="104" t="s">
        <v>137</v>
      </c>
      <c r="B234" s="105"/>
      <c r="C234" s="74">
        <v>91513092</v>
      </c>
      <c r="D234" s="74">
        <f>SUM(C234)+134708781-863600+2934360-3148000</f>
        <v>225144633</v>
      </c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6"/>
      <c r="AK234" s="106"/>
      <c r="AL234" s="106"/>
      <c r="AM234" s="106"/>
      <c r="AN234" s="106"/>
      <c r="AO234" s="106"/>
      <c r="AP234" s="106"/>
      <c r="AQ234" s="106"/>
      <c r="AR234" s="106"/>
      <c r="AS234" s="106"/>
      <c r="AT234" s="106"/>
      <c r="AU234" s="106"/>
      <c r="AV234" s="106"/>
      <c r="AW234" s="106"/>
      <c r="AX234" s="106"/>
      <c r="AY234" s="106"/>
      <c r="AZ234" s="106"/>
      <c r="BA234" s="106"/>
      <c r="BB234" s="106"/>
      <c r="BC234" s="106"/>
      <c r="BD234" s="106"/>
      <c r="BE234" s="106"/>
      <c r="BF234" s="106"/>
      <c r="BG234" s="106"/>
      <c r="BH234" s="106"/>
      <c r="BI234" s="106"/>
      <c r="BJ234" s="106"/>
      <c r="BK234" s="106"/>
      <c r="BL234" s="106"/>
      <c r="BM234" s="106"/>
      <c r="BN234" s="106"/>
      <c r="BO234" s="106"/>
      <c r="BP234" s="106"/>
      <c r="BQ234" s="106"/>
      <c r="BR234" s="106"/>
      <c r="BS234" s="106"/>
      <c r="BT234" s="106"/>
    </row>
    <row r="235" spans="1:72" s="107" customFormat="1" ht="52.5" customHeight="1" thickBot="1" x14ac:dyDescent="0.35">
      <c r="A235" s="130" t="s">
        <v>204</v>
      </c>
      <c r="B235" s="131"/>
      <c r="C235" s="74">
        <v>10000000</v>
      </c>
      <c r="D235" s="74">
        <f>SUM(C235)-10000000</f>
        <v>0</v>
      </c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6"/>
      <c r="AK235" s="106"/>
      <c r="AL235" s="106"/>
      <c r="AM235" s="106"/>
      <c r="AN235" s="106"/>
      <c r="AO235" s="106"/>
      <c r="AP235" s="106"/>
      <c r="AQ235" s="106"/>
      <c r="AR235" s="106"/>
      <c r="AS235" s="106"/>
      <c r="AT235" s="106"/>
      <c r="AU235" s="106"/>
      <c r="AV235" s="106"/>
      <c r="AW235" s="106"/>
      <c r="AX235" s="106"/>
      <c r="AY235" s="106"/>
      <c r="AZ235" s="106"/>
      <c r="BA235" s="106"/>
      <c r="BB235" s="106"/>
      <c r="BC235" s="106"/>
      <c r="BD235" s="106"/>
      <c r="BE235" s="106"/>
      <c r="BF235" s="106"/>
      <c r="BG235" s="106"/>
      <c r="BH235" s="106"/>
      <c r="BI235" s="106"/>
      <c r="BJ235" s="106"/>
      <c r="BK235" s="106"/>
      <c r="BL235" s="106"/>
      <c r="BM235" s="106"/>
      <c r="BN235" s="106"/>
      <c r="BO235" s="106"/>
      <c r="BP235" s="106"/>
      <c r="BQ235" s="106"/>
      <c r="BR235" s="106"/>
      <c r="BS235" s="106"/>
      <c r="BT235" s="106"/>
    </row>
    <row r="236" spans="1:72" s="82" customFormat="1" ht="40.5" customHeight="1" thickBot="1" x14ac:dyDescent="0.3">
      <c r="A236" s="585" t="s">
        <v>593</v>
      </c>
      <c r="B236" s="85"/>
      <c r="C236" s="74"/>
      <c r="D236" s="74">
        <v>13000000</v>
      </c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1"/>
      <c r="BP236" s="81"/>
      <c r="BQ236" s="81"/>
      <c r="BR236" s="81"/>
      <c r="BS236" s="81"/>
    </row>
    <row r="237" spans="1:72" s="82" customFormat="1" ht="38.25" thickBot="1" x14ac:dyDescent="0.3">
      <c r="A237" s="585" t="s">
        <v>438</v>
      </c>
      <c r="B237" s="85"/>
      <c r="C237" s="74"/>
      <c r="D237" s="74">
        <f>26111819+2764666</f>
        <v>28876485</v>
      </c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1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1"/>
      <c r="BP237" s="81"/>
      <c r="BQ237" s="81"/>
      <c r="BR237" s="81"/>
      <c r="BS237" s="81"/>
    </row>
    <row r="238" spans="1:72" s="107" customFormat="1" ht="30" customHeight="1" thickBot="1" x14ac:dyDescent="0.35">
      <c r="A238" s="130" t="s">
        <v>442</v>
      </c>
      <c r="B238" s="118"/>
      <c r="C238" s="74"/>
      <c r="D238" s="74">
        <f>43247351+18534579</f>
        <v>61781930</v>
      </c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6"/>
      <c r="AK238" s="106"/>
      <c r="AL238" s="106"/>
      <c r="AM238" s="106"/>
      <c r="AN238" s="106"/>
      <c r="AO238" s="106"/>
      <c r="AP238" s="106"/>
      <c r="AQ238" s="106"/>
      <c r="AR238" s="106"/>
      <c r="AS238" s="106"/>
      <c r="AT238" s="106"/>
      <c r="AU238" s="106"/>
      <c r="AV238" s="106"/>
      <c r="AW238" s="106"/>
      <c r="AX238" s="106"/>
      <c r="AY238" s="106"/>
      <c r="AZ238" s="106"/>
      <c r="BA238" s="106"/>
      <c r="BB238" s="106"/>
      <c r="BC238" s="106"/>
      <c r="BD238" s="106"/>
      <c r="BE238" s="106"/>
      <c r="BF238" s="106"/>
      <c r="BG238" s="106"/>
      <c r="BH238" s="106"/>
      <c r="BI238" s="106"/>
      <c r="BJ238" s="106"/>
      <c r="BK238" s="106"/>
      <c r="BL238" s="106"/>
      <c r="BM238" s="106"/>
      <c r="BN238" s="106"/>
      <c r="BO238" s="106"/>
      <c r="BP238" s="106"/>
      <c r="BQ238" s="106"/>
      <c r="BR238" s="106"/>
      <c r="BS238" s="106"/>
    </row>
    <row r="239" spans="1:72" s="107" customFormat="1" ht="52.5" customHeight="1" thickBot="1" x14ac:dyDescent="0.35">
      <c r="A239" s="130" t="s">
        <v>205</v>
      </c>
      <c r="B239" s="105"/>
      <c r="C239" s="74">
        <f>SUM(B240:B241)</f>
        <v>38994510</v>
      </c>
      <c r="D239" s="74">
        <f>SUM(C239)-100000</f>
        <v>38894510</v>
      </c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6"/>
      <c r="AK239" s="106"/>
      <c r="AL239" s="106"/>
      <c r="AM239" s="106"/>
      <c r="AN239" s="106"/>
      <c r="AO239" s="106"/>
      <c r="AP239" s="106"/>
      <c r="AQ239" s="106"/>
      <c r="AR239" s="106"/>
      <c r="AS239" s="106"/>
      <c r="AT239" s="106"/>
      <c r="AU239" s="106"/>
      <c r="AV239" s="106"/>
      <c r="AW239" s="106"/>
      <c r="AX239" s="106"/>
      <c r="AY239" s="106"/>
      <c r="AZ239" s="106"/>
      <c r="BA239" s="106"/>
      <c r="BB239" s="106"/>
      <c r="BC239" s="106"/>
      <c r="BD239" s="106"/>
      <c r="BE239" s="106"/>
      <c r="BF239" s="106"/>
      <c r="BG239" s="106"/>
      <c r="BH239" s="106"/>
      <c r="BI239" s="106"/>
      <c r="BJ239" s="106"/>
      <c r="BK239" s="106"/>
      <c r="BL239" s="106"/>
      <c r="BM239" s="106"/>
      <c r="BN239" s="106"/>
      <c r="BO239" s="106"/>
      <c r="BP239" s="106"/>
      <c r="BQ239" s="106"/>
      <c r="BR239" s="106"/>
      <c r="BS239" s="106"/>
      <c r="BT239" s="106"/>
    </row>
    <row r="240" spans="1:72" s="99" customFormat="1" ht="30" customHeight="1" thickBot="1" x14ac:dyDescent="0.35">
      <c r="A240" s="128" t="s">
        <v>201</v>
      </c>
      <c r="B240" s="129">
        <v>28994510</v>
      </c>
      <c r="C240" s="96"/>
      <c r="D240" s="96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  <c r="AD240" s="98"/>
      <c r="AE240" s="98"/>
      <c r="AF240" s="98"/>
      <c r="AG240" s="98"/>
      <c r="AH240" s="98"/>
      <c r="AI240" s="98"/>
      <c r="AJ240" s="98"/>
      <c r="AK240" s="98"/>
      <c r="AL240" s="98"/>
      <c r="AM240" s="98"/>
      <c r="AN240" s="98"/>
      <c r="AO240" s="98"/>
      <c r="AP240" s="98"/>
      <c r="AQ240" s="98"/>
      <c r="AR240" s="98"/>
      <c r="AS240" s="98"/>
      <c r="AT240" s="98"/>
      <c r="AU240" s="98"/>
      <c r="AV240" s="98"/>
      <c r="AW240" s="98"/>
      <c r="AX240" s="98"/>
      <c r="AY240" s="98"/>
      <c r="AZ240" s="98"/>
      <c r="BA240" s="98"/>
      <c r="BB240" s="98"/>
      <c r="BC240" s="98"/>
      <c r="BD240" s="98"/>
      <c r="BE240" s="98"/>
      <c r="BF240" s="98"/>
      <c r="BG240" s="98"/>
      <c r="BH240" s="98"/>
      <c r="BI240" s="98"/>
      <c r="BJ240" s="98"/>
      <c r="BK240" s="98"/>
      <c r="BL240" s="98"/>
      <c r="BM240" s="98"/>
      <c r="BN240" s="98"/>
      <c r="BO240" s="98"/>
      <c r="BP240" s="98"/>
      <c r="BQ240" s="98"/>
      <c r="BR240" s="98"/>
      <c r="BS240" s="98"/>
      <c r="BT240" s="98"/>
    </row>
    <row r="241" spans="1:72" s="99" customFormat="1" ht="30" customHeight="1" thickBot="1" x14ac:dyDescent="0.35">
      <c r="A241" s="128" t="s">
        <v>333</v>
      </c>
      <c r="B241" s="129">
        <v>10000000</v>
      </c>
      <c r="C241" s="96"/>
      <c r="D241" s="96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  <c r="AD241" s="98"/>
      <c r="AE241" s="98"/>
      <c r="AF241" s="98"/>
      <c r="AG241" s="98"/>
      <c r="AH241" s="98"/>
      <c r="AI241" s="98"/>
      <c r="AJ241" s="98"/>
      <c r="AK241" s="98"/>
      <c r="AL241" s="98"/>
      <c r="AM241" s="98"/>
      <c r="AN241" s="98"/>
      <c r="AO241" s="98"/>
      <c r="AP241" s="98"/>
      <c r="AQ241" s="98"/>
      <c r="AR241" s="98"/>
      <c r="AS241" s="98"/>
      <c r="AT241" s="98"/>
      <c r="AU241" s="98"/>
      <c r="AV241" s="98"/>
      <c r="AW241" s="98"/>
      <c r="AX241" s="98"/>
      <c r="AY241" s="98"/>
      <c r="AZ241" s="98"/>
      <c r="BA241" s="98"/>
      <c r="BB241" s="98"/>
      <c r="BC241" s="98"/>
      <c r="BD241" s="98"/>
      <c r="BE241" s="98"/>
      <c r="BF241" s="98"/>
      <c r="BG241" s="98"/>
      <c r="BH241" s="98"/>
      <c r="BI241" s="98"/>
      <c r="BJ241" s="98"/>
      <c r="BK241" s="98"/>
      <c r="BL241" s="98"/>
      <c r="BM241" s="98"/>
      <c r="BN241" s="98"/>
      <c r="BO241" s="98"/>
      <c r="BP241" s="98"/>
      <c r="BQ241" s="98"/>
      <c r="BR241" s="98"/>
      <c r="BS241" s="98"/>
      <c r="BT241" s="98"/>
    </row>
    <row r="242" spans="1:72" s="72" customFormat="1" ht="44.25" customHeight="1" thickBot="1" x14ac:dyDescent="0.35">
      <c r="A242" s="89" t="s">
        <v>206</v>
      </c>
      <c r="B242" s="90"/>
      <c r="C242" s="91">
        <f>SUM(C226:C241)</f>
        <v>675394676</v>
      </c>
      <c r="D242" s="91">
        <f>SUM(D226:D241)</f>
        <v>919358100</v>
      </c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  <c r="AM242" s="71"/>
      <c r="AN242" s="71"/>
      <c r="AO242" s="71"/>
      <c r="AP242" s="71"/>
      <c r="AQ242" s="71"/>
      <c r="AR242" s="71"/>
      <c r="AS242" s="71"/>
      <c r="AT242" s="71"/>
      <c r="AU242" s="71"/>
      <c r="AV242" s="71"/>
      <c r="AW242" s="71"/>
      <c r="AX242" s="71"/>
      <c r="AY242" s="71"/>
      <c r="AZ242" s="71"/>
      <c r="BA242" s="71"/>
      <c r="BB242" s="71"/>
      <c r="BC242" s="71"/>
      <c r="BD242" s="71"/>
      <c r="BE242" s="71"/>
      <c r="BF242" s="71"/>
      <c r="BG242" s="71"/>
      <c r="BH242" s="71"/>
      <c r="BI242" s="71"/>
      <c r="BJ242" s="71"/>
      <c r="BK242" s="71"/>
      <c r="BL242" s="71"/>
      <c r="BM242" s="71"/>
      <c r="BN242" s="71"/>
      <c r="BO242" s="71"/>
      <c r="BP242" s="71"/>
      <c r="BQ242" s="71"/>
      <c r="BR242" s="71"/>
      <c r="BS242" s="71"/>
      <c r="BT242" s="71"/>
    </row>
    <row r="243" spans="1:72" s="99" customFormat="1" ht="44.25" customHeight="1" thickBot="1" x14ac:dyDescent="0.35">
      <c r="A243" s="114"/>
      <c r="B243" s="125"/>
      <c r="C243" s="116"/>
      <c r="D243" s="116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  <c r="AD243" s="98"/>
      <c r="AE243" s="98"/>
      <c r="AF243" s="98"/>
      <c r="AG243" s="98"/>
      <c r="AH243" s="98"/>
      <c r="AI243" s="98"/>
      <c r="AJ243" s="98"/>
      <c r="AK243" s="98"/>
      <c r="AL243" s="98"/>
      <c r="AM243" s="98"/>
      <c r="AN243" s="98"/>
      <c r="AO243" s="98"/>
      <c r="AP243" s="98"/>
      <c r="AQ243" s="98"/>
      <c r="AR243" s="98"/>
      <c r="AS243" s="98"/>
      <c r="AT243" s="98"/>
      <c r="AU243" s="98"/>
      <c r="AV243" s="98"/>
      <c r="AW243" s="98"/>
      <c r="AX243" s="98"/>
      <c r="AY243" s="98"/>
      <c r="AZ243" s="98"/>
      <c r="BA243" s="98"/>
      <c r="BB243" s="98"/>
      <c r="BC243" s="98"/>
      <c r="BD243" s="98"/>
      <c r="BE243" s="98"/>
      <c r="BF243" s="98"/>
      <c r="BG243" s="98"/>
      <c r="BH243" s="98"/>
      <c r="BI243" s="98"/>
      <c r="BJ243" s="98"/>
      <c r="BK243" s="98"/>
      <c r="BL243" s="98"/>
      <c r="BM243" s="98"/>
      <c r="BN243" s="98"/>
      <c r="BO243" s="98"/>
      <c r="BP243" s="98"/>
      <c r="BQ243" s="98"/>
      <c r="BR243" s="98"/>
      <c r="BS243" s="98"/>
      <c r="BT243" s="98"/>
    </row>
    <row r="244" spans="1:72" s="72" customFormat="1" ht="44.25" hidden="1" customHeight="1" thickBot="1" x14ac:dyDescent="0.35">
      <c r="A244" s="127" t="s">
        <v>207</v>
      </c>
      <c r="B244" s="90"/>
      <c r="C244" s="103"/>
      <c r="D244" s="103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1"/>
      <c r="AQ244" s="71"/>
      <c r="AR244" s="71"/>
      <c r="AS244" s="71"/>
      <c r="AT244" s="71"/>
      <c r="AU244" s="71"/>
      <c r="AV244" s="71"/>
      <c r="AW244" s="71"/>
      <c r="AX244" s="71"/>
      <c r="AY244" s="71"/>
      <c r="AZ244" s="71"/>
      <c r="BA244" s="71"/>
      <c r="BB244" s="71"/>
      <c r="BC244" s="71"/>
      <c r="BD244" s="71"/>
      <c r="BE244" s="71"/>
      <c r="BF244" s="71"/>
      <c r="BG244" s="71"/>
      <c r="BH244" s="71"/>
      <c r="BI244" s="71"/>
      <c r="BJ244" s="71"/>
      <c r="BK244" s="71"/>
      <c r="BL244" s="71"/>
      <c r="BM244" s="71"/>
      <c r="BN244" s="71"/>
      <c r="BO244" s="71"/>
      <c r="BP244" s="71"/>
      <c r="BQ244" s="71"/>
      <c r="BR244" s="71"/>
      <c r="BS244" s="71"/>
      <c r="BT244" s="71"/>
    </row>
    <row r="245" spans="1:72" s="82" customFormat="1" ht="38.25" hidden="1" customHeight="1" thickBot="1" x14ac:dyDescent="0.3">
      <c r="A245" s="585"/>
      <c r="B245" s="118"/>
      <c r="C245" s="74"/>
      <c r="D245" s="74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1"/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1"/>
      <c r="BP245" s="81"/>
      <c r="BQ245" s="81"/>
      <c r="BR245" s="81"/>
      <c r="BS245" s="81"/>
      <c r="BT245" s="81"/>
    </row>
    <row r="246" spans="1:72" s="72" customFormat="1" ht="44.25" hidden="1" customHeight="1" thickBot="1" x14ac:dyDescent="0.35">
      <c r="A246" s="89" t="s">
        <v>208</v>
      </c>
      <c r="B246" s="90"/>
      <c r="C246" s="91">
        <f>SUM(C245)</f>
        <v>0</v>
      </c>
      <c r="D246" s="91">
        <f>SUM(D245)</f>
        <v>0</v>
      </c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O246" s="71"/>
      <c r="AP246" s="71"/>
      <c r="AQ246" s="71"/>
      <c r="AR246" s="71"/>
      <c r="AS246" s="71"/>
      <c r="AT246" s="71"/>
      <c r="AU246" s="71"/>
      <c r="AV246" s="71"/>
      <c r="AW246" s="71"/>
      <c r="AX246" s="71"/>
      <c r="AY246" s="71"/>
      <c r="AZ246" s="71"/>
      <c r="BA246" s="71"/>
      <c r="BB246" s="71"/>
      <c r="BC246" s="71"/>
      <c r="BD246" s="71"/>
      <c r="BE246" s="71"/>
      <c r="BF246" s="71"/>
      <c r="BG246" s="71"/>
      <c r="BH246" s="71"/>
      <c r="BI246" s="71"/>
      <c r="BJ246" s="71"/>
      <c r="BK246" s="71"/>
      <c r="BL246" s="71"/>
      <c r="BM246" s="71"/>
      <c r="BN246" s="71"/>
      <c r="BO246" s="71"/>
      <c r="BP246" s="71"/>
      <c r="BQ246" s="71"/>
      <c r="BR246" s="71"/>
      <c r="BS246" s="71"/>
      <c r="BT246" s="71"/>
    </row>
    <row r="247" spans="1:72" s="72" customFormat="1" ht="44.25" customHeight="1" thickBot="1" x14ac:dyDescent="0.35">
      <c r="A247" s="127" t="s">
        <v>207</v>
      </c>
      <c r="B247" s="90"/>
      <c r="C247" s="103"/>
      <c r="D247" s="103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  <c r="AQ247" s="71"/>
      <c r="AR247" s="71"/>
      <c r="AS247" s="71"/>
      <c r="AT247" s="71"/>
      <c r="AU247" s="71"/>
      <c r="AV247" s="71"/>
      <c r="AW247" s="71"/>
      <c r="AX247" s="71"/>
      <c r="AY247" s="71"/>
      <c r="AZ247" s="71"/>
      <c r="BA247" s="71"/>
      <c r="BB247" s="71"/>
      <c r="BC247" s="71"/>
      <c r="BD247" s="71"/>
      <c r="BE247" s="71"/>
      <c r="BF247" s="71"/>
      <c r="BG247" s="71"/>
      <c r="BH247" s="71"/>
      <c r="BI247" s="71"/>
      <c r="BJ247" s="71"/>
      <c r="BK247" s="71"/>
      <c r="BL247" s="71"/>
      <c r="BM247" s="71"/>
      <c r="BN247" s="71"/>
      <c r="BO247" s="71"/>
      <c r="BP247" s="71"/>
      <c r="BQ247" s="71"/>
      <c r="BR247" s="71"/>
      <c r="BS247" s="71"/>
      <c r="BT247" s="71"/>
    </row>
    <row r="248" spans="1:72" s="82" customFormat="1" ht="52.5" customHeight="1" thickBot="1" x14ac:dyDescent="0.3">
      <c r="A248" s="79" t="s">
        <v>608</v>
      </c>
      <c r="B248" s="80"/>
      <c r="C248" s="84"/>
      <c r="D248" s="74">
        <f>554050000-554050000</f>
        <v>0</v>
      </c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1"/>
      <c r="BP248" s="81"/>
      <c r="BQ248" s="81"/>
      <c r="BR248" s="81"/>
      <c r="BS248" s="81"/>
      <c r="BT248" s="81"/>
    </row>
    <row r="249" spans="1:72" s="72" customFormat="1" ht="44.25" customHeight="1" thickBot="1" x14ac:dyDescent="0.35">
      <c r="A249" s="89" t="s">
        <v>208</v>
      </c>
      <c r="B249" s="90"/>
      <c r="C249" s="91">
        <f>SUM(C248)</f>
        <v>0</v>
      </c>
      <c r="D249" s="91">
        <f>SUM(D248)</f>
        <v>0</v>
      </c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  <c r="BB249" s="71"/>
      <c r="BC249" s="71"/>
      <c r="BD249" s="71"/>
      <c r="BE249" s="71"/>
      <c r="BF249" s="71"/>
      <c r="BG249" s="71"/>
      <c r="BH249" s="71"/>
      <c r="BI249" s="71"/>
      <c r="BJ249" s="71"/>
      <c r="BK249" s="71"/>
      <c r="BL249" s="71"/>
      <c r="BM249" s="71"/>
      <c r="BN249" s="71"/>
      <c r="BO249" s="71"/>
      <c r="BP249" s="71"/>
      <c r="BQ249" s="71"/>
      <c r="BR249" s="71"/>
      <c r="BS249" s="71"/>
      <c r="BT249" s="71"/>
    </row>
    <row r="250" spans="1:72" s="99" customFormat="1" ht="44.25" customHeight="1" thickBot="1" x14ac:dyDescent="0.35">
      <c r="A250" s="114"/>
      <c r="B250" s="125"/>
      <c r="C250" s="116"/>
      <c r="D250" s="116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  <c r="AD250" s="98"/>
      <c r="AE250" s="98"/>
      <c r="AF250" s="98"/>
      <c r="AG250" s="98"/>
      <c r="AH250" s="98"/>
      <c r="AI250" s="98"/>
      <c r="AJ250" s="98"/>
      <c r="AK250" s="98"/>
      <c r="AL250" s="98"/>
      <c r="AM250" s="98"/>
      <c r="AN250" s="98"/>
      <c r="AO250" s="98"/>
      <c r="AP250" s="98"/>
      <c r="AQ250" s="98"/>
      <c r="AR250" s="98"/>
      <c r="AS250" s="98"/>
      <c r="AT250" s="98"/>
      <c r="AU250" s="98"/>
      <c r="AV250" s="98"/>
      <c r="AW250" s="98"/>
      <c r="AX250" s="98"/>
      <c r="AY250" s="98"/>
      <c r="AZ250" s="98"/>
      <c r="BA250" s="98"/>
      <c r="BB250" s="98"/>
      <c r="BC250" s="98"/>
      <c r="BD250" s="98"/>
      <c r="BE250" s="98"/>
      <c r="BF250" s="98"/>
      <c r="BG250" s="98"/>
      <c r="BH250" s="98"/>
      <c r="BI250" s="98"/>
      <c r="BJ250" s="98"/>
      <c r="BK250" s="98"/>
      <c r="BL250" s="98"/>
      <c r="BM250" s="98"/>
      <c r="BN250" s="98"/>
      <c r="BO250" s="98"/>
      <c r="BP250" s="98"/>
      <c r="BQ250" s="98"/>
      <c r="BR250" s="98"/>
      <c r="BS250" s="98"/>
      <c r="BT250" s="98"/>
    </row>
    <row r="251" spans="1:72" s="72" customFormat="1" ht="66.75" customHeight="1" thickBot="1" x14ac:dyDescent="0.35">
      <c r="A251" s="100" t="s">
        <v>122</v>
      </c>
      <c r="B251" s="101"/>
      <c r="C251" s="102" t="s">
        <v>123</v>
      </c>
      <c r="D251" s="102" t="s">
        <v>123</v>
      </c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  <c r="BA251" s="71"/>
      <c r="BB251" s="71"/>
      <c r="BC251" s="71"/>
      <c r="BD251" s="71"/>
      <c r="BE251" s="71"/>
      <c r="BF251" s="71"/>
      <c r="BG251" s="71"/>
      <c r="BH251" s="71"/>
      <c r="BI251" s="71"/>
      <c r="BJ251" s="71"/>
      <c r="BK251" s="71"/>
      <c r="BL251" s="71"/>
      <c r="BM251" s="71"/>
      <c r="BN251" s="71"/>
      <c r="BO251" s="71"/>
      <c r="BP251" s="71"/>
      <c r="BQ251" s="71"/>
      <c r="BR251" s="71"/>
      <c r="BS251" s="71"/>
      <c r="BT251" s="71"/>
    </row>
    <row r="252" spans="1:72" s="72" customFormat="1" ht="44.25" customHeight="1" thickBot="1" x14ac:dyDescent="0.35">
      <c r="A252" s="68" t="s">
        <v>209</v>
      </c>
      <c r="B252" s="90"/>
      <c r="C252" s="70"/>
      <c r="D252" s="102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  <c r="AQ252" s="71"/>
      <c r="AR252" s="71"/>
      <c r="AS252" s="71"/>
      <c r="AT252" s="71"/>
      <c r="AU252" s="71"/>
      <c r="AV252" s="71"/>
      <c r="AW252" s="71"/>
      <c r="AX252" s="71"/>
      <c r="AY252" s="71"/>
      <c r="AZ252" s="71"/>
      <c r="BA252" s="71"/>
      <c r="BB252" s="71"/>
      <c r="BC252" s="71"/>
      <c r="BD252" s="71"/>
      <c r="BE252" s="71"/>
      <c r="BF252" s="71"/>
      <c r="BG252" s="71"/>
      <c r="BH252" s="71"/>
      <c r="BI252" s="71"/>
      <c r="BJ252" s="71"/>
      <c r="BK252" s="71"/>
      <c r="BL252" s="71"/>
      <c r="BM252" s="71"/>
      <c r="BN252" s="71"/>
      <c r="BO252" s="71"/>
      <c r="BP252" s="71"/>
      <c r="BQ252" s="71"/>
      <c r="BR252" s="71"/>
      <c r="BS252" s="71"/>
      <c r="BT252" s="71"/>
    </row>
    <row r="253" spans="1:72" s="107" customFormat="1" ht="47.25" customHeight="1" thickBot="1" x14ac:dyDescent="0.35">
      <c r="A253" s="132" t="s">
        <v>210</v>
      </c>
      <c r="B253" s="133"/>
      <c r="C253" s="134">
        <v>1428717844</v>
      </c>
      <c r="D253" s="117">
        <f>1432004542+1677243+3166705+104582105</f>
        <v>1541430595</v>
      </c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6"/>
      <c r="Z253" s="106"/>
      <c r="AA253" s="106"/>
      <c r="AB253" s="106"/>
      <c r="AC253" s="106"/>
      <c r="AD253" s="106"/>
      <c r="AE253" s="106"/>
      <c r="AF253" s="106"/>
      <c r="AG253" s="106"/>
      <c r="AH253" s="106"/>
      <c r="AI253" s="106"/>
      <c r="AJ253" s="106"/>
      <c r="AK253" s="106"/>
      <c r="AL253" s="106"/>
      <c r="AM253" s="106"/>
      <c r="AN253" s="106"/>
      <c r="AO253" s="106"/>
      <c r="AP253" s="106"/>
      <c r="AQ253" s="106"/>
      <c r="AR253" s="106"/>
      <c r="AS253" s="106"/>
      <c r="AT253" s="106"/>
      <c r="AU253" s="106"/>
      <c r="AV253" s="106"/>
      <c r="AW253" s="106"/>
      <c r="AX253" s="106"/>
      <c r="AY253" s="106"/>
      <c r="AZ253" s="106"/>
      <c r="BA253" s="106"/>
      <c r="BB253" s="106"/>
      <c r="BC253" s="106"/>
      <c r="BD253" s="106"/>
      <c r="BE253" s="106"/>
      <c r="BF253" s="106"/>
      <c r="BG253" s="106"/>
      <c r="BH253" s="106"/>
      <c r="BI253" s="106"/>
      <c r="BJ253" s="106"/>
      <c r="BK253" s="106"/>
      <c r="BL253" s="106"/>
      <c r="BM253" s="106"/>
      <c r="BN253" s="106"/>
      <c r="BO253" s="106"/>
      <c r="BP253" s="106"/>
      <c r="BQ253" s="106"/>
      <c r="BR253" s="106"/>
      <c r="BS253" s="106"/>
      <c r="BT253" s="106"/>
    </row>
    <row r="254" spans="1:72" s="120" customFormat="1" ht="38.25" customHeight="1" thickBot="1" x14ac:dyDescent="0.35">
      <c r="A254" s="132" t="s">
        <v>323</v>
      </c>
      <c r="B254" s="273"/>
      <c r="C254" s="134">
        <v>61201257</v>
      </c>
      <c r="D254" s="134">
        <f t="shared" ref="D254" si="11">SUM(C254)</f>
        <v>61201257</v>
      </c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  <c r="AD254" s="106"/>
      <c r="AE254" s="106"/>
      <c r="AF254" s="106"/>
      <c r="AG254" s="106"/>
      <c r="AH254" s="106"/>
      <c r="AI254" s="106"/>
      <c r="AJ254" s="106"/>
      <c r="AK254" s="106"/>
      <c r="AL254" s="106"/>
      <c r="AM254" s="106"/>
      <c r="AN254" s="106"/>
      <c r="AO254" s="106"/>
      <c r="AP254" s="106"/>
      <c r="AQ254" s="106"/>
      <c r="AR254" s="106"/>
      <c r="AS254" s="106"/>
      <c r="AT254" s="106"/>
      <c r="AU254" s="106"/>
      <c r="AV254" s="106"/>
      <c r="AW254" s="106"/>
      <c r="AX254" s="106"/>
      <c r="AY254" s="106"/>
      <c r="AZ254" s="106"/>
      <c r="BA254" s="106"/>
      <c r="BB254" s="106"/>
      <c r="BC254" s="106"/>
      <c r="BD254" s="106"/>
      <c r="BE254" s="106"/>
      <c r="BF254" s="106"/>
      <c r="BG254" s="106"/>
      <c r="BH254" s="106"/>
      <c r="BI254" s="106"/>
      <c r="BJ254" s="106"/>
      <c r="BK254" s="106"/>
      <c r="BL254" s="106"/>
      <c r="BM254" s="106"/>
      <c r="BN254" s="106"/>
      <c r="BO254" s="106"/>
      <c r="BP254" s="106"/>
      <c r="BQ254" s="106"/>
      <c r="BR254" s="106"/>
      <c r="BS254" s="106"/>
      <c r="BT254" s="106"/>
    </row>
    <row r="255" spans="1:72" s="120" customFormat="1" ht="38.25" customHeight="1" thickBot="1" x14ac:dyDescent="0.35">
      <c r="A255" s="132" t="s">
        <v>211</v>
      </c>
      <c r="B255" s="135"/>
      <c r="C255" s="134">
        <v>100000000</v>
      </c>
      <c r="D255" s="84">
        <f>SUM(C255)+104568766+100056323</f>
        <v>304625089</v>
      </c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  <c r="AJ255" s="106"/>
      <c r="AK255" s="106"/>
      <c r="AL255" s="106"/>
      <c r="AM255" s="106"/>
      <c r="AN255" s="106"/>
      <c r="AO255" s="106"/>
      <c r="AP255" s="106"/>
      <c r="AQ255" s="106"/>
      <c r="AR255" s="106"/>
      <c r="AS255" s="106"/>
      <c r="AT255" s="106"/>
      <c r="AU255" s="106"/>
      <c r="AV255" s="106"/>
      <c r="AW255" s="106"/>
      <c r="AX255" s="106"/>
      <c r="AY255" s="106"/>
      <c r="AZ255" s="106"/>
      <c r="BA255" s="106"/>
      <c r="BB255" s="106"/>
      <c r="BC255" s="106"/>
      <c r="BD255" s="106"/>
      <c r="BE255" s="106"/>
      <c r="BF255" s="106"/>
      <c r="BG255" s="106"/>
      <c r="BH255" s="106"/>
      <c r="BI255" s="106"/>
      <c r="BJ255" s="106"/>
      <c r="BK255" s="106"/>
      <c r="BL255" s="106"/>
      <c r="BM255" s="106"/>
      <c r="BN255" s="106"/>
      <c r="BO255" s="106"/>
      <c r="BP255" s="106"/>
      <c r="BQ255" s="106"/>
      <c r="BR255" s="106"/>
      <c r="BS255" s="106"/>
      <c r="BT255" s="106"/>
    </row>
    <row r="256" spans="1:72" s="72" customFormat="1" ht="44.25" customHeight="1" thickBot="1" x14ac:dyDescent="0.35">
      <c r="A256" s="89" t="s">
        <v>212</v>
      </c>
      <c r="B256" s="90"/>
      <c r="C256" s="91">
        <f>SUM(C253:C255)</f>
        <v>1589919101</v>
      </c>
      <c r="D256" s="91">
        <f>SUM(D253:D255)</f>
        <v>1907256941</v>
      </c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  <c r="AQ256" s="71"/>
      <c r="AR256" s="71"/>
      <c r="AS256" s="71"/>
      <c r="AT256" s="71"/>
      <c r="AU256" s="71"/>
      <c r="AV256" s="71"/>
      <c r="AW256" s="71"/>
      <c r="AX256" s="71"/>
      <c r="AY256" s="71"/>
      <c r="AZ256" s="71"/>
      <c r="BA256" s="71"/>
      <c r="BB256" s="71"/>
      <c r="BC256" s="71"/>
      <c r="BD256" s="71"/>
      <c r="BE256" s="71"/>
      <c r="BF256" s="71"/>
      <c r="BG256" s="71"/>
      <c r="BH256" s="71"/>
      <c r="BI256" s="71"/>
      <c r="BJ256" s="71"/>
      <c r="BK256" s="71"/>
      <c r="BL256" s="71"/>
      <c r="BM256" s="71"/>
      <c r="BN256" s="71"/>
      <c r="BO256" s="71"/>
      <c r="BP256" s="71"/>
      <c r="BQ256" s="71"/>
      <c r="BR256" s="71"/>
      <c r="BS256" s="71"/>
      <c r="BT256" s="71"/>
    </row>
    <row r="257" spans="1:72" s="139" customFormat="1" ht="44.25" customHeight="1" thickBot="1" x14ac:dyDescent="0.35">
      <c r="A257" s="136"/>
      <c r="B257" s="137"/>
      <c r="C257" s="138"/>
      <c r="D257" s="13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  <c r="AD257" s="98"/>
      <c r="AE257" s="98"/>
      <c r="AF257" s="98"/>
      <c r="AG257" s="98"/>
      <c r="AH257" s="98"/>
      <c r="AI257" s="98"/>
      <c r="AJ257" s="98"/>
      <c r="AK257" s="98"/>
      <c r="AL257" s="98"/>
      <c r="AM257" s="98"/>
      <c r="AN257" s="98"/>
      <c r="AO257" s="98"/>
      <c r="AP257" s="98"/>
      <c r="AQ257" s="98"/>
      <c r="AR257" s="98"/>
      <c r="AS257" s="98"/>
      <c r="AT257" s="98"/>
      <c r="AU257" s="98"/>
      <c r="AV257" s="98"/>
      <c r="AW257" s="98"/>
      <c r="AX257" s="98"/>
      <c r="AY257" s="98"/>
      <c r="AZ257" s="98"/>
      <c r="BA257" s="98"/>
      <c r="BB257" s="98"/>
      <c r="BC257" s="98"/>
      <c r="BD257" s="98"/>
      <c r="BE257" s="98"/>
      <c r="BF257" s="98"/>
      <c r="BG257" s="98"/>
      <c r="BH257" s="98"/>
      <c r="BI257" s="98"/>
      <c r="BJ257" s="98"/>
      <c r="BK257" s="98"/>
      <c r="BL257" s="98"/>
      <c r="BM257" s="98"/>
      <c r="BN257" s="98"/>
      <c r="BO257" s="98"/>
      <c r="BP257" s="98"/>
      <c r="BQ257" s="98"/>
      <c r="BR257" s="98"/>
      <c r="BS257" s="98"/>
      <c r="BT257" s="98"/>
    </row>
    <row r="258" spans="1:72" s="144" customFormat="1" ht="33" customHeight="1" thickBot="1" x14ac:dyDescent="0.35">
      <c r="A258" s="140" t="s">
        <v>213</v>
      </c>
      <c r="B258" s="141"/>
      <c r="C258" s="142">
        <f>SUM(C24+C42+C131+C144+C198+C223+C242+C256)</f>
        <v>6473171897</v>
      </c>
      <c r="D258" s="142">
        <f>SUM(D24+D42+D131+D144+D198+D223+D242+D256+D249)</f>
        <v>9287358220</v>
      </c>
      <c r="E258" s="176"/>
      <c r="F258" s="143"/>
      <c r="G258" s="143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143"/>
      <c r="U258" s="143"/>
      <c r="V258" s="143"/>
      <c r="W258" s="143"/>
      <c r="X258" s="143"/>
      <c r="Y258" s="143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43"/>
      <c r="AJ258" s="143"/>
      <c r="AK258" s="143"/>
      <c r="AL258" s="143"/>
      <c r="AM258" s="143"/>
      <c r="AN258" s="143"/>
      <c r="AO258" s="143"/>
      <c r="AP258" s="143"/>
      <c r="AQ258" s="143"/>
      <c r="AR258" s="143"/>
      <c r="AS258" s="143"/>
      <c r="AT258" s="143"/>
      <c r="AU258" s="143"/>
      <c r="AV258" s="143"/>
      <c r="AW258" s="143"/>
      <c r="AX258" s="143"/>
      <c r="AY258" s="143"/>
      <c r="AZ258" s="143"/>
      <c r="BA258" s="143"/>
      <c r="BB258" s="143"/>
      <c r="BC258" s="143"/>
      <c r="BD258" s="143"/>
      <c r="BE258" s="143"/>
      <c r="BF258" s="143"/>
      <c r="BG258" s="143"/>
      <c r="BH258" s="143"/>
      <c r="BI258" s="143"/>
      <c r="BJ258" s="143"/>
      <c r="BK258" s="143"/>
      <c r="BL258" s="143"/>
      <c r="BM258" s="143"/>
      <c r="BN258" s="143"/>
      <c r="BO258" s="143"/>
      <c r="BP258" s="143"/>
      <c r="BQ258" s="143"/>
      <c r="BR258" s="143"/>
      <c r="BS258" s="143"/>
      <c r="BT258" s="143"/>
    </row>
    <row r="259" spans="1:72" s="76" customFormat="1" ht="93" customHeight="1" thickBot="1" x14ac:dyDescent="0.3">
      <c r="A259" s="157"/>
      <c r="B259" s="157"/>
      <c r="C259" s="124"/>
      <c r="D259" s="124">
        <f>SUM(D258-'[2]6. sz. melléklet'!D178)</f>
        <v>0</v>
      </c>
    </row>
    <row r="260" spans="1:72" s="161" customFormat="1" ht="33" customHeight="1" thickBot="1" x14ac:dyDescent="0.3">
      <c r="A260" s="158"/>
      <c r="B260" s="159"/>
      <c r="C260" s="146"/>
      <c r="D260" s="146"/>
      <c r="E260" s="160"/>
      <c r="F260" s="160"/>
      <c r="G260" s="160"/>
      <c r="H260" s="160"/>
      <c r="I260" s="160"/>
      <c r="J260" s="160"/>
      <c r="K260" s="160"/>
      <c r="L260" s="160"/>
      <c r="M260" s="160"/>
      <c r="N260" s="160"/>
      <c r="O260" s="160"/>
      <c r="P260" s="160"/>
      <c r="Q260" s="160"/>
      <c r="R260" s="160"/>
      <c r="S260" s="160"/>
      <c r="T260" s="160"/>
      <c r="U260" s="160"/>
      <c r="V260" s="160"/>
      <c r="W260" s="160"/>
      <c r="X260" s="160"/>
      <c r="Y260" s="160"/>
      <c r="Z260" s="160"/>
      <c r="AA260" s="160"/>
      <c r="AB260" s="160"/>
      <c r="AC260" s="160"/>
      <c r="AD260" s="160"/>
      <c r="AE260" s="160"/>
      <c r="AF260" s="160"/>
      <c r="AG260" s="160"/>
      <c r="AH260" s="160"/>
      <c r="AI260" s="160"/>
      <c r="AJ260" s="160"/>
      <c r="AK260" s="160"/>
      <c r="AL260" s="160"/>
      <c r="AM260" s="160"/>
      <c r="AN260" s="160"/>
      <c r="AO260" s="160"/>
      <c r="AP260" s="160"/>
      <c r="AQ260" s="160"/>
      <c r="AR260" s="160"/>
      <c r="AS260" s="160"/>
      <c r="AT260" s="160"/>
      <c r="AU260" s="160"/>
      <c r="AV260" s="160"/>
      <c r="AW260" s="160"/>
      <c r="AX260" s="160"/>
      <c r="AY260" s="160"/>
      <c r="AZ260" s="160"/>
      <c r="BA260" s="160"/>
      <c r="BB260" s="160"/>
      <c r="BC260" s="160"/>
      <c r="BD260" s="160"/>
      <c r="BE260" s="160"/>
      <c r="BF260" s="160"/>
      <c r="BG260" s="160"/>
      <c r="BH260" s="160"/>
      <c r="BI260" s="160"/>
      <c r="BJ260" s="160"/>
      <c r="BK260" s="160"/>
      <c r="BL260" s="160"/>
      <c r="BM260" s="160"/>
      <c r="BN260" s="160"/>
      <c r="BO260" s="160"/>
      <c r="BP260" s="160"/>
      <c r="BQ260" s="160"/>
      <c r="BR260" s="160"/>
      <c r="BS260" s="160"/>
      <c r="BT260" s="160"/>
    </row>
    <row r="261" spans="1:72" s="161" customFormat="1" ht="30.75" customHeight="1" thickBot="1" x14ac:dyDescent="0.3">
      <c r="A261" s="162"/>
      <c r="B261" s="163"/>
      <c r="C261" s="146"/>
      <c r="D261" s="146"/>
      <c r="E261" s="160"/>
      <c r="F261" s="160"/>
      <c r="G261" s="160"/>
      <c r="H261" s="160"/>
      <c r="I261" s="160"/>
      <c r="J261" s="160"/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0"/>
      <c r="Y261" s="160"/>
      <c r="Z261" s="160"/>
      <c r="AA261" s="160"/>
      <c r="AB261" s="160"/>
      <c r="AC261" s="160"/>
      <c r="AD261" s="160"/>
      <c r="AE261" s="160"/>
      <c r="AF261" s="160"/>
      <c r="AG261" s="160"/>
      <c r="AH261" s="160"/>
      <c r="AI261" s="160"/>
      <c r="AJ261" s="160"/>
      <c r="AK261" s="160"/>
      <c r="AL261" s="160"/>
      <c r="AM261" s="160"/>
      <c r="AN261" s="160"/>
      <c r="AO261" s="160"/>
      <c r="AP261" s="160"/>
      <c r="AQ261" s="160"/>
      <c r="AR261" s="160"/>
      <c r="AS261" s="160"/>
      <c r="AT261" s="160"/>
      <c r="AU261" s="160"/>
      <c r="AV261" s="160"/>
      <c r="AW261" s="160"/>
      <c r="AX261" s="160"/>
      <c r="AY261" s="160"/>
      <c r="AZ261" s="160"/>
      <c r="BA261" s="160"/>
      <c r="BB261" s="160"/>
      <c r="BC261" s="160"/>
      <c r="BD261" s="160"/>
      <c r="BE261" s="160"/>
      <c r="BF261" s="160"/>
      <c r="BG261" s="160"/>
      <c r="BH261" s="160"/>
      <c r="BI261" s="160"/>
      <c r="BJ261" s="160"/>
      <c r="BK261" s="160"/>
      <c r="BL261" s="160"/>
      <c r="BM261" s="160"/>
      <c r="BN261" s="160"/>
      <c r="BO261" s="160"/>
      <c r="BP261" s="160"/>
      <c r="BQ261" s="160"/>
      <c r="BR261" s="160"/>
      <c r="BS261" s="160"/>
      <c r="BT261" s="160"/>
    </row>
    <row r="262" spans="1:72" s="161" customFormat="1" ht="34.5" customHeight="1" thickBot="1" x14ac:dyDescent="0.3">
      <c r="A262" s="158"/>
      <c r="B262" s="164"/>
      <c r="C262" s="147"/>
      <c r="D262" s="147"/>
      <c r="E262" s="160"/>
      <c r="F262" s="160"/>
      <c r="G262" s="160"/>
      <c r="H262" s="160"/>
      <c r="I262" s="160"/>
      <c r="J262" s="160"/>
      <c r="K262" s="160"/>
      <c r="L262" s="160"/>
      <c r="M262" s="160"/>
      <c r="N262" s="160"/>
      <c r="O262" s="160"/>
      <c r="P262" s="160"/>
      <c r="Q262" s="160"/>
      <c r="R262" s="160"/>
      <c r="S262" s="160"/>
      <c r="T262" s="160"/>
      <c r="U262" s="160"/>
      <c r="V262" s="160"/>
      <c r="W262" s="160"/>
      <c r="X262" s="160"/>
      <c r="Y262" s="160"/>
      <c r="Z262" s="160"/>
      <c r="AA262" s="160"/>
      <c r="AB262" s="160"/>
      <c r="AC262" s="160"/>
      <c r="AD262" s="160"/>
      <c r="AE262" s="160"/>
      <c r="AF262" s="160"/>
      <c r="AG262" s="160"/>
      <c r="AH262" s="160"/>
      <c r="AI262" s="160"/>
      <c r="AJ262" s="160"/>
      <c r="AK262" s="160"/>
      <c r="AL262" s="160"/>
      <c r="AM262" s="160"/>
      <c r="AN262" s="160"/>
      <c r="AO262" s="160"/>
      <c r="AP262" s="160"/>
      <c r="AQ262" s="160"/>
      <c r="AR262" s="160"/>
      <c r="AS262" s="160"/>
      <c r="AT262" s="160"/>
      <c r="AU262" s="160"/>
      <c r="AV262" s="160"/>
      <c r="AW262" s="160"/>
      <c r="AX262" s="160"/>
      <c r="AY262" s="160"/>
      <c r="AZ262" s="160"/>
      <c r="BA262" s="160"/>
      <c r="BB262" s="160"/>
      <c r="BC262" s="160"/>
      <c r="BD262" s="160"/>
      <c r="BE262" s="160"/>
      <c r="BF262" s="160"/>
      <c r="BG262" s="160"/>
      <c r="BH262" s="160"/>
      <c r="BI262" s="160"/>
      <c r="BJ262" s="160"/>
      <c r="BK262" s="160"/>
      <c r="BL262" s="160"/>
      <c r="BM262" s="160"/>
      <c r="BN262" s="160"/>
      <c r="BO262" s="160"/>
      <c r="BP262" s="160"/>
      <c r="BQ262" s="160"/>
      <c r="BR262" s="160"/>
      <c r="BS262" s="160"/>
      <c r="BT262" s="160"/>
    </row>
    <row r="263" spans="1:72" s="161" customFormat="1" ht="15.75" customHeight="1" thickBot="1" x14ac:dyDescent="0.3">
      <c r="A263" s="162"/>
      <c r="B263" s="163"/>
      <c r="C263" s="147"/>
      <c r="D263" s="147"/>
      <c r="E263" s="160"/>
      <c r="F263" s="160"/>
      <c r="G263" s="160"/>
      <c r="H263" s="160"/>
      <c r="I263" s="160"/>
      <c r="J263" s="160"/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  <c r="Y263" s="160"/>
      <c r="Z263" s="160"/>
      <c r="AA263" s="160"/>
      <c r="AB263" s="160"/>
      <c r="AC263" s="160"/>
      <c r="AD263" s="160"/>
      <c r="AE263" s="160"/>
      <c r="AF263" s="160"/>
      <c r="AG263" s="160"/>
      <c r="AH263" s="160"/>
      <c r="AI263" s="160"/>
      <c r="AJ263" s="160"/>
      <c r="AK263" s="160"/>
      <c r="AL263" s="160"/>
      <c r="AM263" s="160"/>
      <c r="AN263" s="160"/>
      <c r="AO263" s="160"/>
      <c r="AP263" s="160"/>
      <c r="AQ263" s="160"/>
      <c r="AR263" s="160"/>
      <c r="AS263" s="160"/>
      <c r="AT263" s="160"/>
      <c r="AU263" s="160"/>
      <c r="AV263" s="160"/>
      <c r="AW263" s="160"/>
      <c r="AX263" s="160"/>
      <c r="AY263" s="160"/>
      <c r="AZ263" s="160"/>
      <c r="BA263" s="160"/>
      <c r="BB263" s="160"/>
      <c r="BC263" s="160"/>
      <c r="BD263" s="160"/>
      <c r="BE263" s="160"/>
      <c r="BF263" s="160"/>
      <c r="BG263" s="160"/>
      <c r="BH263" s="160"/>
      <c r="BI263" s="160"/>
      <c r="BJ263" s="160"/>
      <c r="BK263" s="160"/>
      <c r="BL263" s="160"/>
      <c r="BM263" s="160"/>
      <c r="BN263" s="160"/>
      <c r="BO263" s="160"/>
      <c r="BP263" s="160"/>
      <c r="BQ263" s="160"/>
      <c r="BR263" s="160"/>
      <c r="BS263" s="160"/>
      <c r="BT263" s="160"/>
    </row>
    <row r="264" spans="1:72" s="161" customFormat="1" ht="15.75" customHeight="1" thickBot="1" x14ac:dyDescent="0.3">
      <c r="A264" s="162"/>
      <c r="B264" s="163"/>
      <c r="C264" s="147"/>
      <c r="D264" s="147"/>
      <c r="E264" s="160"/>
      <c r="F264" s="160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0"/>
      <c r="Y264" s="160"/>
      <c r="Z264" s="160"/>
      <c r="AA264" s="160"/>
      <c r="AB264" s="160"/>
      <c r="AC264" s="160"/>
      <c r="AD264" s="160"/>
      <c r="AE264" s="160"/>
      <c r="AF264" s="160"/>
      <c r="AG264" s="160"/>
      <c r="AH264" s="160"/>
      <c r="AI264" s="160"/>
      <c r="AJ264" s="160"/>
      <c r="AK264" s="160"/>
      <c r="AL264" s="160"/>
      <c r="AM264" s="160"/>
      <c r="AN264" s="160"/>
      <c r="AO264" s="160"/>
      <c r="AP264" s="160"/>
      <c r="AQ264" s="160"/>
      <c r="AR264" s="160"/>
      <c r="AS264" s="160"/>
      <c r="AT264" s="160"/>
      <c r="AU264" s="160"/>
      <c r="AV264" s="160"/>
      <c r="AW264" s="160"/>
      <c r="AX264" s="160"/>
      <c r="AY264" s="160"/>
      <c r="AZ264" s="160"/>
      <c r="BA264" s="160"/>
      <c r="BB264" s="160"/>
      <c r="BC264" s="160"/>
      <c r="BD264" s="160"/>
      <c r="BE264" s="160"/>
      <c r="BF264" s="160"/>
      <c r="BG264" s="160"/>
      <c r="BH264" s="160"/>
      <c r="BI264" s="160"/>
      <c r="BJ264" s="160"/>
      <c r="BK264" s="160"/>
      <c r="BL264" s="160"/>
      <c r="BM264" s="160"/>
      <c r="BN264" s="160"/>
      <c r="BO264" s="160"/>
      <c r="BP264" s="160"/>
      <c r="BQ264" s="160"/>
      <c r="BR264" s="160"/>
      <c r="BS264" s="160"/>
      <c r="BT264" s="160"/>
    </row>
    <row r="265" spans="1:72" s="161" customFormat="1" ht="15.75" customHeight="1" thickBot="1" x14ac:dyDescent="0.3">
      <c r="A265" s="162"/>
      <c r="B265" s="163"/>
      <c r="C265" s="147"/>
      <c r="D265" s="147"/>
      <c r="E265" s="160"/>
      <c r="F265" s="160"/>
      <c r="G265" s="160"/>
      <c r="H265" s="160"/>
      <c r="I265" s="160"/>
      <c r="J265" s="160"/>
      <c r="K265" s="160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  <c r="Y265" s="160"/>
      <c r="Z265" s="160"/>
      <c r="AA265" s="160"/>
      <c r="AB265" s="160"/>
      <c r="AC265" s="160"/>
      <c r="AD265" s="160"/>
      <c r="AE265" s="160"/>
      <c r="AF265" s="160"/>
      <c r="AG265" s="160"/>
      <c r="AH265" s="160"/>
      <c r="AI265" s="160"/>
      <c r="AJ265" s="160"/>
      <c r="AK265" s="160"/>
      <c r="AL265" s="160"/>
      <c r="AM265" s="160"/>
      <c r="AN265" s="160"/>
      <c r="AO265" s="160"/>
      <c r="AP265" s="160"/>
      <c r="AQ265" s="160"/>
      <c r="AR265" s="160"/>
      <c r="AS265" s="160"/>
      <c r="AT265" s="160"/>
      <c r="AU265" s="160"/>
      <c r="AV265" s="160"/>
      <c r="AW265" s="160"/>
      <c r="AX265" s="160"/>
      <c r="AY265" s="160"/>
      <c r="AZ265" s="160"/>
      <c r="BA265" s="160"/>
      <c r="BB265" s="160"/>
      <c r="BC265" s="160"/>
      <c r="BD265" s="160"/>
      <c r="BE265" s="160"/>
      <c r="BF265" s="160"/>
      <c r="BG265" s="160"/>
      <c r="BH265" s="160"/>
      <c r="BI265" s="160"/>
      <c r="BJ265" s="160"/>
      <c r="BK265" s="160"/>
      <c r="BL265" s="160"/>
      <c r="BM265" s="160"/>
      <c r="BN265" s="160"/>
      <c r="BO265" s="160"/>
      <c r="BP265" s="160"/>
      <c r="BQ265" s="160"/>
      <c r="BR265" s="160"/>
      <c r="BS265" s="160"/>
      <c r="BT265" s="160"/>
    </row>
    <row r="266" spans="1:72" s="161" customFormat="1" ht="15.75" customHeight="1" thickBot="1" x14ac:dyDescent="0.3">
      <c r="A266" s="162"/>
      <c r="B266" s="162"/>
      <c r="C266" s="147"/>
      <c r="D266" s="147"/>
      <c r="E266" s="160"/>
      <c r="F266" s="160"/>
      <c r="G266" s="160"/>
      <c r="H266" s="160"/>
      <c r="I266" s="160"/>
      <c r="J266" s="160"/>
      <c r="K266" s="160"/>
      <c r="L266" s="160"/>
      <c r="M266" s="160"/>
      <c r="N266" s="160"/>
      <c r="O266" s="160"/>
      <c r="P266" s="160"/>
      <c r="Q266" s="160"/>
      <c r="R266" s="160"/>
      <c r="S266" s="160"/>
      <c r="T266" s="160"/>
      <c r="U266" s="160"/>
      <c r="V266" s="160"/>
      <c r="W266" s="160"/>
      <c r="X266" s="160"/>
      <c r="Y266" s="160"/>
      <c r="Z266" s="160"/>
      <c r="AA266" s="160"/>
      <c r="AB266" s="160"/>
      <c r="AC266" s="160"/>
      <c r="AD266" s="160"/>
      <c r="AE266" s="160"/>
      <c r="AF266" s="160"/>
      <c r="AG266" s="160"/>
      <c r="AH266" s="160"/>
      <c r="AI266" s="160"/>
      <c r="AJ266" s="160"/>
      <c r="AK266" s="160"/>
      <c r="AL266" s="160"/>
      <c r="AM266" s="160"/>
      <c r="AN266" s="160"/>
      <c r="AO266" s="160"/>
      <c r="AP266" s="160"/>
      <c r="AQ266" s="160"/>
      <c r="AR266" s="160"/>
      <c r="AS266" s="160"/>
      <c r="AT266" s="160"/>
      <c r="AU266" s="160"/>
      <c r="AV266" s="160"/>
      <c r="AW266" s="160"/>
      <c r="AX266" s="160"/>
      <c r="AY266" s="160"/>
      <c r="AZ266" s="160"/>
      <c r="BA266" s="160"/>
      <c r="BB266" s="160"/>
      <c r="BC266" s="160"/>
      <c r="BD266" s="160"/>
      <c r="BE266" s="160"/>
      <c r="BF266" s="160"/>
      <c r="BG266" s="160"/>
      <c r="BH266" s="160"/>
      <c r="BI266" s="160"/>
      <c r="BJ266" s="160"/>
      <c r="BK266" s="160"/>
      <c r="BL266" s="160"/>
      <c r="BM266" s="160"/>
      <c r="BN266" s="160"/>
      <c r="BO266" s="160"/>
      <c r="BP266" s="160"/>
      <c r="BQ266" s="160"/>
      <c r="BR266" s="160"/>
      <c r="BS266" s="160"/>
      <c r="BT266" s="160"/>
    </row>
    <row r="267" spans="1:72" s="161" customFormat="1" ht="15.75" customHeight="1" thickBot="1" x14ac:dyDescent="0.3">
      <c r="A267" s="162"/>
      <c r="B267" s="162"/>
      <c r="C267" s="147"/>
      <c r="D267" s="147"/>
      <c r="E267" s="160"/>
      <c r="F267" s="160"/>
      <c r="G267" s="160"/>
      <c r="H267" s="160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0"/>
      <c r="Y267" s="160"/>
      <c r="Z267" s="160"/>
      <c r="AA267" s="160"/>
      <c r="AB267" s="160"/>
      <c r="AC267" s="160"/>
      <c r="AD267" s="160"/>
      <c r="AE267" s="160"/>
      <c r="AF267" s="160"/>
      <c r="AG267" s="160"/>
      <c r="AH267" s="160"/>
      <c r="AI267" s="160"/>
      <c r="AJ267" s="160"/>
      <c r="AK267" s="160"/>
      <c r="AL267" s="160"/>
      <c r="AM267" s="160"/>
      <c r="AN267" s="160"/>
      <c r="AO267" s="160"/>
      <c r="AP267" s="160"/>
      <c r="AQ267" s="160"/>
      <c r="AR267" s="160"/>
      <c r="AS267" s="160"/>
      <c r="AT267" s="160"/>
      <c r="AU267" s="160"/>
      <c r="AV267" s="160"/>
      <c r="AW267" s="160"/>
      <c r="AX267" s="160"/>
      <c r="AY267" s="160"/>
      <c r="AZ267" s="160"/>
      <c r="BA267" s="160"/>
      <c r="BB267" s="160"/>
      <c r="BC267" s="160"/>
      <c r="BD267" s="160"/>
      <c r="BE267" s="160"/>
      <c r="BF267" s="160"/>
      <c r="BG267" s="160"/>
      <c r="BH267" s="160"/>
      <c r="BI267" s="160"/>
      <c r="BJ267" s="160"/>
      <c r="BK267" s="160"/>
      <c r="BL267" s="160"/>
      <c r="BM267" s="160"/>
      <c r="BN267" s="160"/>
      <c r="BO267" s="160"/>
      <c r="BP267" s="160"/>
      <c r="BQ267" s="160"/>
      <c r="BR267" s="160"/>
      <c r="BS267" s="160"/>
      <c r="BT267" s="160"/>
    </row>
    <row r="268" spans="1:72" s="161" customFormat="1" ht="15.75" customHeight="1" thickBot="1" x14ac:dyDescent="0.3">
      <c r="A268" s="162"/>
      <c r="B268" s="162"/>
      <c r="C268" s="147"/>
      <c r="D268" s="147"/>
      <c r="E268" s="160"/>
      <c r="F268" s="160"/>
      <c r="G268" s="160"/>
      <c r="H268" s="160"/>
      <c r="I268" s="160"/>
      <c r="J268" s="160"/>
      <c r="K268" s="160"/>
      <c r="L268" s="160"/>
      <c r="M268" s="160"/>
      <c r="N268" s="160"/>
      <c r="O268" s="160"/>
      <c r="P268" s="160"/>
      <c r="Q268" s="160"/>
      <c r="R268" s="160"/>
      <c r="S268" s="160"/>
      <c r="T268" s="160"/>
      <c r="U268" s="160"/>
      <c r="V268" s="160"/>
      <c r="W268" s="160"/>
      <c r="X268" s="160"/>
      <c r="Y268" s="160"/>
      <c r="Z268" s="160"/>
      <c r="AA268" s="160"/>
      <c r="AB268" s="160"/>
      <c r="AC268" s="160"/>
      <c r="AD268" s="160"/>
      <c r="AE268" s="160"/>
      <c r="AF268" s="160"/>
      <c r="AG268" s="160"/>
      <c r="AH268" s="160"/>
      <c r="AI268" s="160"/>
      <c r="AJ268" s="160"/>
      <c r="AK268" s="160"/>
      <c r="AL268" s="160"/>
      <c r="AM268" s="160"/>
      <c r="AN268" s="160"/>
      <c r="AO268" s="160"/>
      <c r="AP268" s="160"/>
      <c r="AQ268" s="160"/>
      <c r="AR268" s="160"/>
      <c r="AS268" s="160"/>
      <c r="AT268" s="160"/>
      <c r="AU268" s="160"/>
      <c r="AV268" s="160"/>
      <c r="AW268" s="160"/>
      <c r="AX268" s="160"/>
      <c r="AY268" s="160"/>
      <c r="AZ268" s="160"/>
      <c r="BA268" s="160"/>
      <c r="BB268" s="160"/>
      <c r="BC268" s="160"/>
      <c r="BD268" s="160"/>
      <c r="BE268" s="160"/>
      <c r="BF268" s="160"/>
      <c r="BG268" s="160"/>
      <c r="BH268" s="160"/>
      <c r="BI268" s="160"/>
      <c r="BJ268" s="160"/>
      <c r="BK268" s="160"/>
      <c r="BL268" s="160"/>
      <c r="BM268" s="160"/>
      <c r="BN268" s="160"/>
      <c r="BO268" s="160"/>
      <c r="BP268" s="160"/>
      <c r="BQ268" s="160"/>
      <c r="BR268" s="160"/>
      <c r="BS268" s="160"/>
      <c r="BT268" s="160"/>
    </row>
    <row r="269" spans="1:72" s="161" customFormat="1" ht="15.75" customHeight="1" thickBot="1" x14ac:dyDescent="0.3">
      <c r="A269" s="162"/>
      <c r="B269" s="162"/>
      <c r="C269" s="147"/>
      <c r="D269" s="147"/>
      <c r="E269" s="160"/>
      <c r="F269" s="160"/>
      <c r="G269" s="160"/>
      <c r="H269" s="160"/>
      <c r="I269" s="160"/>
      <c r="J269" s="160"/>
      <c r="K269" s="160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60"/>
      <c r="Y269" s="160"/>
      <c r="Z269" s="160"/>
      <c r="AA269" s="160"/>
      <c r="AB269" s="160"/>
      <c r="AC269" s="160"/>
      <c r="AD269" s="160"/>
      <c r="AE269" s="160"/>
      <c r="AF269" s="160"/>
      <c r="AG269" s="160"/>
      <c r="AH269" s="160"/>
      <c r="AI269" s="160"/>
      <c r="AJ269" s="160"/>
      <c r="AK269" s="160"/>
      <c r="AL269" s="160"/>
      <c r="AM269" s="160"/>
      <c r="AN269" s="160"/>
      <c r="AO269" s="160"/>
      <c r="AP269" s="160"/>
      <c r="AQ269" s="160"/>
      <c r="AR269" s="160"/>
      <c r="AS269" s="160"/>
      <c r="AT269" s="160"/>
      <c r="AU269" s="160"/>
      <c r="AV269" s="160"/>
      <c r="AW269" s="160"/>
      <c r="AX269" s="160"/>
      <c r="AY269" s="160"/>
      <c r="AZ269" s="160"/>
      <c r="BA269" s="160"/>
      <c r="BB269" s="160"/>
      <c r="BC269" s="160"/>
      <c r="BD269" s="160"/>
      <c r="BE269" s="160"/>
      <c r="BF269" s="160"/>
      <c r="BG269" s="160"/>
      <c r="BH269" s="160"/>
      <c r="BI269" s="160"/>
      <c r="BJ269" s="160"/>
      <c r="BK269" s="160"/>
      <c r="BL269" s="160"/>
      <c r="BM269" s="160"/>
      <c r="BN269" s="160"/>
      <c r="BO269" s="160"/>
      <c r="BP269" s="160"/>
      <c r="BQ269" s="160"/>
      <c r="BR269" s="160"/>
      <c r="BS269" s="160"/>
      <c r="BT269" s="160"/>
    </row>
    <row r="270" spans="1:72" s="161" customFormat="1" ht="15.75" customHeight="1" thickBot="1" x14ac:dyDescent="0.3">
      <c r="A270" s="162"/>
      <c r="B270" s="162"/>
      <c r="C270" s="147"/>
      <c r="D270" s="147"/>
      <c r="E270" s="160"/>
      <c r="F270" s="160"/>
      <c r="G270" s="160"/>
      <c r="H270" s="160"/>
      <c r="I270" s="160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  <c r="Y270" s="160"/>
      <c r="Z270" s="160"/>
      <c r="AA270" s="160"/>
      <c r="AB270" s="160"/>
      <c r="AC270" s="160"/>
      <c r="AD270" s="160"/>
      <c r="AE270" s="160"/>
      <c r="AF270" s="160"/>
      <c r="AG270" s="160"/>
      <c r="AH270" s="160"/>
      <c r="AI270" s="160"/>
      <c r="AJ270" s="160"/>
      <c r="AK270" s="160"/>
      <c r="AL270" s="160"/>
      <c r="AM270" s="160"/>
      <c r="AN270" s="160"/>
      <c r="AO270" s="160"/>
      <c r="AP270" s="160"/>
      <c r="AQ270" s="160"/>
      <c r="AR270" s="160"/>
      <c r="AS270" s="160"/>
      <c r="AT270" s="160"/>
      <c r="AU270" s="160"/>
      <c r="AV270" s="160"/>
      <c r="AW270" s="160"/>
      <c r="AX270" s="160"/>
      <c r="AY270" s="160"/>
      <c r="AZ270" s="160"/>
      <c r="BA270" s="160"/>
      <c r="BB270" s="160"/>
      <c r="BC270" s="160"/>
      <c r="BD270" s="160"/>
      <c r="BE270" s="160"/>
      <c r="BF270" s="160"/>
      <c r="BG270" s="160"/>
      <c r="BH270" s="160"/>
      <c r="BI270" s="160"/>
      <c r="BJ270" s="160"/>
      <c r="BK270" s="160"/>
      <c r="BL270" s="160"/>
      <c r="BM270" s="160"/>
      <c r="BN270" s="160"/>
      <c r="BO270" s="160"/>
      <c r="BP270" s="160"/>
      <c r="BQ270" s="160"/>
      <c r="BR270" s="160"/>
      <c r="BS270" s="160"/>
      <c r="BT270" s="160"/>
    </row>
    <row r="271" spans="1:72" s="161" customFormat="1" ht="15.75" customHeight="1" thickBot="1" x14ac:dyDescent="0.3">
      <c r="A271" s="162"/>
      <c r="B271" s="162"/>
      <c r="C271" s="147"/>
      <c r="D271" s="147"/>
      <c r="E271" s="160"/>
      <c r="F271" s="160"/>
      <c r="G271" s="160"/>
      <c r="H271" s="160"/>
      <c r="I271" s="160"/>
      <c r="J271" s="160"/>
      <c r="K271" s="160"/>
      <c r="L271" s="160"/>
      <c r="M271" s="160"/>
      <c r="N271" s="160"/>
      <c r="O271" s="160"/>
      <c r="P271" s="160"/>
      <c r="Q271" s="160"/>
      <c r="R271" s="160"/>
      <c r="S271" s="160"/>
      <c r="T271" s="160"/>
      <c r="U271" s="160"/>
      <c r="V271" s="160"/>
      <c r="W271" s="160"/>
      <c r="X271" s="160"/>
      <c r="Y271" s="160"/>
      <c r="Z271" s="160"/>
      <c r="AA271" s="160"/>
      <c r="AB271" s="160"/>
      <c r="AC271" s="160"/>
      <c r="AD271" s="160"/>
      <c r="AE271" s="160"/>
      <c r="AF271" s="160"/>
      <c r="AG271" s="160"/>
      <c r="AH271" s="160"/>
      <c r="AI271" s="160"/>
      <c r="AJ271" s="160"/>
      <c r="AK271" s="160"/>
      <c r="AL271" s="160"/>
      <c r="AM271" s="160"/>
      <c r="AN271" s="160"/>
      <c r="AO271" s="160"/>
      <c r="AP271" s="160"/>
      <c r="AQ271" s="160"/>
      <c r="AR271" s="160"/>
      <c r="AS271" s="160"/>
      <c r="AT271" s="160"/>
      <c r="AU271" s="160"/>
      <c r="AV271" s="160"/>
      <c r="AW271" s="160"/>
      <c r="AX271" s="160"/>
      <c r="AY271" s="160"/>
      <c r="AZ271" s="160"/>
      <c r="BA271" s="160"/>
      <c r="BB271" s="160"/>
      <c r="BC271" s="160"/>
      <c r="BD271" s="160"/>
      <c r="BE271" s="160"/>
      <c r="BF271" s="160"/>
      <c r="BG271" s="160"/>
      <c r="BH271" s="160"/>
      <c r="BI271" s="160"/>
      <c r="BJ271" s="160"/>
      <c r="BK271" s="160"/>
      <c r="BL271" s="160"/>
      <c r="BM271" s="160"/>
      <c r="BN271" s="160"/>
      <c r="BO271" s="160"/>
      <c r="BP271" s="160"/>
      <c r="BQ271" s="160"/>
      <c r="BR271" s="160"/>
      <c r="BS271" s="160"/>
      <c r="BT271" s="160"/>
    </row>
    <row r="272" spans="1:72" s="161" customFormat="1" ht="15.75" customHeight="1" thickBot="1" x14ac:dyDescent="0.3">
      <c r="A272" s="162"/>
      <c r="B272" s="162"/>
      <c r="C272" s="147"/>
      <c r="D272" s="147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60"/>
      <c r="AD272" s="160"/>
      <c r="AE272" s="160"/>
      <c r="AF272" s="160"/>
      <c r="AG272" s="160"/>
      <c r="AH272" s="160"/>
      <c r="AI272" s="160"/>
      <c r="AJ272" s="160"/>
      <c r="AK272" s="160"/>
      <c r="AL272" s="160"/>
      <c r="AM272" s="160"/>
      <c r="AN272" s="160"/>
      <c r="AO272" s="160"/>
      <c r="AP272" s="160"/>
      <c r="AQ272" s="160"/>
      <c r="AR272" s="160"/>
      <c r="AS272" s="160"/>
      <c r="AT272" s="160"/>
      <c r="AU272" s="160"/>
      <c r="AV272" s="160"/>
      <c r="AW272" s="160"/>
      <c r="AX272" s="160"/>
      <c r="AY272" s="160"/>
      <c r="AZ272" s="160"/>
      <c r="BA272" s="160"/>
      <c r="BB272" s="160"/>
      <c r="BC272" s="160"/>
      <c r="BD272" s="160"/>
      <c r="BE272" s="160"/>
      <c r="BF272" s="160"/>
      <c r="BG272" s="160"/>
      <c r="BH272" s="160"/>
      <c r="BI272" s="160"/>
      <c r="BJ272" s="160"/>
      <c r="BK272" s="160"/>
      <c r="BL272" s="160"/>
      <c r="BM272" s="160"/>
      <c r="BN272" s="160"/>
      <c r="BO272" s="160"/>
      <c r="BP272" s="160"/>
      <c r="BQ272" s="160"/>
      <c r="BR272" s="160"/>
      <c r="BS272" s="160"/>
      <c r="BT272" s="160"/>
    </row>
    <row r="273" spans="1:72" s="161" customFormat="1" ht="15.75" customHeight="1" thickBot="1" x14ac:dyDescent="0.3">
      <c r="A273" s="162"/>
      <c r="B273" s="162"/>
      <c r="C273" s="147"/>
      <c r="D273" s="147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60"/>
      <c r="AD273" s="160"/>
      <c r="AE273" s="160"/>
      <c r="AF273" s="160"/>
      <c r="AG273" s="160"/>
      <c r="AH273" s="160"/>
      <c r="AI273" s="160"/>
      <c r="AJ273" s="160"/>
      <c r="AK273" s="160"/>
      <c r="AL273" s="160"/>
      <c r="AM273" s="160"/>
      <c r="AN273" s="160"/>
      <c r="AO273" s="160"/>
      <c r="AP273" s="160"/>
      <c r="AQ273" s="160"/>
      <c r="AR273" s="160"/>
      <c r="AS273" s="160"/>
      <c r="AT273" s="160"/>
      <c r="AU273" s="160"/>
      <c r="AV273" s="160"/>
      <c r="AW273" s="160"/>
      <c r="AX273" s="160"/>
      <c r="AY273" s="160"/>
      <c r="AZ273" s="160"/>
      <c r="BA273" s="160"/>
      <c r="BB273" s="160"/>
      <c r="BC273" s="160"/>
      <c r="BD273" s="160"/>
      <c r="BE273" s="160"/>
      <c r="BF273" s="160"/>
      <c r="BG273" s="160"/>
      <c r="BH273" s="160"/>
      <c r="BI273" s="160"/>
      <c r="BJ273" s="160"/>
      <c r="BK273" s="160"/>
      <c r="BL273" s="160"/>
      <c r="BM273" s="160"/>
      <c r="BN273" s="160"/>
      <c r="BO273" s="160"/>
      <c r="BP273" s="160"/>
      <c r="BQ273" s="160"/>
      <c r="BR273" s="160"/>
      <c r="BS273" s="160"/>
      <c r="BT273" s="160"/>
    </row>
    <row r="274" spans="1:72" s="161" customFormat="1" ht="15.75" customHeight="1" thickBot="1" x14ac:dyDescent="0.3">
      <c r="A274" s="162"/>
      <c r="B274" s="162"/>
      <c r="C274" s="147"/>
      <c r="D274" s="147"/>
      <c r="E274" s="160"/>
      <c r="F274" s="160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  <c r="AA274" s="160"/>
      <c r="AB274" s="160"/>
      <c r="AC274" s="160"/>
      <c r="AD274" s="160"/>
      <c r="AE274" s="160"/>
      <c r="AF274" s="160"/>
      <c r="AG274" s="160"/>
      <c r="AH274" s="160"/>
      <c r="AI274" s="160"/>
      <c r="AJ274" s="160"/>
      <c r="AK274" s="160"/>
      <c r="AL274" s="160"/>
      <c r="AM274" s="160"/>
      <c r="AN274" s="160"/>
      <c r="AO274" s="160"/>
      <c r="AP274" s="160"/>
      <c r="AQ274" s="160"/>
      <c r="AR274" s="160"/>
      <c r="AS274" s="160"/>
      <c r="AT274" s="160"/>
      <c r="AU274" s="160"/>
      <c r="AV274" s="160"/>
      <c r="AW274" s="160"/>
      <c r="AX274" s="160"/>
      <c r="AY274" s="160"/>
      <c r="AZ274" s="160"/>
      <c r="BA274" s="160"/>
      <c r="BB274" s="160"/>
      <c r="BC274" s="160"/>
      <c r="BD274" s="160"/>
      <c r="BE274" s="160"/>
      <c r="BF274" s="160"/>
      <c r="BG274" s="160"/>
      <c r="BH274" s="160"/>
      <c r="BI274" s="160"/>
      <c r="BJ274" s="160"/>
      <c r="BK274" s="160"/>
      <c r="BL274" s="160"/>
      <c r="BM274" s="160"/>
      <c r="BN274" s="160"/>
      <c r="BO274" s="160"/>
      <c r="BP274" s="160"/>
      <c r="BQ274" s="160"/>
      <c r="BR274" s="160"/>
      <c r="BS274" s="160"/>
      <c r="BT274" s="160"/>
    </row>
    <row r="275" spans="1:72" s="161" customFormat="1" ht="15.75" customHeight="1" thickBot="1" x14ac:dyDescent="0.3">
      <c r="A275" s="162"/>
      <c r="B275" s="162"/>
      <c r="C275" s="147"/>
      <c r="D275" s="147"/>
      <c r="E275" s="160"/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0"/>
      <c r="AB275" s="160"/>
      <c r="AC275" s="160"/>
      <c r="AD275" s="160"/>
      <c r="AE275" s="160"/>
      <c r="AF275" s="160"/>
      <c r="AG275" s="160"/>
      <c r="AH275" s="160"/>
      <c r="AI275" s="160"/>
      <c r="AJ275" s="160"/>
      <c r="AK275" s="160"/>
      <c r="AL275" s="160"/>
      <c r="AM275" s="160"/>
      <c r="AN275" s="160"/>
      <c r="AO275" s="160"/>
      <c r="AP275" s="160"/>
      <c r="AQ275" s="160"/>
      <c r="AR275" s="160"/>
      <c r="AS275" s="160"/>
      <c r="AT275" s="160"/>
      <c r="AU275" s="160"/>
      <c r="AV275" s="160"/>
      <c r="AW275" s="160"/>
      <c r="AX275" s="160"/>
      <c r="AY275" s="160"/>
      <c r="AZ275" s="160"/>
      <c r="BA275" s="160"/>
      <c r="BB275" s="160"/>
      <c r="BC275" s="160"/>
      <c r="BD275" s="160"/>
      <c r="BE275" s="160"/>
      <c r="BF275" s="160"/>
      <c r="BG275" s="160"/>
      <c r="BH275" s="160"/>
      <c r="BI275" s="160"/>
      <c r="BJ275" s="160"/>
      <c r="BK275" s="160"/>
      <c r="BL275" s="160"/>
      <c r="BM275" s="160"/>
      <c r="BN275" s="160"/>
      <c r="BO275" s="160"/>
      <c r="BP275" s="160"/>
      <c r="BQ275" s="160"/>
      <c r="BR275" s="160"/>
      <c r="BS275" s="160"/>
      <c r="BT275" s="160"/>
    </row>
    <row r="276" spans="1:72" s="161" customFormat="1" ht="15.75" customHeight="1" thickBot="1" x14ac:dyDescent="0.3">
      <c r="A276" s="162"/>
      <c r="B276" s="162"/>
      <c r="C276" s="147"/>
      <c r="D276" s="147"/>
      <c r="E276" s="160"/>
      <c r="F276" s="160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  <c r="AC276" s="160"/>
      <c r="AD276" s="160"/>
      <c r="AE276" s="160"/>
      <c r="AF276" s="160"/>
      <c r="AG276" s="160"/>
      <c r="AH276" s="160"/>
      <c r="AI276" s="160"/>
      <c r="AJ276" s="160"/>
      <c r="AK276" s="160"/>
      <c r="AL276" s="160"/>
      <c r="AM276" s="160"/>
      <c r="AN276" s="160"/>
      <c r="AO276" s="160"/>
      <c r="AP276" s="160"/>
      <c r="AQ276" s="160"/>
      <c r="AR276" s="160"/>
      <c r="AS276" s="160"/>
      <c r="AT276" s="160"/>
      <c r="AU276" s="160"/>
      <c r="AV276" s="160"/>
      <c r="AW276" s="160"/>
      <c r="AX276" s="160"/>
      <c r="AY276" s="160"/>
      <c r="AZ276" s="160"/>
      <c r="BA276" s="160"/>
      <c r="BB276" s="160"/>
      <c r="BC276" s="160"/>
      <c r="BD276" s="160"/>
      <c r="BE276" s="160"/>
      <c r="BF276" s="160"/>
      <c r="BG276" s="160"/>
      <c r="BH276" s="160"/>
      <c r="BI276" s="160"/>
      <c r="BJ276" s="160"/>
      <c r="BK276" s="160"/>
      <c r="BL276" s="160"/>
      <c r="BM276" s="160"/>
      <c r="BN276" s="160"/>
      <c r="BO276" s="160"/>
      <c r="BP276" s="160"/>
      <c r="BQ276" s="160"/>
      <c r="BR276" s="160"/>
      <c r="BS276" s="160"/>
      <c r="BT276" s="160"/>
    </row>
    <row r="277" spans="1:72" s="161" customFormat="1" ht="15.75" customHeight="1" thickBot="1" x14ac:dyDescent="0.3">
      <c r="A277" s="162"/>
      <c r="B277" s="162"/>
      <c r="C277" s="147"/>
      <c r="D277" s="147"/>
      <c r="E277" s="160"/>
      <c r="F277" s="160"/>
      <c r="G277" s="160"/>
      <c r="H277" s="160"/>
      <c r="I277" s="160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  <c r="AA277" s="160"/>
      <c r="AB277" s="160"/>
      <c r="AC277" s="160"/>
      <c r="AD277" s="160"/>
      <c r="AE277" s="160"/>
      <c r="AF277" s="160"/>
      <c r="AG277" s="160"/>
      <c r="AH277" s="160"/>
      <c r="AI277" s="160"/>
      <c r="AJ277" s="160"/>
      <c r="AK277" s="160"/>
      <c r="AL277" s="160"/>
      <c r="AM277" s="160"/>
      <c r="AN277" s="160"/>
      <c r="AO277" s="160"/>
      <c r="AP277" s="160"/>
      <c r="AQ277" s="160"/>
      <c r="AR277" s="160"/>
      <c r="AS277" s="160"/>
      <c r="AT277" s="160"/>
      <c r="AU277" s="160"/>
      <c r="AV277" s="160"/>
      <c r="AW277" s="160"/>
      <c r="AX277" s="160"/>
      <c r="AY277" s="160"/>
      <c r="AZ277" s="160"/>
      <c r="BA277" s="160"/>
      <c r="BB277" s="160"/>
      <c r="BC277" s="160"/>
      <c r="BD277" s="160"/>
      <c r="BE277" s="160"/>
      <c r="BF277" s="160"/>
      <c r="BG277" s="160"/>
      <c r="BH277" s="160"/>
      <c r="BI277" s="160"/>
      <c r="BJ277" s="160"/>
      <c r="BK277" s="160"/>
      <c r="BL277" s="160"/>
      <c r="BM277" s="160"/>
      <c r="BN277" s="160"/>
      <c r="BO277" s="160"/>
      <c r="BP277" s="160"/>
      <c r="BQ277" s="160"/>
      <c r="BR277" s="160"/>
      <c r="BS277" s="160"/>
      <c r="BT277" s="160"/>
    </row>
    <row r="278" spans="1:72" s="161" customFormat="1" ht="15.75" customHeight="1" thickBot="1" x14ac:dyDescent="0.3">
      <c r="A278" s="162"/>
      <c r="B278" s="162"/>
      <c r="C278" s="147"/>
      <c r="D278" s="147"/>
      <c r="E278" s="160"/>
      <c r="F278" s="160"/>
      <c r="G278" s="160"/>
      <c r="H278" s="160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  <c r="AA278" s="160"/>
      <c r="AB278" s="160"/>
      <c r="AC278" s="160"/>
      <c r="AD278" s="160"/>
      <c r="AE278" s="160"/>
      <c r="AF278" s="160"/>
      <c r="AG278" s="160"/>
      <c r="AH278" s="160"/>
      <c r="AI278" s="160"/>
      <c r="AJ278" s="160"/>
      <c r="AK278" s="160"/>
      <c r="AL278" s="160"/>
      <c r="AM278" s="160"/>
      <c r="AN278" s="160"/>
      <c r="AO278" s="160"/>
      <c r="AP278" s="160"/>
      <c r="AQ278" s="160"/>
      <c r="AR278" s="160"/>
      <c r="AS278" s="160"/>
      <c r="AT278" s="160"/>
      <c r="AU278" s="160"/>
      <c r="AV278" s="160"/>
      <c r="AW278" s="160"/>
      <c r="AX278" s="160"/>
      <c r="AY278" s="160"/>
      <c r="AZ278" s="160"/>
      <c r="BA278" s="160"/>
      <c r="BB278" s="160"/>
      <c r="BC278" s="160"/>
      <c r="BD278" s="160"/>
      <c r="BE278" s="160"/>
      <c r="BF278" s="160"/>
      <c r="BG278" s="160"/>
      <c r="BH278" s="160"/>
      <c r="BI278" s="160"/>
      <c r="BJ278" s="160"/>
      <c r="BK278" s="160"/>
      <c r="BL278" s="160"/>
      <c r="BM278" s="160"/>
      <c r="BN278" s="160"/>
      <c r="BO278" s="160"/>
      <c r="BP278" s="160"/>
      <c r="BQ278" s="160"/>
      <c r="BR278" s="160"/>
      <c r="BS278" s="160"/>
      <c r="BT278" s="160"/>
    </row>
    <row r="279" spans="1:72" s="161" customFormat="1" ht="15.75" customHeight="1" thickBot="1" x14ac:dyDescent="0.3">
      <c r="A279" s="162"/>
      <c r="B279" s="162"/>
      <c r="C279" s="147"/>
      <c r="D279" s="147"/>
      <c r="E279" s="160"/>
      <c r="F279" s="160"/>
      <c r="G279" s="160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  <c r="AA279" s="160"/>
      <c r="AB279" s="160"/>
      <c r="AC279" s="160"/>
      <c r="AD279" s="160"/>
      <c r="AE279" s="160"/>
      <c r="AF279" s="160"/>
      <c r="AG279" s="160"/>
      <c r="AH279" s="160"/>
      <c r="AI279" s="160"/>
      <c r="AJ279" s="160"/>
      <c r="AK279" s="160"/>
      <c r="AL279" s="160"/>
      <c r="AM279" s="160"/>
      <c r="AN279" s="160"/>
      <c r="AO279" s="160"/>
      <c r="AP279" s="160"/>
      <c r="AQ279" s="160"/>
      <c r="AR279" s="160"/>
      <c r="AS279" s="160"/>
      <c r="AT279" s="160"/>
      <c r="AU279" s="160"/>
      <c r="AV279" s="160"/>
      <c r="AW279" s="160"/>
      <c r="AX279" s="160"/>
      <c r="AY279" s="160"/>
      <c r="AZ279" s="160"/>
      <c r="BA279" s="160"/>
      <c r="BB279" s="160"/>
      <c r="BC279" s="160"/>
      <c r="BD279" s="160"/>
      <c r="BE279" s="160"/>
      <c r="BF279" s="160"/>
      <c r="BG279" s="160"/>
      <c r="BH279" s="160"/>
      <c r="BI279" s="160"/>
      <c r="BJ279" s="160"/>
      <c r="BK279" s="160"/>
      <c r="BL279" s="160"/>
      <c r="BM279" s="160"/>
      <c r="BN279" s="160"/>
      <c r="BO279" s="160"/>
      <c r="BP279" s="160"/>
      <c r="BQ279" s="160"/>
      <c r="BR279" s="160"/>
      <c r="BS279" s="160"/>
      <c r="BT279" s="160"/>
    </row>
    <row r="280" spans="1:72" s="161" customFormat="1" ht="15.75" customHeight="1" thickBot="1" x14ac:dyDescent="0.3">
      <c r="A280" s="162"/>
      <c r="B280" s="162"/>
      <c r="C280" s="147"/>
      <c r="D280" s="147"/>
      <c r="E280" s="160"/>
      <c r="F280" s="160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  <c r="AA280" s="160"/>
      <c r="AB280" s="160"/>
      <c r="AC280" s="160"/>
      <c r="AD280" s="160"/>
      <c r="AE280" s="160"/>
      <c r="AF280" s="160"/>
      <c r="AG280" s="160"/>
      <c r="AH280" s="160"/>
      <c r="AI280" s="160"/>
      <c r="AJ280" s="160"/>
      <c r="AK280" s="160"/>
      <c r="AL280" s="160"/>
      <c r="AM280" s="160"/>
      <c r="AN280" s="160"/>
      <c r="AO280" s="160"/>
      <c r="AP280" s="160"/>
      <c r="AQ280" s="160"/>
      <c r="AR280" s="160"/>
      <c r="AS280" s="160"/>
      <c r="AT280" s="160"/>
      <c r="AU280" s="160"/>
      <c r="AV280" s="160"/>
      <c r="AW280" s="160"/>
      <c r="AX280" s="160"/>
      <c r="AY280" s="160"/>
      <c r="AZ280" s="160"/>
      <c r="BA280" s="160"/>
      <c r="BB280" s="160"/>
      <c r="BC280" s="160"/>
      <c r="BD280" s="160"/>
      <c r="BE280" s="160"/>
      <c r="BF280" s="160"/>
      <c r="BG280" s="160"/>
      <c r="BH280" s="160"/>
      <c r="BI280" s="160"/>
      <c r="BJ280" s="160"/>
      <c r="BK280" s="160"/>
      <c r="BL280" s="160"/>
      <c r="BM280" s="160"/>
      <c r="BN280" s="160"/>
      <c r="BO280" s="160"/>
      <c r="BP280" s="160"/>
      <c r="BQ280" s="160"/>
      <c r="BR280" s="160"/>
      <c r="BS280" s="160"/>
      <c r="BT280" s="160"/>
    </row>
    <row r="281" spans="1:72" s="161" customFormat="1" ht="15.75" customHeight="1" thickBot="1" x14ac:dyDescent="0.3">
      <c r="A281" s="162"/>
      <c r="B281" s="162"/>
      <c r="C281" s="147"/>
      <c r="D281" s="147"/>
      <c r="E281" s="160"/>
      <c r="F281" s="160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0"/>
      <c r="AB281" s="160"/>
      <c r="AC281" s="160"/>
      <c r="AD281" s="160"/>
      <c r="AE281" s="160"/>
      <c r="AF281" s="160"/>
      <c r="AG281" s="160"/>
      <c r="AH281" s="160"/>
      <c r="AI281" s="160"/>
      <c r="AJ281" s="160"/>
      <c r="AK281" s="160"/>
      <c r="AL281" s="160"/>
      <c r="AM281" s="160"/>
      <c r="AN281" s="160"/>
      <c r="AO281" s="160"/>
      <c r="AP281" s="160"/>
      <c r="AQ281" s="160"/>
      <c r="AR281" s="160"/>
      <c r="AS281" s="160"/>
      <c r="AT281" s="160"/>
      <c r="AU281" s="160"/>
      <c r="AV281" s="160"/>
      <c r="AW281" s="160"/>
      <c r="AX281" s="160"/>
      <c r="AY281" s="160"/>
      <c r="AZ281" s="160"/>
      <c r="BA281" s="160"/>
      <c r="BB281" s="160"/>
      <c r="BC281" s="160"/>
      <c r="BD281" s="160"/>
      <c r="BE281" s="160"/>
      <c r="BF281" s="160"/>
      <c r="BG281" s="160"/>
      <c r="BH281" s="160"/>
      <c r="BI281" s="160"/>
      <c r="BJ281" s="160"/>
      <c r="BK281" s="160"/>
      <c r="BL281" s="160"/>
      <c r="BM281" s="160"/>
      <c r="BN281" s="160"/>
      <c r="BO281" s="160"/>
      <c r="BP281" s="160"/>
      <c r="BQ281" s="160"/>
      <c r="BR281" s="160"/>
      <c r="BS281" s="160"/>
      <c r="BT281" s="160"/>
    </row>
    <row r="282" spans="1:72" s="161" customFormat="1" ht="15.75" customHeight="1" thickBot="1" x14ac:dyDescent="0.3">
      <c r="A282" s="162"/>
      <c r="B282" s="162"/>
      <c r="C282" s="147"/>
      <c r="D282" s="147"/>
      <c r="E282" s="160"/>
      <c r="F282" s="160"/>
      <c r="G282" s="160"/>
      <c r="H282" s="160"/>
      <c r="I282" s="160"/>
      <c r="J282" s="160"/>
      <c r="K282" s="160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  <c r="AA282" s="160"/>
      <c r="AB282" s="160"/>
      <c r="AC282" s="160"/>
      <c r="AD282" s="160"/>
      <c r="AE282" s="160"/>
      <c r="AF282" s="160"/>
      <c r="AG282" s="160"/>
      <c r="AH282" s="160"/>
      <c r="AI282" s="160"/>
      <c r="AJ282" s="160"/>
      <c r="AK282" s="160"/>
      <c r="AL282" s="160"/>
      <c r="AM282" s="160"/>
      <c r="AN282" s="160"/>
      <c r="AO282" s="160"/>
      <c r="AP282" s="160"/>
      <c r="AQ282" s="160"/>
      <c r="AR282" s="160"/>
      <c r="AS282" s="160"/>
      <c r="AT282" s="160"/>
      <c r="AU282" s="160"/>
      <c r="AV282" s="160"/>
      <c r="AW282" s="160"/>
      <c r="AX282" s="160"/>
      <c r="AY282" s="160"/>
      <c r="AZ282" s="160"/>
      <c r="BA282" s="160"/>
      <c r="BB282" s="160"/>
      <c r="BC282" s="160"/>
      <c r="BD282" s="160"/>
      <c r="BE282" s="160"/>
      <c r="BF282" s="160"/>
      <c r="BG282" s="160"/>
      <c r="BH282" s="160"/>
      <c r="BI282" s="160"/>
      <c r="BJ282" s="160"/>
      <c r="BK282" s="160"/>
      <c r="BL282" s="160"/>
      <c r="BM282" s="160"/>
      <c r="BN282" s="160"/>
      <c r="BO282" s="160"/>
      <c r="BP282" s="160"/>
      <c r="BQ282" s="160"/>
      <c r="BR282" s="160"/>
      <c r="BS282" s="160"/>
      <c r="BT282" s="160"/>
    </row>
    <row r="283" spans="1:72" s="161" customFormat="1" ht="15.75" customHeight="1" thickBot="1" x14ac:dyDescent="0.3">
      <c r="A283" s="162"/>
      <c r="B283" s="162"/>
      <c r="C283" s="147"/>
      <c r="D283" s="147"/>
      <c r="E283" s="160"/>
      <c r="F283" s="160"/>
      <c r="G283" s="160"/>
      <c r="H283" s="160"/>
      <c r="I283" s="160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  <c r="Y283" s="160"/>
      <c r="Z283" s="160"/>
      <c r="AA283" s="160"/>
      <c r="AB283" s="160"/>
      <c r="AC283" s="160"/>
      <c r="AD283" s="160"/>
      <c r="AE283" s="160"/>
      <c r="AF283" s="160"/>
      <c r="AG283" s="160"/>
      <c r="AH283" s="160"/>
      <c r="AI283" s="160"/>
      <c r="AJ283" s="160"/>
      <c r="AK283" s="160"/>
      <c r="AL283" s="160"/>
      <c r="AM283" s="160"/>
      <c r="AN283" s="160"/>
      <c r="AO283" s="160"/>
      <c r="AP283" s="160"/>
      <c r="AQ283" s="160"/>
      <c r="AR283" s="160"/>
      <c r="AS283" s="160"/>
      <c r="AT283" s="160"/>
      <c r="AU283" s="160"/>
      <c r="AV283" s="160"/>
      <c r="AW283" s="160"/>
      <c r="AX283" s="160"/>
      <c r="AY283" s="160"/>
      <c r="AZ283" s="160"/>
      <c r="BA283" s="160"/>
      <c r="BB283" s="160"/>
      <c r="BC283" s="160"/>
      <c r="BD283" s="160"/>
      <c r="BE283" s="160"/>
      <c r="BF283" s="160"/>
      <c r="BG283" s="160"/>
      <c r="BH283" s="160"/>
      <c r="BI283" s="160"/>
      <c r="BJ283" s="160"/>
      <c r="BK283" s="160"/>
      <c r="BL283" s="160"/>
      <c r="BM283" s="160"/>
      <c r="BN283" s="160"/>
      <c r="BO283" s="160"/>
      <c r="BP283" s="160"/>
      <c r="BQ283" s="160"/>
      <c r="BR283" s="160"/>
      <c r="BS283" s="160"/>
      <c r="BT283" s="160"/>
    </row>
    <row r="284" spans="1:72" s="161" customFormat="1" ht="15.75" customHeight="1" thickBot="1" x14ac:dyDescent="0.3">
      <c r="A284" s="162"/>
      <c r="B284" s="162"/>
      <c r="C284" s="147"/>
      <c r="D284" s="147"/>
      <c r="E284" s="160"/>
      <c r="F284" s="160"/>
      <c r="G284" s="160"/>
      <c r="H284" s="160"/>
      <c r="I284" s="160"/>
      <c r="J284" s="160"/>
      <c r="K284" s="160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  <c r="AA284" s="160"/>
      <c r="AB284" s="160"/>
      <c r="AC284" s="160"/>
      <c r="AD284" s="160"/>
      <c r="AE284" s="160"/>
      <c r="AF284" s="160"/>
      <c r="AG284" s="160"/>
      <c r="AH284" s="160"/>
      <c r="AI284" s="160"/>
      <c r="AJ284" s="160"/>
      <c r="AK284" s="160"/>
      <c r="AL284" s="160"/>
      <c r="AM284" s="160"/>
      <c r="AN284" s="160"/>
      <c r="AO284" s="160"/>
      <c r="AP284" s="160"/>
      <c r="AQ284" s="160"/>
      <c r="AR284" s="160"/>
      <c r="AS284" s="160"/>
      <c r="AT284" s="160"/>
      <c r="AU284" s="160"/>
      <c r="AV284" s="160"/>
      <c r="AW284" s="160"/>
      <c r="AX284" s="160"/>
      <c r="AY284" s="160"/>
      <c r="AZ284" s="160"/>
      <c r="BA284" s="160"/>
      <c r="BB284" s="160"/>
      <c r="BC284" s="160"/>
      <c r="BD284" s="160"/>
      <c r="BE284" s="160"/>
      <c r="BF284" s="160"/>
      <c r="BG284" s="160"/>
      <c r="BH284" s="160"/>
      <c r="BI284" s="160"/>
      <c r="BJ284" s="160"/>
      <c r="BK284" s="160"/>
      <c r="BL284" s="160"/>
      <c r="BM284" s="160"/>
      <c r="BN284" s="160"/>
      <c r="BO284" s="160"/>
      <c r="BP284" s="160"/>
      <c r="BQ284" s="160"/>
      <c r="BR284" s="160"/>
      <c r="BS284" s="160"/>
      <c r="BT284" s="160"/>
    </row>
    <row r="285" spans="1:72" s="161" customFormat="1" ht="15.75" customHeight="1" thickBot="1" x14ac:dyDescent="0.3">
      <c r="A285" s="162"/>
      <c r="B285" s="162"/>
      <c r="C285" s="147"/>
      <c r="D285" s="147"/>
      <c r="E285" s="160"/>
      <c r="F285" s="160"/>
      <c r="G285" s="160"/>
      <c r="H285" s="160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  <c r="AA285" s="160"/>
      <c r="AB285" s="160"/>
      <c r="AC285" s="160"/>
      <c r="AD285" s="160"/>
      <c r="AE285" s="160"/>
      <c r="AF285" s="160"/>
      <c r="AG285" s="160"/>
      <c r="AH285" s="160"/>
      <c r="AI285" s="160"/>
      <c r="AJ285" s="160"/>
      <c r="AK285" s="160"/>
      <c r="AL285" s="160"/>
      <c r="AM285" s="160"/>
      <c r="AN285" s="160"/>
      <c r="AO285" s="160"/>
      <c r="AP285" s="160"/>
      <c r="AQ285" s="160"/>
      <c r="AR285" s="160"/>
      <c r="AS285" s="160"/>
      <c r="AT285" s="160"/>
      <c r="AU285" s="160"/>
      <c r="AV285" s="160"/>
      <c r="AW285" s="160"/>
      <c r="AX285" s="160"/>
      <c r="AY285" s="160"/>
      <c r="AZ285" s="160"/>
      <c r="BA285" s="160"/>
      <c r="BB285" s="160"/>
      <c r="BC285" s="160"/>
      <c r="BD285" s="160"/>
      <c r="BE285" s="160"/>
      <c r="BF285" s="160"/>
      <c r="BG285" s="160"/>
      <c r="BH285" s="160"/>
      <c r="BI285" s="160"/>
      <c r="BJ285" s="160"/>
      <c r="BK285" s="160"/>
      <c r="BL285" s="160"/>
      <c r="BM285" s="160"/>
      <c r="BN285" s="160"/>
      <c r="BO285" s="160"/>
      <c r="BP285" s="160"/>
      <c r="BQ285" s="160"/>
      <c r="BR285" s="160"/>
      <c r="BS285" s="160"/>
      <c r="BT285" s="160"/>
    </row>
    <row r="286" spans="1:72" s="161" customFormat="1" ht="15.75" customHeight="1" thickBot="1" x14ac:dyDescent="0.3">
      <c r="A286" s="162"/>
      <c r="B286" s="162"/>
      <c r="C286" s="147"/>
      <c r="D286" s="147"/>
      <c r="E286" s="160"/>
      <c r="F286" s="160"/>
      <c r="G286" s="160"/>
      <c r="H286" s="160"/>
      <c r="I286" s="160"/>
      <c r="J286" s="160"/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0"/>
      <c r="Y286" s="160"/>
      <c r="Z286" s="160"/>
      <c r="AA286" s="160"/>
      <c r="AB286" s="160"/>
      <c r="AC286" s="160"/>
      <c r="AD286" s="160"/>
      <c r="AE286" s="160"/>
      <c r="AF286" s="160"/>
      <c r="AG286" s="160"/>
      <c r="AH286" s="160"/>
      <c r="AI286" s="160"/>
      <c r="AJ286" s="160"/>
      <c r="AK286" s="160"/>
      <c r="AL286" s="160"/>
      <c r="AM286" s="160"/>
      <c r="AN286" s="160"/>
      <c r="AO286" s="160"/>
      <c r="AP286" s="160"/>
      <c r="AQ286" s="160"/>
      <c r="AR286" s="160"/>
      <c r="AS286" s="160"/>
      <c r="AT286" s="160"/>
      <c r="AU286" s="160"/>
      <c r="AV286" s="160"/>
      <c r="AW286" s="160"/>
      <c r="AX286" s="160"/>
      <c r="AY286" s="160"/>
      <c r="AZ286" s="160"/>
      <c r="BA286" s="160"/>
      <c r="BB286" s="160"/>
      <c r="BC286" s="160"/>
      <c r="BD286" s="160"/>
      <c r="BE286" s="160"/>
      <c r="BF286" s="160"/>
      <c r="BG286" s="160"/>
      <c r="BH286" s="160"/>
      <c r="BI286" s="160"/>
      <c r="BJ286" s="160"/>
      <c r="BK286" s="160"/>
      <c r="BL286" s="160"/>
      <c r="BM286" s="160"/>
      <c r="BN286" s="160"/>
      <c r="BO286" s="160"/>
      <c r="BP286" s="160"/>
      <c r="BQ286" s="160"/>
      <c r="BR286" s="160"/>
      <c r="BS286" s="160"/>
      <c r="BT286" s="160"/>
    </row>
    <row r="287" spans="1:72" s="161" customFormat="1" ht="15.75" customHeight="1" thickBot="1" x14ac:dyDescent="0.3">
      <c r="A287" s="162"/>
      <c r="B287" s="162"/>
      <c r="C287" s="147"/>
      <c r="D287" s="147"/>
      <c r="E287" s="160"/>
      <c r="F287" s="160"/>
      <c r="G287" s="160"/>
      <c r="H287" s="160"/>
      <c r="I287" s="160"/>
      <c r="J287" s="160"/>
      <c r="K287" s="160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60"/>
      <c r="AA287" s="160"/>
      <c r="AB287" s="160"/>
      <c r="AC287" s="160"/>
      <c r="AD287" s="160"/>
      <c r="AE287" s="160"/>
      <c r="AF287" s="160"/>
      <c r="AG287" s="160"/>
      <c r="AH287" s="160"/>
      <c r="AI287" s="160"/>
      <c r="AJ287" s="160"/>
      <c r="AK287" s="160"/>
      <c r="AL287" s="160"/>
      <c r="AM287" s="160"/>
      <c r="AN287" s="160"/>
      <c r="AO287" s="160"/>
      <c r="AP287" s="160"/>
      <c r="AQ287" s="160"/>
      <c r="AR287" s="160"/>
      <c r="AS287" s="160"/>
      <c r="AT287" s="160"/>
      <c r="AU287" s="160"/>
      <c r="AV287" s="160"/>
      <c r="AW287" s="160"/>
      <c r="AX287" s="160"/>
      <c r="AY287" s="160"/>
      <c r="AZ287" s="160"/>
      <c r="BA287" s="160"/>
      <c r="BB287" s="160"/>
      <c r="BC287" s="160"/>
      <c r="BD287" s="160"/>
      <c r="BE287" s="160"/>
      <c r="BF287" s="160"/>
      <c r="BG287" s="160"/>
      <c r="BH287" s="160"/>
      <c r="BI287" s="160"/>
      <c r="BJ287" s="160"/>
      <c r="BK287" s="160"/>
      <c r="BL287" s="160"/>
      <c r="BM287" s="160"/>
      <c r="BN287" s="160"/>
      <c r="BO287" s="160"/>
      <c r="BP287" s="160"/>
      <c r="BQ287" s="160"/>
      <c r="BR287" s="160"/>
      <c r="BS287" s="160"/>
      <c r="BT287" s="160"/>
    </row>
    <row r="288" spans="1:72" s="161" customFormat="1" ht="15.75" customHeight="1" thickBot="1" x14ac:dyDescent="0.3">
      <c r="A288" s="162"/>
      <c r="B288" s="162"/>
      <c r="C288" s="147"/>
      <c r="D288" s="147"/>
      <c r="E288" s="160"/>
      <c r="F288" s="160"/>
      <c r="G288" s="160"/>
      <c r="H288" s="160"/>
      <c r="I288" s="160"/>
      <c r="J288" s="160"/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  <c r="AA288" s="160"/>
      <c r="AB288" s="160"/>
      <c r="AC288" s="160"/>
      <c r="AD288" s="160"/>
      <c r="AE288" s="160"/>
      <c r="AF288" s="160"/>
      <c r="AG288" s="160"/>
      <c r="AH288" s="160"/>
      <c r="AI288" s="160"/>
      <c r="AJ288" s="160"/>
      <c r="AK288" s="160"/>
      <c r="AL288" s="160"/>
      <c r="AM288" s="160"/>
      <c r="AN288" s="160"/>
      <c r="AO288" s="160"/>
      <c r="AP288" s="160"/>
      <c r="AQ288" s="160"/>
      <c r="AR288" s="160"/>
      <c r="AS288" s="160"/>
      <c r="AT288" s="160"/>
      <c r="AU288" s="160"/>
      <c r="AV288" s="160"/>
      <c r="AW288" s="160"/>
      <c r="AX288" s="160"/>
      <c r="AY288" s="160"/>
      <c r="AZ288" s="160"/>
      <c r="BA288" s="160"/>
      <c r="BB288" s="160"/>
      <c r="BC288" s="160"/>
      <c r="BD288" s="160"/>
      <c r="BE288" s="160"/>
      <c r="BF288" s="160"/>
      <c r="BG288" s="160"/>
      <c r="BH288" s="160"/>
      <c r="BI288" s="160"/>
      <c r="BJ288" s="160"/>
      <c r="BK288" s="160"/>
      <c r="BL288" s="160"/>
      <c r="BM288" s="160"/>
      <c r="BN288" s="160"/>
      <c r="BO288" s="160"/>
      <c r="BP288" s="160"/>
      <c r="BQ288" s="160"/>
      <c r="BR288" s="160"/>
      <c r="BS288" s="160"/>
      <c r="BT288" s="160"/>
    </row>
    <row r="289" spans="1:72" s="161" customFormat="1" ht="15.75" customHeight="1" thickBot="1" x14ac:dyDescent="0.3">
      <c r="A289" s="162"/>
      <c r="B289" s="162"/>
      <c r="C289" s="147"/>
      <c r="D289" s="147"/>
      <c r="E289" s="160"/>
      <c r="F289" s="160"/>
      <c r="G289" s="160"/>
      <c r="H289" s="16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  <c r="Z289" s="160"/>
      <c r="AA289" s="160"/>
      <c r="AB289" s="160"/>
      <c r="AC289" s="160"/>
      <c r="AD289" s="160"/>
      <c r="AE289" s="160"/>
      <c r="AF289" s="160"/>
      <c r="AG289" s="160"/>
      <c r="AH289" s="160"/>
      <c r="AI289" s="160"/>
      <c r="AJ289" s="160"/>
      <c r="AK289" s="160"/>
      <c r="AL289" s="160"/>
      <c r="AM289" s="160"/>
      <c r="AN289" s="160"/>
      <c r="AO289" s="160"/>
      <c r="AP289" s="160"/>
      <c r="AQ289" s="160"/>
      <c r="AR289" s="160"/>
      <c r="AS289" s="160"/>
      <c r="AT289" s="160"/>
      <c r="AU289" s="160"/>
      <c r="AV289" s="160"/>
      <c r="AW289" s="160"/>
      <c r="AX289" s="160"/>
      <c r="AY289" s="160"/>
      <c r="AZ289" s="160"/>
      <c r="BA289" s="160"/>
      <c r="BB289" s="160"/>
      <c r="BC289" s="160"/>
      <c r="BD289" s="160"/>
      <c r="BE289" s="160"/>
      <c r="BF289" s="160"/>
      <c r="BG289" s="160"/>
      <c r="BH289" s="160"/>
      <c r="BI289" s="160"/>
      <c r="BJ289" s="160"/>
      <c r="BK289" s="160"/>
      <c r="BL289" s="160"/>
      <c r="BM289" s="160"/>
      <c r="BN289" s="160"/>
      <c r="BO289" s="160"/>
      <c r="BP289" s="160"/>
      <c r="BQ289" s="160"/>
      <c r="BR289" s="160"/>
      <c r="BS289" s="160"/>
      <c r="BT289" s="160"/>
    </row>
    <row r="290" spans="1:72" s="161" customFormat="1" ht="15.75" customHeight="1" thickBot="1" x14ac:dyDescent="0.3">
      <c r="A290" s="162"/>
      <c r="B290" s="162"/>
      <c r="C290" s="147"/>
      <c r="D290" s="147"/>
      <c r="E290" s="160"/>
      <c r="F290" s="160"/>
      <c r="G290" s="160"/>
      <c r="H290" s="160"/>
      <c r="I290" s="160"/>
      <c r="J290" s="160"/>
      <c r="K290" s="160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  <c r="AA290" s="160"/>
      <c r="AB290" s="160"/>
      <c r="AC290" s="160"/>
      <c r="AD290" s="160"/>
      <c r="AE290" s="160"/>
      <c r="AF290" s="160"/>
      <c r="AG290" s="160"/>
      <c r="AH290" s="160"/>
      <c r="AI290" s="160"/>
      <c r="AJ290" s="160"/>
      <c r="AK290" s="160"/>
      <c r="AL290" s="160"/>
      <c r="AM290" s="160"/>
      <c r="AN290" s="160"/>
      <c r="AO290" s="160"/>
      <c r="AP290" s="160"/>
      <c r="AQ290" s="160"/>
      <c r="AR290" s="160"/>
      <c r="AS290" s="160"/>
      <c r="AT290" s="160"/>
      <c r="AU290" s="160"/>
      <c r="AV290" s="160"/>
      <c r="AW290" s="160"/>
      <c r="AX290" s="160"/>
      <c r="AY290" s="160"/>
      <c r="AZ290" s="160"/>
      <c r="BA290" s="160"/>
      <c r="BB290" s="160"/>
      <c r="BC290" s="160"/>
      <c r="BD290" s="160"/>
      <c r="BE290" s="160"/>
      <c r="BF290" s="160"/>
      <c r="BG290" s="160"/>
      <c r="BH290" s="160"/>
      <c r="BI290" s="160"/>
      <c r="BJ290" s="160"/>
      <c r="BK290" s="160"/>
      <c r="BL290" s="160"/>
      <c r="BM290" s="160"/>
      <c r="BN290" s="160"/>
      <c r="BO290" s="160"/>
      <c r="BP290" s="160"/>
      <c r="BQ290" s="160"/>
      <c r="BR290" s="160"/>
      <c r="BS290" s="160"/>
      <c r="BT290" s="160"/>
    </row>
    <row r="291" spans="1:72" s="161" customFormat="1" ht="15.75" customHeight="1" thickBot="1" x14ac:dyDescent="0.3">
      <c r="A291" s="162"/>
      <c r="B291" s="162"/>
      <c r="C291" s="147"/>
      <c r="D291" s="147"/>
      <c r="E291" s="160"/>
      <c r="F291" s="160"/>
      <c r="G291" s="160"/>
      <c r="H291" s="160"/>
      <c r="I291" s="160"/>
      <c r="J291" s="160"/>
      <c r="K291" s="160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60"/>
      <c r="Z291" s="160"/>
      <c r="AA291" s="160"/>
      <c r="AB291" s="160"/>
      <c r="AC291" s="160"/>
      <c r="AD291" s="160"/>
      <c r="AE291" s="160"/>
      <c r="AF291" s="160"/>
      <c r="AG291" s="160"/>
      <c r="AH291" s="160"/>
      <c r="AI291" s="160"/>
      <c r="AJ291" s="160"/>
      <c r="AK291" s="160"/>
      <c r="AL291" s="160"/>
      <c r="AM291" s="160"/>
      <c r="AN291" s="160"/>
      <c r="AO291" s="160"/>
      <c r="AP291" s="160"/>
      <c r="AQ291" s="160"/>
      <c r="AR291" s="160"/>
      <c r="AS291" s="160"/>
      <c r="AT291" s="160"/>
      <c r="AU291" s="160"/>
      <c r="AV291" s="160"/>
      <c r="AW291" s="160"/>
      <c r="AX291" s="160"/>
      <c r="AY291" s="160"/>
      <c r="AZ291" s="160"/>
      <c r="BA291" s="160"/>
      <c r="BB291" s="160"/>
      <c r="BC291" s="160"/>
      <c r="BD291" s="160"/>
      <c r="BE291" s="160"/>
      <c r="BF291" s="160"/>
      <c r="BG291" s="160"/>
      <c r="BH291" s="160"/>
      <c r="BI291" s="160"/>
      <c r="BJ291" s="160"/>
      <c r="BK291" s="160"/>
      <c r="BL291" s="160"/>
      <c r="BM291" s="160"/>
      <c r="BN291" s="160"/>
      <c r="BO291" s="160"/>
      <c r="BP291" s="160"/>
      <c r="BQ291" s="160"/>
      <c r="BR291" s="160"/>
      <c r="BS291" s="160"/>
      <c r="BT291" s="160"/>
    </row>
    <row r="292" spans="1:72" s="161" customFormat="1" ht="15.75" customHeight="1" thickBot="1" x14ac:dyDescent="0.3">
      <c r="A292" s="162"/>
      <c r="B292" s="162"/>
      <c r="C292" s="147"/>
      <c r="D292" s="147"/>
      <c r="E292" s="160"/>
      <c r="F292" s="160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  <c r="AA292" s="160"/>
      <c r="AB292" s="160"/>
      <c r="AC292" s="160"/>
      <c r="AD292" s="160"/>
      <c r="AE292" s="160"/>
      <c r="AF292" s="160"/>
      <c r="AG292" s="160"/>
      <c r="AH292" s="160"/>
      <c r="AI292" s="160"/>
      <c r="AJ292" s="160"/>
      <c r="AK292" s="160"/>
      <c r="AL292" s="160"/>
      <c r="AM292" s="160"/>
      <c r="AN292" s="160"/>
      <c r="AO292" s="160"/>
      <c r="AP292" s="160"/>
      <c r="AQ292" s="160"/>
      <c r="AR292" s="160"/>
      <c r="AS292" s="160"/>
      <c r="AT292" s="160"/>
      <c r="AU292" s="160"/>
      <c r="AV292" s="160"/>
      <c r="AW292" s="160"/>
      <c r="AX292" s="160"/>
      <c r="AY292" s="160"/>
      <c r="AZ292" s="160"/>
      <c r="BA292" s="160"/>
      <c r="BB292" s="160"/>
      <c r="BC292" s="160"/>
      <c r="BD292" s="160"/>
      <c r="BE292" s="160"/>
      <c r="BF292" s="160"/>
      <c r="BG292" s="160"/>
      <c r="BH292" s="160"/>
      <c r="BI292" s="160"/>
      <c r="BJ292" s="160"/>
      <c r="BK292" s="160"/>
      <c r="BL292" s="160"/>
      <c r="BM292" s="160"/>
      <c r="BN292" s="160"/>
      <c r="BO292" s="160"/>
      <c r="BP292" s="160"/>
      <c r="BQ292" s="160"/>
      <c r="BR292" s="160"/>
      <c r="BS292" s="160"/>
      <c r="BT292" s="160"/>
    </row>
    <row r="293" spans="1:72" s="161" customFormat="1" ht="15.75" customHeight="1" thickBot="1" x14ac:dyDescent="0.3">
      <c r="A293" s="162"/>
      <c r="B293" s="162"/>
      <c r="C293" s="147"/>
      <c r="D293" s="147"/>
      <c r="E293" s="160"/>
      <c r="F293" s="160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  <c r="AC293" s="160"/>
      <c r="AD293" s="160"/>
      <c r="AE293" s="160"/>
      <c r="AF293" s="160"/>
      <c r="AG293" s="160"/>
      <c r="AH293" s="160"/>
      <c r="AI293" s="160"/>
      <c r="AJ293" s="160"/>
      <c r="AK293" s="160"/>
      <c r="AL293" s="160"/>
      <c r="AM293" s="160"/>
      <c r="AN293" s="160"/>
      <c r="AO293" s="160"/>
      <c r="AP293" s="160"/>
      <c r="AQ293" s="160"/>
      <c r="AR293" s="160"/>
      <c r="AS293" s="160"/>
      <c r="AT293" s="160"/>
      <c r="AU293" s="160"/>
      <c r="AV293" s="160"/>
      <c r="AW293" s="160"/>
      <c r="AX293" s="160"/>
      <c r="AY293" s="160"/>
      <c r="AZ293" s="160"/>
      <c r="BA293" s="160"/>
      <c r="BB293" s="160"/>
      <c r="BC293" s="160"/>
      <c r="BD293" s="160"/>
      <c r="BE293" s="160"/>
      <c r="BF293" s="160"/>
      <c r="BG293" s="160"/>
      <c r="BH293" s="160"/>
      <c r="BI293" s="160"/>
      <c r="BJ293" s="160"/>
      <c r="BK293" s="160"/>
      <c r="BL293" s="160"/>
      <c r="BM293" s="160"/>
      <c r="BN293" s="160"/>
      <c r="BO293" s="160"/>
      <c r="BP293" s="160"/>
      <c r="BQ293" s="160"/>
      <c r="BR293" s="160"/>
      <c r="BS293" s="160"/>
      <c r="BT293" s="160"/>
    </row>
    <row r="294" spans="1:72" s="161" customFormat="1" ht="15.75" customHeight="1" thickBot="1" x14ac:dyDescent="0.3">
      <c r="A294" s="162"/>
      <c r="B294" s="162"/>
      <c r="C294" s="147"/>
      <c r="D294" s="147"/>
      <c r="E294" s="160"/>
      <c r="F294" s="160"/>
      <c r="G294" s="160"/>
      <c r="H294" s="160"/>
      <c r="I294" s="160"/>
      <c r="J294" s="160"/>
      <c r="K294" s="160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  <c r="AA294" s="160"/>
      <c r="AB294" s="160"/>
      <c r="AC294" s="160"/>
      <c r="AD294" s="160"/>
      <c r="AE294" s="160"/>
      <c r="AF294" s="160"/>
      <c r="AG294" s="160"/>
      <c r="AH294" s="160"/>
      <c r="AI294" s="160"/>
      <c r="AJ294" s="160"/>
      <c r="AK294" s="160"/>
      <c r="AL294" s="160"/>
      <c r="AM294" s="160"/>
      <c r="AN294" s="160"/>
      <c r="AO294" s="160"/>
      <c r="AP294" s="160"/>
      <c r="AQ294" s="160"/>
      <c r="AR294" s="160"/>
      <c r="AS294" s="160"/>
      <c r="AT294" s="160"/>
      <c r="AU294" s="160"/>
      <c r="AV294" s="160"/>
      <c r="AW294" s="160"/>
      <c r="AX294" s="160"/>
      <c r="AY294" s="160"/>
      <c r="AZ294" s="160"/>
      <c r="BA294" s="160"/>
      <c r="BB294" s="160"/>
      <c r="BC294" s="160"/>
      <c r="BD294" s="160"/>
      <c r="BE294" s="160"/>
      <c r="BF294" s="160"/>
      <c r="BG294" s="160"/>
      <c r="BH294" s="160"/>
      <c r="BI294" s="160"/>
      <c r="BJ294" s="160"/>
      <c r="BK294" s="160"/>
      <c r="BL294" s="160"/>
      <c r="BM294" s="160"/>
      <c r="BN294" s="160"/>
      <c r="BO294" s="160"/>
      <c r="BP294" s="160"/>
      <c r="BQ294" s="160"/>
      <c r="BR294" s="160"/>
      <c r="BS294" s="160"/>
      <c r="BT294" s="160"/>
    </row>
    <row r="295" spans="1:72" s="161" customFormat="1" ht="15.75" customHeight="1" thickBot="1" x14ac:dyDescent="0.3">
      <c r="A295" s="162"/>
      <c r="B295" s="162"/>
      <c r="C295" s="147"/>
      <c r="D295" s="147"/>
      <c r="E295" s="160"/>
      <c r="F295" s="160"/>
      <c r="G295" s="160"/>
      <c r="H295" s="160"/>
      <c r="I295" s="160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0"/>
      <c r="AB295" s="160"/>
      <c r="AC295" s="160"/>
      <c r="AD295" s="160"/>
      <c r="AE295" s="160"/>
      <c r="AF295" s="160"/>
      <c r="AG295" s="160"/>
      <c r="AH295" s="160"/>
      <c r="AI295" s="160"/>
      <c r="AJ295" s="160"/>
      <c r="AK295" s="160"/>
      <c r="AL295" s="160"/>
      <c r="AM295" s="160"/>
      <c r="AN295" s="160"/>
      <c r="AO295" s="160"/>
      <c r="AP295" s="160"/>
      <c r="AQ295" s="160"/>
      <c r="AR295" s="160"/>
      <c r="AS295" s="160"/>
      <c r="AT295" s="160"/>
      <c r="AU295" s="160"/>
      <c r="AV295" s="160"/>
      <c r="AW295" s="160"/>
      <c r="AX295" s="160"/>
      <c r="AY295" s="160"/>
      <c r="AZ295" s="160"/>
      <c r="BA295" s="160"/>
      <c r="BB295" s="160"/>
      <c r="BC295" s="160"/>
      <c r="BD295" s="160"/>
      <c r="BE295" s="160"/>
      <c r="BF295" s="160"/>
      <c r="BG295" s="160"/>
      <c r="BH295" s="160"/>
      <c r="BI295" s="160"/>
      <c r="BJ295" s="160"/>
      <c r="BK295" s="160"/>
      <c r="BL295" s="160"/>
      <c r="BM295" s="160"/>
      <c r="BN295" s="160"/>
      <c r="BO295" s="160"/>
      <c r="BP295" s="160"/>
      <c r="BQ295" s="160"/>
      <c r="BR295" s="160"/>
      <c r="BS295" s="160"/>
      <c r="BT295" s="160"/>
    </row>
    <row r="296" spans="1:72" s="161" customFormat="1" ht="15.75" customHeight="1" thickBot="1" x14ac:dyDescent="0.3">
      <c r="A296" s="162"/>
      <c r="B296" s="162"/>
      <c r="C296" s="147"/>
      <c r="D296" s="147"/>
      <c r="E296" s="160"/>
      <c r="F296" s="160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  <c r="Z296" s="160"/>
      <c r="AA296" s="160"/>
      <c r="AB296" s="160"/>
      <c r="AC296" s="160"/>
      <c r="AD296" s="160"/>
      <c r="AE296" s="160"/>
      <c r="AF296" s="160"/>
      <c r="AG296" s="160"/>
      <c r="AH296" s="160"/>
      <c r="AI296" s="160"/>
      <c r="AJ296" s="160"/>
      <c r="AK296" s="160"/>
      <c r="AL296" s="160"/>
      <c r="AM296" s="160"/>
      <c r="AN296" s="160"/>
      <c r="AO296" s="160"/>
      <c r="AP296" s="160"/>
      <c r="AQ296" s="160"/>
      <c r="AR296" s="160"/>
      <c r="AS296" s="160"/>
      <c r="AT296" s="160"/>
      <c r="AU296" s="160"/>
      <c r="AV296" s="160"/>
      <c r="AW296" s="160"/>
      <c r="AX296" s="160"/>
      <c r="AY296" s="160"/>
      <c r="AZ296" s="160"/>
      <c r="BA296" s="160"/>
      <c r="BB296" s="160"/>
      <c r="BC296" s="160"/>
      <c r="BD296" s="160"/>
      <c r="BE296" s="160"/>
      <c r="BF296" s="160"/>
      <c r="BG296" s="160"/>
      <c r="BH296" s="160"/>
      <c r="BI296" s="160"/>
      <c r="BJ296" s="160"/>
      <c r="BK296" s="160"/>
      <c r="BL296" s="160"/>
      <c r="BM296" s="160"/>
      <c r="BN296" s="160"/>
      <c r="BO296" s="160"/>
      <c r="BP296" s="160"/>
      <c r="BQ296" s="160"/>
      <c r="BR296" s="160"/>
      <c r="BS296" s="160"/>
      <c r="BT296" s="160"/>
    </row>
    <row r="297" spans="1:72" s="161" customFormat="1" ht="15.75" customHeight="1" thickBot="1" x14ac:dyDescent="0.3">
      <c r="A297" s="162"/>
      <c r="B297" s="162"/>
      <c r="C297" s="147"/>
      <c r="D297" s="147"/>
      <c r="E297" s="160"/>
      <c r="F297" s="160"/>
      <c r="G297" s="160"/>
      <c r="H297" s="160"/>
      <c r="I297" s="160"/>
      <c r="J297" s="160"/>
      <c r="K297" s="160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160"/>
      <c r="Y297" s="160"/>
      <c r="Z297" s="160"/>
      <c r="AA297" s="160"/>
      <c r="AB297" s="160"/>
      <c r="AC297" s="160"/>
      <c r="AD297" s="160"/>
      <c r="AE297" s="160"/>
      <c r="AF297" s="160"/>
      <c r="AG297" s="160"/>
      <c r="AH297" s="160"/>
      <c r="AI297" s="160"/>
      <c r="AJ297" s="160"/>
      <c r="AK297" s="160"/>
      <c r="AL297" s="160"/>
      <c r="AM297" s="160"/>
      <c r="AN297" s="160"/>
      <c r="AO297" s="160"/>
      <c r="AP297" s="160"/>
      <c r="AQ297" s="160"/>
      <c r="AR297" s="160"/>
      <c r="AS297" s="160"/>
      <c r="AT297" s="160"/>
      <c r="AU297" s="160"/>
      <c r="AV297" s="160"/>
      <c r="AW297" s="160"/>
      <c r="AX297" s="160"/>
      <c r="AY297" s="160"/>
      <c r="AZ297" s="160"/>
      <c r="BA297" s="160"/>
      <c r="BB297" s="160"/>
      <c r="BC297" s="160"/>
      <c r="BD297" s="160"/>
      <c r="BE297" s="160"/>
      <c r="BF297" s="160"/>
      <c r="BG297" s="160"/>
      <c r="BH297" s="160"/>
      <c r="BI297" s="160"/>
      <c r="BJ297" s="160"/>
      <c r="BK297" s="160"/>
      <c r="BL297" s="160"/>
      <c r="BM297" s="160"/>
      <c r="BN297" s="160"/>
      <c r="BO297" s="160"/>
      <c r="BP297" s="160"/>
      <c r="BQ297" s="160"/>
      <c r="BR297" s="160"/>
      <c r="BS297" s="160"/>
      <c r="BT297" s="160"/>
    </row>
    <row r="298" spans="1:72" s="161" customFormat="1" ht="15.75" customHeight="1" thickBot="1" x14ac:dyDescent="0.3">
      <c r="A298" s="162"/>
      <c r="B298" s="162"/>
      <c r="C298" s="147"/>
      <c r="D298" s="147"/>
      <c r="E298" s="160"/>
      <c r="F298" s="160"/>
      <c r="G298" s="160"/>
      <c r="H298" s="160"/>
      <c r="I298" s="160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  <c r="AA298" s="160"/>
      <c r="AB298" s="160"/>
      <c r="AC298" s="160"/>
      <c r="AD298" s="160"/>
      <c r="AE298" s="160"/>
      <c r="AF298" s="160"/>
      <c r="AG298" s="160"/>
      <c r="AH298" s="160"/>
      <c r="AI298" s="160"/>
      <c r="AJ298" s="160"/>
      <c r="AK298" s="160"/>
      <c r="AL298" s="160"/>
      <c r="AM298" s="160"/>
      <c r="AN298" s="160"/>
      <c r="AO298" s="160"/>
      <c r="AP298" s="160"/>
      <c r="AQ298" s="160"/>
      <c r="AR298" s="160"/>
      <c r="AS298" s="160"/>
      <c r="AT298" s="160"/>
      <c r="AU298" s="160"/>
      <c r="AV298" s="160"/>
      <c r="AW298" s="160"/>
      <c r="AX298" s="160"/>
      <c r="AY298" s="160"/>
      <c r="AZ298" s="160"/>
      <c r="BA298" s="160"/>
      <c r="BB298" s="160"/>
      <c r="BC298" s="160"/>
      <c r="BD298" s="160"/>
      <c r="BE298" s="160"/>
      <c r="BF298" s="160"/>
      <c r="BG298" s="160"/>
      <c r="BH298" s="160"/>
      <c r="BI298" s="160"/>
      <c r="BJ298" s="160"/>
      <c r="BK298" s="160"/>
      <c r="BL298" s="160"/>
      <c r="BM298" s="160"/>
      <c r="BN298" s="160"/>
      <c r="BO298" s="160"/>
      <c r="BP298" s="160"/>
      <c r="BQ298" s="160"/>
      <c r="BR298" s="160"/>
      <c r="BS298" s="160"/>
      <c r="BT298" s="160"/>
    </row>
    <row r="299" spans="1:72" s="161" customFormat="1" ht="15.75" customHeight="1" thickBot="1" x14ac:dyDescent="0.3">
      <c r="A299" s="162"/>
      <c r="B299" s="162"/>
      <c r="C299" s="147"/>
      <c r="D299" s="147"/>
      <c r="E299" s="160"/>
      <c r="F299" s="160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Q299" s="160"/>
      <c r="R299" s="160"/>
      <c r="S299" s="160"/>
      <c r="T299" s="160"/>
      <c r="U299" s="160"/>
      <c r="V299" s="160"/>
      <c r="W299" s="160"/>
      <c r="X299" s="160"/>
      <c r="Y299" s="160"/>
      <c r="Z299" s="160"/>
      <c r="AA299" s="160"/>
      <c r="AB299" s="160"/>
      <c r="AC299" s="160"/>
      <c r="AD299" s="160"/>
      <c r="AE299" s="160"/>
      <c r="AF299" s="160"/>
      <c r="AG299" s="160"/>
      <c r="AH299" s="160"/>
      <c r="AI299" s="160"/>
      <c r="AJ299" s="160"/>
      <c r="AK299" s="160"/>
      <c r="AL299" s="160"/>
      <c r="AM299" s="160"/>
      <c r="AN299" s="160"/>
      <c r="AO299" s="160"/>
      <c r="AP299" s="160"/>
      <c r="AQ299" s="160"/>
      <c r="AR299" s="160"/>
      <c r="AS299" s="160"/>
      <c r="AT299" s="160"/>
      <c r="AU299" s="160"/>
      <c r="AV299" s="160"/>
      <c r="AW299" s="160"/>
      <c r="AX299" s="160"/>
      <c r="AY299" s="160"/>
      <c r="AZ299" s="160"/>
      <c r="BA299" s="160"/>
      <c r="BB299" s="160"/>
      <c r="BC299" s="160"/>
      <c r="BD299" s="160"/>
      <c r="BE299" s="160"/>
      <c r="BF299" s="160"/>
      <c r="BG299" s="160"/>
      <c r="BH299" s="160"/>
      <c r="BI299" s="160"/>
      <c r="BJ299" s="160"/>
      <c r="BK299" s="160"/>
      <c r="BL299" s="160"/>
      <c r="BM299" s="160"/>
      <c r="BN299" s="160"/>
      <c r="BO299" s="160"/>
      <c r="BP299" s="160"/>
      <c r="BQ299" s="160"/>
      <c r="BR299" s="160"/>
      <c r="BS299" s="160"/>
      <c r="BT299" s="160"/>
    </row>
    <row r="300" spans="1:72" s="161" customFormat="1" ht="15.75" customHeight="1" thickBot="1" x14ac:dyDescent="0.3">
      <c r="A300" s="162"/>
      <c r="B300" s="162"/>
      <c r="C300" s="147"/>
      <c r="D300" s="147"/>
      <c r="E300" s="160"/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  <c r="AC300" s="160"/>
      <c r="AD300" s="160"/>
      <c r="AE300" s="160"/>
      <c r="AF300" s="160"/>
      <c r="AG300" s="160"/>
      <c r="AH300" s="160"/>
      <c r="AI300" s="160"/>
      <c r="AJ300" s="160"/>
      <c r="AK300" s="160"/>
      <c r="AL300" s="160"/>
      <c r="AM300" s="160"/>
      <c r="AN300" s="160"/>
      <c r="AO300" s="160"/>
      <c r="AP300" s="160"/>
      <c r="AQ300" s="160"/>
      <c r="AR300" s="160"/>
      <c r="AS300" s="160"/>
      <c r="AT300" s="160"/>
      <c r="AU300" s="160"/>
      <c r="AV300" s="160"/>
      <c r="AW300" s="160"/>
      <c r="AX300" s="160"/>
      <c r="AY300" s="160"/>
      <c r="AZ300" s="160"/>
      <c r="BA300" s="160"/>
      <c r="BB300" s="160"/>
      <c r="BC300" s="160"/>
      <c r="BD300" s="160"/>
      <c r="BE300" s="160"/>
      <c r="BF300" s="160"/>
      <c r="BG300" s="160"/>
      <c r="BH300" s="160"/>
      <c r="BI300" s="160"/>
      <c r="BJ300" s="160"/>
      <c r="BK300" s="160"/>
      <c r="BL300" s="160"/>
      <c r="BM300" s="160"/>
      <c r="BN300" s="160"/>
      <c r="BO300" s="160"/>
      <c r="BP300" s="160"/>
      <c r="BQ300" s="160"/>
      <c r="BR300" s="160"/>
      <c r="BS300" s="160"/>
      <c r="BT300" s="160"/>
    </row>
    <row r="301" spans="1:72" s="161" customFormat="1" ht="15.75" customHeight="1" thickBot="1" x14ac:dyDescent="0.3">
      <c r="A301" s="162"/>
      <c r="B301" s="162"/>
      <c r="C301" s="147"/>
      <c r="D301" s="147"/>
      <c r="E301" s="160"/>
      <c r="F301" s="160"/>
      <c r="G301" s="160"/>
      <c r="H301" s="160"/>
      <c r="I301" s="160"/>
      <c r="J301" s="160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  <c r="AA301" s="160"/>
      <c r="AB301" s="160"/>
      <c r="AC301" s="160"/>
      <c r="AD301" s="160"/>
      <c r="AE301" s="160"/>
      <c r="AF301" s="160"/>
      <c r="AG301" s="160"/>
      <c r="AH301" s="160"/>
      <c r="AI301" s="160"/>
      <c r="AJ301" s="160"/>
      <c r="AK301" s="160"/>
      <c r="AL301" s="160"/>
      <c r="AM301" s="160"/>
      <c r="AN301" s="160"/>
      <c r="AO301" s="160"/>
      <c r="AP301" s="160"/>
      <c r="AQ301" s="160"/>
      <c r="AR301" s="160"/>
      <c r="AS301" s="160"/>
      <c r="AT301" s="160"/>
      <c r="AU301" s="160"/>
      <c r="AV301" s="160"/>
      <c r="AW301" s="160"/>
      <c r="AX301" s="160"/>
      <c r="AY301" s="160"/>
      <c r="AZ301" s="160"/>
      <c r="BA301" s="160"/>
      <c r="BB301" s="160"/>
      <c r="BC301" s="160"/>
      <c r="BD301" s="160"/>
      <c r="BE301" s="160"/>
      <c r="BF301" s="160"/>
      <c r="BG301" s="160"/>
      <c r="BH301" s="160"/>
      <c r="BI301" s="160"/>
      <c r="BJ301" s="160"/>
      <c r="BK301" s="160"/>
      <c r="BL301" s="160"/>
      <c r="BM301" s="160"/>
      <c r="BN301" s="160"/>
      <c r="BO301" s="160"/>
      <c r="BP301" s="160"/>
      <c r="BQ301" s="160"/>
      <c r="BR301" s="160"/>
      <c r="BS301" s="160"/>
      <c r="BT301" s="160"/>
    </row>
    <row r="302" spans="1:72" s="161" customFormat="1" ht="15.75" customHeight="1" thickBot="1" x14ac:dyDescent="0.3">
      <c r="A302" s="162"/>
      <c r="B302" s="162"/>
      <c r="C302" s="147"/>
      <c r="D302" s="147"/>
      <c r="E302" s="160"/>
      <c r="F302" s="160"/>
      <c r="G302" s="160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60"/>
      <c r="Z302" s="160"/>
      <c r="AA302" s="160"/>
      <c r="AB302" s="160"/>
      <c r="AC302" s="160"/>
      <c r="AD302" s="160"/>
      <c r="AE302" s="160"/>
      <c r="AF302" s="160"/>
      <c r="AG302" s="160"/>
      <c r="AH302" s="160"/>
      <c r="AI302" s="160"/>
      <c r="AJ302" s="160"/>
      <c r="AK302" s="160"/>
      <c r="AL302" s="160"/>
      <c r="AM302" s="160"/>
      <c r="AN302" s="160"/>
      <c r="AO302" s="160"/>
      <c r="AP302" s="160"/>
      <c r="AQ302" s="160"/>
      <c r="AR302" s="160"/>
      <c r="AS302" s="160"/>
      <c r="AT302" s="160"/>
      <c r="AU302" s="160"/>
      <c r="AV302" s="160"/>
      <c r="AW302" s="160"/>
      <c r="AX302" s="160"/>
      <c r="AY302" s="160"/>
      <c r="AZ302" s="160"/>
      <c r="BA302" s="160"/>
      <c r="BB302" s="160"/>
      <c r="BC302" s="160"/>
      <c r="BD302" s="160"/>
      <c r="BE302" s="160"/>
      <c r="BF302" s="160"/>
      <c r="BG302" s="160"/>
      <c r="BH302" s="160"/>
      <c r="BI302" s="160"/>
      <c r="BJ302" s="160"/>
      <c r="BK302" s="160"/>
      <c r="BL302" s="160"/>
      <c r="BM302" s="160"/>
      <c r="BN302" s="160"/>
      <c r="BO302" s="160"/>
      <c r="BP302" s="160"/>
      <c r="BQ302" s="160"/>
      <c r="BR302" s="160"/>
      <c r="BS302" s="160"/>
      <c r="BT302" s="160"/>
    </row>
    <row r="303" spans="1:72" s="161" customFormat="1" ht="15.75" customHeight="1" thickBot="1" x14ac:dyDescent="0.3">
      <c r="A303" s="162"/>
      <c r="B303" s="162"/>
      <c r="C303" s="147"/>
      <c r="D303" s="147"/>
      <c r="E303" s="160"/>
      <c r="F303" s="160"/>
      <c r="G303" s="160"/>
      <c r="H303" s="160"/>
      <c r="I303" s="160"/>
      <c r="J303" s="160"/>
      <c r="K303" s="160"/>
      <c r="L303" s="160"/>
      <c r="M303" s="160"/>
      <c r="N303" s="160"/>
      <c r="O303" s="160"/>
      <c r="P303" s="160"/>
      <c r="Q303" s="160"/>
      <c r="R303" s="160"/>
      <c r="S303" s="160"/>
      <c r="T303" s="160"/>
      <c r="U303" s="160"/>
      <c r="V303" s="160"/>
      <c r="W303" s="160"/>
      <c r="X303" s="160"/>
      <c r="Y303" s="160"/>
      <c r="Z303" s="160"/>
      <c r="AA303" s="160"/>
      <c r="AB303" s="160"/>
      <c r="AC303" s="160"/>
      <c r="AD303" s="160"/>
      <c r="AE303" s="160"/>
      <c r="AF303" s="160"/>
      <c r="AG303" s="160"/>
      <c r="AH303" s="160"/>
      <c r="AI303" s="160"/>
      <c r="AJ303" s="160"/>
      <c r="AK303" s="160"/>
      <c r="AL303" s="160"/>
      <c r="AM303" s="160"/>
      <c r="AN303" s="160"/>
      <c r="AO303" s="160"/>
      <c r="AP303" s="160"/>
      <c r="AQ303" s="160"/>
      <c r="AR303" s="160"/>
      <c r="AS303" s="160"/>
      <c r="AT303" s="160"/>
      <c r="AU303" s="160"/>
      <c r="AV303" s="160"/>
      <c r="AW303" s="160"/>
      <c r="AX303" s="160"/>
      <c r="AY303" s="160"/>
      <c r="AZ303" s="160"/>
      <c r="BA303" s="160"/>
      <c r="BB303" s="160"/>
      <c r="BC303" s="160"/>
      <c r="BD303" s="160"/>
      <c r="BE303" s="160"/>
      <c r="BF303" s="160"/>
      <c r="BG303" s="160"/>
      <c r="BH303" s="160"/>
      <c r="BI303" s="160"/>
      <c r="BJ303" s="160"/>
      <c r="BK303" s="160"/>
      <c r="BL303" s="160"/>
      <c r="BM303" s="160"/>
      <c r="BN303" s="160"/>
      <c r="BO303" s="160"/>
      <c r="BP303" s="160"/>
      <c r="BQ303" s="160"/>
      <c r="BR303" s="160"/>
      <c r="BS303" s="160"/>
      <c r="BT303" s="160"/>
    </row>
    <row r="304" spans="1:72" s="161" customFormat="1" ht="15.75" customHeight="1" thickBot="1" x14ac:dyDescent="0.3">
      <c r="A304" s="162"/>
      <c r="B304" s="162"/>
      <c r="C304" s="147"/>
      <c r="D304" s="147"/>
      <c r="E304" s="160"/>
      <c r="F304" s="160"/>
      <c r="G304" s="160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60"/>
      <c r="Z304" s="160"/>
      <c r="AA304" s="160"/>
      <c r="AB304" s="160"/>
      <c r="AC304" s="160"/>
      <c r="AD304" s="160"/>
      <c r="AE304" s="160"/>
      <c r="AF304" s="160"/>
      <c r="AG304" s="160"/>
      <c r="AH304" s="160"/>
      <c r="AI304" s="160"/>
      <c r="AJ304" s="160"/>
      <c r="AK304" s="160"/>
      <c r="AL304" s="160"/>
      <c r="AM304" s="160"/>
      <c r="AN304" s="160"/>
      <c r="AO304" s="160"/>
      <c r="AP304" s="160"/>
      <c r="AQ304" s="160"/>
      <c r="AR304" s="160"/>
      <c r="AS304" s="160"/>
      <c r="AT304" s="160"/>
      <c r="AU304" s="160"/>
      <c r="AV304" s="160"/>
      <c r="AW304" s="160"/>
      <c r="AX304" s="160"/>
      <c r="AY304" s="160"/>
      <c r="AZ304" s="160"/>
      <c r="BA304" s="160"/>
      <c r="BB304" s="160"/>
      <c r="BC304" s="160"/>
      <c r="BD304" s="160"/>
      <c r="BE304" s="160"/>
      <c r="BF304" s="160"/>
      <c r="BG304" s="160"/>
      <c r="BH304" s="160"/>
      <c r="BI304" s="160"/>
      <c r="BJ304" s="160"/>
      <c r="BK304" s="160"/>
      <c r="BL304" s="160"/>
      <c r="BM304" s="160"/>
      <c r="BN304" s="160"/>
      <c r="BO304" s="160"/>
      <c r="BP304" s="160"/>
      <c r="BQ304" s="160"/>
      <c r="BR304" s="160"/>
      <c r="BS304" s="160"/>
      <c r="BT304" s="160"/>
    </row>
    <row r="305" spans="1:72" s="161" customFormat="1" ht="15.75" customHeight="1" thickBot="1" x14ac:dyDescent="0.3">
      <c r="A305" s="162"/>
      <c r="B305" s="162"/>
      <c r="C305" s="147"/>
      <c r="D305" s="147"/>
      <c r="E305" s="160"/>
      <c r="F305" s="160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  <c r="AA305" s="160"/>
      <c r="AB305" s="160"/>
      <c r="AC305" s="160"/>
      <c r="AD305" s="160"/>
      <c r="AE305" s="160"/>
      <c r="AF305" s="160"/>
      <c r="AG305" s="160"/>
      <c r="AH305" s="160"/>
      <c r="AI305" s="160"/>
      <c r="AJ305" s="160"/>
      <c r="AK305" s="160"/>
      <c r="AL305" s="160"/>
      <c r="AM305" s="160"/>
      <c r="AN305" s="160"/>
      <c r="AO305" s="160"/>
      <c r="AP305" s="160"/>
      <c r="AQ305" s="160"/>
      <c r="AR305" s="160"/>
      <c r="AS305" s="160"/>
      <c r="AT305" s="160"/>
      <c r="AU305" s="160"/>
      <c r="AV305" s="160"/>
      <c r="AW305" s="160"/>
      <c r="AX305" s="160"/>
      <c r="AY305" s="160"/>
      <c r="AZ305" s="160"/>
      <c r="BA305" s="160"/>
      <c r="BB305" s="160"/>
      <c r="BC305" s="160"/>
      <c r="BD305" s="160"/>
      <c r="BE305" s="160"/>
      <c r="BF305" s="160"/>
      <c r="BG305" s="160"/>
      <c r="BH305" s="160"/>
      <c r="BI305" s="160"/>
      <c r="BJ305" s="160"/>
      <c r="BK305" s="160"/>
      <c r="BL305" s="160"/>
      <c r="BM305" s="160"/>
      <c r="BN305" s="160"/>
      <c r="BO305" s="160"/>
      <c r="BP305" s="160"/>
      <c r="BQ305" s="160"/>
      <c r="BR305" s="160"/>
      <c r="BS305" s="160"/>
      <c r="BT305" s="160"/>
    </row>
    <row r="306" spans="1:72" s="161" customFormat="1" ht="15.75" customHeight="1" thickBot="1" x14ac:dyDescent="0.3">
      <c r="A306" s="162"/>
      <c r="B306" s="162"/>
      <c r="C306" s="147"/>
      <c r="D306" s="147"/>
      <c r="E306" s="160"/>
      <c r="F306" s="160"/>
      <c r="G306" s="160"/>
      <c r="H306" s="160"/>
      <c r="I306" s="160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  <c r="W306" s="160"/>
      <c r="X306" s="160"/>
      <c r="Y306" s="160"/>
      <c r="Z306" s="160"/>
      <c r="AA306" s="160"/>
      <c r="AB306" s="160"/>
      <c r="AC306" s="160"/>
      <c r="AD306" s="160"/>
      <c r="AE306" s="160"/>
      <c r="AF306" s="160"/>
      <c r="AG306" s="160"/>
      <c r="AH306" s="160"/>
      <c r="AI306" s="160"/>
      <c r="AJ306" s="160"/>
      <c r="AK306" s="160"/>
      <c r="AL306" s="160"/>
      <c r="AM306" s="160"/>
      <c r="AN306" s="160"/>
      <c r="AO306" s="160"/>
      <c r="AP306" s="160"/>
      <c r="AQ306" s="160"/>
      <c r="AR306" s="160"/>
      <c r="AS306" s="160"/>
      <c r="AT306" s="160"/>
      <c r="AU306" s="160"/>
      <c r="AV306" s="160"/>
      <c r="AW306" s="160"/>
      <c r="AX306" s="160"/>
      <c r="AY306" s="160"/>
      <c r="AZ306" s="160"/>
      <c r="BA306" s="160"/>
      <c r="BB306" s="160"/>
      <c r="BC306" s="160"/>
      <c r="BD306" s="160"/>
      <c r="BE306" s="160"/>
      <c r="BF306" s="160"/>
      <c r="BG306" s="160"/>
      <c r="BH306" s="160"/>
      <c r="BI306" s="160"/>
      <c r="BJ306" s="160"/>
      <c r="BK306" s="160"/>
      <c r="BL306" s="160"/>
      <c r="BM306" s="160"/>
      <c r="BN306" s="160"/>
      <c r="BO306" s="160"/>
      <c r="BP306" s="160"/>
      <c r="BQ306" s="160"/>
      <c r="BR306" s="160"/>
      <c r="BS306" s="160"/>
      <c r="BT306" s="160"/>
    </row>
    <row r="307" spans="1:72" s="161" customFormat="1" ht="15.75" customHeight="1" thickBot="1" x14ac:dyDescent="0.3">
      <c r="A307" s="162"/>
      <c r="B307" s="162"/>
      <c r="C307" s="147"/>
      <c r="D307" s="147"/>
      <c r="E307" s="160"/>
      <c r="F307" s="160"/>
      <c r="G307" s="160"/>
      <c r="H307" s="160"/>
      <c r="I307" s="160"/>
      <c r="J307" s="160"/>
      <c r="K307" s="160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60"/>
      <c r="Y307" s="160"/>
      <c r="Z307" s="160"/>
      <c r="AA307" s="160"/>
      <c r="AB307" s="160"/>
      <c r="AC307" s="160"/>
      <c r="AD307" s="160"/>
      <c r="AE307" s="160"/>
      <c r="AF307" s="160"/>
      <c r="AG307" s="160"/>
      <c r="AH307" s="160"/>
      <c r="AI307" s="160"/>
      <c r="AJ307" s="160"/>
      <c r="AK307" s="160"/>
      <c r="AL307" s="160"/>
      <c r="AM307" s="160"/>
      <c r="AN307" s="160"/>
      <c r="AO307" s="160"/>
      <c r="AP307" s="160"/>
      <c r="AQ307" s="160"/>
      <c r="AR307" s="160"/>
      <c r="AS307" s="160"/>
      <c r="AT307" s="160"/>
      <c r="AU307" s="160"/>
      <c r="AV307" s="160"/>
      <c r="AW307" s="160"/>
      <c r="AX307" s="160"/>
      <c r="AY307" s="160"/>
      <c r="AZ307" s="160"/>
      <c r="BA307" s="160"/>
      <c r="BB307" s="160"/>
      <c r="BC307" s="160"/>
      <c r="BD307" s="160"/>
      <c r="BE307" s="160"/>
      <c r="BF307" s="160"/>
      <c r="BG307" s="160"/>
      <c r="BH307" s="160"/>
      <c r="BI307" s="160"/>
      <c r="BJ307" s="160"/>
      <c r="BK307" s="160"/>
      <c r="BL307" s="160"/>
      <c r="BM307" s="160"/>
      <c r="BN307" s="160"/>
      <c r="BO307" s="160"/>
      <c r="BP307" s="160"/>
      <c r="BQ307" s="160"/>
      <c r="BR307" s="160"/>
      <c r="BS307" s="160"/>
      <c r="BT307" s="160"/>
    </row>
    <row r="308" spans="1:72" s="161" customFormat="1" ht="15.75" customHeight="1" thickBot="1" x14ac:dyDescent="0.3">
      <c r="A308" s="162"/>
      <c r="B308" s="162"/>
      <c r="C308" s="147"/>
      <c r="D308" s="147"/>
      <c r="E308" s="160"/>
      <c r="F308" s="160"/>
      <c r="G308" s="160"/>
      <c r="H308" s="160"/>
      <c r="I308" s="160"/>
      <c r="J308" s="160"/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160"/>
      <c r="X308" s="160"/>
      <c r="Y308" s="160"/>
      <c r="Z308" s="160"/>
      <c r="AA308" s="160"/>
      <c r="AB308" s="160"/>
      <c r="AC308" s="160"/>
      <c r="AD308" s="160"/>
      <c r="AE308" s="160"/>
      <c r="AF308" s="160"/>
      <c r="AG308" s="160"/>
      <c r="AH308" s="160"/>
      <c r="AI308" s="160"/>
      <c r="AJ308" s="160"/>
      <c r="AK308" s="160"/>
      <c r="AL308" s="160"/>
      <c r="AM308" s="160"/>
      <c r="AN308" s="160"/>
      <c r="AO308" s="160"/>
      <c r="AP308" s="160"/>
      <c r="AQ308" s="160"/>
      <c r="AR308" s="160"/>
      <c r="AS308" s="160"/>
      <c r="AT308" s="160"/>
      <c r="AU308" s="160"/>
      <c r="AV308" s="160"/>
      <c r="AW308" s="160"/>
      <c r="AX308" s="160"/>
      <c r="AY308" s="160"/>
      <c r="AZ308" s="160"/>
      <c r="BA308" s="160"/>
      <c r="BB308" s="160"/>
      <c r="BC308" s="160"/>
      <c r="BD308" s="160"/>
      <c r="BE308" s="160"/>
      <c r="BF308" s="160"/>
      <c r="BG308" s="160"/>
      <c r="BH308" s="160"/>
      <c r="BI308" s="160"/>
      <c r="BJ308" s="160"/>
      <c r="BK308" s="160"/>
      <c r="BL308" s="160"/>
      <c r="BM308" s="160"/>
      <c r="BN308" s="160"/>
      <c r="BO308" s="160"/>
      <c r="BP308" s="160"/>
      <c r="BQ308" s="160"/>
      <c r="BR308" s="160"/>
      <c r="BS308" s="160"/>
      <c r="BT308" s="160"/>
    </row>
    <row r="309" spans="1:72" s="161" customFormat="1" ht="15.75" customHeight="1" thickBot="1" x14ac:dyDescent="0.3">
      <c r="A309" s="162"/>
      <c r="B309" s="162"/>
      <c r="C309" s="147"/>
      <c r="D309" s="147"/>
      <c r="E309" s="160"/>
      <c r="F309" s="160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60"/>
      <c r="W309" s="160"/>
      <c r="X309" s="160"/>
      <c r="Y309" s="160"/>
      <c r="Z309" s="160"/>
      <c r="AA309" s="160"/>
      <c r="AB309" s="160"/>
      <c r="AC309" s="160"/>
      <c r="AD309" s="160"/>
      <c r="AE309" s="160"/>
      <c r="AF309" s="160"/>
      <c r="AG309" s="160"/>
      <c r="AH309" s="160"/>
      <c r="AI309" s="160"/>
      <c r="AJ309" s="160"/>
      <c r="AK309" s="160"/>
      <c r="AL309" s="160"/>
      <c r="AM309" s="160"/>
      <c r="AN309" s="160"/>
      <c r="AO309" s="160"/>
      <c r="AP309" s="160"/>
      <c r="AQ309" s="160"/>
      <c r="AR309" s="160"/>
      <c r="AS309" s="160"/>
      <c r="AT309" s="160"/>
      <c r="AU309" s="160"/>
      <c r="AV309" s="160"/>
      <c r="AW309" s="160"/>
      <c r="AX309" s="160"/>
      <c r="AY309" s="160"/>
      <c r="AZ309" s="160"/>
      <c r="BA309" s="160"/>
      <c r="BB309" s="160"/>
      <c r="BC309" s="160"/>
      <c r="BD309" s="160"/>
      <c r="BE309" s="160"/>
      <c r="BF309" s="160"/>
      <c r="BG309" s="160"/>
      <c r="BH309" s="160"/>
      <c r="BI309" s="160"/>
      <c r="BJ309" s="160"/>
      <c r="BK309" s="160"/>
      <c r="BL309" s="160"/>
      <c r="BM309" s="160"/>
      <c r="BN309" s="160"/>
      <c r="BO309" s="160"/>
      <c r="BP309" s="160"/>
      <c r="BQ309" s="160"/>
      <c r="BR309" s="160"/>
      <c r="BS309" s="160"/>
      <c r="BT309" s="160"/>
    </row>
    <row r="310" spans="1:72" s="161" customFormat="1" ht="15.75" customHeight="1" thickBot="1" x14ac:dyDescent="0.3">
      <c r="A310" s="162"/>
      <c r="B310" s="162"/>
      <c r="C310" s="147"/>
      <c r="D310" s="147"/>
      <c r="E310" s="160"/>
      <c r="F310" s="160"/>
      <c r="G310" s="160"/>
      <c r="H310" s="160"/>
      <c r="I310" s="160"/>
      <c r="J310" s="160"/>
      <c r="K310" s="160"/>
      <c r="L310" s="160"/>
      <c r="M310" s="160"/>
      <c r="N310" s="160"/>
      <c r="O310" s="160"/>
      <c r="P310" s="160"/>
      <c r="Q310" s="160"/>
      <c r="R310" s="160"/>
      <c r="S310" s="160"/>
      <c r="T310" s="160"/>
      <c r="U310" s="160"/>
      <c r="V310" s="160"/>
      <c r="W310" s="160"/>
      <c r="X310" s="160"/>
      <c r="Y310" s="160"/>
      <c r="Z310" s="160"/>
      <c r="AA310" s="160"/>
      <c r="AB310" s="160"/>
      <c r="AC310" s="160"/>
      <c r="AD310" s="160"/>
      <c r="AE310" s="160"/>
      <c r="AF310" s="160"/>
      <c r="AG310" s="160"/>
      <c r="AH310" s="160"/>
      <c r="AI310" s="160"/>
      <c r="AJ310" s="160"/>
      <c r="AK310" s="160"/>
      <c r="AL310" s="160"/>
      <c r="AM310" s="160"/>
      <c r="AN310" s="160"/>
      <c r="AO310" s="160"/>
      <c r="AP310" s="160"/>
      <c r="AQ310" s="160"/>
      <c r="AR310" s="160"/>
      <c r="AS310" s="160"/>
      <c r="AT310" s="160"/>
      <c r="AU310" s="160"/>
      <c r="AV310" s="160"/>
      <c r="AW310" s="160"/>
      <c r="AX310" s="160"/>
      <c r="AY310" s="160"/>
      <c r="AZ310" s="160"/>
      <c r="BA310" s="160"/>
      <c r="BB310" s="160"/>
      <c r="BC310" s="160"/>
      <c r="BD310" s="160"/>
      <c r="BE310" s="160"/>
      <c r="BF310" s="160"/>
      <c r="BG310" s="160"/>
      <c r="BH310" s="160"/>
      <c r="BI310" s="160"/>
      <c r="BJ310" s="160"/>
      <c r="BK310" s="160"/>
      <c r="BL310" s="160"/>
      <c r="BM310" s="160"/>
      <c r="BN310" s="160"/>
      <c r="BO310" s="160"/>
      <c r="BP310" s="160"/>
      <c r="BQ310" s="160"/>
      <c r="BR310" s="160"/>
      <c r="BS310" s="160"/>
      <c r="BT310" s="160"/>
    </row>
    <row r="311" spans="1:72" s="161" customFormat="1" ht="15.75" customHeight="1" thickBot="1" x14ac:dyDescent="0.3">
      <c r="A311" s="162"/>
      <c r="B311" s="162"/>
      <c r="C311" s="147"/>
      <c r="D311" s="147"/>
      <c r="E311" s="160"/>
      <c r="F311" s="160"/>
      <c r="G311" s="160"/>
      <c r="H311" s="160"/>
      <c r="I311" s="160"/>
      <c r="J311" s="160"/>
      <c r="K311" s="160"/>
      <c r="L311" s="160"/>
      <c r="M311" s="160"/>
      <c r="N311" s="160"/>
      <c r="O311" s="160"/>
      <c r="P311" s="160"/>
      <c r="Q311" s="160"/>
      <c r="R311" s="160"/>
      <c r="S311" s="160"/>
      <c r="T311" s="160"/>
      <c r="U311" s="160"/>
      <c r="V311" s="160"/>
      <c r="W311" s="160"/>
      <c r="X311" s="160"/>
      <c r="Y311" s="160"/>
      <c r="Z311" s="160"/>
      <c r="AA311" s="160"/>
      <c r="AB311" s="160"/>
      <c r="AC311" s="160"/>
      <c r="AD311" s="160"/>
      <c r="AE311" s="160"/>
      <c r="AF311" s="160"/>
      <c r="AG311" s="160"/>
      <c r="AH311" s="160"/>
      <c r="AI311" s="160"/>
      <c r="AJ311" s="160"/>
      <c r="AK311" s="160"/>
      <c r="AL311" s="160"/>
      <c r="AM311" s="160"/>
      <c r="AN311" s="160"/>
      <c r="AO311" s="160"/>
      <c r="AP311" s="160"/>
      <c r="AQ311" s="160"/>
      <c r="AR311" s="160"/>
      <c r="AS311" s="160"/>
      <c r="AT311" s="160"/>
      <c r="AU311" s="160"/>
      <c r="AV311" s="160"/>
      <c r="AW311" s="160"/>
      <c r="AX311" s="160"/>
      <c r="AY311" s="160"/>
      <c r="AZ311" s="160"/>
      <c r="BA311" s="160"/>
      <c r="BB311" s="160"/>
      <c r="BC311" s="160"/>
      <c r="BD311" s="160"/>
      <c r="BE311" s="160"/>
      <c r="BF311" s="160"/>
      <c r="BG311" s="160"/>
      <c r="BH311" s="160"/>
      <c r="BI311" s="160"/>
      <c r="BJ311" s="160"/>
      <c r="BK311" s="160"/>
      <c r="BL311" s="160"/>
      <c r="BM311" s="160"/>
      <c r="BN311" s="160"/>
      <c r="BO311" s="160"/>
      <c r="BP311" s="160"/>
      <c r="BQ311" s="160"/>
      <c r="BR311" s="160"/>
      <c r="BS311" s="160"/>
      <c r="BT311" s="160"/>
    </row>
    <row r="312" spans="1:72" s="161" customFormat="1" ht="15.75" customHeight="1" thickBot="1" x14ac:dyDescent="0.3">
      <c r="A312" s="162"/>
      <c r="B312" s="162"/>
      <c r="C312" s="147"/>
      <c r="D312" s="147"/>
      <c r="E312" s="160"/>
      <c r="F312" s="160"/>
      <c r="G312" s="160"/>
      <c r="H312" s="160"/>
      <c r="I312" s="160"/>
      <c r="J312" s="160"/>
      <c r="K312" s="160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160"/>
      <c r="X312" s="160"/>
      <c r="Y312" s="160"/>
      <c r="Z312" s="160"/>
      <c r="AA312" s="160"/>
      <c r="AB312" s="160"/>
      <c r="AC312" s="160"/>
      <c r="AD312" s="160"/>
      <c r="AE312" s="160"/>
      <c r="AF312" s="160"/>
      <c r="AG312" s="160"/>
      <c r="AH312" s="160"/>
      <c r="AI312" s="160"/>
      <c r="AJ312" s="160"/>
      <c r="AK312" s="160"/>
      <c r="AL312" s="160"/>
      <c r="AM312" s="160"/>
      <c r="AN312" s="160"/>
      <c r="AO312" s="160"/>
      <c r="AP312" s="160"/>
      <c r="AQ312" s="160"/>
      <c r="AR312" s="160"/>
      <c r="AS312" s="160"/>
      <c r="AT312" s="160"/>
      <c r="AU312" s="160"/>
      <c r="AV312" s="160"/>
      <c r="AW312" s="160"/>
      <c r="AX312" s="160"/>
      <c r="AY312" s="160"/>
      <c r="AZ312" s="160"/>
      <c r="BA312" s="160"/>
      <c r="BB312" s="160"/>
      <c r="BC312" s="160"/>
      <c r="BD312" s="160"/>
      <c r="BE312" s="160"/>
      <c r="BF312" s="160"/>
      <c r="BG312" s="160"/>
      <c r="BH312" s="160"/>
      <c r="BI312" s="160"/>
      <c r="BJ312" s="160"/>
      <c r="BK312" s="160"/>
      <c r="BL312" s="160"/>
      <c r="BM312" s="160"/>
      <c r="BN312" s="160"/>
      <c r="BO312" s="160"/>
      <c r="BP312" s="160"/>
      <c r="BQ312" s="160"/>
      <c r="BR312" s="160"/>
      <c r="BS312" s="160"/>
      <c r="BT312" s="160"/>
    </row>
    <row r="313" spans="1:72" s="161" customFormat="1" ht="15.75" customHeight="1" thickBot="1" x14ac:dyDescent="0.3">
      <c r="A313" s="162"/>
      <c r="B313" s="162"/>
      <c r="C313" s="147"/>
      <c r="D313" s="147"/>
      <c r="E313" s="160"/>
      <c r="F313" s="160"/>
      <c r="G313" s="160"/>
      <c r="H313" s="160"/>
      <c r="I313" s="160"/>
      <c r="J313" s="160"/>
      <c r="K313" s="160"/>
      <c r="L313" s="160"/>
      <c r="M313" s="160"/>
      <c r="N313" s="160"/>
      <c r="O313" s="160"/>
      <c r="P313" s="160"/>
      <c r="Q313" s="160"/>
      <c r="R313" s="160"/>
      <c r="S313" s="160"/>
      <c r="T313" s="160"/>
      <c r="U313" s="160"/>
      <c r="V313" s="160"/>
      <c r="W313" s="160"/>
      <c r="X313" s="160"/>
      <c r="Y313" s="160"/>
      <c r="Z313" s="160"/>
      <c r="AA313" s="160"/>
      <c r="AB313" s="160"/>
      <c r="AC313" s="160"/>
      <c r="AD313" s="160"/>
      <c r="AE313" s="160"/>
      <c r="AF313" s="160"/>
      <c r="AG313" s="160"/>
      <c r="AH313" s="160"/>
      <c r="AI313" s="160"/>
      <c r="AJ313" s="160"/>
      <c r="AK313" s="160"/>
      <c r="AL313" s="160"/>
      <c r="AM313" s="160"/>
      <c r="AN313" s="160"/>
      <c r="AO313" s="160"/>
      <c r="AP313" s="160"/>
      <c r="AQ313" s="160"/>
      <c r="AR313" s="160"/>
      <c r="AS313" s="160"/>
      <c r="AT313" s="160"/>
      <c r="AU313" s="160"/>
      <c r="AV313" s="160"/>
      <c r="AW313" s="160"/>
      <c r="AX313" s="160"/>
      <c r="AY313" s="160"/>
      <c r="AZ313" s="160"/>
      <c r="BA313" s="160"/>
      <c r="BB313" s="160"/>
      <c r="BC313" s="160"/>
      <c r="BD313" s="160"/>
      <c r="BE313" s="160"/>
      <c r="BF313" s="160"/>
      <c r="BG313" s="160"/>
      <c r="BH313" s="160"/>
      <c r="BI313" s="160"/>
      <c r="BJ313" s="160"/>
      <c r="BK313" s="160"/>
      <c r="BL313" s="160"/>
      <c r="BM313" s="160"/>
      <c r="BN313" s="160"/>
      <c r="BO313" s="160"/>
      <c r="BP313" s="160"/>
      <c r="BQ313" s="160"/>
      <c r="BR313" s="160"/>
      <c r="BS313" s="160"/>
      <c r="BT313" s="160"/>
    </row>
    <row r="314" spans="1:72" s="161" customFormat="1" ht="15.75" customHeight="1" thickBot="1" x14ac:dyDescent="0.3">
      <c r="A314" s="162"/>
      <c r="B314" s="162"/>
      <c r="C314" s="147"/>
      <c r="D314" s="147"/>
      <c r="E314" s="160"/>
      <c r="F314" s="160"/>
      <c r="G314" s="160"/>
      <c r="H314" s="160"/>
      <c r="I314" s="160"/>
      <c r="J314" s="160"/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60"/>
      <c r="Z314" s="160"/>
      <c r="AA314" s="160"/>
      <c r="AB314" s="160"/>
      <c r="AC314" s="160"/>
      <c r="AD314" s="160"/>
      <c r="AE314" s="160"/>
      <c r="AF314" s="160"/>
      <c r="AG314" s="160"/>
      <c r="AH314" s="160"/>
      <c r="AI314" s="160"/>
      <c r="AJ314" s="160"/>
      <c r="AK314" s="160"/>
      <c r="AL314" s="160"/>
      <c r="AM314" s="160"/>
      <c r="AN314" s="160"/>
      <c r="AO314" s="160"/>
      <c r="AP314" s="160"/>
      <c r="AQ314" s="160"/>
      <c r="AR314" s="160"/>
      <c r="AS314" s="160"/>
      <c r="AT314" s="160"/>
      <c r="AU314" s="160"/>
      <c r="AV314" s="160"/>
      <c r="AW314" s="160"/>
      <c r="AX314" s="160"/>
      <c r="AY314" s="160"/>
      <c r="AZ314" s="160"/>
      <c r="BA314" s="160"/>
      <c r="BB314" s="160"/>
      <c r="BC314" s="160"/>
      <c r="BD314" s="160"/>
      <c r="BE314" s="160"/>
      <c r="BF314" s="160"/>
      <c r="BG314" s="160"/>
      <c r="BH314" s="160"/>
      <c r="BI314" s="160"/>
      <c r="BJ314" s="160"/>
      <c r="BK314" s="160"/>
      <c r="BL314" s="160"/>
      <c r="BM314" s="160"/>
      <c r="BN314" s="160"/>
      <c r="BO314" s="160"/>
      <c r="BP314" s="160"/>
      <c r="BQ314" s="160"/>
      <c r="BR314" s="160"/>
      <c r="BS314" s="160"/>
      <c r="BT314" s="160"/>
    </row>
    <row r="315" spans="1:72" s="161" customFormat="1" ht="15.75" customHeight="1" thickBot="1" x14ac:dyDescent="0.3">
      <c r="A315" s="162"/>
      <c r="B315" s="162"/>
      <c r="C315" s="147"/>
      <c r="D315" s="147"/>
      <c r="E315" s="160"/>
      <c r="F315" s="160"/>
      <c r="G315" s="160"/>
      <c r="H315" s="160"/>
      <c r="I315" s="160"/>
      <c r="J315" s="160"/>
      <c r="K315" s="160"/>
      <c r="L315" s="160"/>
      <c r="M315" s="160"/>
      <c r="N315" s="160"/>
      <c r="O315" s="160"/>
      <c r="P315" s="160"/>
      <c r="Q315" s="160"/>
      <c r="R315" s="160"/>
      <c r="S315" s="160"/>
      <c r="T315" s="160"/>
      <c r="U315" s="160"/>
      <c r="V315" s="160"/>
      <c r="W315" s="160"/>
      <c r="X315" s="160"/>
      <c r="Y315" s="160"/>
      <c r="Z315" s="160"/>
      <c r="AA315" s="160"/>
      <c r="AB315" s="160"/>
      <c r="AC315" s="160"/>
      <c r="AD315" s="160"/>
      <c r="AE315" s="160"/>
      <c r="AF315" s="160"/>
      <c r="AG315" s="160"/>
      <c r="AH315" s="160"/>
      <c r="AI315" s="160"/>
      <c r="AJ315" s="160"/>
      <c r="AK315" s="160"/>
      <c r="AL315" s="160"/>
      <c r="AM315" s="160"/>
      <c r="AN315" s="160"/>
      <c r="AO315" s="160"/>
      <c r="AP315" s="160"/>
      <c r="AQ315" s="160"/>
      <c r="AR315" s="160"/>
      <c r="AS315" s="160"/>
      <c r="AT315" s="160"/>
      <c r="AU315" s="160"/>
      <c r="AV315" s="160"/>
      <c r="AW315" s="160"/>
      <c r="AX315" s="160"/>
      <c r="AY315" s="160"/>
      <c r="AZ315" s="160"/>
      <c r="BA315" s="160"/>
      <c r="BB315" s="160"/>
      <c r="BC315" s="160"/>
      <c r="BD315" s="160"/>
      <c r="BE315" s="160"/>
      <c r="BF315" s="160"/>
      <c r="BG315" s="160"/>
      <c r="BH315" s="160"/>
      <c r="BI315" s="160"/>
      <c r="BJ315" s="160"/>
      <c r="BK315" s="160"/>
      <c r="BL315" s="160"/>
      <c r="BM315" s="160"/>
      <c r="BN315" s="160"/>
      <c r="BO315" s="160"/>
      <c r="BP315" s="160"/>
      <c r="BQ315" s="160"/>
      <c r="BR315" s="160"/>
      <c r="BS315" s="160"/>
      <c r="BT315" s="160"/>
    </row>
    <row r="316" spans="1:72" s="161" customFormat="1" ht="15.75" customHeight="1" thickBot="1" x14ac:dyDescent="0.3">
      <c r="A316" s="162"/>
      <c r="B316" s="162"/>
      <c r="C316" s="147"/>
      <c r="D316" s="147"/>
      <c r="E316" s="160"/>
      <c r="F316" s="160"/>
      <c r="G316" s="160"/>
      <c r="H316" s="160"/>
      <c r="I316" s="160"/>
      <c r="J316" s="160"/>
      <c r="K316" s="160"/>
      <c r="L316" s="160"/>
      <c r="M316" s="160"/>
      <c r="N316" s="160"/>
      <c r="O316" s="160"/>
      <c r="P316" s="160"/>
      <c r="Q316" s="160"/>
      <c r="R316" s="160"/>
      <c r="S316" s="160"/>
      <c r="T316" s="160"/>
      <c r="U316" s="160"/>
      <c r="V316" s="160"/>
      <c r="W316" s="160"/>
      <c r="X316" s="160"/>
      <c r="Y316" s="160"/>
      <c r="Z316" s="160"/>
      <c r="AA316" s="160"/>
      <c r="AB316" s="160"/>
      <c r="AC316" s="160"/>
      <c r="AD316" s="160"/>
      <c r="AE316" s="160"/>
      <c r="AF316" s="160"/>
      <c r="AG316" s="160"/>
      <c r="AH316" s="160"/>
      <c r="AI316" s="160"/>
      <c r="AJ316" s="160"/>
      <c r="AK316" s="160"/>
      <c r="AL316" s="160"/>
      <c r="AM316" s="160"/>
      <c r="AN316" s="160"/>
      <c r="AO316" s="160"/>
      <c r="AP316" s="160"/>
      <c r="AQ316" s="160"/>
      <c r="AR316" s="160"/>
      <c r="AS316" s="160"/>
      <c r="AT316" s="160"/>
      <c r="AU316" s="160"/>
      <c r="AV316" s="160"/>
      <c r="AW316" s="160"/>
      <c r="AX316" s="160"/>
      <c r="AY316" s="160"/>
      <c r="AZ316" s="160"/>
      <c r="BA316" s="160"/>
      <c r="BB316" s="160"/>
      <c r="BC316" s="160"/>
      <c r="BD316" s="160"/>
      <c r="BE316" s="160"/>
      <c r="BF316" s="160"/>
      <c r="BG316" s="160"/>
      <c r="BH316" s="160"/>
      <c r="BI316" s="160"/>
      <c r="BJ316" s="160"/>
      <c r="BK316" s="160"/>
      <c r="BL316" s="160"/>
      <c r="BM316" s="160"/>
      <c r="BN316" s="160"/>
      <c r="BO316" s="160"/>
      <c r="BP316" s="160"/>
      <c r="BQ316" s="160"/>
      <c r="BR316" s="160"/>
      <c r="BS316" s="160"/>
      <c r="BT316" s="160"/>
    </row>
    <row r="317" spans="1:72" s="161" customFormat="1" ht="15.75" customHeight="1" thickBot="1" x14ac:dyDescent="0.3">
      <c r="A317" s="162"/>
      <c r="B317" s="162"/>
      <c r="C317" s="147"/>
      <c r="D317" s="147"/>
      <c r="E317" s="160"/>
      <c r="F317" s="160"/>
      <c r="G317" s="160"/>
      <c r="H317" s="160"/>
      <c r="I317" s="160"/>
      <c r="J317" s="160"/>
      <c r="K317" s="160"/>
      <c r="L317" s="160"/>
      <c r="M317" s="160"/>
      <c r="N317" s="160"/>
      <c r="O317" s="160"/>
      <c r="P317" s="160"/>
      <c r="Q317" s="160"/>
      <c r="R317" s="160"/>
      <c r="S317" s="160"/>
      <c r="T317" s="160"/>
      <c r="U317" s="160"/>
      <c r="V317" s="160"/>
      <c r="W317" s="160"/>
      <c r="X317" s="160"/>
      <c r="Y317" s="160"/>
      <c r="Z317" s="160"/>
      <c r="AA317" s="160"/>
      <c r="AB317" s="160"/>
      <c r="AC317" s="160"/>
      <c r="AD317" s="160"/>
      <c r="AE317" s="160"/>
      <c r="AF317" s="160"/>
      <c r="AG317" s="160"/>
      <c r="AH317" s="160"/>
      <c r="AI317" s="160"/>
      <c r="AJ317" s="160"/>
      <c r="AK317" s="160"/>
      <c r="AL317" s="160"/>
      <c r="AM317" s="160"/>
      <c r="AN317" s="160"/>
      <c r="AO317" s="160"/>
      <c r="AP317" s="160"/>
      <c r="AQ317" s="160"/>
      <c r="AR317" s="160"/>
      <c r="AS317" s="160"/>
      <c r="AT317" s="160"/>
      <c r="AU317" s="160"/>
      <c r="AV317" s="160"/>
      <c r="AW317" s="160"/>
      <c r="AX317" s="160"/>
      <c r="AY317" s="160"/>
      <c r="AZ317" s="160"/>
      <c r="BA317" s="160"/>
      <c r="BB317" s="160"/>
      <c r="BC317" s="160"/>
      <c r="BD317" s="160"/>
      <c r="BE317" s="160"/>
      <c r="BF317" s="160"/>
      <c r="BG317" s="160"/>
      <c r="BH317" s="160"/>
      <c r="BI317" s="160"/>
      <c r="BJ317" s="160"/>
      <c r="BK317" s="160"/>
      <c r="BL317" s="160"/>
      <c r="BM317" s="160"/>
      <c r="BN317" s="160"/>
      <c r="BO317" s="160"/>
      <c r="BP317" s="160"/>
      <c r="BQ317" s="160"/>
      <c r="BR317" s="160"/>
      <c r="BS317" s="160"/>
      <c r="BT317" s="160"/>
    </row>
    <row r="318" spans="1:72" s="161" customFormat="1" ht="15.75" customHeight="1" thickBot="1" x14ac:dyDescent="0.3">
      <c r="A318" s="162"/>
      <c r="B318" s="162"/>
      <c r="C318" s="147"/>
      <c r="D318" s="147"/>
      <c r="E318" s="160"/>
      <c r="F318" s="160"/>
      <c r="G318" s="160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  <c r="AA318" s="160"/>
      <c r="AB318" s="160"/>
      <c r="AC318" s="160"/>
      <c r="AD318" s="160"/>
      <c r="AE318" s="160"/>
      <c r="AF318" s="160"/>
      <c r="AG318" s="160"/>
      <c r="AH318" s="160"/>
      <c r="AI318" s="160"/>
      <c r="AJ318" s="160"/>
      <c r="AK318" s="160"/>
      <c r="AL318" s="160"/>
      <c r="AM318" s="160"/>
      <c r="AN318" s="160"/>
      <c r="AO318" s="160"/>
      <c r="AP318" s="160"/>
      <c r="AQ318" s="160"/>
      <c r="AR318" s="160"/>
      <c r="AS318" s="160"/>
      <c r="AT318" s="160"/>
      <c r="AU318" s="160"/>
      <c r="AV318" s="160"/>
      <c r="AW318" s="160"/>
      <c r="AX318" s="160"/>
      <c r="AY318" s="160"/>
      <c r="AZ318" s="160"/>
      <c r="BA318" s="160"/>
      <c r="BB318" s="160"/>
      <c r="BC318" s="160"/>
      <c r="BD318" s="160"/>
      <c r="BE318" s="160"/>
      <c r="BF318" s="160"/>
      <c r="BG318" s="160"/>
      <c r="BH318" s="160"/>
      <c r="BI318" s="160"/>
      <c r="BJ318" s="160"/>
      <c r="BK318" s="160"/>
      <c r="BL318" s="160"/>
      <c r="BM318" s="160"/>
      <c r="BN318" s="160"/>
      <c r="BO318" s="160"/>
      <c r="BP318" s="160"/>
      <c r="BQ318" s="160"/>
      <c r="BR318" s="160"/>
      <c r="BS318" s="160"/>
      <c r="BT318" s="160"/>
    </row>
    <row r="319" spans="1:72" s="161" customFormat="1" ht="15.75" customHeight="1" thickBot="1" x14ac:dyDescent="0.3">
      <c r="A319" s="162"/>
      <c r="B319" s="162"/>
      <c r="C319" s="147"/>
      <c r="D319" s="147"/>
      <c r="E319" s="160"/>
      <c r="F319" s="160"/>
      <c r="G319" s="160"/>
      <c r="H319" s="160"/>
      <c r="I319" s="160"/>
      <c r="J319" s="160"/>
      <c r="K319" s="160"/>
      <c r="L319" s="160"/>
      <c r="M319" s="160"/>
      <c r="N319" s="160"/>
      <c r="O319" s="160"/>
      <c r="P319" s="160"/>
      <c r="Q319" s="160"/>
      <c r="R319" s="160"/>
      <c r="S319" s="160"/>
      <c r="T319" s="160"/>
      <c r="U319" s="160"/>
      <c r="V319" s="160"/>
      <c r="W319" s="160"/>
      <c r="X319" s="160"/>
      <c r="Y319" s="160"/>
      <c r="Z319" s="160"/>
      <c r="AA319" s="160"/>
      <c r="AB319" s="160"/>
      <c r="AC319" s="160"/>
      <c r="AD319" s="160"/>
      <c r="AE319" s="160"/>
      <c r="AF319" s="160"/>
      <c r="AG319" s="160"/>
      <c r="AH319" s="160"/>
      <c r="AI319" s="160"/>
      <c r="AJ319" s="160"/>
      <c r="AK319" s="160"/>
      <c r="AL319" s="160"/>
      <c r="AM319" s="160"/>
      <c r="AN319" s="160"/>
      <c r="AO319" s="160"/>
      <c r="AP319" s="160"/>
      <c r="AQ319" s="160"/>
      <c r="AR319" s="160"/>
      <c r="AS319" s="160"/>
      <c r="AT319" s="160"/>
      <c r="AU319" s="160"/>
      <c r="AV319" s="160"/>
      <c r="AW319" s="160"/>
      <c r="AX319" s="160"/>
      <c r="AY319" s="160"/>
      <c r="AZ319" s="160"/>
      <c r="BA319" s="160"/>
      <c r="BB319" s="160"/>
      <c r="BC319" s="160"/>
      <c r="BD319" s="160"/>
      <c r="BE319" s="160"/>
      <c r="BF319" s="160"/>
      <c r="BG319" s="160"/>
      <c r="BH319" s="160"/>
      <c r="BI319" s="160"/>
      <c r="BJ319" s="160"/>
      <c r="BK319" s="160"/>
      <c r="BL319" s="160"/>
      <c r="BM319" s="160"/>
      <c r="BN319" s="160"/>
      <c r="BO319" s="160"/>
      <c r="BP319" s="160"/>
      <c r="BQ319" s="160"/>
      <c r="BR319" s="160"/>
      <c r="BS319" s="160"/>
      <c r="BT319" s="160"/>
    </row>
    <row r="320" spans="1:72" s="161" customFormat="1" ht="15.75" customHeight="1" thickBot="1" x14ac:dyDescent="0.3">
      <c r="A320" s="162"/>
      <c r="B320" s="162"/>
      <c r="C320" s="147"/>
      <c r="D320" s="147"/>
      <c r="E320" s="160"/>
      <c r="F320" s="160"/>
      <c r="G320" s="160"/>
      <c r="H320" s="160"/>
      <c r="I320" s="160"/>
      <c r="J320" s="160"/>
      <c r="K320" s="160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  <c r="W320" s="160"/>
      <c r="X320" s="160"/>
      <c r="Y320" s="160"/>
      <c r="Z320" s="160"/>
      <c r="AA320" s="160"/>
      <c r="AB320" s="160"/>
      <c r="AC320" s="160"/>
      <c r="AD320" s="160"/>
      <c r="AE320" s="160"/>
      <c r="AF320" s="160"/>
      <c r="AG320" s="160"/>
      <c r="AH320" s="160"/>
      <c r="AI320" s="160"/>
      <c r="AJ320" s="160"/>
      <c r="AK320" s="160"/>
      <c r="AL320" s="160"/>
      <c r="AM320" s="160"/>
      <c r="AN320" s="160"/>
      <c r="AO320" s="160"/>
      <c r="AP320" s="160"/>
      <c r="AQ320" s="160"/>
      <c r="AR320" s="160"/>
      <c r="AS320" s="160"/>
      <c r="AT320" s="160"/>
      <c r="AU320" s="160"/>
      <c r="AV320" s="160"/>
      <c r="AW320" s="160"/>
      <c r="AX320" s="160"/>
      <c r="AY320" s="160"/>
      <c r="AZ320" s="160"/>
      <c r="BA320" s="160"/>
      <c r="BB320" s="160"/>
      <c r="BC320" s="160"/>
      <c r="BD320" s="160"/>
      <c r="BE320" s="160"/>
      <c r="BF320" s="160"/>
      <c r="BG320" s="160"/>
      <c r="BH320" s="160"/>
      <c r="BI320" s="160"/>
      <c r="BJ320" s="160"/>
      <c r="BK320" s="160"/>
      <c r="BL320" s="160"/>
      <c r="BM320" s="160"/>
      <c r="BN320" s="160"/>
      <c r="BO320" s="160"/>
      <c r="BP320" s="160"/>
      <c r="BQ320" s="160"/>
      <c r="BR320" s="160"/>
      <c r="BS320" s="160"/>
      <c r="BT320" s="160"/>
    </row>
    <row r="321" spans="1:72" s="161" customFormat="1" ht="15.75" customHeight="1" thickBot="1" x14ac:dyDescent="0.3">
      <c r="A321" s="162"/>
      <c r="B321" s="162"/>
      <c r="C321" s="147"/>
      <c r="D321" s="147"/>
      <c r="E321" s="160"/>
      <c r="F321" s="160"/>
      <c r="G321" s="160"/>
      <c r="H321" s="160"/>
      <c r="I321" s="160"/>
      <c r="J321" s="160"/>
      <c r="K321" s="160"/>
      <c r="L321" s="160"/>
      <c r="M321" s="160"/>
      <c r="N321" s="160"/>
      <c r="O321" s="160"/>
      <c r="P321" s="160"/>
      <c r="Q321" s="160"/>
      <c r="R321" s="160"/>
      <c r="S321" s="160"/>
      <c r="T321" s="160"/>
      <c r="U321" s="160"/>
      <c r="V321" s="160"/>
      <c r="W321" s="160"/>
      <c r="X321" s="160"/>
      <c r="Y321" s="160"/>
      <c r="Z321" s="160"/>
      <c r="AA321" s="160"/>
      <c r="AB321" s="160"/>
      <c r="AC321" s="160"/>
      <c r="AD321" s="160"/>
      <c r="AE321" s="160"/>
      <c r="AF321" s="160"/>
      <c r="AG321" s="160"/>
      <c r="AH321" s="160"/>
      <c r="AI321" s="160"/>
      <c r="AJ321" s="160"/>
      <c r="AK321" s="160"/>
      <c r="AL321" s="160"/>
      <c r="AM321" s="160"/>
      <c r="AN321" s="160"/>
      <c r="AO321" s="160"/>
      <c r="AP321" s="160"/>
      <c r="AQ321" s="160"/>
      <c r="AR321" s="160"/>
      <c r="AS321" s="160"/>
      <c r="AT321" s="160"/>
      <c r="AU321" s="160"/>
      <c r="AV321" s="160"/>
      <c r="AW321" s="160"/>
      <c r="AX321" s="160"/>
      <c r="AY321" s="160"/>
      <c r="AZ321" s="160"/>
      <c r="BA321" s="160"/>
      <c r="BB321" s="160"/>
      <c r="BC321" s="160"/>
      <c r="BD321" s="160"/>
      <c r="BE321" s="160"/>
      <c r="BF321" s="160"/>
      <c r="BG321" s="160"/>
      <c r="BH321" s="160"/>
      <c r="BI321" s="160"/>
      <c r="BJ321" s="160"/>
      <c r="BK321" s="160"/>
      <c r="BL321" s="160"/>
      <c r="BM321" s="160"/>
      <c r="BN321" s="160"/>
      <c r="BO321" s="160"/>
      <c r="BP321" s="160"/>
      <c r="BQ321" s="160"/>
      <c r="BR321" s="160"/>
      <c r="BS321" s="160"/>
      <c r="BT321" s="160"/>
    </row>
    <row r="322" spans="1:72" s="161" customFormat="1" ht="15.75" customHeight="1" thickBot="1" x14ac:dyDescent="0.3">
      <c r="A322" s="162"/>
      <c r="B322" s="162"/>
      <c r="C322" s="147"/>
      <c r="D322" s="147"/>
      <c r="E322" s="160"/>
      <c r="F322" s="160"/>
      <c r="G322" s="160"/>
      <c r="H322" s="160"/>
      <c r="I322" s="160"/>
      <c r="J322" s="160"/>
      <c r="K322" s="160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0"/>
      <c r="W322" s="160"/>
      <c r="X322" s="160"/>
      <c r="Y322" s="160"/>
      <c r="Z322" s="160"/>
      <c r="AA322" s="160"/>
      <c r="AB322" s="160"/>
      <c r="AC322" s="160"/>
      <c r="AD322" s="160"/>
      <c r="AE322" s="160"/>
      <c r="AF322" s="160"/>
      <c r="AG322" s="160"/>
      <c r="AH322" s="160"/>
      <c r="AI322" s="160"/>
      <c r="AJ322" s="160"/>
      <c r="AK322" s="160"/>
      <c r="AL322" s="160"/>
      <c r="AM322" s="160"/>
      <c r="AN322" s="160"/>
      <c r="AO322" s="160"/>
      <c r="AP322" s="160"/>
      <c r="AQ322" s="160"/>
      <c r="AR322" s="160"/>
      <c r="AS322" s="160"/>
      <c r="AT322" s="160"/>
      <c r="AU322" s="160"/>
      <c r="AV322" s="160"/>
      <c r="AW322" s="160"/>
      <c r="AX322" s="160"/>
      <c r="AY322" s="160"/>
      <c r="AZ322" s="160"/>
      <c r="BA322" s="160"/>
      <c r="BB322" s="160"/>
      <c r="BC322" s="160"/>
      <c r="BD322" s="160"/>
      <c r="BE322" s="160"/>
      <c r="BF322" s="160"/>
      <c r="BG322" s="160"/>
      <c r="BH322" s="160"/>
      <c r="BI322" s="160"/>
      <c r="BJ322" s="160"/>
      <c r="BK322" s="160"/>
      <c r="BL322" s="160"/>
      <c r="BM322" s="160"/>
      <c r="BN322" s="160"/>
      <c r="BO322" s="160"/>
      <c r="BP322" s="160"/>
      <c r="BQ322" s="160"/>
      <c r="BR322" s="160"/>
      <c r="BS322" s="160"/>
      <c r="BT322" s="160"/>
    </row>
    <row r="323" spans="1:72" s="161" customFormat="1" ht="15.75" customHeight="1" thickBot="1" x14ac:dyDescent="0.3">
      <c r="A323" s="162"/>
      <c r="B323" s="162"/>
      <c r="C323" s="147"/>
      <c r="D323" s="147"/>
      <c r="E323" s="160"/>
      <c r="F323" s="160"/>
      <c r="G323" s="160"/>
      <c r="H323" s="160"/>
      <c r="I323" s="160"/>
      <c r="J323" s="160"/>
      <c r="K323" s="160"/>
      <c r="L323" s="160"/>
      <c r="M323" s="160"/>
      <c r="N323" s="160"/>
      <c r="O323" s="160"/>
      <c r="P323" s="160"/>
      <c r="Q323" s="160"/>
      <c r="R323" s="160"/>
      <c r="S323" s="160"/>
      <c r="T323" s="160"/>
      <c r="U323" s="160"/>
      <c r="V323" s="160"/>
      <c r="W323" s="160"/>
      <c r="X323" s="160"/>
      <c r="Y323" s="160"/>
      <c r="Z323" s="160"/>
      <c r="AA323" s="160"/>
      <c r="AB323" s="160"/>
      <c r="AC323" s="160"/>
      <c r="AD323" s="160"/>
      <c r="AE323" s="160"/>
      <c r="AF323" s="160"/>
      <c r="AG323" s="160"/>
      <c r="AH323" s="160"/>
      <c r="AI323" s="160"/>
      <c r="AJ323" s="160"/>
      <c r="AK323" s="160"/>
      <c r="AL323" s="160"/>
      <c r="AM323" s="160"/>
      <c r="AN323" s="160"/>
      <c r="AO323" s="160"/>
      <c r="AP323" s="160"/>
      <c r="AQ323" s="160"/>
      <c r="AR323" s="160"/>
      <c r="AS323" s="160"/>
      <c r="AT323" s="160"/>
      <c r="AU323" s="160"/>
      <c r="AV323" s="160"/>
      <c r="AW323" s="160"/>
      <c r="AX323" s="160"/>
      <c r="AY323" s="160"/>
      <c r="AZ323" s="160"/>
      <c r="BA323" s="160"/>
      <c r="BB323" s="160"/>
      <c r="BC323" s="160"/>
      <c r="BD323" s="160"/>
      <c r="BE323" s="160"/>
      <c r="BF323" s="160"/>
      <c r="BG323" s="160"/>
      <c r="BH323" s="160"/>
      <c r="BI323" s="160"/>
      <c r="BJ323" s="160"/>
      <c r="BK323" s="160"/>
      <c r="BL323" s="160"/>
      <c r="BM323" s="160"/>
      <c r="BN323" s="160"/>
      <c r="BO323" s="160"/>
      <c r="BP323" s="160"/>
      <c r="BQ323" s="160"/>
      <c r="BR323" s="160"/>
      <c r="BS323" s="160"/>
      <c r="BT323" s="160"/>
    </row>
    <row r="324" spans="1:72" s="161" customFormat="1" ht="15.75" customHeight="1" thickBot="1" x14ac:dyDescent="0.3">
      <c r="A324" s="162"/>
      <c r="B324" s="162"/>
      <c r="C324" s="147"/>
      <c r="D324" s="147"/>
      <c r="E324" s="160"/>
      <c r="F324" s="160"/>
      <c r="G324" s="160"/>
      <c r="H324" s="160"/>
      <c r="I324" s="160"/>
      <c r="J324" s="160"/>
      <c r="K324" s="160"/>
      <c r="L324" s="160"/>
      <c r="M324" s="160"/>
      <c r="N324" s="160"/>
      <c r="O324" s="160"/>
      <c r="P324" s="160"/>
      <c r="Q324" s="160"/>
      <c r="R324" s="160"/>
      <c r="S324" s="160"/>
      <c r="T324" s="160"/>
      <c r="U324" s="160"/>
      <c r="V324" s="160"/>
      <c r="W324" s="160"/>
      <c r="X324" s="160"/>
      <c r="Y324" s="160"/>
      <c r="Z324" s="160"/>
      <c r="AA324" s="160"/>
      <c r="AB324" s="160"/>
      <c r="AC324" s="160"/>
      <c r="AD324" s="160"/>
      <c r="AE324" s="160"/>
      <c r="AF324" s="160"/>
      <c r="AG324" s="160"/>
      <c r="AH324" s="160"/>
      <c r="AI324" s="160"/>
      <c r="AJ324" s="160"/>
      <c r="AK324" s="160"/>
      <c r="AL324" s="160"/>
      <c r="AM324" s="160"/>
      <c r="AN324" s="160"/>
      <c r="AO324" s="160"/>
      <c r="AP324" s="160"/>
      <c r="AQ324" s="160"/>
      <c r="AR324" s="160"/>
      <c r="AS324" s="160"/>
      <c r="AT324" s="160"/>
      <c r="AU324" s="160"/>
      <c r="AV324" s="160"/>
      <c r="AW324" s="160"/>
      <c r="AX324" s="160"/>
      <c r="AY324" s="160"/>
      <c r="AZ324" s="160"/>
      <c r="BA324" s="160"/>
      <c r="BB324" s="160"/>
      <c r="BC324" s="160"/>
      <c r="BD324" s="160"/>
      <c r="BE324" s="160"/>
      <c r="BF324" s="160"/>
      <c r="BG324" s="160"/>
      <c r="BH324" s="160"/>
      <c r="BI324" s="160"/>
      <c r="BJ324" s="160"/>
      <c r="BK324" s="160"/>
      <c r="BL324" s="160"/>
      <c r="BM324" s="160"/>
      <c r="BN324" s="160"/>
      <c r="BO324" s="160"/>
      <c r="BP324" s="160"/>
      <c r="BQ324" s="160"/>
      <c r="BR324" s="160"/>
      <c r="BS324" s="160"/>
      <c r="BT324" s="160"/>
    </row>
    <row r="325" spans="1:72" s="161" customFormat="1" ht="15.75" customHeight="1" thickBot="1" x14ac:dyDescent="0.3">
      <c r="A325" s="162"/>
      <c r="B325" s="162"/>
      <c r="C325" s="147"/>
      <c r="D325" s="147"/>
      <c r="E325" s="160"/>
      <c r="F325" s="160"/>
      <c r="G325" s="160"/>
      <c r="H325" s="160"/>
      <c r="I325" s="160"/>
      <c r="J325" s="160"/>
      <c r="K325" s="160"/>
      <c r="L325" s="160"/>
      <c r="M325" s="160"/>
      <c r="N325" s="160"/>
      <c r="O325" s="160"/>
      <c r="P325" s="160"/>
      <c r="Q325" s="160"/>
      <c r="R325" s="160"/>
      <c r="S325" s="160"/>
      <c r="T325" s="160"/>
      <c r="U325" s="160"/>
      <c r="V325" s="160"/>
      <c r="W325" s="160"/>
      <c r="X325" s="160"/>
      <c r="Y325" s="160"/>
      <c r="Z325" s="160"/>
      <c r="AA325" s="160"/>
      <c r="AB325" s="160"/>
      <c r="AC325" s="160"/>
      <c r="AD325" s="160"/>
      <c r="AE325" s="160"/>
      <c r="AF325" s="160"/>
      <c r="AG325" s="160"/>
      <c r="AH325" s="160"/>
      <c r="AI325" s="160"/>
      <c r="AJ325" s="160"/>
      <c r="AK325" s="160"/>
      <c r="AL325" s="160"/>
      <c r="AM325" s="160"/>
      <c r="AN325" s="160"/>
      <c r="AO325" s="160"/>
      <c r="AP325" s="160"/>
      <c r="AQ325" s="160"/>
      <c r="AR325" s="160"/>
      <c r="AS325" s="160"/>
      <c r="AT325" s="160"/>
      <c r="AU325" s="160"/>
      <c r="AV325" s="160"/>
      <c r="AW325" s="160"/>
      <c r="AX325" s="160"/>
      <c r="AY325" s="160"/>
      <c r="AZ325" s="160"/>
      <c r="BA325" s="160"/>
      <c r="BB325" s="160"/>
      <c r="BC325" s="160"/>
      <c r="BD325" s="160"/>
      <c r="BE325" s="160"/>
      <c r="BF325" s="160"/>
      <c r="BG325" s="160"/>
      <c r="BH325" s="160"/>
      <c r="BI325" s="160"/>
      <c r="BJ325" s="160"/>
      <c r="BK325" s="160"/>
      <c r="BL325" s="160"/>
      <c r="BM325" s="160"/>
      <c r="BN325" s="160"/>
      <c r="BO325" s="160"/>
      <c r="BP325" s="160"/>
      <c r="BQ325" s="160"/>
      <c r="BR325" s="160"/>
      <c r="BS325" s="160"/>
      <c r="BT325" s="160"/>
    </row>
    <row r="326" spans="1:72" ht="15.75" customHeight="1" thickBot="1" x14ac:dyDescent="0.3">
      <c r="A326" s="165"/>
      <c r="B326" s="165"/>
      <c r="C326" s="148"/>
      <c r="D326" s="148"/>
    </row>
    <row r="327" spans="1:72" ht="15.75" customHeight="1" thickBot="1" x14ac:dyDescent="0.3">
      <c r="A327" s="165"/>
      <c r="B327" s="165"/>
      <c r="C327" s="148"/>
      <c r="D327" s="148"/>
    </row>
    <row r="328" spans="1:72" ht="15.75" customHeight="1" thickBot="1" x14ac:dyDescent="0.3">
      <c r="A328" s="165"/>
      <c r="B328" s="165"/>
      <c r="C328" s="148"/>
      <c r="D328" s="148"/>
    </row>
    <row r="329" spans="1:72" ht="15.75" customHeight="1" thickBot="1" x14ac:dyDescent="0.3">
      <c r="A329" s="165"/>
      <c r="B329" s="165"/>
      <c r="C329" s="148"/>
      <c r="D329" s="148"/>
    </row>
    <row r="330" spans="1:72" ht="15.75" customHeight="1" thickBot="1" x14ac:dyDescent="0.3">
      <c r="A330" s="165"/>
      <c r="B330" s="165"/>
      <c r="C330" s="148"/>
      <c r="D330" s="148"/>
    </row>
    <row r="331" spans="1:72" ht="15.75" customHeight="1" thickBot="1" x14ac:dyDescent="0.3">
      <c r="A331" s="165"/>
      <c r="B331" s="165"/>
      <c r="C331" s="148"/>
      <c r="D331" s="148"/>
    </row>
    <row r="332" spans="1:72" ht="15.75" customHeight="1" thickBot="1" x14ac:dyDescent="0.3">
      <c r="A332" s="165"/>
      <c r="B332" s="165"/>
      <c r="C332" s="148"/>
      <c r="D332" s="148"/>
      <c r="E332" s="166"/>
      <c r="F332" s="166"/>
      <c r="G332" s="166"/>
      <c r="H332" s="166"/>
      <c r="I332" s="166"/>
      <c r="J332" s="166"/>
      <c r="K332" s="166"/>
      <c r="L332" s="166"/>
      <c r="M332" s="166"/>
      <c r="N332" s="166"/>
      <c r="O332" s="166"/>
      <c r="P332" s="166"/>
      <c r="Q332" s="166"/>
      <c r="R332" s="166"/>
      <c r="S332" s="166"/>
      <c r="T332" s="166"/>
      <c r="U332" s="166"/>
      <c r="V332" s="166"/>
      <c r="W332" s="166"/>
      <c r="X332" s="166"/>
      <c r="Y332" s="166"/>
      <c r="Z332" s="166"/>
      <c r="AA332" s="166"/>
      <c r="AB332" s="166"/>
      <c r="AC332" s="166"/>
      <c r="AD332" s="166"/>
      <c r="AE332" s="166"/>
      <c r="AF332" s="166"/>
      <c r="AG332" s="166"/>
      <c r="AH332" s="166"/>
      <c r="AI332" s="166"/>
      <c r="AJ332" s="166"/>
      <c r="AK332" s="166"/>
      <c r="AL332" s="166"/>
      <c r="AM332" s="166"/>
      <c r="AN332" s="166"/>
      <c r="AO332" s="166"/>
      <c r="AP332" s="166"/>
      <c r="AQ332" s="166"/>
      <c r="AR332" s="166"/>
      <c r="AS332" s="166"/>
      <c r="AT332" s="166"/>
      <c r="AU332" s="166"/>
      <c r="AV332" s="166"/>
      <c r="AW332" s="166"/>
      <c r="AX332" s="166"/>
      <c r="AY332" s="166"/>
      <c r="AZ332" s="166"/>
      <c r="BA332" s="166"/>
      <c r="BB332" s="166"/>
      <c r="BC332" s="166"/>
      <c r="BD332" s="166"/>
      <c r="BE332" s="166"/>
      <c r="BF332" s="166"/>
      <c r="BG332" s="166"/>
      <c r="BH332" s="166"/>
      <c r="BI332" s="166"/>
      <c r="BJ332" s="166"/>
      <c r="BK332" s="166"/>
      <c r="BL332" s="166"/>
      <c r="BM332" s="166"/>
      <c r="BN332" s="166"/>
      <c r="BO332" s="166"/>
      <c r="BP332" s="166"/>
      <c r="BQ332" s="166"/>
      <c r="BR332" s="166"/>
      <c r="BS332" s="166"/>
      <c r="BT332" s="166"/>
    </row>
    <row r="333" spans="1:72" ht="15.75" customHeight="1" thickBot="1" x14ac:dyDescent="0.3">
      <c r="A333" s="165"/>
      <c r="B333" s="165"/>
      <c r="C333" s="148"/>
      <c r="D333" s="148"/>
      <c r="E333" s="166"/>
      <c r="F333" s="166"/>
      <c r="G333" s="166"/>
      <c r="H333" s="166"/>
      <c r="I333" s="166"/>
      <c r="J333" s="166"/>
      <c r="K333" s="166"/>
      <c r="L333" s="166"/>
      <c r="M333" s="166"/>
      <c r="N333" s="166"/>
      <c r="O333" s="166"/>
      <c r="P333" s="166"/>
      <c r="Q333" s="166"/>
      <c r="R333" s="166"/>
      <c r="S333" s="166"/>
      <c r="T333" s="166"/>
      <c r="U333" s="166"/>
      <c r="V333" s="166"/>
      <c r="W333" s="166"/>
      <c r="X333" s="166"/>
      <c r="Y333" s="166"/>
      <c r="Z333" s="166"/>
      <c r="AA333" s="166"/>
      <c r="AB333" s="166"/>
      <c r="AC333" s="166"/>
      <c r="AD333" s="166"/>
      <c r="AE333" s="166"/>
      <c r="AF333" s="166"/>
      <c r="AG333" s="166"/>
      <c r="AH333" s="166"/>
      <c r="AI333" s="166"/>
      <c r="AJ333" s="166"/>
      <c r="AK333" s="166"/>
      <c r="AL333" s="166"/>
      <c r="AM333" s="166"/>
      <c r="AN333" s="166"/>
      <c r="AO333" s="166"/>
      <c r="AP333" s="166"/>
      <c r="AQ333" s="166"/>
      <c r="AR333" s="166"/>
      <c r="AS333" s="166"/>
      <c r="AT333" s="166"/>
      <c r="AU333" s="166"/>
      <c r="AV333" s="166"/>
      <c r="AW333" s="166"/>
      <c r="AX333" s="166"/>
      <c r="AY333" s="166"/>
      <c r="AZ333" s="166"/>
      <c r="BA333" s="166"/>
      <c r="BB333" s="166"/>
      <c r="BC333" s="166"/>
      <c r="BD333" s="166"/>
      <c r="BE333" s="166"/>
      <c r="BF333" s="166"/>
      <c r="BG333" s="166"/>
      <c r="BH333" s="166"/>
      <c r="BI333" s="166"/>
      <c r="BJ333" s="166"/>
      <c r="BK333" s="166"/>
      <c r="BL333" s="166"/>
      <c r="BM333" s="166"/>
      <c r="BN333" s="166"/>
      <c r="BO333" s="166"/>
      <c r="BP333" s="166"/>
      <c r="BQ333" s="166"/>
      <c r="BR333" s="166"/>
      <c r="BS333" s="166"/>
      <c r="BT333" s="166"/>
    </row>
    <row r="334" spans="1:72" ht="15.75" customHeight="1" thickBot="1" x14ac:dyDescent="0.3">
      <c r="A334" s="165"/>
      <c r="B334" s="165"/>
      <c r="C334" s="148"/>
      <c r="D334" s="148"/>
      <c r="E334" s="166"/>
      <c r="F334" s="166"/>
      <c r="G334" s="166"/>
      <c r="H334" s="166"/>
      <c r="I334" s="166"/>
      <c r="J334" s="166"/>
      <c r="K334" s="166"/>
      <c r="L334" s="166"/>
      <c r="M334" s="166"/>
      <c r="N334" s="166"/>
      <c r="O334" s="166"/>
      <c r="P334" s="166"/>
      <c r="Q334" s="166"/>
      <c r="R334" s="166"/>
      <c r="S334" s="166"/>
      <c r="T334" s="166"/>
      <c r="U334" s="166"/>
      <c r="V334" s="166"/>
      <c r="W334" s="166"/>
      <c r="X334" s="166"/>
      <c r="Y334" s="166"/>
      <c r="Z334" s="166"/>
      <c r="AA334" s="166"/>
      <c r="AB334" s="166"/>
      <c r="AC334" s="166"/>
      <c r="AD334" s="166"/>
      <c r="AE334" s="166"/>
      <c r="AF334" s="166"/>
      <c r="AG334" s="166"/>
      <c r="AH334" s="166"/>
      <c r="AI334" s="166"/>
      <c r="AJ334" s="166"/>
      <c r="AK334" s="166"/>
      <c r="AL334" s="166"/>
      <c r="AM334" s="166"/>
      <c r="AN334" s="166"/>
      <c r="AO334" s="166"/>
      <c r="AP334" s="166"/>
      <c r="AQ334" s="166"/>
      <c r="AR334" s="166"/>
      <c r="AS334" s="166"/>
      <c r="AT334" s="166"/>
      <c r="AU334" s="166"/>
      <c r="AV334" s="166"/>
      <c r="AW334" s="166"/>
      <c r="AX334" s="166"/>
      <c r="AY334" s="166"/>
      <c r="AZ334" s="166"/>
      <c r="BA334" s="166"/>
      <c r="BB334" s="166"/>
      <c r="BC334" s="166"/>
      <c r="BD334" s="166"/>
      <c r="BE334" s="166"/>
      <c r="BF334" s="166"/>
      <c r="BG334" s="166"/>
      <c r="BH334" s="166"/>
      <c r="BI334" s="166"/>
      <c r="BJ334" s="166"/>
      <c r="BK334" s="166"/>
      <c r="BL334" s="166"/>
      <c r="BM334" s="166"/>
      <c r="BN334" s="166"/>
      <c r="BO334" s="166"/>
      <c r="BP334" s="166"/>
      <c r="BQ334" s="166"/>
      <c r="BR334" s="166"/>
      <c r="BS334" s="166"/>
      <c r="BT334" s="166"/>
    </row>
    <row r="335" spans="1:72" ht="15.75" customHeight="1" thickBot="1" x14ac:dyDescent="0.3">
      <c r="A335" s="165"/>
      <c r="B335" s="165"/>
      <c r="C335" s="148"/>
      <c r="D335" s="148"/>
      <c r="E335" s="166"/>
      <c r="F335" s="166"/>
      <c r="G335" s="166"/>
      <c r="H335" s="166"/>
      <c r="I335" s="166"/>
      <c r="J335" s="166"/>
      <c r="K335" s="166"/>
      <c r="L335" s="166"/>
      <c r="M335" s="166"/>
      <c r="N335" s="166"/>
      <c r="O335" s="166"/>
      <c r="P335" s="166"/>
      <c r="Q335" s="166"/>
      <c r="R335" s="166"/>
      <c r="S335" s="166"/>
      <c r="T335" s="166"/>
      <c r="U335" s="166"/>
      <c r="V335" s="166"/>
      <c r="W335" s="166"/>
      <c r="X335" s="166"/>
      <c r="Y335" s="166"/>
      <c r="Z335" s="166"/>
      <c r="AA335" s="166"/>
      <c r="AB335" s="166"/>
      <c r="AC335" s="166"/>
      <c r="AD335" s="166"/>
      <c r="AE335" s="166"/>
      <c r="AF335" s="166"/>
      <c r="AG335" s="166"/>
      <c r="AH335" s="166"/>
      <c r="AI335" s="166"/>
      <c r="AJ335" s="166"/>
      <c r="AK335" s="166"/>
      <c r="AL335" s="166"/>
      <c r="AM335" s="166"/>
      <c r="AN335" s="166"/>
      <c r="AO335" s="166"/>
      <c r="AP335" s="166"/>
      <c r="AQ335" s="166"/>
      <c r="AR335" s="166"/>
      <c r="AS335" s="166"/>
      <c r="AT335" s="166"/>
      <c r="AU335" s="166"/>
      <c r="AV335" s="166"/>
      <c r="AW335" s="166"/>
      <c r="AX335" s="166"/>
      <c r="AY335" s="166"/>
      <c r="AZ335" s="166"/>
      <c r="BA335" s="166"/>
      <c r="BB335" s="166"/>
      <c r="BC335" s="166"/>
      <c r="BD335" s="166"/>
      <c r="BE335" s="166"/>
      <c r="BF335" s="166"/>
      <c r="BG335" s="166"/>
      <c r="BH335" s="166"/>
      <c r="BI335" s="166"/>
      <c r="BJ335" s="166"/>
      <c r="BK335" s="166"/>
      <c r="BL335" s="166"/>
      <c r="BM335" s="166"/>
      <c r="BN335" s="166"/>
      <c r="BO335" s="166"/>
      <c r="BP335" s="166"/>
      <c r="BQ335" s="166"/>
      <c r="BR335" s="166"/>
      <c r="BS335" s="166"/>
      <c r="BT335" s="166"/>
    </row>
    <row r="336" spans="1:72" ht="15.75" customHeight="1" thickBot="1" x14ac:dyDescent="0.3">
      <c r="A336" s="165"/>
      <c r="B336" s="165"/>
      <c r="C336" s="148"/>
      <c r="D336" s="148"/>
      <c r="E336" s="166"/>
      <c r="F336" s="166"/>
      <c r="G336" s="166"/>
      <c r="H336" s="166"/>
      <c r="I336" s="166"/>
      <c r="J336" s="166"/>
      <c r="K336" s="166"/>
      <c r="L336" s="166"/>
      <c r="M336" s="166"/>
      <c r="N336" s="166"/>
      <c r="O336" s="166"/>
      <c r="P336" s="166"/>
      <c r="Q336" s="166"/>
      <c r="R336" s="166"/>
      <c r="S336" s="166"/>
      <c r="T336" s="166"/>
      <c r="U336" s="166"/>
      <c r="V336" s="166"/>
      <c r="W336" s="166"/>
      <c r="X336" s="166"/>
      <c r="Y336" s="166"/>
      <c r="Z336" s="166"/>
      <c r="AA336" s="166"/>
      <c r="AB336" s="166"/>
      <c r="AC336" s="166"/>
      <c r="AD336" s="166"/>
      <c r="AE336" s="166"/>
      <c r="AF336" s="166"/>
      <c r="AG336" s="166"/>
      <c r="AH336" s="166"/>
      <c r="AI336" s="166"/>
      <c r="AJ336" s="166"/>
      <c r="AK336" s="166"/>
      <c r="AL336" s="166"/>
      <c r="AM336" s="166"/>
      <c r="AN336" s="166"/>
      <c r="AO336" s="166"/>
      <c r="AP336" s="166"/>
      <c r="AQ336" s="166"/>
      <c r="AR336" s="166"/>
      <c r="AS336" s="166"/>
      <c r="AT336" s="166"/>
      <c r="AU336" s="166"/>
      <c r="AV336" s="166"/>
      <c r="AW336" s="166"/>
      <c r="AX336" s="166"/>
      <c r="AY336" s="166"/>
      <c r="AZ336" s="166"/>
      <c r="BA336" s="166"/>
      <c r="BB336" s="166"/>
      <c r="BC336" s="166"/>
      <c r="BD336" s="166"/>
      <c r="BE336" s="166"/>
      <c r="BF336" s="166"/>
      <c r="BG336" s="166"/>
      <c r="BH336" s="166"/>
      <c r="BI336" s="166"/>
      <c r="BJ336" s="166"/>
      <c r="BK336" s="166"/>
      <c r="BL336" s="166"/>
      <c r="BM336" s="166"/>
      <c r="BN336" s="166"/>
      <c r="BO336" s="166"/>
      <c r="BP336" s="166"/>
      <c r="BQ336" s="166"/>
      <c r="BR336" s="166"/>
      <c r="BS336" s="166"/>
      <c r="BT336" s="166"/>
    </row>
    <row r="337" spans="1:72" ht="15.75" customHeight="1" thickBot="1" x14ac:dyDescent="0.3">
      <c r="A337" s="165"/>
      <c r="B337" s="165"/>
      <c r="C337" s="148"/>
      <c r="D337" s="148"/>
      <c r="E337" s="166"/>
      <c r="F337" s="166"/>
      <c r="G337" s="166"/>
      <c r="H337" s="166"/>
      <c r="I337" s="166"/>
      <c r="J337" s="166"/>
      <c r="K337" s="166"/>
      <c r="L337" s="166"/>
      <c r="M337" s="166"/>
      <c r="N337" s="166"/>
      <c r="O337" s="166"/>
      <c r="P337" s="166"/>
      <c r="Q337" s="166"/>
      <c r="R337" s="166"/>
      <c r="S337" s="166"/>
      <c r="T337" s="166"/>
      <c r="U337" s="166"/>
      <c r="V337" s="166"/>
      <c r="W337" s="166"/>
      <c r="X337" s="166"/>
      <c r="Y337" s="166"/>
      <c r="Z337" s="166"/>
      <c r="AA337" s="166"/>
      <c r="AB337" s="166"/>
      <c r="AC337" s="166"/>
      <c r="AD337" s="166"/>
      <c r="AE337" s="166"/>
      <c r="AF337" s="166"/>
      <c r="AG337" s="166"/>
      <c r="AH337" s="166"/>
      <c r="AI337" s="166"/>
      <c r="AJ337" s="166"/>
      <c r="AK337" s="166"/>
      <c r="AL337" s="166"/>
      <c r="AM337" s="166"/>
      <c r="AN337" s="166"/>
      <c r="AO337" s="166"/>
      <c r="AP337" s="166"/>
      <c r="AQ337" s="166"/>
      <c r="AR337" s="166"/>
      <c r="AS337" s="166"/>
      <c r="AT337" s="166"/>
      <c r="AU337" s="166"/>
      <c r="AV337" s="166"/>
      <c r="AW337" s="166"/>
      <c r="AX337" s="166"/>
      <c r="AY337" s="166"/>
      <c r="AZ337" s="166"/>
      <c r="BA337" s="166"/>
      <c r="BB337" s="166"/>
      <c r="BC337" s="166"/>
      <c r="BD337" s="166"/>
      <c r="BE337" s="166"/>
      <c r="BF337" s="166"/>
      <c r="BG337" s="166"/>
      <c r="BH337" s="166"/>
      <c r="BI337" s="166"/>
      <c r="BJ337" s="166"/>
      <c r="BK337" s="166"/>
      <c r="BL337" s="166"/>
      <c r="BM337" s="166"/>
      <c r="BN337" s="166"/>
      <c r="BO337" s="166"/>
      <c r="BP337" s="166"/>
      <c r="BQ337" s="166"/>
      <c r="BR337" s="166"/>
      <c r="BS337" s="166"/>
      <c r="BT337" s="166"/>
    </row>
    <row r="338" spans="1:72" ht="15.75" customHeight="1" thickBot="1" x14ac:dyDescent="0.3">
      <c r="A338" s="165"/>
      <c r="B338" s="165"/>
      <c r="C338" s="148"/>
      <c r="D338" s="148"/>
      <c r="E338" s="166"/>
      <c r="F338" s="166"/>
      <c r="G338" s="166"/>
      <c r="H338" s="166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  <c r="S338" s="166"/>
      <c r="T338" s="166"/>
      <c r="U338" s="166"/>
      <c r="V338" s="166"/>
      <c r="W338" s="166"/>
      <c r="X338" s="166"/>
      <c r="Y338" s="166"/>
      <c r="Z338" s="166"/>
      <c r="AA338" s="166"/>
      <c r="AB338" s="166"/>
      <c r="AC338" s="166"/>
      <c r="AD338" s="166"/>
      <c r="AE338" s="166"/>
      <c r="AF338" s="166"/>
      <c r="AG338" s="166"/>
      <c r="AH338" s="166"/>
      <c r="AI338" s="166"/>
      <c r="AJ338" s="166"/>
      <c r="AK338" s="166"/>
      <c r="AL338" s="166"/>
      <c r="AM338" s="166"/>
      <c r="AN338" s="166"/>
      <c r="AO338" s="166"/>
      <c r="AP338" s="166"/>
      <c r="AQ338" s="166"/>
      <c r="AR338" s="166"/>
      <c r="AS338" s="166"/>
      <c r="AT338" s="166"/>
      <c r="AU338" s="166"/>
      <c r="AV338" s="166"/>
      <c r="AW338" s="166"/>
      <c r="AX338" s="166"/>
      <c r="AY338" s="166"/>
      <c r="AZ338" s="166"/>
      <c r="BA338" s="166"/>
      <c r="BB338" s="166"/>
      <c r="BC338" s="166"/>
      <c r="BD338" s="166"/>
      <c r="BE338" s="166"/>
      <c r="BF338" s="166"/>
      <c r="BG338" s="166"/>
      <c r="BH338" s="166"/>
      <c r="BI338" s="166"/>
      <c r="BJ338" s="166"/>
      <c r="BK338" s="166"/>
      <c r="BL338" s="166"/>
      <c r="BM338" s="166"/>
      <c r="BN338" s="166"/>
      <c r="BO338" s="166"/>
      <c r="BP338" s="166"/>
      <c r="BQ338" s="166"/>
      <c r="BR338" s="166"/>
      <c r="BS338" s="166"/>
      <c r="BT338" s="166"/>
    </row>
    <row r="339" spans="1:72" ht="15.75" customHeight="1" thickBot="1" x14ac:dyDescent="0.3">
      <c r="A339" s="165"/>
      <c r="B339" s="165"/>
      <c r="C339" s="148"/>
      <c r="D339" s="148"/>
      <c r="E339" s="166"/>
      <c r="F339" s="166"/>
      <c r="G339" s="166"/>
      <c r="H339" s="166"/>
      <c r="I339" s="166"/>
      <c r="J339" s="166"/>
      <c r="K339" s="166"/>
      <c r="L339" s="166"/>
      <c r="M339" s="166"/>
      <c r="N339" s="166"/>
      <c r="O339" s="166"/>
      <c r="P339" s="166"/>
      <c r="Q339" s="166"/>
      <c r="R339" s="166"/>
      <c r="S339" s="166"/>
      <c r="T339" s="166"/>
      <c r="U339" s="166"/>
      <c r="V339" s="166"/>
      <c r="W339" s="166"/>
      <c r="X339" s="166"/>
      <c r="Y339" s="166"/>
      <c r="Z339" s="166"/>
      <c r="AA339" s="166"/>
      <c r="AB339" s="166"/>
      <c r="AC339" s="166"/>
      <c r="AD339" s="166"/>
      <c r="AE339" s="166"/>
      <c r="AF339" s="166"/>
      <c r="AG339" s="166"/>
      <c r="AH339" s="166"/>
      <c r="AI339" s="166"/>
      <c r="AJ339" s="166"/>
      <c r="AK339" s="166"/>
      <c r="AL339" s="166"/>
      <c r="AM339" s="166"/>
      <c r="AN339" s="166"/>
      <c r="AO339" s="166"/>
      <c r="AP339" s="166"/>
      <c r="AQ339" s="166"/>
      <c r="AR339" s="166"/>
      <c r="AS339" s="166"/>
      <c r="AT339" s="166"/>
      <c r="AU339" s="166"/>
      <c r="AV339" s="166"/>
      <c r="AW339" s="166"/>
      <c r="AX339" s="166"/>
      <c r="AY339" s="166"/>
      <c r="AZ339" s="166"/>
      <c r="BA339" s="166"/>
      <c r="BB339" s="166"/>
      <c r="BC339" s="166"/>
      <c r="BD339" s="166"/>
      <c r="BE339" s="166"/>
      <c r="BF339" s="166"/>
      <c r="BG339" s="166"/>
      <c r="BH339" s="166"/>
      <c r="BI339" s="166"/>
      <c r="BJ339" s="166"/>
      <c r="BK339" s="166"/>
      <c r="BL339" s="166"/>
      <c r="BM339" s="166"/>
      <c r="BN339" s="166"/>
      <c r="BO339" s="166"/>
      <c r="BP339" s="166"/>
      <c r="BQ339" s="166"/>
      <c r="BR339" s="166"/>
      <c r="BS339" s="166"/>
      <c r="BT339" s="166"/>
    </row>
    <row r="340" spans="1:72" ht="15.75" customHeight="1" thickBot="1" x14ac:dyDescent="0.3">
      <c r="A340" s="165"/>
      <c r="B340" s="165"/>
      <c r="C340" s="148"/>
      <c r="D340" s="148"/>
      <c r="E340" s="166"/>
      <c r="F340" s="166"/>
      <c r="G340" s="166"/>
      <c r="H340" s="166"/>
      <c r="I340" s="166"/>
      <c r="J340" s="166"/>
      <c r="K340" s="166"/>
      <c r="L340" s="166"/>
      <c r="M340" s="166"/>
      <c r="N340" s="166"/>
      <c r="O340" s="166"/>
      <c r="P340" s="166"/>
      <c r="Q340" s="166"/>
      <c r="R340" s="166"/>
      <c r="S340" s="166"/>
      <c r="T340" s="166"/>
      <c r="U340" s="166"/>
      <c r="V340" s="166"/>
      <c r="W340" s="166"/>
      <c r="X340" s="166"/>
      <c r="Y340" s="166"/>
      <c r="Z340" s="166"/>
      <c r="AA340" s="166"/>
      <c r="AB340" s="166"/>
      <c r="AC340" s="166"/>
      <c r="AD340" s="166"/>
      <c r="AE340" s="166"/>
      <c r="AF340" s="166"/>
      <c r="AG340" s="166"/>
      <c r="AH340" s="166"/>
      <c r="AI340" s="166"/>
      <c r="AJ340" s="166"/>
      <c r="AK340" s="166"/>
      <c r="AL340" s="166"/>
      <c r="AM340" s="166"/>
      <c r="AN340" s="166"/>
      <c r="AO340" s="166"/>
      <c r="AP340" s="166"/>
      <c r="AQ340" s="166"/>
      <c r="AR340" s="166"/>
      <c r="AS340" s="166"/>
      <c r="AT340" s="166"/>
      <c r="AU340" s="166"/>
      <c r="AV340" s="166"/>
      <c r="AW340" s="166"/>
      <c r="AX340" s="166"/>
      <c r="AY340" s="166"/>
      <c r="AZ340" s="166"/>
      <c r="BA340" s="166"/>
      <c r="BB340" s="166"/>
      <c r="BC340" s="166"/>
      <c r="BD340" s="166"/>
      <c r="BE340" s="166"/>
      <c r="BF340" s="166"/>
      <c r="BG340" s="166"/>
      <c r="BH340" s="166"/>
      <c r="BI340" s="166"/>
      <c r="BJ340" s="166"/>
      <c r="BK340" s="166"/>
      <c r="BL340" s="166"/>
      <c r="BM340" s="166"/>
      <c r="BN340" s="166"/>
      <c r="BO340" s="166"/>
      <c r="BP340" s="166"/>
      <c r="BQ340" s="166"/>
      <c r="BR340" s="166"/>
      <c r="BS340" s="166"/>
      <c r="BT340" s="166"/>
    </row>
    <row r="341" spans="1:72" ht="15.75" customHeight="1" thickBot="1" x14ac:dyDescent="0.3">
      <c r="A341" s="165"/>
      <c r="B341" s="165"/>
      <c r="C341" s="148"/>
      <c r="D341" s="148"/>
      <c r="E341" s="166"/>
      <c r="F341" s="166"/>
      <c r="G341" s="166"/>
      <c r="H341" s="166"/>
      <c r="I341" s="166"/>
      <c r="J341" s="166"/>
      <c r="K341" s="166"/>
      <c r="L341" s="166"/>
      <c r="M341" s="166"/>
      <c r="N341" s="166"/>
      <c r="O341" s="166"/>
      <c r="P341" s="166"/>
      <c r="Q341" s="166"/>
      <c r="R341" s="166"/>
      <c r="S341" s="166"/>
      <c r="T341" s="166"/>
      <c r="U341" s="166"/>
      <c r="V341" s="166"/>
      <c r="W341" s="166"/>
      <c r="X341" s="166"/>
      <c r="Y341" s="166"/>
      <c r="Z341" s="166"/>
      <c r="AA341" s="166"/>
      <c r="AB341" s="166"/>
      <c r="AC341" s="166"/>
      <c r="AD341" s="166"/>
      <c r="AE341" s="166"/>
      <c r="AF341" s="166"/>
      <c r="AG341" s="166"/>
      <c r="AH341" s="166"/>
      <c r="AI341" s="166"/>
      <c r="AJ341" s="166"/>
      <c r="AK341" s="166"/>
      <c r="AL341" s="166"/>
      <c r="AM341" s="166"/>
      <c r="AN341" s="166"/>
      <c r="AO341" s="166"/>
      <c r="AP341" s="166"/>
      <c r="AQ341" s="166"/>
      <c r="AR341" s="166"/>
      <c r="AS341" s="166"/>
      <c r="AT341" s="166"/>
      <c r="AU341" s="166"/>
      <c r="AV341" s="166"/>
      <c r="AW341" s="166"/>
      <c r="AX341" s="166"/>
      <c r="AY341" s="166"/>
      <c r="AZ341" s="166"/>
      <c r="BA341" s="166"/>
      <c r="BB341" s="166"/>
      <c r="BC341" s="166"/>
      <c r="BD341" s="166"/>
      <c r="BE341" s="166"/>
      <c r="BF341" s="166"/>
      <c r="BG341" s="166"/>
      <c r="BH341" s="166"/>
      <c r="BI341" s="166"/>
      <c r="BJ341" s="166"/>
      <c r="BK341" s="166"/>
      <c r="BL341" s="166"/>
      <c r="BM341" s="166"/>
      <c r="BN341" s="166"/>
      <c r="BO341" s="166"/>
      <c r="BP341" s="166"/>
      <c r="BQ341" s="166"/>
      <c r="BR341" s="166"/>
      <c r="BS341" s="166"/>
      <c r="BT341" s="166"/>
    </row>
    <row r="342" spans="1:72" ht="15.75" customHeight="1" thickBot="1" x14ac:dyDescent="0.3">
      <c r="A342" s="165"/>
      <c r="B342" s="165"/>
      <c r="C342" s="148"/>
      <c r="D342" s="148"/>
      <c r="E342" s="166"/>
      <c r="F342" s="166"/>
      <c r="G342" s="166"/>
      <c r="H342" s="166"/>
      <c r="I342" s="166"/>
      <c r="J342" s="166"/>
      <c r="K342" s="166"/>
      <c r="L342" s="166"/>
      <c r="M342" s="166"/>
      <c r="N342" s="166"/>
      <c r="O342" s="166"/>
      <c r="P342" s="166"/>
      <c r="Q342" s="166"/>
      <c r="R342" s="166"/>
      <c r="S342" s="166"/>
      <c r="T342" s="166"/>
      <c r="U342" s="166"/>
      <c r="V342" s="166"/>
      <c r="W342" s="166"/>
      <c r="X342" s="166"/>
      <c r="Y342" s="166"/>
      <c r="Z342" s="166"/>
      <c r="AA342" s="166"/>
      <c r="AB342" s="166"/>
      <c r="AC342" s="166"/>
      <c r="AD342" s="166"/>
      <c r="AE342" s="166"/>
      <c r="AF342" s="166"/>
      <c r="AG342" s="166"/>
      <c r="AH342" s="166"/>
      <c r="AI342" s="166"/>
      <c r="AJ342" s="166"/>
      <c r="AK342" s="166"/>
      <c r="AL342" s="166"/>
      <c r="AM342" s="166"/>
      <c r="AN342" s="166"/>
      <c r="AO342" s="166"/>
      <c r="AP342" s="166"/>
      <c r="AQ342" s="166"/>
      <c r="AR342" s="166"/>
      <c r="AS342" s="166"/>
      <c r="AT342" s="166"/>
      <c r="AU342" s="166"/>
      <c r="AV342" s="166"/>
      <c r="AW342" s="166"/>
      <c r="AX342" s="166"/>
      <c r="AY342" s="166"/>
      <c r="AZ342" s="166"/>
      <c r="BA342" s="166"/>
      <c r="BB342" s="166"/>
      <c r="BC342" s="166"/>
      <c r="BD342" s="166"/>
      <c r="BE342" s="166"/>
      <c r="BF342" s="166"/>
      <c r="BG342" s="166"/>
      <c r="BH342" s="166"/>
      <c r="BI342" s="166"/>
      <c r="BJ342" s="166"/>
      <c r="BK342" s="166"/>
      <c r="BL342" s="166"/>
      <c r="BM342" s="166"/>
      <c r="BN342" s="166"/>
      <c r="BO342" s="166"/>
      <c r="BP342" s="166"/>
      <c r="BQ342" s="166"/>
      <c r="BR342" s="166"/>
      <c r="BS342" s="166"/>
      <c r="BT342" s="166"/>
    </row>
    <row r="343" spans="1:72" ht="15.75" customHeight="1" thickBot="1" x14ac:dyDescent="0.3">
      <c r="A343" s="165"/>
      <c r="B343" s="165"/>
      <c r="C343" s="148"/>
      <c r="D343" s="148"/>
      <c r="E343" s="166"/>
      <c r="F343" s="166"/>
      <c r="G343" s="166"/>
      <c r="H343" s="166"/>
      <c r="I343" s="166"/>
      <c r="J343" s="166"/>
      <c r="K343" s="166"/>
      <c r="L343" s="166"/>
      <c r="M343" s="166"/>
      <c r="N343" s="166"/>
      <c r="O343" s="166"/>
      <c r="P343" s="166"/>
      <c r="Q343" s="166"/>
      <c r="R343" s="166"/>
      <c r="S343" s="166"/>
      <c r="T343" s="166"/>
      <c r="U343" s="166"/>
      <c r="V343" s="166"/>
      <c r="W343" s="166"/>
      <c r="X343" s="166"/>
      <c r="Y343" s="166"/>
      <c r="Z343" s="166"/>
      <c r="AA343" s="166"/>
      <c r="AB343" s="166"/>
      <c r="AC343" s="166"/>
      <c r="AD343" s="166"/>
      <c r="AE343" s="166"/>
      <c r="AF343" s="166"/>
      <c r="AG343" s="166"/>
      <c r="AH343" s="166"/>
      <c r="AI343" s="166"/>
      <c r="AJ343" s="166"/>
      <c r="AK343" s="166"/>
      <c r="AL343" s="166"/>
      <c r="AM343" s="166"/>
      <c r="AN343" s="166"/>
      <c r="AO343" s="166"/>
      <c r="AP343" s="166"/>
      <c r="AQ343" s="166"/>
      <c r="AR343" s="166"/>
      <c r="AS343" s="166"/>
      <c r="AT343" s="166"/>
      <c r="AU343" s="166"/>
      <c r="AV343" s="166"/>
      <c r="AW343" s="166"/>
      <c r="AX343" s="166"/>
      <c r="AY343" s="166"/>
      <c r="AZ343" s="166"/>
      <c r="BA343" s="166"/>
      <c r="BB343" s="166"/>
      <c r="BC343" s="166"/>
      <c r="BD343" s="166"/>
      <c r="BE343" s="166"/>
      <c r="BF343" s="166"/>
      <c r="BG343" s="166"/>
      <c r="BH343" s="166"/>
      <c r="BI343" s="166"/>
      <c r="BJ343" s="166"/>
      <c r="BK343" s="166"/>
      <c r="BL343" s="166"/>
      <c r="BM343" s="166"/>
      <c r="BN343" s="166"/>
      <c r="BO343" s="166"/>
      <c r="BP343" s="166"/>
      <c r="BQ343" s="166"/>
      <c r="BR343" s="166"/>
      <c r="BS343" s="166"/>
      <c r="BT343" s="166"/>
    </row>
    <row r="344" spans="1:72" ht="15.75" customHeight="1" thickBot="1" x14ac:dyDescent="0.3">
      <c r="A344" s="165"/>
      <c r="B344" s="165"/>
      <c r="C344" s="148"/>
      <c r="D344" s="148"/>
      <c r="E344" s="166"/>
      <c r="F344" s="166"/>
      <c r="G344" s="166"/>
      <c r="H344" s="166"/>
      <c r="I344" s="166"/>
      <c r="J344" s="166"/>
      <c r="K344" s="166"/>
      <c r="L344" s="166"/>
      <c r="M344" s="166"/>
      <c r="N344" s="166"/>
      <c r="O344" s="166"/>
      <c r="P344" s="166"/>
      <c r="Q344" s="166"/>
      <c r="R344" s="166"/>
      <c r="S344" s="166"/>
      <c r="T344" s="166"/>
      <c r="U344" s="166"/>
      <c r="V344" s="166"/>
      <c r="W344" s="166"/>
      <c r="X344" s="166"/>
      <c r="Y344" s="166"/>
      <c r="Z344" s="166"/>
      <c r="AA344" s="166"/>
      <c r="AB344" s="166"/>
      <c r="AC344" s="166"/>
      <c r="AD344" s="166"/>
      <c r="AE344" s="166"/>
      <c r="AF344" s="166"/>
      <c r="AG344" s="166"/>
      <c r="AH344" s="166"/>
      <c r="AI344" s="166"/>
      <c r="AJ344" s="166"/>
      <c r="AK344" s="166"/>
      <c r="AL344" s="166"/>
      <c r="AM344" s="166"/>
      <c r="AN344" s="166"/>
      <c r="AO344" s="166"/>
      <c r="AP344" s="166"/>
      <c r="AQ344" s="166"/>
      <c r="AR344" s="166"/>
      <c r="AS344" s="166"/>
      <c r="AT344" s="166"/>
      <c r="AU344" s="166"/>
      <c r="AV344" s="166"/>
      <c r="AW344" s="166"/>
      <c r="AX344" s="166"/>
      <c r="AY344" s="166"/>
      <c r="AZ344" s="166"/>
      <c r="BA344" s="166"/>
      <c r="BB344" s="166"/>
      <c r="BC344" s="166"/>
      <c r="BD344" s="166"/>
      <c r="BE344" s="166"/>
      <c r="BF344" s="166"/>
      <c r="BG344" s="166"/>
      <c r="BH344" s="166"/>
      <c r="BI344" s="166"/>
      <c r="BJ344" s="166"/>
      <c r="BK344" s="166"/>
      <c r="BL344" s="166"/>
      <c r="BM344" s="166"/>
      <c r="BN344" s="166"/>
      <c r="BO344" s="166"/>
      <c r="BP344" s="166"/>
      <c r="BQ344" s="166"/>
      <c r="BR344" s="166"/>
      <c r="BS344" s="166"/>
      <c r="BT344" s="166"/>
    </row>
    <row r="345" spans="1:72" ht="15.75" customHeight="1" thickBot="1" x14ac:dyDescent="0.3">
      <c r="A345" s="165"/>
      <c r="B345" s="165"/>
      <c r="C345" s="148"/>
      <c r="D345" s="148"/>
      <c r="E345" s="166"/>
      <c r="F345" s="166"/>
      <c r="G345" s="166"/>
      <c r="H345" s="166"/>
      <c r="I345" s="166"/>
      <c r="J345" s="166"/>
      <c r="K345" s="166"/>
      <c r="L345" s="166"/>
      <c r="M345" s="166"/>
      <c r="N345" s="166"/>
      <c r="O345" s="166"/>
      <c r="P345" s="166"/>
      <c r="Q345" s="166"/>
      <c r="R345" s="166"/>
      <c r="S345" s="166"/>
      <c r="T345" s="166"/>
      <c r="U345" s="166"/>
      <c r="V345" s="166"/>
      <c r="W345" s="166"/>
      <c r="X345" s="166"/>
      <c r="Y345" s="166"/>
      <c r="Z345" s="166"/>
      <c r="AA345" s="166"/>
      <c r="AB345" s="166"/>
      <c r="AC345" s="166"/>
      <c r="AD345" s="166"/>
      <c r="AE345" s="166"/>
      <c r="AF345" s="166"/>
      <c r="AG345" s="166"/>
      <c r="AH345" s="166"/>
      <c r="AI345" s="166"/>
      <c r="AJ345" s="166"/>
      <c r="AK345" s="166"/>
      <c r="AL345" s="166"/>
      <c r="AM345" s="166"/>
      <c r="AN345" s="166"/>
      <c r="AO345" s="166"/>
      <c r="AP345" s="166"/>
      <c r="AQ345" s="166"/>
      <c r="AR345" s="166"/>
      <c r="AS345" s="166"/>
      <c r="AT345" s="166"/>
      <c r="AU345" s="166"/>
      <c r="AV345" s="166"/>
      <c r="AW345" s="166"/>
      <c r="AX345" s="166"/>
      <c r="AY345" s="166"/>
      <c r="AZ345" s="166"/>
      <c r="BA345" s="166"/>
      <c r="BB345" s="166"/>
      <c r="BC345" s="166"/>
      <c r="BD345" s="166"/>
      <c r="BE345" s="166"/>
      <c r="BF345" s="166"/>
      <c r="BG345" s="166"/>
      <c r="BH345" s="166"/>
      <c r="BI345" s="166"/>
      <c r="BJ345" s="166"/>
      <c r="BK345" s="166"/>
      <c r="BL345" s="166"/>
      <c r="BM345" s="166"/>
      <c r="BN345" s="166"/>
      <c r="BO345" s="166"/>
      <c r="BP345" s="166"/>
      <c r="BQ345" s="166"/>
      <c r="BR345" s="166"/>
      <c r="BS345" s="166"/>
      <c r="BT345" s="166"/>
    </row>
    <row r="346" spans="1:72" ht="15.75" customHeight="1" thickBot="1" x14ac:dyDescent="0.3">
      <c r="A346" s="165"/>
      <c r="B346" s="165"/>
      <c r="C346" s="148"/>
      <c r="D346" s="148"/>
      <c r="E346" s="166"/>
      <c r="F346" s="166"/>
      <c r="G346" s="166"/>
      <c r="H346" s="166"/>
      <c r="I346" s="166"/>
      <c r="J346" s="166"/>
      <c r="K346" s="166"/>
      <c r="L346" s="166"/>
      <c r="M346" s="166"/>
      <c r="N346" s="166"/>
      <c r="O346" s="166"/>
      <c r="P346" s="166"/>
      <c r="Q346" s="166"/>
      <c r="R346" s="166"/>
      <c r="S346" s="166"/>
      <c r="T346" s="166"/>
      <c r="U346" s="166"/>
      <c r="V346" s="166"/>
      <c r="W346" s="166"/>
      <c r="X346" s="166"/>
      <c r="Y346" s="166"/>
      <c r="Z346" s="166"/>
      <c r="AA346" s="166"/>
      <c r="AB346" s="166"/>
      <c r="AC346" s="166"/>
      <c r="AD346" s="166"/>
      <c r="AE346" s="166"/>
      <c r="AF346" s="166"/>
      <c r="AG346" s="166"/>
      <c r="AH346" s="166"/>
      <c r="AI346" s="166"/>
      <c r="AJ346" s="166"/>
      <c r="AK346" s="166"/>
      <c r="AL346" s="166"/>
      <c r="AM346" s="166"/>
      <c r="AN346" s="166"/>
      <c r="AO346" s="166"/>
      <c r="AP346" s="166"/>
      <c r="AQ346" s="166"/>
      <c r="AR346" s="166"/>
      <c r="AS346" s="166"/>
      <c r="AT346" s="166"/>
      <c r="AU346" s="166"/>
      <c r="AV346" s="166"/>
      <c r="AW346" s="166"/>
      <c r="AX346" s="166"/>
      <c r="AY346" s="166"/>
      <c r="AZ346" s="166"/>
      <c r="BA346" s="166"/>
      <c r="BB346" s="166"/>
      <c r="BC346" s="166"/>
      <c r="BD346" s="166"/>
      <c r="BE346" s="166"/>
      <c r="BF346" s="166"/>
      <c r="BG346" s="166"/>
      <c r="BH346" s="166"/>
      <c r="BI346" s="166"/>
      <c r="BJ346" s="166"/>
      <c r="BK346" s="166"/>
      <c r="BL346" s="166"/>
      <c r="BM346" s="166"/>
      <c r="BN346" s="166"/>
      <c r="BO346" s="166"/>
      <c r="BP346" s="166"/>
      <c r="BQ346" s="166"/>
      <c r="BR346" s="166"/>
      <c r="BS346" s="166"/>
      <c r="BT346" s="166"/>
    </row>
    <row r="347" spans="1:72" ht="15.75" customHeight="1" thickBot="1" x14ac:dyDescent="0.3">
      <c r="A347" s="165"/>
      <c r="B347" s="165"/>
      <c r="C347" s="148"/>
      <c r="D347" s="148"/>
      <c r="E347" s="166"/>
      <c r="F347" s="166"/>
      <c r="G347" s="166"/>
      <c r="H347" s="166"/>
      <c r="I347" s="166"/>
      <c r="J347" s="166"/>
      <c r="K347" s="166"/>
      <c r="L347" s="166"/>
      <c r="M347" s="166"/>
      <c r="N347" s="166"/>
      <c r="O347" s="166"/>
      <c r="P347" s="166"/>
      <c r="Q347" s="166"/>
      <c r="R347" s="166"/>
      <c r="S347" s="166"/>
      <c r="T347" s="166"/>
      <c r="U347" s="166"/>
      <c r="V347" s="166"/>
      <c r="W347" s="166"/>
      <c r="X347" s="166"/>
      <c r="Y347" s="166"/>
      <c r="Z347" s="166"/>
      <c r="AA347" s="166"/>
      <c r="AB347" s="166"/>
      <c r="AC347" s="166"/>
      <c r="AD347" s="166"/>
      <c r="AE347" s="166"/>
      <c r="AF347" s="166"/>
      <c r="AG347" s="166"/>
      <c r="AH347" s="166"/>
      <c r="AI347" s="166"/>
      <c r="AJ347" s="166"/>
      <c r="AK347" s="166"/>
      <c r="AL347" s="166"/>
      <c r="AM347" s="166"/>
      <c r="AN347" s="166"/>
      <c r="AO347" s="166"/>
      <c r="AP347" s="166"/>
      <c r="AQ347" s="166"/>
      <c r="AR347" s="166"/>
      <c r="AS347" s="166"/>
      <c r="AT347" s="166"/>
      <c r="AU347" s="166"/>
      <c r="AV347" s="166"/>
      <c r="AW347" s="166"/>
      <c r="AX347" s="166"/>
      <c r="AY347" s="166"/>
      <c r="AZ347" s="166"/>
      <c r="BA347" s="166"/>
      <c r="BB347" s="166"/>
      <c r="BC347" s="166"/>
      <c r="BD347" s="166"/>
      <c r="BE347" s="166"/>
      <c r="BF347" s="166"/>
      <c r="BG347" s="166"/>
      <c r="BH347" s="166"/>
      <c r="BI347" s="166"/>
      <c r="BJ347" s="166"/>
      <c r="BK347" s="166"/>
      <c r="BL347" s="166"/>
      <c r="BM347" s="166"/>
      <c r="BN347" s="166"/>
      <c r="BO347" s="166"/>
      <c r="BP347" s="166"/>
      <c r="BQ347" s="166"/>
      <c r="BR347" s="166"/>
      <c r="BS347" s="166"/>
      <c r="BT347" s="166"/>
    </row>
    <row r="348" spans="1:72" ht="15.75" customHeight="1" thickBot="1" x14ac:dyDescent="0.3">
      <c r="A348" s="165"/>
      <c r="B348" s="165"/>
      <c r="C348" s="148"/>
      <c r="D348" s="148"/>
      <c r="E348" s="166"/>
      <c r="F348" s="166"/>
      <c r="G348" s="166"/>
      <c r="H348" s="166"/>
      <c r="I348" s="166"/>
      <c r="J348" s="166"/>
      <c r="K348" s="166"/>
      <c r="L348" s="166"/>
      <c r="M348" s="166"/>
      <c r="N348" s="166"/>
      <c r="O348" s="166"/>
      <c r="P348" s="166"/>
      <c r="Q348" s="166"/>
      <c r="R348" s="166"/>
      <c r="S348" s="166"/>
      <c r="T348" s="166"/>
      <c r="U348" s="166"/>
      <c r="V348" s="166"/>
      <c r="W348" s="166"/>
      <c r="X348" s="166"/>
      <c r="Y348" s="166"/>
      <c r="Z348" s="166"/>
      <c r="AA348" s="166"/>
      <c r="AB348" s="166"/>
      <c r="AC348" s="166"/>
      <c r="AD348" s="166"/>
      <c r="AE348" s="166"/>
      <c r="AF348" s="166"/>
      <c r="AG348" s="166"/>
      <c r="AH348" s="166"/>
      <c r="AI348" s="166"/>
      <c r="AJ348" s="166"/>
      <c r="AK348" s="166"/>
      <c r="AL348" s="166"/>
      <c r="AM348" s="166"/>
      <c r="AN348" s="166"/>
      <c r="AO348" s="166"/>
      <c r="AP348" s="166"/>
      <c r="AQ348" s="166"/>
      <c r="AR348" s="166"/>
      <c r="AS348" s="166"/>
      <c r="AT348" s="166"/>
      <c r="AU348" s="166"/>
      <c r="AV348" s="166"/>
      <c r="AW348" s="166"/>
      <c r="AX348" s="166"/>
      <c r="AY348" s="166"/>
      <c r="AZ348" s="166"/>
      <c r="BA348" s="166"/>
      <c r="BB348" s="166"/>
      <c r="BC348" s="166"/>
      <c r="BD348" s="166"/>
      <c r="BE348" s="166"/>
      <c r="BF348" s="166"/>
      <c r="BG348" s="166"/>
      <c r="BH348" s="166"/>
      <c r="BI348" s="166"/>
      <c r="BJ348" s="166"/>
      <c r="BK348" s="166"/>
      <c r="BL348" s="166"/>
      <c r="BM348" s="166"/>
      <c r="BN348" s="166"/>
      <c r="BO348" s="166"/>
      <c r="BP348" s="166"/>
      <c r="BQ348" s="166"/>
      <c r="BR348" s="166"/>
      <c r="BS348" s="166"/>
      <c r="BT348" s="166"/>
    </row>
    <row r="349" spans="1:72" ht="15.75" customHeight="1" thickBot="1" x14ac:dyDescent="0.3">
      <c r="A349" s="165"/>
      <c r="B349" s="165"/>
      <c r="C349" s="148"/>
      <c r="D349" s="148"/>
      <c r="E349" s="166"/>
      <c r="F349" s="166"/>
      <c r="G349" s="166"/>
      <c r="H349" s="166"/>
      <c r="I349" s="166"/>
      <c r="J349" s="166"/>
      <c r="K349" s="166"/>
      <c r="L349" s="166"/>
      <c r="M349" s="166"/>
      <c r="N349" s="166"/>
      <c r="O349" s="166"/>
      <c r="P349" s="166"/>
      <c r="Q349" s="166"/>
      <c r="R349" s="166"/>
      <c r="S349" s="166"/>
      <c r="T349" s="166"/>
      <c r="U349" s="166"/>
      <c r="V349" s="166"/>
      <c r="W349" s="166"/>
      <c r="X349" s="166"/>
      <c r="Y349" s="166"/>
      <c r="Z349" s="166"/>
      <c r="AA349" s="166"/>
      <c r="AB349" s="166"/>
      <c r="AC349" s="166"/>
      <c r="AD349" s="166"/>
      <c r="AE349" s="166"/>
      <c r="AF349" s="166"/>
      <c r="AG349" s="166"/>
      <c r="AH349" s="166"/>
      <c r="AI349" s="166"/>
      <c r="AJ349" s="166"/>
      <c r="AK349" s="166"/>
      <c r="AL349" s="166"/>
      <c r="AM349" s="166"/>
      <c r="AN349" s="166"/>
      <c r="AO349" s="166"/>
      <c r="AP349" s="166"/>
      <c r="AQ349" s="166"/>
      <c r="AR349" s="166"/>
      <c r="AS349" s="166"/>
      <c r="AT349" s="166"/>
      <c r="AU349" s="166"/>
      <c r="AV349" s="166"/>
      <c r="AW349" s="166"/>
      <c r="AX349" s="166"/>
      <c r="AY349" s="166"/>
      <c r="AZ349" s="166"/>
      <c r="BA349" s="166"/>
      <c r="BB349" s="166"/>
      <c r="BC349" s="166"/>
      <c r="BD349" s="166"/>
      <c r="BE349" s="166"/>
      <c r="BF349" s="166"/>
      <c r="BG349" s="166"/>
      <c r="BH349" s="166"/>
      <c r="BI349" s="166"/>
      <c r="BJ349" s="166"/>
      <c r="BK349" s="166"/>
      <c r="BL349" s="166"/>
      <c r="BM349" s="166"/>
      <c r="BN349" s="166"/>
      <c r="BO349" s="166"/>
      <c r="BP349" s="166"/>
      <c r="BQ349" s="166"/>
      <c r="BR349" s="166"/>
      <c r="BS349" s="166"/>
      <c r="BT349" s="166"/>
    </row>
    <row r="350" spans="1:72" ht="15.75" customHeight="1" thickBot="1" x14ac:dyDescent="0.3">
      <c r="A350" s="165"/>
      <c r="B350" s="165"/>
      <c r="C350" s="148"/>
      <c r="D350" s="148"/>
      <c r="E350" s="166"/>
      <c r="F350" s="166"/>
      <c r="G350" s="166"/>
      <c r="H350" s="166"/>
      <c r="I350" s="166"/>
      <c r="J350" s="166"/>
      <c r="K350" s="166"/>
      <c r="L350" s="166"/>
      <c r="M350" s="166"/>
      <c r="N350" s="166"/>
      <c r="O350" s="166"/>
      <c r="P350" s="166"/>
      <c r="Q350" s="166"/>
      <c r="R350" s="166"/>
      <c r="S350" s="166"/>
      <c r="T350" s="166"/>
      <c r="U350" s="166"/>
      <c r="V350" s="166"/>
      <c r="W350" s="166"/>
      <c r="X350" s="166"/>
      <c r="Y350" s="166"/>
      <c r="Z350" s="166"/>
      <c r="AA350" s="166"/>
      <c r="AB350" s="166"/>
      <c r="AC350" s="166"/>
      <c r="AD350" s="166"/>
      <c r="AE350" s="166"/>
      <c r="AF350" s="166"/>
      <c r="AG350" s="166"/>
      <c r="AH350" s="166"/>
      <c r="AI350" s="166"/>
      <c r="AJ350" s="166"/>
      <c r="AK350" s="166"/>
      <c r="AL350" s="166"/>
      <c r="AM350" s="166"/>
      <c r="AN350" s="166"/>
      <c r="AO350" s="166"/>
      <c r="AP350" s="166"/>
      <c r="AQ350" s="166"/>
      <c r="AR350" s="166"/>
      <c r="AS350" s="166"/>
      <c r="AT350" s="166"/>
      <c r="AU350" s="166"/>
      <c r="AV350" s="166"/>
      <c r="AW350" s="166"/>
      <c r="AX350" s="166"/>
      <c r="AY350" s="166"/>
      <c r="AZ350" s="166"/>
      <c r="BA350" s="166"/>
      <c r="BB350" s="166"/>
      <c r="BC350" s="166"/>
      <c r="BD350" s="166"/>
      <c r="BE350" s="166"/>
      <c r="BF350" s="166"/>
      <c r="BG350" s="166"/>
      <c r="BH350" s="166"/>
      <c r="BI350" s="166"/>
      <c r="BJ350" s="166"/>
      <c r="BK350" s="166"/>
      <c r="BL350" s="166"/>
      <c r="BM350" s="166"/>
      <c r="BN350" s="166"/>
      <c r="BO350" s="166"/>
      <c r="BP350" s="166"/>
      <c r="BQ350" s="166"/>
      <c r="BR350" s="166"/>
      <c r="BS350" s="166"/>
      <c r="BT350" s="166"/>
    </row>
    <row r="351" spans="1:72" ht="15.75" customHeight="1" thickBot="1" x14ac:dyDescent="0.3">
      <c r="A351" s="165"/>
      <c r="B351" s="165"/>
      <c r="C351" s="148"/>
      <c r="D351" s="148"/>
      <c r="E351" s="166"/>
      <c r="F351" s="166"/>
      <c r="G351" s="166"/>
      <c r="H351" s="166"/>
      <c r="I351" s="166"/>
      <c r="J351" s="166"/>
      <c r="K351" s="166"/>
      <c r="L351" s="166"/>
      <c r="M351" s="166"/>
      <c r="N351" s="166"/>
      <c r="O351" s="166"/>
      <c r="P351" s="166"/>
      <c r="Q351" s="166"/>
      <c r="R351" s="166"/>
      <c r="S351" s="166"/>
      <c r="T351" s="166"/>
      <c r="U351" s="166"/>
      <c r="V351" s="166"/>
      <c r="W351" s="166"/>
      <c r="X351" s="166"/>
      <c r="Y351" s="166"/>
      <c r="Z351" s="166"/>
      <c r="AA351" s="166"/>
      <c r="AB351" s="166"/>
      <c r="AC351" s="166"/>
      <c r="AD351" s="166"/>
      <c r="AE351" s="166"/>
      <c r="AF351" s="166"/>
      <c r="AG351" s="166"/>
      <c r="AH351" s="166"/>
      <c r="AI351" s="166"/>
      <c r="AJ351" s="166"/>
      <c r="AK351" s="166"/>
      <c r="AL351" s="166"/>
      <c r="AM351" s="166"/>
      <c r="AN351" s="166"/>
      <c r="AO351" s="166"/>
      <c r="AP351" s="166"/>
      <c r="AQ351" s="166"/>
      <c r="AR351" s="166"/>
      <c r="AS351" s="166"/>
      <c r="AT351" s="166"/>
      <c r="AU351" s="166"/>
      <c r="AV351" s="166"/>
      <c r="AW351" s="166"/>
      <c r="AX351" s="166"/>
      <c r="AY351" s="166"/>
      <c r="AZ351" s="166"/>
      <c r="BA351" s="166"/>
      <c r="BB351" s="166"/>
      <c r="BC351" s="166"/>
      <c r="BD351" s="166"/>
      <c r="BE351" s="166"/>
      <c r="BF351" s="166"/>
      <c r="BG351" s="166"/>
      <c r="BH351" s="166"/>
      <c r="BI351" s="166"/>
      <c r="BJ351" s="166"/>
      <c r="BK351" s="166"/>
      <c r="BL351" s="166"/>
      <c r="BM351" s="166"/>
      <c r="BN351" s="166"/>
      <c r="BO351" s="166"/>
      <c r="BP351" s="166"/>
      <c r="BQ351" s="166"/>
      <c r="BR351" s="166"/>
      <c r="BS351" s="166"/>
      <c r="BT351" s="166"/>
    </row>
    <row r="352" spans="1:72" ht="15.75" customHeight="1" thickBot="1" x14ac:dyDescent="0.3">
      <c r="A352" s="165"/>
      <c r="B352" s="165"/>
      <c r="C352" s="148"/>
      <c r="D352" s="148"/>
      <c r="E352" s="166"/>
      <c r="F352" s="166"/>
      <c r="G352" s="166"/>
      <c r="H352" s="166"/>
      <c r="I352" s="166"/>
      <c r="J352" s="166"/>
      <c r="K352" s="166"/>
      <c r="L352" s="166"/>
      <c r="M352" s="166"/>
      <c r="N352" s="166"/>
      <c r="O352" s="166"/>
      <c r="P352" s="166"/>
      <c r="Q352" s="166"/>
      <c r="R352" s="166"/>
      <c r="S352" s="166"/>
      <c r="T352" s="166"/>
      <c r="U352" s="166"/>
      <c r="V352" s="166"/>
      <c r="W352" s="166"/>
      <c r="X352" s="166"/>
      <c r="Y352" s="166"/>
      <c r="Z352" s="166"/>
      <c r="AA352" s="166"/>
      <c r="AB352" s="166"/>
      <c r="AC352" s="166"/>
      <c r="AD352" s="166"/>
      <c r="AE352" s="166"/>
      <c r="AF352" s="166"/>
      <c r="AG352" s="166"/>
      <c r="AH352" s="166"/>
      <c r="AI352" s="166"/>
      <c r="AJ352" s="166"/>
      <c r="AK352" s="166"/>
      <c r="AL352" s="166"/>
      <c r="AM352" s="166"/>
      <c r="AN352" s="166"/>
      <c r="AO352" s="166"/>
      <c r="AP352" s="166"/>
      <c r="AQ352" s="166"/>
      <c r="AR352" s="166"/>
      <c r="AS352" s="166"/>
      <c r="AT352" s="166"/>
      <c r="AU352" s="166"/>
      <c r="AV352" s="166"/>
      <c r="AW352" s="166"/>
      <c r="AX352" s="166"/>
      <c r="AY352" s="166"/>
      <c r="AZ352" s="166"/>
      <c r="BA352" s="166"/>
      <c r="BB352" s="166"/>
      <c r="BC352" s="166"/>
      <c r="BD352" s="166"/>
      <c r="BE352" s="166"/>
      <c r="BF352" s="166"/>
      <c r="BG352" s="166"/>
      <c r="BH352" s="166"/>
      <c r="BI352" s="166"/>
      <c r="BJ352" s="166"/>
      <c r="BK352" s="166"/>
      <c r="BL352" s="166"/>
      <c r="BM352" s="166"/>
      <c r="BN352" s="166"/>
      <c r="BO352" s="166"/>
      <c r="BP352" s="166"/>
      <c r="BQ352" s="166"/>
      <c r="BR352" s="166"/>
      <c r="BS352" s="166"/>
      <c r="BT352" s="166"/>
    </row>
    <row r="353" spans="1:72" ht="15.75" customHeight="1" thickBot="1" x14ac:dyDescent="0.3">
      <c r="A353" s="165"/>
      <c r="B353" s="165"/>
      <c r="C353" s="148"/>
      <c r="D353" s="148"/>
      <c r="E353" s="166"/>
      <c r="F353" s="166"/>
      <c r="G353" s="166"/>
      <c r="H353" s="166"/>
      <c r="I353" s="166"/>
      <c r="J353" s="166"/>
      <c r="K353" s="166"/>
      <c r="L353" s="166"/>
      <c r="M353" s="166"/>
      <c r="N353" s="166"/>
      <c r="O353" s="166"/>
      <c r="P353" s="166"/>
      <c r="Q353" s="166"/>
      <c r="R353" s="166"/>
      <c r="S353" s="166"/>
      <c r="T353" s="166"/>
      <c r="U353" s="166"/>
      <c r="V353" s="166"/>
      <c r="W353" s="166"/>
      <c r="X353" s="166"/>
      <c r="Y353" s="166"/>
      <c r="Z353" s="166"/>
      <c r="AA353" s="166"/>
      <c r="AB353" s="166"/>
      <c r="AC353" s="166"/>
      <c r="AD353" s="166"/>
      <c r="AE353" s="166"/>
      <c r="AF353" s="166"/>
      <c r="AG353" s="166"/>
      <c r="AH353" s="166"/>
      <c r="AI353" s="166"/>
      <c r="AJ353" s="166"/>
      <c r="AK353" s="166"/>
      <c r="AL353" s="166"/>
      <c r="AM353" s="166"/>
      <c r="AN353" s="166"/>
      <c r="AO353" s="166"/>
      <c r="AP353" s="166"/>
      <c r="AQ353" s="166"/>
      <c r="AR353" s="166"/>
      <c r="AS353" s="166"/>
      <c r="AT353" s="166"/>
      <c r="AU353" s="166"/>
      <c r="AV353" s="166"/>
      <c r="AW353" s="166"/>
      <c r="AX353" s="166"/>
      <c r="AY353" s="166"/>
      <c r="AZ353" s="166"/>
      <c r="BA353" s="166"/>
      <c r="BB353" s="166"/>
      <c r="BC353" s="166"/>
      <c r="BD353" s="166"/>
      <c r="BE353" s="166"/>
      <c r="BF353" s="166"/>
      <c r="BG353" s="166"/>
      <c r="BH353" s="166"/>
      <c r="BI353" s="166"/>
      <c r="BJ353" s="166"/>
      <c r="BK353" s="166"/>
      <c r="BL353" s="166"/>
      <c r="BM353" s="166"/>
      <c r="BN353" s="166"/>
      <c r="BO353" s="166"/>
      <c r="BP353" s="166"/>
      <c r="BQ353" s="166"/>
      <c r="BR353" s="166"/>
      <c r="BS353" s="166"/>
      <c r="BT353" s="166"/>
    </row>
    <row r="354" spans="1:72" ht="15.75" customHeight="1" thickBot="1" x14ac:dyDescent="0.3">
      <c r="A354" s="165"/>
      <c r="B354" s="165"/>
      <c r="C354" s="148"/>
      <c r="D354" s="148"/>
      <c r="E354" s="166"/>
      <c r="F354" s="166"/>
      <c r="G354" s="166"/>
      <c r="H354" s="166"/>
      <c r="I354" s="166"/>
      <c r="J354" s="166"/>
      <c r="K354" s="166"/>
      <c r="L354" s="166"/>
      <c r="M354" s="166"/>
      <c r="N354" s="166"/>
      <c r="O354" s="166"/>
      <c r="P354" s="166"/>
      <c r="Q354" s="166"/>
      <c r="R354" s="166"/>
      <c r="S354" s="166"/>
      <c r="T354" s="166"/>
      <c r="U354" s="166"/>
      <c r="V354" s="166"/>
      <c r="W354" s="166"/>
      <c r="X354" s="166"/>
      <c r="Y354" s="166"/>
      <c r="Z354" s="166"/>
      <c r="AA354" s="166"/>
      <c r="AB354" s="166"/>
      <c r="AC354" s="166"/>
      <c r="AD354" s="166"/>
      <c r="AE354" s="166"/>
      <c r="AF354" s="166"/>
      <c r="AG354" s="166"/>
      <c r="AH354" s="166"/>
      <c r="AI354" s="166"/>
      <c r="AJ354" s="166"/>
      <c r="AK354" s="166"/>
      <c r="AL354" s="166"/>
      <c r="AM354" s="166"/>
      <c r="AN354" s="166"/>
      <c r="AO354" s="166"/>
      <c r="AP354" s="166"/>
      <c r="AQ354" s="166"/>
      <c r="AR354" s="166"/>
      <c r="AS354" s="166"/>
      <c r="AT354" s="166"/>
      <c r="AU354" s="166"/>
      <c r="AV354" s="166"/>
      <c r="AW354" s="166"/>
      <c r="AX354" s="166"/>
      <c r="AY354" s="166"/>
      <c r="AZ354" s="166"/>
      <c r="BA354" s="166"/>
      <c r="BB354" s="166"/>
      <c r="BC354" s="166"/>
      <c r="BD354" s="166"/>
      <c r="BE354" s="166"/>
      <c r="BF354" s="166"/>
      <c r="BG354" s="166"/>
      <c r="BH354" s="166"/>
      <c r="BI354" s="166"/>
      <c r="BJ354" s="166"/>
      <c r="BK354" s="166"/>
      <c r="BL354" s="166"/>
      <c r="BM354" s="166"/>
      <c r="BN354" s="166"/>
      <c r="BO354" s="166"/>
      <c r="BP354" s="166"/>
      <c r="BQ354" s="166"/>
      <c r="BR354" s="166"/>
      <c r="BS354" s="166"/>
      <c r="BT354" s="166"/>
    </row>
    <row r="355" spans="1:72" ht="15.75" customHeight="1" thickBot="1" x14ac:dyDescent="0.3">
      <c r="A355" s="165"/>
      <c r="B355" s="165"/>
      <c r="C355" s="148"/>
      <c r="D355" s="148"/>
      <c r="E355" s="166"/>
      <c r="F355" s="166"/>
      <c r="G355" s="166"/>
      <c r="H355" s="166"/>
      <c r="I355" s="166"/>
      <c r="J355" s="166"/>
      <c r="K355" s="166"/>
      <c r="L355" s="166"/>
      <c r="M355" s="166"/>
      <c r="N355" s="166"/>
      <c r="O355" s="166"/>
      <c r="P355" s="166"/>
      <c r="Q355" s="166"/>
      <c r="R355" s="166"/>
      <c r="S355" s="166"/>
      <c r="T355" s="166"/>
      <c r="U355" s="166"/>
      <c r="V355" s="166"/>
      <c r="W355" s="166"/>
      <c r="X355" s="166"/>
      <c r="Y355" s="166"/>
      <c r="Z355" s="166"/>
      <c r="AA355" s="166"/>
      <c r="AB355" s="166"/>
      <c r="AC355" s="166"/>
      <c r="AD355" s="166"/>
      <c r="AE355" s="166"/>
      <c r="AF355" s="166"/>
      <c r="AG355" s="166"/>
      <c r="AH355" s="166"/>
      <c r="AI355" s="166"/>
      <c r="AJ355" s="166"/>
      <c r="AK355" s="166"/>
      <c r="AL355" s="166"/>
      <c r="AM355" s="166"/>
      <c r="AN355" s="166"/>
      <c r="AO355" s="166"/>
      <c r="AP355" s="166"/>
      <c r="AQ355" s="166"/>
      <c r="AR355" s="166"/>
      <c r="AS355" s="166"/>
      <c r="AT355" s="166"/>
      <c r="AU355" s="166"/>
      <c r="AV355" s="166"/>
      <c r="AW355" s="166"/>
      <c r="AX355" s="166"/>
      <c r="AY355" s="166"/>
      <c r="AZ355" s="166"/>
      <c r="BA355" s="166"/>
      <c r="BB355" s="166"/>
      <c r="BC355" s="166"/>
      <c r="BD355" s="166"/>
      <c r="BE355" s="166"/>
      <c r="BF355" s="166"/>
      <c r="BG355" s="166"/>
      <c r="BH355" s="166"/>
      <c r="BI355" s="166"/>
      <c r="BJ355" s="166"/>
      <c r="BK355" s="166"/>
      <c r="BL355" s="166"/>
      <c r="BM355" s="166"/>
      <c r="BN355" s="166"/>
      <c r="BO355" s="166"/>
      <c r="BP355" s="166"/>
      <c r="BQ355" s="166"/>
      <c r="BR355" s="166"/>
      <c r="BS355" s="166"/>
      <c r="BT355" s="166"/>
    </row>
    <row r="356" spans="1:72" ht="15.75" customHeight="1" thickBot="1" x14ac:dyDescent="0.3">
      <c r="A356" s="165"/>
      <c r="B356" s="165"/>
      <c r="C356" s="148"/>
      <c r="D356" s="148"/>
      <c r="E356" s="166"/>
      <c r="F356" s="166"/>
      <c r="G356" s="166"/>
      <c r="H356" s="166"/>
      <c r="I356" s="166"/>
      <c r="J356" s="166"/>
      <c r="K356" s="166"/>
      <c r="L356" s="166"/>
      <c r="M356" s="166"/>
      <c r="N356" s="166"/>
      <c r="O356" s="166"/>
      <c r="P356" s="166"/>
      <c r="Q356" s="166"/>
      <c r="R356" s="166"/>
      <c r="S356" s="166"/>
      <c r="T356" s="166"/>
      <c r="U356" s="166"/>
      <c r="V356" s="166"/>
      <c r="W356" s="166"/>
      <c r="X356" s="166"/>
      <c r="Y356" s="166"/>
      <c r="Z356" s="166"/>
      <c r="AA356" s="166"/>
      <c r="AB356" s="166"/>
      <c r="AC356" s="166"/>
      <c r="AD356" s="166"/>
      <c r="AE356" s="166"/>
      <c r="AF356" s="166"/>
      <c r="AG356" s="166"/>
      <c r="AH356" s="166"/>
      <c r="AI356" s="166"/>
      <c r="AJ356" s="166"/>
      <c r="AK356" s="166"/>
      <c r="AL356" s="166"/>
      <c r="AM356" s="166"/>
      <c r="AN356" s="166"/>
      <c r="AO356" s="166"/>
      <c r="AP356" s="166"/>
      <c r="AQ356" s="166"/>
      <c r="AR356" s="166"/>
      <c r="AS356" s="166"/>
      <c r="AT356" s="166"/>
      <c r="AU356" s="166"/>
      <c r="AV356" s="166"/>
      <c r="AW356" s="166"/>
      <c r="AX356" s="166"/>
      <c r="AY356" s="166"/>
      <c r="AZ356" s="166"/>
      <c r="BA356" s="166"/>
      <c r="BB356" s="166"/>
      <c r="BC356" s="166"/>
      <c r="BD356" s="166"/>
      <c r="BE356" s="166"/>
      <c r="BF356" s="166"/>
      <c r="BG356" s="166"/>
      <c r="BH356" s="166"/>
      <c r="BI356" s="166"/>
      <c r="BJ356" s="166"/>
      <c r="BK356" s="166"/>
      <c r="BL356" s="166"/>
      <c r="BM356" s="166"/>
      <c r="BN356" s="166"/>
      <c r="BO356" s="166"/>
      <c r="BP356" s="166"/>
      <c r="BQ356" s="166"/>
      <c r="BR356" s="166"/>
      <c r="BS356" s="166"/>
      <c r="BT356" s="166"/>
    </row>
    <row r="357" spans="1:72" ht="15.75" customHeight="1" thickBot="1" x14ac:dyDescent="0.3">
      <c r="A357" s="165"/>
      <c r="B357" s="165"/>
      <c r="C357" s="148"/>
      <c r="D357" s="148"/>
      <c r="E357" s="166"/>
      <c r="F357" s="166"/>
      <c r="G357" s="166"/>
      <c r="H357" s="166"/>
      <c r="I357" s="166"/>
      <c r="J357" s="166"/>
      <c r="K357" s="166"/>
      <c r="L357" s="166"/>
      <c r="M357" s="166"/>
      <c r="N357" s="166"/>
      <c r="O357" s="166"/>
      <c r="P357" s="166"/>
      <c r="Q357" s="166"/>
      <c r="R357" s="166"/>
      <c r="S357" s="166"/>
      <c r="T357" s="166"/>
      <c r="U357" s="166"/>
      <c r="V357" s="166"/>
      <c r="W357" s="166"/>
      <c r="X357" s="166"/>
      <c r="Y357" s="166"/>
      <c r="Z357" s="166"/>
      <c r="AA357" s="166"/>
      <c r="AB357" s="166"/>
      <c r="AC357" s="166"/>
      <c r="AD357" s="166"/>
      <c r="AE357" s="166"/>
      <c r="AF357" s="166"/>
      <c r="AG357" s="166"/>
      <c r="AH357" s="166"/>
      <c r="AI357" s="166"/>
      <c r="AJ357" s="166"/>
      <c r="AK357" s="166"/>
      <c r="AL357" s="166"/>
      <c r="AM357" s="166"/>
      <c r="AN357" s="166"/>
      <c r="AO357" s="166"/>
      <c r="AP357" s="166"/>
      <c r="AQ357" s="166"/>
      <c r="AR357" s="166"/>
      <c r="AS357" s="166"/>
      <c r="AT357" s="166"/>
      <c r="AU357" s="166"/>
      <c r="AV357" s="166"/>
      <c r="AW357" s="166"/>
      <c r="AX357" s="166"/>
      <c r="AY357" s="166"/>
      <c r="AZ357" s="166"/>
      <c r="BA357" s="166"/>
      <c r="BB357" s="166"/>
      <c r="BC357" s="166"/>
      <c r="BD357" s="166"/>
      <c r="BE357" s="166"/>
      <c r="BF357" s="166"/>
      <c r="BG357" s="166"/>
      <c r="BH357" s="166"/>
      <c r="BI357" s="166"/>
      <c r="BJ357" s="166"/>
      <c r="BK357" s="166"/>
      <c r="BL357" s="166"/>
      <c r="BM357" s="166"/>
      <c r="BN357" s="166"/>
      <c r="BO357" s="166"/>
      <c r="BP357" s="166"/>
      <c r="BQ357" s="166"/>
      <c r="BR357" s="166"/>
      <c r="BS357" s="166"/>
      <c r="BT357" s="166"/>
    </row>
    <row r="358" spans="1:72" ht="15.75" customHeight="1" thickBot="1" x14ac:dyDescent="0.3">
      <c r="A358" s="165"/>
      <c r="B358" s="165"/>
      <c r="C358" s="148"/>
      <c r="D358" s="148"/>
      <c r="E358" s="166"/>
      <c r="F358" s="166"/>
      <c r="G358" s="166"/>
      <c r="H358" s="166"/>
      <c r="I358" s="166"/>
      <c r="J358" s="166"/>
      <c r="K358" s="166"/>
      <c r="L358" s="166"/>
      <c r="M358" s="166"/>
      <c r="N358" s="166"/>
      <c r="O358" s="166"/>
      <c r="P358" s="166"/>
      <c r="Q358" s="166"/>
      <c r="R358" s="166"/>
      <c r="S358" s="166"/>
      <c r="T358" s="166"/>
      <c r="U358" s="166"/>
      <c r="V358" s="166"/>
      <c r="W358" s="166"/>
      <c r="X358" s="166"/>
      <c r="Y358" s="166"/>
      <c r="Z358" s="166"/>
      <c r="AA358" s="166"/>
      <c r="AB358" s="166"/>
      <c r="AC358" s="166"/>
      <c r="AD358" s="166"/>
      <c r="AE358" s="166"/>
      <c r="AF358" s="166"/>
      <c r="AG358" s="166"/>
      <c r="AH358" s="166"/>
      <c r="AI358" s="166"/>
      <c r="AJ358" s="166"/>
      <c r="AK358" s="166"/>
      <c r="AL358" s="166"/>
      <c r="AM358" s="166"/>
      <c r="AN358" s="166"/>
      <c r="AO358" s="166"/>
      <c r="AP358" s="166"/>
      <c r="AQ358" s="166"/>
      <c r="AR358" s="166"/>
      <c r="AS358" s="166"/>
      <c r="AT358" s="166"/>
      <c r="AU358" s="166"/>
      <c r="AV358" s="166"/>
      <c r="AW358" s="166"/>
      <c r="AX358" s="166"/>
      <c r="AY358" s="166"/>
      <c r="AZ358" s="166"/>
      <c r="BA358" s="166"/>
      <c r="BB358" s="166"/>
      <c r="BC358" s="166"/>
      <c r="BD358" s="166"/>
      <c r="BE358" s="166"/>
      <c r="BF358" s="166"/>
      <c r="BG358" s="166"/>
      <c r="BH358" s="166"/>
      <c r="BI358" s="166"/>
      <c r="BJ358" s="166"/>
      <c r="BK358" s="166"/>
      <c r="BL358" s="166"/>
      <c r="BM358" s="166"/>
      <c r="BN358" s="166"/>
      <c r="BO358" s="166"/>
      <c r="BP358" s="166"/>
      <c r="BQ358" s="166"/>
      <c r="BR358" s="166"/>
      <c r="BS358" s="166"/>
      <c r="BT358" s="166"/>
    </row>
    <row r="359" spans="1:72" ht="15.75" customHeight="1" thickBot="1" x14ac:dyDescent="0.3">
      <c r="A359" s="165"/>
      <c r="B359" s="165"/>
      <c r="C359" s="148"/>
      <c r="D359" s="148"/>
      <c r="E359" s="166"/>
      <c r="F359" s="166"/>
      <c r="G359" s="166"/>
      <c r="H359" s="166"/>
      <c r="I359" s="166"/>
      <c r="J359" s="166"/>
      <c r="K359" s="166"/>
      <c r="L359" s="166"/>
      <c r="M359" s="166"/>
      <c r="N359" s="166"/>
      <c r="O359" s="166"/>
      <c r="P359" s="166"/>
      <c r="Q359" s="166"/>
      <c r="R359" s="166"/>
      <c r="S359" s="166"/>
      <c r="T359" s="166"/>
      <c r="U359" s="166"/>
      <c r="V359" s="166"/>
      <c r="W359" s="166"/>
      <c r="X359" s="166"/>
      <c r="Y359" s="166"/>
      <c r="Z359" s="166"/>
      <c r="AA359" s="166"/>
      <c r="AB359" s="166"/>
      <c r="AC359" s="166"/>
      <c r="AD359" s="166"/>
      <c r="AE359" s="166"/>
      <c r="AF359" s="166"/>
      <c r="AG359" s="166"/>
      <c r="AH359" s="166"/>
      <c r="AI359" s="166"/>
      <c r="AJ359" s="166"/>
      <c r="AK359" s="166"/>
      <c r="AL359" s="166"/>
      <c r="AM359" s="166"/>
      <c r="AN359" s="166"/>
      <c r="AO359" s="166"/>
      <c r="AP359" s="166"/>
      <c r="AQ359" s="166"/>
      <c r="AR359" s="166"/>
      <c r="AS359" s="166"/>
      <c r="AT359" s="166"/>
      <c r="AU359" s="166"/>
      <c r="AV359" s="166"/>
      <c r="AW359" s="166"/>
      <c r="AX359" s="166"/>
      <c r="AY359" s="166"/>
      <c r="AZ359" s="166"/>
      <c r="BA359" s="166"/>
      <c r="BB359" s="166"/>
      <c r="BC359" s="166"/>
      <c r="BD359" s="166"/>
      <c r="BE359" s="166"/>
      <c r="BF359" s="166"/>
      <c r="BG359" s="166"/>
      <c r="BH359" s="166"/>
      <c r="BI359" s="166"/>
      <c r="BJ359" s="166"/>
      <c r="BK359" s="166"/>
      <c r="BL359" s="166"/>
      <c r="BM359" s="166"/>
      <c r="BN359" s="166"/>
      <c r="BO359" s="166"/>
      <c r="BP359" s="166"/>
      <c r="BQ359" s="166"/>
      <c r="BR359" s="166"/>
      <c r="BS359" s="166"/>
      <c r="BT359" s="166"/>
    </row>
    <row r="360" spans="1:72" ht="15.75" customHeight="1" thickBot="1" x14ac:dyDescent="0.3">
      <c r="A360" s="165"/>
      <c r="B360" s="165"/>
      <c r="C360" s="148"/>
      <c r="D360" s="148"/>
      <c r="E360" s="166"/>
      <c r="F360" s="166"/>
      <c r="G360" s="166"/>
      <c r="H360" s="166"/>
      <c r="I360" s="166"/>
      <c r="J360" s="166"/>
      <c r="K360" s="166"/>
      <c r="L360" s="166"/>
      <c r="M360" s="166"/>
      <c r="N360" s="166"/>
      <c r="O360" s="166"/>
      <c r="P360" s="166"/>
      <c r="Q360" s="166"/>
      <c r="R360" s="166"/>
      <c r="S360" s="166"/>
      <c r="T360" s="166"/>
      <c r="U360" s="166"/>
      <c r="V360" s="166"/>
      <c r="W360" s="166"/>
      <c r="X360" s="166"/>
      <c r="Y360" s="166"/>
      <c r="Z360" s="166"/>
      <c r="AA360" s="166"/>
      <c r="AB360" s="166"/>
      <c r="AC360" s="166"/>
      <c r="AD360" s="166"/>
      <c r="AE360" s="166"/>
      <c r="AF360" s="166"/>
      <c r="AG360" s="166"/>
      <c r="AH360" s="166"/>
      <c r="AI360" s="166"/>
      <c r="AJ360" s="166"/>
      <c r="AK360" s="166"/>
      <c r="AL360" s="166"/>
      <c r="AM360" s="166"/>
      <c r="AN360" s="166"/>
      <c r="AO360" s="166"/>
      <c r="AP360" s="166"/>
      <c r="AQ360" s="166"/>
      <c r="AR360" s="166"/>
      <c r="AS360" s="166"/>
      <c r="AT360" s="166"/>
      <c r="AU360" s="166"/>
      <c r="AV360" s="166"/>
      <c r="AW360" s="166"/>
      <c r="AX360" s="166"/>
      <c r="AY360" s="166"/>
      <c r="AZ360" s="166"/>
      <c r="BA360" s="166"/>
      <c r="BB360" s="166"/>
      <c r="BC360" s="166"/>
      <c r="BD360" s="166"/>
      <c r="BE360" s="166"/>
      <c r="BF360" s="166"/>
      <c r="BG360" s="166"/>
      <c r="BH360" s="166"/>
      <c r="BI360" s="166"/>
      <c r="BJ360" s="166"/>
      <c r="BK360" s="166"/>
      <c r="BL360" s="166"/>
      <c r="BM360" s="166"/>
      <c r="BN360" s="166"/>
      <c r="BO360" s="166"/>
      <c r="BP360" s="166"/>
      <c r="BQ360" s="166"/>
      <c r="BR360" s="166"/>
      <c r="BS360" s="166"/>
      <c r="BT360" s="166"/>
    </row>
    <row r="361" spans="1:72" ht="15.75" customHeight="1" thickBot="1" x14ac:dyDescent="0.3">
      <c r="A361" s="165"/>
      <c r="B361" s="165"/>
      <c r="C361" s="148"/>
      <c r="D361" s="148"/>
      <c r="E361" s="166"/>
      <c r="F361" s="166"/>
      <c r="G361" s="166"/>
      <c r="H361" s="166"/>
      <c r="I361" s="166"/>
      <c r="J361" s="166"/>
      <c r="K361" s="166"/>
      <c r="L361" s="166"/>
      <c r="M361" s="166"/>
      <c r="N361" s="166"/>
      <c r="O361" s="166"/>
      <c r="P361" s="166"/>
      <c r="Q361" s="166"/>
      <c r="R361" s="166"/>
      <c r="S361" s="166"/>
      <c r="T361" s="166"/>
      <c r="U361" s="166"/>
      <c r="V361" s="166"/>
      <c r="W361" s="166"/>
      <c r="X361" s="166"/>
      <c r="Y361" s="166"/>
      <c r="Z361" s="166"/>
      <c r="AA361" s="166"/>
      <c r="AB361" s="166"/>
      <c r="AC361" s="166"/>
      <c r="AD361" s="166"/>
      <c r="AE361" s="166"/>
      <c r="AF361" s="166"/>
      <c r="AG361" s="166"/>
      <c r="AH361" s="166"/>
      <c r="AI361" s="166"/>
      <c r="AJ361" s="166"/>
      <c r="AK361" s="166"/>
      <c r="AL361" s="166"/>
      <c r="AM361" s="166"/>
      <c r="AN361" s="166"/>
      <c r="AO361" s="166"/>
      <c r="AP361" s="166"/>
      <c r="AQ361" s="166"/>
      <c r="AR361" s="166"/>
      <c r="AS361" s="166"/>
      <c r="AT361" s="166"/>
      <c r="AU361" s="166"/>
      <c r="AV361" s="166"/>
      <c r="AW361" s="166"/>
      <c r="AX361" s="166"/>
      <c r="AY361" s="166"/>
      <c r="AZ361" s="166"/>
      <c r="BA361" s="166"/>
      <c r="BB361" s="166"/>
      <c r="BC361" s="166"/>
      <c r="BD361" s="166"/>
      <c r="BE361" s="166"/>
      <c r="BF361" s="166"/>
      <c r="BG361" s="166"/>
      <c r="BH361" s="166"/>
      <c r="BI361" s="166"/>
      <c r="BJ361" s="166"/>
      <c r="BK361" s="166"/>
      <c r="BL361" s="166"/>
      <c r="BM361" s="166"/>
      <c r="BN361" s="166"/>
      <c r="BO361" s="166"/>
      <c r="BP361" s="166"/>
      <c r="BQ361" s="166"/>
      <c r="BR361" s="166"/>
      <c r="BS361" s="166"/>
      <c r="BT361" s="166"/>
    </row>
    <row r="362" spans="1:72" ht="15.75" customHeight="1" thickBot="1" x14ac:dyDescent="0.3">
      <c r="A362" s="165"/>
      <c r="B362" s="165"/>
      <c r="C362" s="148"/>
      <c r="D362" s="148"/>
      <c r="E362" s="166"/>
      <c r="F362" s="166"/>
      <c r="G362" s="166"/>
      <c r="H362" s="166"/>
      <c r="I362" s="166"/>
      <c r="J362" s="166"/>
      <c r="K362" s="166"/>
      <c r="L362" s="166"/>
      <c r="M362" s="166"/>
      <c r="N362" s="166"/>
      <c r="O362" s="166"/>
      <c r="P362" s="166"/>
      <c r="Q362" s="166"/>
      <c r="R362" s="166"/>
      <c r="S362" s="166"/>
      <c r="T362" s="166"/>
      <c r="U362" s="166"/>
      <c r="V362" s="166"/>
      <c r="W362" s="166"/>
      <c r="X362" s="166"/>
      <c r="Y362" s="166"/>
      <c r="Z362" s="166"/>
      <c r="AA362" s="166"/>
      <c r="AB362" s="166"/>
      <c r="AC362" s="166"/>
      <c r="AD362" s="166"/>
      <c r="AE362" s="166"/>
      <c r="AF362" s="166"/>
      <c r="AG362" s="166"/>
      <c r="AH362" s="166"/>
      <c r="AI362" s="166"/>
      <c r="AJ362" s="166"/>
      <c r="AK362" s="166"/>
      <c r="AL362" s="166"/>
      <c r="AM362" s="166"/>
      <c r="AN362" s="166"/>
      <c r="AO362" s="166"/>
      <c r="AP362" s="166"/>
      <c r="AQ362" s="166"/>
      <c r="AR362" s="166"/>
      <c r="AS362" s="166"/>
      <c r="AT362" s="166"/>
      <c r="AU362" s="166"/>
      <c r="AV362" s="166"/>
      <c r="AW362" s="166"/>
      <c r="AX362" s="166"/>
      <c r="AY362" s="166"/>
      <c r="AZ362" s="166"/>
      <c r="BA362" s="166"/>
      <c r="BB362" s="166"/>
      <c r="BC362" s="166"/>
      <c r="BD362" s="166"/>
      <c r="BE362" s="166"/>
      <c r="BF362" s="166"/>
      <c r="BG362" s="166"/>
      <c r="BH362" s="166"/>
      <c r="BI362" s="166"/>
      <c r="BJ362" s="166"/>
      <c r="BK362" s="166"/>
      <c r="BL362" s="166"/>
      <c r="BM362" s="166"/>
      <c r="BN362" s="166"/>
      <c r="BO362" s="166"/>
      <c r="BP362" s="166"/>
      <c r="BQ362" s="166"/>
      <c r="BR362" s="166"/>
      <c r="BS362" s="166"/>
      <c r="BT362" s="166"/>
    </row>
    <row r="363" spans="1:72" ht="15.75" customHeight="1" thickBot="1" x14ac:dyDescent="0.3">
      <c r="A363" s="165"/>
      <c r="B363" s="165"/>
      <c r="C363" s="148"/>
      <c r="D363" s="148"/>
      <c r="E363" s="166"/>
      <c r="F363" s="166"/>
      <c r="G363" s="166"/>
      <c r="H363" s="166"/>
      <c r="I363" s="166"/>
      <c r="J363" s="166"/>
      <c r="K363" s="166"/>
      <c r="L363" s="166"/>
      <c r="M363" s="166"/>
      <c r="N363" s="166"/>
      <c r="O363" s="166"/>
      <c r="P363" s="166"/>
      <c r="Q363" s="166"/>
      <c r="R363" s="166"/>
      <c r="S363" s="166"/>
      <c r="T363" s="166"/>
      <c r="U363" s="166"/>
      <c r="V363" s="166"/>
      <c r="W363" s="166"/>
      <c r="X363" s="166"/>
      <c r="Y363" s="166"/>
      <c r="Z363" s="166"/>
      <c r="AA363" s="166"/>
      <c r="AB363" s="166"/>
      <c r="AC363" s="166"/>
      <c r="AD363" s="166"/>
      <c r="AE363" s="166"/>
      <c r="AF363" s="166"/>
      <c r="AG363" s="166"/>
      <c r="AH363" s="166"/>
      <c r="AI363" s="166"/>
      <c r="AJ363" s="166"/>
      <c r="AK363" s="166"/>
      <c r="AL363" s="166"/>
      <c r="AM363" s="166"/>
      <c r="AN363" s="166"/>
      <c r="AO363" s="166"/>
      <c r="AP363" s="166"/>
      <c r="AQ363" s="166"/>
      <c r="AR363" s="166"/>
      <c r="AS363" s="166"/>
      <c r="AT363" s="166"/>
      <c r="AU363" s="166"/>
      <c r="AV363" s="166"/>
      <c r="AW363" s="166"/>
      <c r="AX363" s="166"/>
      <c r="AY363" s="166"/>
      <c r="AZ363" s="166"/>
      <c r="BA363" s="166"/>
      <c r="BB363" s="166"/>
      <c r="BC363" s="166"/>
      <c r="BD363" s="166"/>
      <c r="BE363" s="166"/>
      <c r="BF363" s="166"/>
      <c r="BG363" s="166"/>
      <c r="BH363" s="166"/>
      <c r="BI363" s="166"/>
      <c r="BJ363" s="166"/>
      <c r="BK363" s="166"/>
      <c r="BL363" s="166"/>
      <c r="BM363" s="166"/>
      <c r="BN363" s="166"/>
      <c r="BO363" s="166"/>
      <c r="BP363" s="166"/>
      <c r="BQ363" s="166"/>
      <c r="BR363" s="166"/>
      <c r="BS363" s="166"/>
      <c r="BT363" s="166"/>
    </row>
    <row r="364" spans="1:72" ht="15.75" customHeight="1" thickBot="1" x14ac:dyDescent="0.3">
      <c r="A364" s="165"/>
      <c r="B364" s="165"/>
      <c r="C364" s="148"/>
      <c r="D364" s="148"/>
      <c r="E364" s="166"/>
      <c r="F364" s="166"/>
      <c r="G364" s="166"/>
      <c r="H364" s="166"/>
      <c r="I364" s="166"/>
      <c r="J364" s="166"/>
      <c r="K364" s="166"/>
      <c r="L364" s="166"/>
      <c r="M364" s="166"/>
      <c r="N364" s="166"/>
      <c r="O364" s="166"/>
      <c r="P364" s="166"/>
      <c r="Q364" s="166"/>
      <c r="R364" s="166"/>
      <c r="S364" s="166"/>
      <c r="T364" s="166"/>
      <c r="U364" s="166"/>
      <c r="V364" s="166"/>
      <c r="W364" s="166"/>
      <c r="X364" s="166"/>
      <c r="Y364" s="166"/>
      <c r="Z364" s="166"/>
      <c r="AA364" s="166"/>
      <c r="AB364" s="166"/>
      <c r="AC364" s="166"/>
      <c r="AD364" s="166"/>
      <c r="AE364" s="166"/>
      <c r="AF364" s="166"/>
      <c r="AG364" s="166"/>
      <c r="AH364" s="166"/>
      <c r="AI364" s="166"/>
      <c r="AJ364" s="166"/>
      <c r="AK364" s="166"/>
      <c r="AL364" s="166"/>
      <c r="AM364" s="166"/>
      <c r="AN364" s="166"/>
      <c r="AO364" s="166"/>
      <c r="AP364" s="166"/>
      <c r="AQ364" s="166"/>
      <c r="AR364" s="166"/>
      <c r="AS364" s="166"/>
      <c r="AT364" s="166"/>
      <c r="AU364" s="166"/>
      <c r="AV364" s="166"/>
      <c r="AW364" s="166"/>
      <c r="AX364" s="166"/>
      <c r="AY364" s="166"/>
      <c r="AZ364" s="166"/>
      <c r="BA364" s="166"/>
      <c r="BB364" s="166"/>
      <c r="BC364" s="166"/>
      <c r="BD364" s="166"/>
      <c r="BE364" s="166"/>
      <c r="BF364" s="166"/>
      <c r="BG364" s="166"/>
      <c r="BH364" s="166"/>
      <c r="BI364" s="166"/>
      <c r="BJ364" s="166"/>
      <c r="BK364" s="166"/>
      <c r="BL364" s="166"/>
      <c r="BM364" s="166"/>
      <c r="BN364" s="166"/>
      <c r="BO364" s="166"/>
      <c r="BP364" s="166"/>
      <c r="BQ364" s="166"/>
      <c r="BR364" s="166"/>
      <c r="BS364" s="166"/>
      <c r="BT364" s="166"/>
    </row>
    <row r="365" spans="1:72" ht="15.75" customHeight="1" thickBot="1" x14ac:dyDescent="0.3">
      <c r="A365" s="165"/>
      <c r="B365" s="165"/>
      <c r="C365" s="148"/>
      <c r="D365" s="148"/>
      <c r="E365" s="166"/>
      <c r="F365" s="166"/>
      <c r="G365" s="166"/>
      <c r="H365" s="166"/>
      <c r="I365" s="166"/>
      <c r="J365" s="166"/>
      <c r="K365" s="166"/>
      <c r="L365" s="166"/>
      <c r="M365" s="166"/>
      <c r="N365" s="166"/>
      <c r="O365" s="166"/>
      <c r="P365" s="166"/>
      <c r="Q365" s="166"/>
      <c r="R365" s="166"/>
      <c r="S365" s="166"/>
      <c r="T365" s="166"/>
      <c r="U365" s="166"/>
      <c r="V365" s="166"/>
      <c r="W365" s="166"/>
      <c r="X365" s="166"/>
      <c r="Y365" s="166"/>
      <c r="Z365" s="166"/>
      <c r="AA365" s="166"/>
      <c r="AB365" s="166"/>
      <c r="AC365" s="166"/>
      <c r="AD365" s="166"/>
      <c r="AE365" s="166"/>
      <c r="AF365" s="166"/>
      <c r="AG365" s="166"/>
      <c r="AH365" s="166"/>
      <c r="AI365" s="166"/>
      <c r="AJ365" s="166"/>
      <c r="AK365" s="166"/>
      <c r="AL365" s="166"/>
      <c r="AM365" s="166"/>
      <c r="AN365" s="166"/>
      <c r="AO365" s="166"/>
      <c r="AP365" s="166"/>
      <c r="AQ365" s="166"/>
      <c r="AR365" s="166"/>
      <c r="AS365" s="166"/>
      <c r="AT365" s="166"/>
      <c r="AU365" s="166"/>
      <c r="AV365" s="166"/>
      <c r="AW365" s="166"/>
      <c r="AX365" s="166"/>
      <c r="AY365" s="166"/>
      <c r="AZ365" s="166"/>
      <c r="BA365" s="166"/>
      <c r="BB365" s="166"/>
      <c r="BC365" s="166"/>
      <c r="BD365" s="166"/>
      <c r="BE365" s="166"/>
      <c r="BF365" s="166"/>
      <c r="BG365" s="166"/>
      <c r="BH365" s="166"/>
      <c r="BI365" s="166"/>
      <c r="BJ365" s="166"/>
      <c r="BK365" s="166"/>
      <c r="BL365" s="166"/>
      <c r="BM365" s="166"/>
      <c r="BN365" s="166"/>
      <c r="BO365" s="166"/>
      <c r="BP365" s="166"/>
      <c r="BQ365" s="166"/>
      <c r="BR365" s="166"/>
      <c r="BS365" s="166"/>
      <c r="BT365" s="166"/>
    </row>
    <row r="366" spans="1:72" ht="15.75" customHeight="1" thickBot="1" x14ac:dyDescent="0.3">
      <c r="A366" s="165"/>
      <c r="B366" s="165"/>
      <c r="C366" s="148"/>
      <c r="D366" s="148"/>
      <c r="E366" s="166"/>
      <c r="F366" s="166"/>
      <c r="G366" s="166"/>
      <c r="H366" s="166"/>
      <c r="I366" s="166"/>
      <c r="J366" s="166"/>
      <c r="K366" s="166"/>
      <c r="L366" s="166"/>
      <c r="M366" s="166"/>
      <c r="N366" s="166"/>
      <c r="O366" s="166"/>
      <c r="P366" s="166"/>
      <c r="Q366" s="166"/>
      <c r="R366" s="166"/>
      <c r="S366" s="166"/>
      <c r="T366" s="166"/>
      <c r="U366" s="166"/>
      <c r="V366" s="166"/>
      <c r="W366" s="166"/>
      <c r="X366" s="166"/>
      <c r="Y366" s="166"/>
      <c r="Z366" s="166"/>
      <c r="AA366" s="166"/>
      <c r="AB366" s="166"/>
      <c r="AC366" s="166"/>
      <c r="AD366" s="166"/>
      <c r="AE366" s="166"/>
      <c r="AF366" s="166"/>
      <c r="AG366" s="166"/>
      <c r="AH366" s="166"/>
      <c r="AI366" s="166"/>
      <c r="AJ366" s="166"/>
      <c r="AK366" s="166"/>
      <c r="AL366" s="166"/>
      <c r="AM366" s="166"/>
      <c r="AN366" s="166"/>
      <c r="AO366" s="166"/>
      <c r="AP366" s="166"/>
      <c r="AQ366" s="166"/>
      <c r="AR366" s="166"/>
      <c r="AS366" s="166"/>
      <c r="AT366" s="166"/>
      <c r="AU366" s="166"/>
      <c r="AV366" s="166"/>
      <c r="AW366" s="166"/>
      <c r="AX366" s="166"/>
      <c r="AY366" s="166"/>
      <c r="AZ366" s="166"/>
      <c r="BA366" s="166"/>
      <c r="BB366" s="166"/>
      <c r="BC366" s="166"/>
      <c r="BD366" s="166"/>
      <c r="BE366" s="166"/>
      <c r="BF366" s="166"/>
      <c r="BG366" s="166"/>
      <c r="BH366" s="166"/>
      <c r="BI366" s="166"/>
      <c r="BJ366" s="166"/>
      <c r="BK366" s="166"/>
      <c r="BL366" s="166"/>
      <c r="BM366" s="166"/>
      <c r="BN366" s="166"/>
      <c r="BO366" s="166"/>
      <c r="BP366" s="166"/>
      <c r="BQ366" s="166"/>
      <c r="BR366" s="166"/>
      <c r="BS366" s="166"/>
      <c r="BT366" s="166"/>
    </row>
    <row r="367" spans="1:72" ht="15.75" customHeight="1" thickBot="1" x14ac:dyDescent="0.3">
      <c r="A367" s="165"/>
      <c r="B367" s="165"/>
      <c r="C367" s="148"/>
      <c r="D367" s="148"/>
      <c r="E367" s="166"/>
      <c r="F367" s="166"/>
      <c r="G367" s="166"/>
      <c r="H367" s="166"/>
      <c r="I367" s="166"/>
      <c r="J367" s="166"/>
      <c r="K367" s="166"/>
      <c r="L367" s="166"/>
      <c r="M367" s="166"/>
      <c r="N367" s="166"/>
      <c r="O367" s="166"/>
      <c r="P367" s="166"/>
      <c r="Q367" s="166"/>
      <c r="R367" s="166"/>
      <c r="S367" s="166"/>
      <c r="T367" s="166"/>
      <c r="U367" s="166"/>
      <c r="V367" s="166"/>
      <c r="W367" s="166"/>
      <c r="X367" s="166"/>
      <c r="Y367" s="166"/>
      <c r="Z367" s="166"/>
      <c r="AA367" s="166"/>
      <c r="AB367" s="166"/>
      <c r="AC367" s="166"/>
      <c r="AD367" s="166"/>
      <c r="AE367" s="166"/>
      <c r="AF367" s="166"/>
      <c r="AG367" s="166"/>
      <c r="AH367" s="166"/>
      <c r="AI367" s="166"/>
      <c r="AJ367" s="166"/>
      <c r="AK367" s="166"/>
      <c r="AL367" s="166"/>
      <c r="AM367" s="166"/>
      <c r="AN367" s="166"/>
      <c r="AO367" s="166"/>
      <c r="AP367" s="166"/>
      <c r="AQ367" s="166"/>
      <c r="AR367" s="166"/>
      <c r="AS367" s="166"/>
      <c r="AT367" s="166"/>
      <c r="AU367" s="166"/>
      <c r="AV367" s="166"/>
      <c r="AW367" s="166"/>
      <c r="AX367" s="166"/>
      <c r="AY367" s="166"/>
      <c r="AZ367" s="166"/>
      <c r="BA367" s="166"/>
      <c r="BB367" s="166"/>
      <c r="BC367" s="166"/>
      <c r="BD367" s="166"/>
      <c r="BE367" s="166"/>
      <c r="BF367" s="166"/>
      <c r="BG367" s="166"/>
      <c r="BH367" s="166"/>
      <c r="BI367" s="166"/>
      <c r="BJ367" s="166"/>
      <c r="BK367" s="166"/>
      <c r="BL367" s="166"/>
      <c r="BM367" s="166"/>
      <c r="BN367" s="166"/>
      <c r="BO367" s="166"/>
      <c r="BP367" s="166"/>
      <c r="BQ367" s="166"/>
      <c r="BR367" s="166"/>
      <c r="BS367" s="166"/>
      <c r="BT367" s="166"/>
    </row>
    <row r="368" spans="1:72" ht="15.75" customHeight="1" thickBot="1" x14ac:dyDescent="0.3">
      <c r="A368" s="165"/>
      <c r="B368" s="165"/>
      <c r="C368" s="148"/>
      <c r="D368" s="148"/>
      <c r="E368" s="166"/>
      <c r="F368" s="166"/>
      <c r="G368" s="166"/>
      <c r="H368" s="166"/>
      <c r="I368" s="166"/>
      <c r="J368" s="166"/>
      <c r="K368" s="166"/>
      <c r="L368" s="166"/>
      <c r="M368" s="166"/>
      <c r="N368" s="166"/>
      <c r="O368" s="166"/>
      <c r="P368" s="166"/>
      <c r="Q368" s="166"/>
      <c r="R368" s="166"/>
      <c r="S368" s="166"/>
      <c r="T368" s="166"/>
      <c r="U368" s="166"/>
      <c r="V368" s="166"/>
      <c r="W368" s="166"/>
      <c r="X368" s="166"/>
      <c r="Y368" s="166"/>
      <c r="Z368" s="166"/>
      <c r="AA368" s="166"/>
      <c r="AB368" s="166"/>
      <c r="AC368" s="166"/>
      <c r="AD368" s="166"/>
      <c r="AE368" s="166"/>
      <c r="AF368" s="166"/>
      <c r="AG368" s="166"/>
      <c r="AH368" s="166"/>
      <c r="AI368" s="166"/>
      <c r="AJ368" s="166"/>
      <c r="AK368" s="166"/>
      <c r="AL368" s="166"/>
      <c r="AM368" s="166"/>
      <c r="AN368" s="166"/>
      <c r="AO368" s="166"/>
      <c r="AP368" s="166"/>
      <c r="AQ368" s="166"/>
      <c r="AR368" s="166"/>
      <c r="AS368" s="166"/>
      <c r="AT368" s="166"/>
      <c r="AU368" s="166"/>
      <c r="AV368" s="166"/>
      <c r="AW368" s="166"/>
      <c r="AX368" s="166"/>
      <c r="AY368" s="166"/>
      <c r="AZ368" s="166"/>
      <c r="BA368" s="166"/>
      <c r="BB368" s="166"/>
      <c r="BC368" s="166"/>
      <c r="BD368" s="166"/>
      <c r="BE368" s="166"/>
      <c r="BF368" s="166"/>
      <c r="BG368" s="166"/>
      <c r="BH368" s="166"/>
      <c r="BI368" s="166"/>
      <c r="BJ368" s="166"/>
      <c r="BK368" s="166"/>
      <c r="BL368" s="166"/>
      <c r="BM368" s="166"/>
      <c r="BN368" s="166"/>
      <c r="BO368" s="166"/>
      <c r="BP368" s="166"/>
      <c r="BQ368" s="166"/>
      <c r="BR368" s="166"/>
      <c r="BS368" s="166"/>
      <c r="BT368" s="166"/>
    </row>
    <row r="369" spans="1:72" ht="15.75" customHeight="1" thickBot="1" x14ac:dyDescent="0.3">
      <c r="A369" s="165"/>
      <c r="B369" s="165"/>
      <c r="C369" s="148"/>
      <c r="D369" s="148"/>
      <c r="E369" s="166"/>
      <c r="F369" s="166"/>
      <c r="G369" s="166"/>
      <c r="H369" s="166"/>
      <c r="I369" s="166"/>
      <c r="J369" s="166"/>
      <c r="K369" s="166"/>
      <c r="L369" s="166"/>
      <c r="M369" s="166"/>
      <c r="N369" s="166"/>
      <c r="O369" s="166"/>
      <c r="P369" s="166"/>
      <c r="Q369" s="166"/>
      <c r="R369" s="166"/>
      <c r="S369" s="166"/>
      <c r="T369" s="166"/>
      <c r="U369" s="166"/>
      <c r="V369" s="166"/>
      <c r="W369" s="166"/>
      <c r="X369" s="166"/>
      <c r="Y369" s="166"/>
      <c r="Z369" s="166"/>
      <c r="AA369" s="166"/>
      <c r="AB369" s="166"/>
      <c r="AC369" s="166"/>
      <c r="AD369" s="166"/>
      <c r="AE369" s="166"/>
      <c r="AF369" s="166"/>
      <c r="AG369" s="166"/>
      <c r="AH369" s="166"/>
      <c r="AI369" s="166"/>
      <c r="AJ369" s="166"/>
      <c r="AK369" s="166"/>
      <c r="AL369" s="166"/>
      <c r="AM369" s="166"/>
      <c r="AN369" s="166"/>
      <c r="AO369" s="166"/>
      <c r="AP369" s="166"/>
      <c r="AQ369" s="166"/>
      <c r="AR369" s="166"/>
      <c r="AS369" s="166"/>
      <c r="AT369" s="166"/>
      <c r="AU369" s="166"/>
      <c r="AV369" s="166"/>
      <c r="AW369" s="166"/>
      <c r="AX369" s="166"/>
      <c r="AY369" s="166"/>
      <c r="AZ369" s="166"/>
      <c r="BA369" s="166"/>
      <c r="BB369" s="166"/>
      <c r="BC369" s="166"/>
      <c r="BD369" s="166"/>
      <c r="BE369" s="166"/>
      <c r="BF369" s="166"/>
      <c r="BG369" s="166"/>
      <c r="BH369" s="166"/>
      <c r="BI369" s="166"/>
      <c r="BJ369" s="166"/>
      <c r="BK369" s="166"/>
      <c r="BL369" s="166"/>
      <c r="BM369" s="166"/>
      <c r="BN369" s="166"/>
      <c r="BO369" s="166"/>
      <c r="BP369" s="166"/>
      <c r="BQ369" s="166"/>
      <c r="BR369" s="166"/>
      <c r="BS369" s="166"/>
      <c r="BT369" s="166"/>
    </row>
    <row r="370" spans="1:72" ht="15.75" customHeight="1" thickBot="1" x14ac:dyDescent="0.3">
      <c r="A370" s="165"/>
      <c r="B370" s="165"/>
      <c r="C370" s="148"/>
      <c r="D370" s="148"/>
      <c r="E370" s="166"/>
      <c r="F370" s="166"/>
      <c r="G370" s="166"/>
      <c r="H370" s="166"/>
      <c r="I370" s="166"/>
      <c r="J370" s="166"/>
      <c r="K370" s="166"/>
      <c r="L370" s="166"/>
      <c r="M370" s="166"/>
      <c r="N370" s="166"/>
      <c r="O370" s="166"/>
      <c r="P370" s="166"/>
      <c r="Q370" s="166"/>
      <c r="R370" s="166"/>
      <c r="S370" s="166"/>
      <c r="T370" s="166"/>
      <c r="U370" s="166"/>
      <c r="V370" s="166"/>
      <c r="W370" s="166"/>
      <c r="X370" s="166"/>
      <c r="Y370" s="166"/>
      <c r="Z370" s="166"/>
      <c r="AA370" s="166"/>
      <c r="AB370" s="166"/>
      <c r="AC370" s="166"/>
      <c r="AD370" s="166"/>
      <c r="AE370" s="166"/>
      <c r="AF370" s="166"/>
      <c r="AG370" s="166"/>
      <c r="AH370" s="166"/>
      <c r="AI370" s="166"/>
      <c r="AJ370" s="166"/>
      <c r="AK370" s="166"/>
      <c r="AL370" s="166"/>
      <c r="AM370" s="166"/>
      <c r="AN370" s="166"/>
      <c r="AO370" s="166"/>
      <c r="AP370" s="166"/>
      <c r="AQ370" s="166"/>
      <c r="AR370" s="166"/>
      <c r="AS370" s="166"/>
      <c r="AT370" s="166"/>
      <c r="AU370" s="166"/>
      <c r="AV370" s="166"/>
      <c r="AW370" s="166"/>
      <c r="AX370" s="166"/>
      <c r="AY370" s="166"/>
      <c r="AZ370" s="166"/>
      <c r="BA370" s="166"/>
      <c r="BB370" s="166"/>
      <c r="BC370" s="166"/>
      <c r="BD370" s="166"/>
      <c r="BE370" s="166"/>
      <c r="BF370" s="166"/>
      <c r="BG370" s="166"/>
      <c r="BH370" s="166"/>
      <c r="BI370" s="166"/>
      <c r="BJ370" s="166"/>
      <c r="BK370" s="166"/>
      <c r="BL370" s="166"/>
      <c r="BM370" s="166"/>
      <c r="BN370" s="166"/>
      <c r="BO370" s="166"/>
      <c r="BP370" s="166"/>
      <c r="BQ370" s="166"/>
      <c r="BR370" s="166"/>
      <c r="BS370" s="166"/>
      <c r="BT370" s="166"/>
    </row>
    <row r="371" spans="1:72" ht="15.75" customHeight="1" thickBot="1" x14ac:dyDescent="0.3">
      <c r="A371" s="165"/>
      <c r="B371" s="165"/>
      <c r="C371" s="148"/>
      <c r="D371" s="148"/>
      <c r="E371" s="166"/>
      <c r="F371" s="166"/>
      <c r="G371" s="166"/>
      <c r="H371" s="166"/>
      <c r="I371" s="166"/>
      <c r="J371" s="166"/>
      <c r="K371" s="166"/>
      <c r="L371" s="166"/>
      <c r="M371" s="166"/>
      <c r="N371" s="166"/>
      <c r="O371" s="166"/>
      <c r="P371" s="166"/>
      <c r="Q371" s="166"/>
      <c r="R371" s="166"/>
      <c r="S371" s="166"/>
      <c r="T371" s="166"/>
      <c r="U371" s="166"/>
      <c r="V371" s="166"/>
      <c r="W371" s="166"/>
      <c r="X371" s="166"/>
      <c r="Y371" s="166"/>
      <c r="Z371" s="166"/>
      <c r="AA371" s="166"/>
      <c r="AB371" s="166"/>
      <c r="AC371" s="166"/>
      <c r="AD371" s="166"/>
      <c r="AE371" s="166"/>
      <c r="AF371" s="166"/>
      <c r="AG371" s="166"/>
      <c r="AH371" s="166"/>
      <c r="AI371" s="166"/>
      <c r="AJ371" s="166"/>
      <c r="AK371" s="166"/>
      <c r="AL371" s="166"/>
      <c r="AM371" s="166"/>
      <c r="AN371" s="166"/>
      <c r="AO371" s="166"/>
      <c r="AP371" s="166"/>
      <c r="AQ371" s="166"/>
      <c r="AR371" s="166"/>
      <c r="AS371" s="166"/>
      <c r="AT371" s="166"/>
      <c r="AU371" s="166"/>
      <c r="AV371" s="166"/>
      <c r="AW371" s="166"/>
      <c r="AX371" s="166"/>
      <c r="AY371" s="166"/>
      <c r="AZ371" s="166"/>
      <c r="BA371" s="166"/>
      <c r="BB371" s="166"/>
      <c r="BC371" s="166"/>
      <c r="BD371" s="166"/>
      <c r="BE371" s="166"/>
      <c r="BF371" s="166"/>
      <c r="BG371" s="166"/>
      <c r="BH371" s="166"/>
      <c r="BI371" s="166"/>
      <c r="BJ371" s="166"/>
      <c r="BK371" s="166"/>
      <c r="BL371" s="166"/>
      <c r="BM371" s="166"/>
      <c r="BN371" s="166"/>
      <c r="BO371" s="166"/>
      <c r="BP371" s="166"/>
      <c r="BQ371" s="166"/>
      <c r="BR371" s="166"/>
      <c r="BS371" s="166"/>
      <c r="BT371" s="166"/>
    </row>
    <row r="372" spans="1:72" ht="15.75" customHeight="1" thickBot="1" x14ac:dyDescent="0.3">
      <c r="A372" s="165"/>
      <c r="B372" s="165"/>
      <c r="C372" s="148"/>
      <c r="D372" s="148"/>
      <c r="E372" s="166"/>
      <c r="F372" s="166"/>
      <c r="G372" s="166"/>
      <c r="H372" s="166"/>
      <c r="I372" s="166"/>
      <c r="J372" s="166"/>
      <c r="K372" s="166"/>
      <c r="L372" s="166"/>
      <c r="M372" s="166"/>
      <c r="N372" s="166"/>
      <c r="O372" s="166"/>
      <c r="P372" s="166"/>
      <c r="Q372" s="166"/>
      <c r="R372" s="166"/>
      <c r="S372" s="166"/>
      <c r="T372" s="166"/>
      <c r="U372" s="166"/>
      <c r="V372" s="166"/>
      <c r="W372" s="166"/>
      <c r="X372" s="166"/>
      <c r="Y372" s="166"/>
      <c r="Z372" s="166"/>
      <c r="AA372" s="166"/>
      <c r="AB372" s="166"/>
      <c r="AC372" s="166"/>
      <c r="AD372" s="166"/>
      <c r="AE372" s="166"/>
      <c r="AF372" s="166"/>
      <c r="AG372" s="166"/>
      <c r="AH372" s="166"/>
      <c r="AI372" s="166"/>
      <c r="AJ372" s="166"/>
      <c r="AK372" s="166"/>
      <c r="AL372" s="166"/>
      <c r="AM372" s="166"/>
      <c r="AN372" s="166"/>
      <c r="AO372" s="166"/>
      <c r="AP372" s="166"/>
      <c r="AQ372" s="166"/>
      <c r="AR372" s="166"/>
      <c r="AS372" s="166"/>
      <c r="AT372" s="166"/>
      <c r="AU372" s="166"/>
      <c r="AV372" s="166"/>
      <c r="AW372" s="166"/>
      <c r="AX372" s="166"/>
      <c r="AY372" s="166"/>
      <c r="AZ372" s="166"/>
      <c r="BA372" s="166"/>
      <c r="BB372" s="166"/>
      <c r="BC372" s="166"/>
      <c r="BD372" s="166"/>
      <c r="BE372" s="166"/>
      <c r="BF372" s="166"/>
      <c r="BG372" s="166"/>
      <c r="BH372" s="166"/>
      <c r="BI372" s="166"/>
      <c r="BJ372" s="166"/>
      <c r="BK372" s="166"/>
      <c r="BL372" s="166"/>
      <c r="BM372" s="166"/>
      <c r="BN372" s="166"/>
      <c r="BO372" s="166"/>
      <c r="BP372" s="166"/>
      <c r="BQ372" s="166"/>
      <c r="BR372" s="166"/>
      <c r="BS372" s="166"/>
      <c r="BT372" s="166"/>
    </row>
    <row r="373" spans="1:72" ht="15.75" customHeight="1" thickBot="1" x14ac:dyDescent="0.3">
      <c r="A373" s="165"/>
      <c r="B373" s="165"/>
      <c r="C373" s="148"/>
      <c r="D373" s="148"/>
      <c r="E373" s="166"/>
      <c r="F373" s="166"/>
      <c r="G373" s="166"/>
      <c r="H373" s="166"/>
      <c r="I373" s="166"/>
      <c r="J373" s="166"/>
      <c r="K373" s="166"/>
      <c r="L373" s="166"/>
      <c r="M373" s="166"/>
      <c r="N373" s="166"/>
      <c r="O373" s="166"/>
      <c r="P373" s="166"/>
      <c r="Q373" s="166"/>
      <c r="R373" s="166"/>
      <c r="S373" s="166"/>
      <c r="T373" s="166"/>
      <c r="U373" s="166"/>
      <c r="V373" s="166"/>
      <c r="W373" s="166"/>
      <c r="X373" s="166"/>
      <c r="Y373" s="166"/>
      <c r="Z373" s="166"/>
      <c r="AA373" s="166"/>
      <c r="AB373" s="166"/>
      <c r="AC373" s="166"/>
      <c r="AD373" s="166"/>
      <c r="AE373" s="166"/>
      <c r="AF373" s="166"/>
      <c r="AG373" s="166"/>
      <c r="AH373" s="166"/>
      <c r="AI373" s="166"/>
      <c r="AJ373" s="166"/>
      <c r="AK373" s="166"/>
      <c r="AL373" s="166"/>
      <c r="AM373" s="166"/>
      <c r="AN373" s="166"/>
      <c r="AO373" s="166"/>
      <c r="AP373" s="166"/>
      <c r="AQ373" s="166"/>
      <c r="AR373" s="166"/>
      <c r="AS373" s="166"/>
      <c r="AT373" s="166"/>
      <c r="AU373" s="166"/>
      <c r="AV373" s="166"/>
      <c r="AW373" s="166"/>
      <c r="AX373" s="166"/>
      <c r="AY373" s="166"/>
      <c r="AZ373" s="166"/>
      <c r="BA373" s="166"/>
      <c r="BB373" s="166"/>
      <c r="BC373" s="166"/>
      <c r="BD373" s="166"/>
      <c r="BE373" s="166"/>
      <c r="BF373" s="166"/>
      <c r="BG373" s="166"/>
      <c r="BH373" s="166"/>
      <c r="BI373" s="166"/>
      <c r="BJ373" s="166"/>
      <c r="BK373" s="166"/>
      <c r="BL373" s="166"/>
      <c r="BM373" s="166"/>
      <c r="BN373" s="166"/>
      <c r="BO373" s="166"/>
      <c r="BP373" s="166"/>
      <c r="BQ373" s="166"/>
      <c r="BR373" s="166"/>
      <c r="BS373" s="166"/>
      <c r="BT373" s="166"/>
    </row>
    <row r="374" spans="1:72" ht="15.75" customHeight="1" thickBot="1" x14ac:dyDescent="0.3">
      <c r="A374" s="165"/>
      <c r="B374" s="165"/>
      <c r="C374" s="148"/>
      <c r="D374" s="148"/>
      <c r="E374" s="166"/>
      <c r="F374" s="166"/>
      <c r="G374" s="166"/>
      <c r="H374" s="166"/>
      <c r="I374" s="166"/>
      <c r="J374" s="166"/>
      <c r="K374" s="166"/>
      <c r="L374" s="166"/>
      <c r="M374" s="166"/>
      <c r="N374" s="166"/>
      <c r="O374" s="166"/>
      <c r="P374" s="166"/>
      <c r="Q374" s="166"/>
      <c r="R374" s="166"/>
      <c r="S374" s="166"/>
      <c r="T374" s="166"/>
      <c r="U374" s="166"/>
      <c r="V374" s="166"/>
      <c r="W374" s="166"/>
      <c r="X374" s="166"/>
      <c r="Y374" s="166"/>
      <c r="Z374" s="166"/>
      <c r="AA374" s="166"/>
      <c r="AB374" s="166"/>
      <c r="AC374" s="166"/>
      <c r="AD374" s="166"/>
      <c r="AE374" s="166"/>
      <c r="AF374" s="166"/>
      <c r="AG374" s="166"/>
      <c r="AH374" s="166"/>
      <c r="AI374" s="166"/>
      <c r="AJ374" s="166"/>
      <c r="AK374" s="166"/>
      <c r="AL374" s="166"/>
      <c r="AM374" s="166"/>
      <c r="AN374" s="166"/>
      <c r="AO374" s="166"/>
      <c r="AP374" s="166"/>
      <c r="AQ374" s="166"/>
      <c r="AR374" s="166"/>
      <c r="AS374" s="166"/>
      <c r="AT374" s="166"/>
      <c r="AU374" s="166"/>
      <c r="AV374" s="166"/>
      <c r="AW374" s="166"/>
      <c r="AX374" s="166"/>
      <c r="AY374" s="166"/>
      <c r="AZ374" s="166"/>
      <c r="BA374" s="166"/>
      <c r="BB374" s="166"/>
      <c r="BC374" s="166"/>
      <c r="BD374" s="166"/>
      <c r="BE374" s="166"/>
      <c r="BF374" s="166"/>
      <c r="BG374" s="166"/>
      <c r="BH374" s="166"/>
      <c r="BI374" s="166"/>
      <c r="BJ374" s="166"/>
      <c r="BK374" s="166"/>
      <c r="BL374" s="166"/>
      <c r="BM374" s="166"/>
      <c r="BN374" s="166"/>
      <c r="BO374" s="166"/>
      <c r="BP374" s="166"/>
      <c r="BQ374" s="166"/>
      <c r="BR374" s="166"/>
      <c r="BS374" s="166"/>
      <c r="BT374" s="166"/>
    </row>
    <row r="375" spans="1:72" ht="15.75" customHeight="1" thickBot="1" x14ac:dyDescent="0.3">
      <c r="A375" s="165"/>
      <c r="B375" s="165"/>
      <c r="C375" s="148"/>
      <c r="D375" s="148"/>
      <c r="E375" s="166"/>
      <c r="F375" s="166"/>
      <c r="G375" s="166"/>
      <c r="H375" s="166"/>
      <c r="I375" s="166"/>
      <c r="J375" s="166"/>
      <c r="K375" s="166"/>
      <c r="L375" s="166"/>
      <c r="M375" s="166"/>
      <c r="N375" s="166"/>
      <c r="O375" s="166"/>
      <c r="P375" s="166"/>
      <c r="Q375" s="166"/>
      <c r="R375" s="166"/>
      <c r="S375" s="166"/>
      <c r="T375" s="166"/>
      <c r="U375" s="166"/>
      <c r="V375" s="166"/>
      <c r="W375" s="166"/>
      <c r="X375" s="166"/>
      <c r="Y375" s="166"/>
      <c r="Z375" s="166"/>
      <c r="AA375" s="166"/>
      <c r="AB375" s="166"/>
      <c r="AC375" s="166"/>
      <c r="AD375" s="166"/>
      <c r="AE375" s="166"/>
      <c r="AF375" s="166"/>
      <c r="AG375" s="166"/>
      <c r="AH375" s="166"/>
      <c r="AI375" s="166"/>
      <c r="AJ375" s="166"/>
      <c r="AK375" s="166"/>
      <c r="AL375" s="166"/>
      <c r="AM375" s="166"/>
      <c r="AN375" s="166"/>
      <c r="AO375" s="166"/>
      <c r="AP375" s="166"/>
      <c r="AQ375" s="166"/>
      <c r="AR375" s="166"/>
      <c r="AS375" s="166"/>
      <c r="AT375" s="166"/>
      <c r="AU375" s="166"/>
      <c r="AV375" s="166"/>
      <c r="AW375" s="166"/>
      <c r="AX375" s="166"/>
      <c r="AY375" s="166"/>
      <c r="AZ375" s="166"/>
      <c r="BA375" s="166"/>
      <c r="BB375" s="166"/>
      <c r="BC375" s="166"/>
      <c r="BD375" s="166"/>
      <c r="BE375" s="166"/>
      <c r="BF375" s="166"/>
      <c r="BG375" s="166"/>
      <c r="BH375" s="166"/>
      <c r="BI375" s="166"/>
      <c r="BJ375" s="166"/>
      <c r="BK375" s="166"/>
      <c r="BL375" s="166"/>
      <c r="BM375" s="166"/>
      <c r="BN375" s="166"/>
      <c r="BO375" s="166"/>
      <c r="BP375" s="166"/>
      <c r="BQ375" s="166"/>
      <c r="BR375" s="166"/>
      <c r="BS375" s="166"/>
      <c r="BT375" s="166"/>
    </row>
    <row r="376" spans="1:72" ht="15.75" customHeight="1" thickBot="1" x14ac:dyDescent="0.3">
      <c r="A376" s="165"/>
      <c r="B376" s="165"/>
      <c r="C376" s="148"/>
      <c r="D376" s="148"/>
      <c r="E376" s="166"/>
      <c r="F376" s="166"/>
      <c r="G376" s="166"/>
      <c r="H376" s="166"/>
      <c r="I376" s="166"/>
      <c r="J376" s="166"/>
      <c r="K376" s="166"/>
      <c r="L376" s="166"/>
      <c r="M376" s="166"/>
      <c r="N376" s="166"/>
      <c r="O376" s="166"/>
      <c r="P376" s="166"/>
      <c r="Q376" s="166"/>
      <c r="R376" s="166"/>
      <c r="S376" s="166"/>
      <c r="T376" s="166"/>
      <c r="U376" s="166"/>
      <c r="V376" s="166"/>
      <c r="W376" s="166"/>
      <c r="X376" s="166"/>
      <c r="Y376" s="166"/>
      <c r="Z376" s="166"/>
      <c r="AA376" s="166"/>
      <c r="AB376" s="166"/>
      <c r="AC376" s="166"/>
      <c r="AD376" s="166"/>
      <c r="AE376" s="166"/>
      <c r="AF376" s="166"/>
      <c r="AG376" s="166"/>
      <c r="AH376" s="166"/>
      <c r="AI376" s="166"/>
      <c r="AJ376" s="166"/>
      <c r="AK376" s="166"/>
      <c r="AL376" s="166"/>
      <c r="AM376" s="166"/>
      <c r="AN376" s="166"/>
      <c r="AO376" s="166"/>
      <c r="AP376" s="166"/>
      <c r="AQ376" s="166"/>
      <c r="AR376" s="166"/>
      <c r="AS376" s="166"/>
      <c r="AT376" s="166"/>
      <c r="AU376" s="166"/>
      <c r="AV376" s="166"/>
      <c r="AW376" s="166"/>
      <c r="AX376" s="166"/>
      <c r="AY376" s="166"/>
      <c r="AZ376" s="166"/>
      <c r="BA376" s="166"/>
      <c r="BB376" s="166"/>
      <c r="BC376" s="166"/>
      <c r="BD376" s="166"/>
      <c r="BE376" s="166"/>
      <c r="BF376" s="166"/>
      <c r="BG376" s="166"/>
      <c r="BH376" s="166"/>
      <c r="BI376" s="166"/>
      <c r="BJ376" s="166"/>
      <c r="BK376" s="166"/>
      <c r="BL376" s="166"/>
      <c r="BM376" s="166"/>
      <c r="BN376" s="166"/>
      <c r="BO376" s="166"/>
      <c r="BP376" s="166"/>
      <c r="BQ376" s="166"/>
      <c r="BR376" s="166"/>
      <c r="BS376" s="166"/>
      <c r="BT376" s="166"/>
    </row>
    <row r="377" spans="1:72" ht="15.75" customHeight="1" thickBot="1" x14ac:dyDescent="0.3">
      <c r="A377" s="165"/>
      <c r="B377" s="165"/>
      <c r="C377" s="148"/>
      <c r="D377" s="148"/>
      <c r="E377" s="166"/>
      <c r="F377" s="166"/>
      <c r="G377" s="166"/>
      <c r="H377" s="166"/>
      <c r="I377" s="166"/>
      <c r="J377" s="166"/>
      <c r="K377" s="166"/>
      <c r="L377" s="166"/>
      <c r="M377" s="166"/>
      <c r="N377" s="166"/>
      <c r="O377" s="166"/>
      <c r="P377" s="166"/>
      <c r="Q377" s="166"/>
      <c r="R377" s="166"/>
      <c r="S377" s="166"/>
      <c r="T377" s="166"/>
      <c r="U377" s="166"/>
      <c r="V377" s="166"/>
      <c r="W377" s="166"/>
      <c r="X377" s="166"/>
      <c r="Y377" s="166"/>
      <c r="Z377" s="166"/>
      <c r="AA377" s="166"/>
      <c r="AB377" s="166"/>
      <c r="AC377" s="166"/>
      <c r="AD377" s="166"/>
      <c r="AE377" s="166"/>
      <c r="AF377" s="166"/>
      <c r="AG377" s="166"/>
      <c r="AH377" s="166"/>
      <c r="AI377" s="166"/>
      <c r="AJ377" s="166"/>
      <c r="AK377" s="166"/>
      <c r="AL377" s="166"/>
      <c r="AM377" s="166"/>
      <c r="AN377" s="166"/>
      <c r="AO377" s="166"/>
      <c r="AP377" s="166"/>
      <c r="AQ377" s="166"/>
      <c r="AR377" s="166"/>
      <c r="AS377" s="166"/>
      <c r="AT377" s="166"/>
      <c r="AU377" s="166"/>
      <c r="AV377" s="166"/>
      <c r="AW377" s="166"/>
      <c r="AX377" s="166"/>
      <c r="AY377" s="166"/>
      <c r="AZ377" s="166"/>
      <c r="BA377" s="166"/>
      <c r="BB377" s="166"/>
      <c r="BC377" s="166"/>
      <c r="BD377" s="166"/>
      <c r="BE377" s="166"/>
      <c r="BF377" s="166"/>
      <c r="BG377" s="166"/>
      <c r="BH377" s="166"/>
      <c r="BI377" s="166"/>
      <c r="BJ377" s="166"/>
      <c r="BK377" s="166"/>
      <c r="BL377" s="166"/>
      <c r="BM377" s="166"/>
      <c r="BN377" s="166"/>
      <c r="BO377" s="166"/>
      <c r="BP377" s="166"/>
      <c r="BQ377" s="166"/>
      <c r="BR377" s="166"/>
      <c r="BS377" s="166"/>
      <c r="BT377" s="166"/>
    </row>
    <row r="378" spans="1:72" ht="15.75" customHeight="1" thickBot="1" x14ac:dyDescent="0.3">
      <c r="A378" s="165"/>
      <c r="B378" s="165"/>
      <c r="C378" s="148"/>
      <c r="D378" s="148"/>
      <c r="E378" s="166"/>
      <c r="F378" s="166"/>
      <c r="G378" s="166"/>
      <c r="H378" s="166"/>
      <c r="I378" s="166"/>
      <c r="J378" s="166"/>
      <c r="K378" s="166"/>
      <c r="L378" s="166"/>
      <c r="M378" s="166"/>
      <c r="N378" s="166"/>
      <c r="O378" s="166"/>
      <c r="P378" s="166"/>
      <c r="Q378" s="166"/>
      <c r="R378" s="166"/>
      <c r="S378" s="166"/>
      <c r="T378" s="166"/>
      <c r="U378" s="166"/>
      <c r="V378" s="166"/>
      <c r="W378" s="166"/>
      <c r="X378" s="166"/>
      <c r="Y378" s="166"/>
      <c r="Z378" s="166"/>
      <c r="AA378" s="166"/>
      <c r="AB378" s="166"/>
      <c r="AC378" s="166"/>
      <c r="AD378" s="166"/>
      <c r="AE378" s="166"/>
      <c r="AF378" s="166"/>
      <c r="AG378" s="166"/>
      <c r="AH378" s="166"/>
      <c r="AI378" s="166"/>
      <c r="AJ378" s="166"/>
      <c r="AK378" s="166"/>
      <c r="AL378" s="166"/>
      <c r="AM378" s="166"/>
      <c r="AN378" s="166"/>
      <c r="AO378" s="166"/>
      <c r="AP378" s="166"/>
      <c r="AQ378" s="166"/>
      <c r="AR378" s="166"/>
      <c r="AS378" s="166"/>
      <c r="AT378" s="166"/>
      <c r="AU378" s="166"/>
      <c r="AV378" s="166"/>
      <c r="AW378" s="166"/>
      <c r="AX378" s="166"/>
      <c r="AY378" s="166"/>
      <c r="AZ378" s="166"/>
      <c r="BA378" s="166"/>
      <c r="BB378" s="166"/>
      <c r="BC378" s="166"/>
      <c r="BD378" s="166"/>
      <c r="BE378" s="166"/>
      <c r="BF378" s="166"/>
      <c r="BG378" s="166"/>
      <c r="BH378" s="166"/>
      <c r="BI378" s="166"/>
      <c r="BJ378" s="166"/>
      <c r="BK378" s="166"/>
      <c r="BL378" s="166"/>
      <c r="BM378" s="166"/>
      <c r="BN378" s="166"/>
      <c r="BO378" s="166"/>
      <c r="BP378" s="166"/>
      <c r="BQ378" s="166"/>
      <c r="BR378" s="166"/>
      <c r="BS378" s="166"/>
      <c r="BT378" s="166"/>
    </row>
    <row r="379" spans="1:72" ht="15.75" customHeight="1" thickBot="1" x14ac:dyDescent="0.3">
      <c r="A379" s="165"/>
      <c r="B379" s="165"/>
      <c r="C379" s="148"/>
      <c r="D379" s="148"/>
      <c r="E379" s="166"/>
      <c r="F379" s="166"/>
      <c r="G379" s="166"/>
      <c r="H379" s="166"/>
      <c r="I379" s="166"/>
      <c r="J379" s="166"/>
      <c r="K379" s="166"/>
      <c r="L379" s="166"/>
      <c r="M379" s="166"/>
      <c r="N379" s="166"/>
      <c r="O379" s="166"/>
      <c r="P379" s="166"/>
      <c r="Q379" s="166"/>
      <c r="R379" s="166"/>
      <c r="S379" s="166"/>
      <c r="T379" s="166"/>
      <c r="U379" s="166"/>
      <c r="V379" s="166"/>
      <c r="W379" s="166"/>
      <c r="X379" s="166"/>
      <c r="Y379" s="166"/>
      <c r="Z379" s="166"/>
      <c r="AA379" s="166"/>
      <c r="AB379" s="166"/>
      <c r="AC379" s="166"/>
      <c r="AD379" s="166"/>
      <c r="AE379" s="166"/>
      <c r="AF379" s="166"/>
      <c r="AG379" s="166"/>
      <c r="AH379" s="166"/>
      <c r="AI379" s="166"/>
      <c r="AJ379" s="166"/>
      <c r="AK379" s="166"/>
      <c r="AL379" s="166"/>
      <c r="AM379" s="166"/>
      <c r="AN379" s="166"/>
      <c r="AO379" s="166"/>
      <c r="AP379" s="166"/>
      <c r="AQ379" s="166"/>
      <c r="AR379" s="166"/>
      <c r="AS379" s="166"/>
      <c r="AT379" s="166"/>
      <c r="AU379" s="166"/>
      <c r="AV379" s="166"/>
      <c r="AW379" s="166"/>
      <c r="AX379" s="166"/>
      <c r="AY379" s="166"/>
      <c r="AZ379" s="166"/>
      <c r="BA379" s="166"/>
      <c r="BB379" s="166"/>
      <c r="BC379" s="166"/>
      <c r="BD379" s="166"/>
      <c r="BE379" s="166"/>
      <c r="BF379" s="166"/>
      <c r="BG379" s="166"/>
      <c r="BH379" s="166"/>
      <c r="BI379" s="166"/>
      <c r="BJ379" s="166"/>
      <c r="BK379" s="166"/>
      <c r="BL379" s="166"/>
      <c r="BM379" s="166"/>
      <c r="BN379" s="166"/>
      <c r="BO379" s="166"/>
      <c r="BP379" s="166"/>
      <c r="BQ379" s="166"/>
      <c r="BR379" s="166"/>
      <c r="BS379" s="166"/>
      <c r="BT379" s="166"/>
    </row>
    <row r="380" spans="1:72" ht="15.75" customHeight="1" thickBot="1" x14ac:dyDescent="0.3">
      <c r="A380" s="165"/>
      <c r="B380" s="165"/>
      <c r="C380" s="148"/>
      <c r="D380" s="148"/>
      <c r="E380" s="166"/>
      <c r="F380" s="166"/>
      <c r="G380" s="166"/>
      <c r="H380" s="166"/>
      <c r="I380" s="166"/>
      <c r="J380" s="166"/>
      <c r="K380" s="166"/>
      <c r="L380" s="166"/>
      <c r="M380" s="166"/>
      <c r="N380" s="166"/>
      <c r="O380" s="166"/>
      <c r="P380" s="166"/>
      <c r="Q380" s="166"/>
      <c r="R380" s="166"/>
      <c r="S380" s="166"/>
      <c r="T380" s="166"/>
      <c r="U380" s="166"/>
      <c r="V380" s="166"/>
      <c r="W380" s="166"/>
      <c r="X380" s="166"/>
      <c r="Y380" s="166"/>
      <c r="Z380" s="166"/>
      <c r="AA380" s="166"/>
      <c r="AB380" s="166"/>
      <c r="AC380" s="166"/>
      <c r="AD380" s="166"/>
      <c r="AE380" s="166"/>
      <c r="AF380" s="166"/>
      <c r="AG380" s="166"/>
      <c r="AH380" s="166"/>
      <c r="AI380" s="166"/>
      <c r="AJ380" s="166"/>
      <c r="AK380" s="166"/>
      <c r="AL380" s="166"/>
      <c r="AM380" s="166"/>
      <c r="AN380" s="166"/>
      <c r="AO380" s="166"/>
      <c r="AP380" s="166"/>
      <c r="AQ380" s="166"/>
      <c r="AR380" s="166"/>
      <c r="AS380" s="166"/>
      <c r="AT380" s="166"/>
      <c r="AU380" s="166"/>
      <c r="AV380" s="166"/>
      <c r="AW380" s="166"/>
      <c r="AX380" s="166"/>
      <c r="AY380" s="166"/>
      <c r="AZ380" s="166"/>
      <c r="BA380" s="166"/>
      <c r="BB380" s="166"/>
      <c r="BC380" s="166"/>
      <c r="BD380" s="166"/>
      <c r="BE380" s="166"/>
      <c r="BF380" s="166"/>
      <c r="BG380" s="166"/>
      <c r="BH380" s="166"/>
      <c r="BI380" s="166"/>
      <c r="BJ380" s="166"/>
      <c r="BK380" s="166"/>
      <c r="BL380" s="166"/>
      <c r="BM380" s="166"/>
      <c r="BN380" s="166"/>
      <c r="BO380" s="166"/>
      <c r="BP380" s="166"/>
      <c r="BQ380" s="166"/>
      <c r="BR380" s="166"/>
      <c r="BS380" s="166"/>
      <c r="BT380" s="166"/>
    </row>
    <row r="381" spans="1:72" ht="15.75" customHeight="1" thickBot="1" x14ac:dyDescent="0.3">
      <c r="A381" s="165"/>
      <c r="B381" s="165"/>
      <c r="C381" s="148"/>
      <c r="D381" s="148"/>
      <c r="E381" s="166"/>
      <c r="F381" s="166"/>
      <c r="G381" s="166"/>
      <c r="H381" s="166"/>
      <c r="I381" s="166"/>
      <c r="J381" s="166"/>
      <c r="K381" s="166"/>
      <c r="L381" s="166"/>
      <c r="M381" s="166"/>
      <c r="N381" s="166"/>
      <c r="O381" s="166"/>
      <c r="P381" s="166"/>
      <c r="Q381" s="166"/>
      <c r="R381" s="166"/>
      <c r="S381" s="166"/>
      <c r="T381" s="166"/>
      <c r="U381" s="166"/>
      <c r="V381" s="166"/>
      <c r="W381" s="166"/>
      <c r="X381" s="166"/>
      <c r="Y381" s="166"/>
      <c r="Z381" s="166"/>
      <c r="AA381" s="166"/>
      <c r="AB381" s="166"/>
      <c r="AC381" s="166"/>
      <c r="AD381" s="166"/>
      <c r="AE381" s="166"/>
      <c r="AF381" s="166"/>
      <c r="AG381" s="166"/>
      <c r="AH381" s="166"/>
      <c r="AI381" s="166"/>
      <c r="AJ381" s="166"/>
      <c r="AK381" s="166"/>
      <c r="AL381" s="166"/>
      <c r="AM381" s="166"/>
      <c r="AN381" s="166"/>
      <c r="AO381" s="166"/>
      <c r="AP381" s="166"/>
      <c r="AQ381" s="166"/>
      <c r="AR381" s="166"/>
      <c r="AS381" s="166"/>
      <c r="AT381" s="166"/>
      <c r="AU381" s="166"/>
      <c r="AV381" s="166"/>
      <c r="AW381" s="166"/>
      <c r="AX381" s="166"/>
      <c r="AY381" s="166"/>
      <c r="AZ381" s="166"/>
      <c r="BA381" s="166"/>
      <c r="BB381" s="166"/>
      <c r="BC381" s="166"/>
      <c r="BD381" s="166"/>
      <c r="BE381" s="166"/>
      <c r="BF381" s="166"/>
      <c r="BG381" s="166"/>
      <c r="BH381" s="166"/>
      <c r="BI381" s="166"/>
      <c r="BJ381" s="166"/>
      <c r="BK381" s="166"/>
      <c r="BL381" s="166"/>
      <c r="BM381" s="166"/>
      <c r="BN381" s="166"/>
      <c r="BO381" s="166"/>
      <c r="BP381" s="166"/>
      <c r="BQ381" s="166"/>
      <c r="BR381" s="166"/>
      <c r="BS381" s="166"/>
      <c r="BT381" s="166"/>
    </row>
    <row r="382" spans="1:72" ht="15.75" customHeight="1" thickBot="1" x14ac:dyDescent="0.3">
      <c r="A382" s="165"/>
      <c r="B382" s="165"/>
      <c r="C382" s="148"/>
      <c r="D382" s="148"/>
      <c r="E382" s="166"/>
      <c r="F382" s="166"/>
      <c r="G382" s="166"/>
      <c r="H382" s="166"/>
      <c r="I382" s="166"/>
      <c r="J382" s="166"/>
      <c r="K382" s="166"/>
      <c r="L382" s="166"/>
      <c r="M382" s="166"/>
      <c r="N382" s="166"/>
      <c r="O382" s="166"/>
      <c r="P382" s="166"/>
      <c r="Q382" s="166"/>
      <c r="R382" s="166"/>
      <c r="S382" s="166"/>
      <c r="T382" s="166"/>
      <c r="U382" s="166"/>
      <c r="V382" s="166"/>
      <c r="W382" s="166"/>
      <c r="X382" s="166"/>
      <c r="Y382" s="166"/>
      <c r="Z382" s="166"/>
      <c r="AA382" s="166"/>
      <c r="AB382" s="166"/>
      <c r="AC382" s="166"/>
      <c r="AD382" s="166"/>
      <c r="AE382" s="166"/>
      <c r="AF382" s="166"/>
      <c r="AG382" s="166"/>
      <c r="AH382" s="166"/>
      <c r="AI382" s="166"/>
      <c r="AJ382" s="166"/>
      <c r="AK382" s="166"/>
      <c r="AL382" s="166"/>
      <c r="AM382" s="166"/>
      <c r="AN382" s="166"/>
      <c r="AO382" s="166"/>
      <c r="AP382" s="166"/>
      <c r="AQ382" s="166"/>
      <c r="AR382" s="166"/>
      <c r="AS382" s="166"/>
      <c r="AT382" s="166"/>
      <c r="AU382" s="166"/>
      <c r="AV382" s="166"/>
      <c r="AW382" s="166"/>
      <c r="AX382" s="166"/>
      <c r="AY382" s="166"/>
      <c r="AZ382" s="166"/>
      <c r="BA382" s="166"/>
      <c r="BB382" s="166"/>
      <c r="BC382" s="166"/>
      <c r="BD382" s="166"/>
      <c r="BE382" s="166"/>
      <c r="BF382" s="166"/>
      <c r="BG382" s="166"/>
      <c r="BH382" s="166"/>
      <c r="BI382" s="166"/>
      <c r="BJ382" s="166"/>
      <c r="BK382" s="166"/>
      <c r="BL382" s="166"/>
      <c r="BM382" s="166"/>
      <c r="BN382" s="166"/>
      <c r="BO382" s="166"/>
      <c r="BP382" s="166"/>
      <c r="BQ382" s="166"/>
      <c r="BR382" s="166"/>
      <c r="BS382" s="166"/>
      <c r="BT382" s="166"/>
    </row>
    <row r="383" spans="1:72" ht="15.75" customHeight="1" thickBot="1" x14ac:dyDescent="0.3">
      <c r="A383" s="165"/>
      <c r="B383" s="165"/>
      <c r="C383" s="148"/>
      <c r="D383" s="148"/>
      <c r="E383" s="166"/>
      <c r="F383" s="166"/>
      <c r="G383" s="166"/>
      <c r="H383" s="166"/>
      <c r="I383" s="166"/>
      <c r="J383" s="166"/>
      <c r="K383" s="166"/>
      <c r="L383" s="166"/>
      <c r="M383" s="166"/>
      <c r="N383" s="166"/>
      <c r="O383" s="166"/>
      <c r="P383" s="166"/>
      <c r="Q383" s="166"/>
      <c r="R383" s="166"/>
      <c r="S383" s="166"/>
      <c r="T383" s="166"/>
      <c r="U383" s="166"/>
      <c r="V383" s="166"/>
      <c r="W383" s="166"/>
      <c r="X383" s="166"/>
      <c r="Y383" s="166"/>
      <c r="Z383" s="166"/>
      <c r="AA383" s="166"/>
      <c r="AB383" s="166"/>
      <c r="AC383" s="166"/>
      <c r="AD383" s="166"/>
      <c r="AE383" s="166"/>
      <c r="AF383" s="166"/>
      <c r="AG383" s="166"/>
      <c r="AH383" s="166"/>
      <c r="AI383" s="166"/>
      <c r="AJ383" s="166"/>
      <c r="AK383" s="166"/>
      <c r="AL383" s="166"/>
      <c r="AM383" s="166"/>
      <c r="AN383" s="166"/>
      <c r="AO383" s="166"/>
      <c r="AP383" s="166"/>
      <c r="AQ383" s="166"/>
      <c r="AR383" s="166"/>
      <c r="AS383" s="166"/>
      <c r="AT383" s="166"/>
      <c r="AU383" s="166"/>
      <c r="AV383" s="166"/>
      <c r="AW383" s="166"/>
      <c r="AX383" s="166"/>
      <c r="AY383" s="166"/>
      <c r="AZ383" s="166"/>
      <c r="BA383" s="166"/>
      <c r="BB383" s="166"/>
      <c r="BC383" s="166"/>
      <c r="BD383" s="166"/>
      <c r="BE383" s="166"/>
      <c r="BF383" s="166"/>
      <c r="BG383" s="166"/>
      <c r="BH383" s="166"/>
      <c r="BI383" s="166"/>
      <c r="BJ383" s="166"/>
      <c r="BK383" s="166"/>
      <c r="BL383" s="166"/>
      <c r="BM383" s="166"/>
      <c r="BN383" s="166"/>
      <c r="BO383" s="166"/>
      <c r="BP383" s="166"/>
      <c r="BQ383" s="166"/>
      <c r="BR383" s="166"/>
      <c r="BS383" s="166"/>
      <c r="BT383" s="166"/>
    </row>
    <row r="384" spans="1:72" ht="15.75" customHeight="1" thickBot="1" x14ac:dyDescent="0.3">
      <c r="A384" s="165"/>
      <c r="B384" s="165"/>
      <c r="C384" s="148"/>
      <c r="D384" s="148"/>
      <c r="E384" s="166"/>
      <c r="F384" s="166"/>
      <c r="G384" s="166"/>
      <c r="H384" s="166"/>
      <c r="I384" s="166"/>
      <c r="J384" s="166"/>
      <c r="K384" s="166"/>
      <c r="L384" s="166"/>
      <c r="M384" s="166"/>
      <c r="N384" s="166"/>
      <c r="O384" s="166"/>
      <c r="P384" s="166"/>
      <c r="Q384" s="166"/>
      <c r="R384" s="166"/>
      <c r="S384" s="166"/>
      <c r="T384" s="166"/>
      <c r="U384" s="166"/>
      <c r="V384" s="166"/>
      <c r="W384" s="166"/>
      <c r="X384" s="166"/>
      <c r="Y384" s="166"/>
      <c r="Z384" s="166"/>
      <c r="AA384" s="166"/>
      <c r="AB384" s="166"/>
      <c r="AC384" s="166"/>
      <c r="AD384" s="166"/>
      <c r="AE384" s="166"/>
      <c r="AF384" s="166"/>
      <c r="AG384" s="166"/>
      <c r="AH384" s="166"/>
      <c r="AI384" s="166"/>
      <c r="AJ384" s="166"/>
      <c r="AK384" s="166"/>
      <c r="AL384" s="166"/>
      <c r="AM384" s="166"/>
      <c r="AN384" s="166"/>
      <c r="AO384" s="166"/>
      <c r="AP384" s="166"/>
      <c r="AQ384" s="166"/>
      <c r="AR384" s="166"/>
      <c r="AS384" s="166"/>
      <c r="AT384" s="166"/>
      <c r="AU384" s="166"/>
      <c r="AV384" s="166"/>
      <c r="AW384" s="166"/>
      <c r="AX384" s="166"/>
      <c r="AY384" s="166"/>
      <c r="AZ384" s="166"/>
      <c r="BA384" s="166"/>
      <c r="BB384" s="166"/>
      <c r="BC384" s="166"/>
      <c r="BD384" s="166"/>
      <c r="BE384" s="166"/>
      <c r="BF384" s="166"/>
      <c r="BG384" s="166"/>
      <c r="BH384" s="166"/>
      <c r="BI384" s="166"/>
      <c r="BJ384" s="166"/>
      <c r="BK384" s="166"/>
      <c r="BL384" s="166"/>
      <c r="BM384" s="166"/>
      <c r="BN384" s="166"/>
      <c r="BO384" s="166"/>
      <c r="BP384" s="166"/>
      <c r="BQ384" s="166"/>
      <c r="BR384" s="166"/>
      <c r="BS384" s="166"/>
      <c r="BT384" s="166"/>
    </row>
    <row r="385" spans="1:72" ht="15.75" customHeight="1" thickBot="1" x14ac:dyDescent="0.3">
      <c r="A385" s="165"/>
      <c r="B385" s="165"/>
      <c r="C385" s="148"/>
      <c r="D385" s="148"/>
      <c r="E385" s="166"/>
      <c r="F385" s="166"/>
      <c r="G385" s="166"/>
      <c r="H385" s="166"/>
      <c r="I385" s="166"/>
      <c r="J385" s="166"/>
      <c r="K385" s="166"/>
      <c r="L385" s="166"/>
      <c r="M385" s="166"/>
      <c r="N385" s="166"/>
      <c r="O385" s="166"/>
      <c r="P385" s="166"/>
      <c r="Q385" s="166"/>
      <c r="R385" s="166"/>
      <c r="S385" s="166"/>
      <c r="T385" s="166"/>
      <c r="U385" s="166"/>
      <c r="V385" s="166"/>
      <c r="W385" s="166"/>
      <c r="X385" s="166"/>
      <c r="Y385" s="166"/>
      <c r="Z385" s="166"/>
      <c r="AA385" s="166"/>
      <c r="AB385" s="166"/>
      <c r="AC385" s="166"/>
      <c r="AD385" s="166"/>
      <c r="AE385" s="166"/>
      <c r="AF385" s="166"/>
      <c r="AG385" s="166"/>
      <c r="AH385" s="166"/>
      <c r="AI385" s="166"/>
      <c r="AJ385" s="166"/>
      <c r="AK385" s="166"/>
      <c r="AL385" s="166"/>
      <c r="AM385" s="166"/>
      <c r="AN385" s="166"/>
      <c r="AO385" s="166"/>
      <c r="AP385" s="166"/>
      <c r="AQ385" s="166"/>
      <c r="AR385" s="166"/>
      <c r="AS385" s="166"/>
      <c r="AT385" s="166"/>
      <c r="AU385" s="166"/>
      <c r="AV385" s="166"/>
      <c r="AW385" s="166"/>
      <c r="AX385" s="166"/>
      <c r="AY385" s="166"/>
      <c r="AZ385" s="166"/>
      <c r="BA385" s="166"/>
      <c r="BB385" s="166"/>
      <c r="BC385" s="166"/>
      <c r="BD385" s="166"/>
      <c r="BE385" s="166"/>
      <c r="BF385" s="166"/>
      <c r="BG385" s="166"/>
      <c r="BH385" s="166"/>
      <c r="BI385" s="166"/>
      <c r="BJ385" s="166"/>
      <c r="BK385" s="166"/>
      <c r="BL385" s="166"/>
      <c r="BM385" s="166"/>
      <c r="BN385" s="166"/>
      <c r="BO385" s="166"/>
      <c r="BP385" s="166"/>
      <c r="BQ385" s="166"/>
      <c r="BR385" s="166"/>
      <c r="BS385" s="166"/>
      <c r="BT385" s="166"/>
    </row>
    <row r="386" spans="1:72" ht="15.75" customHeight="1" thickBot="1" x14ac:dyDescent="0.3">
      <c r="A386" s="165"/>
      <c r="B386" s="165"/>
      <c r="C386" s="148"/>
      <c r="D386" s="148"/>
      <c r="E386" s="166"/>
      <c r="F386" s="166"/>
      <c r="G386" s="166"/>
      <c r="H386" s="166"/>
      <c r="I386" s="166"/>
      <c r="J386" s="166"/>
      <c r="K386" s="166"/>
      <c r="L386" s="166"/>
      <c r="M386" s="166"/>
      <c r="N386" s="166"/>
      <c r="O386" s="166"/>
      <c r="P386" s="166"/>
      <c r="Q386" s="166"/>
      <c r="R386" s="166"/>
      <c r="S386" s="166"/>
      <c r="T386" s="166"/>
      <c r="U386" s="166"/>
      <c r="V386" s="166"/>
      <c r="W386" s="166"/>
      <c r="X386" s="166"/>
      <c r="Y386" s="166"/>
      <c r="Z386" s="166"/>
      <c r="AA386" s="166"/>
      <c r="AB386" s="166"/>
      <c r="AC386" s="166"/>
      <c r="AD386" s="166"/>
      <c r="AE386" s="166"/>
      <c r="AF386" s="166"/>
      <c r="AG386" s="166"/>
      <c r="AH386" s="166"/>
      <c r="AI386" s="166"/>
      <c r="AJ386" s="166"/>
      <c r="AK386" s="166"/>
      <c r="AL386" s="166"/>
      <c r="AM386" s="166"/>
      <c r="AN386" s="166"/>
      <c r="AO386" s="166"/>
      <c r="AP386" s="166"/>
      <c r="AQ386" s="166"/>
      <c r="AR386" s="166"/>
      <c r="AS386" s="166"/>
      <c r="AT386" s="166"/>
      <c r="AU386" s="166"/>
      <c r="AV386" s="166"/>
      <c r="AW386" s="166"/>
      <c r="AX386" s="166"/>
      <c r="AY386" s="166"/>
      <c r="AZ386" s="166"/>
      <c r="BA386" s="166"/>
      <c r="BB386" s="166"/>
      <c r="BC386" s="166"/>
      <c r="BD386" s="166"/>
      <c r="BE386" s="166"/>
      <c r="BF386" s="166"/>
      <c r="BG386" s="166"/>
      <c r="BH386" s="166"/>
      <c r="BI386" s="166"/>
      <c r="BJ386" s="166"/>
      <c r="BK386" s="166"/>
      <c r="BL386" s="166"/>
      <c r="BM386" s="166"/>
      <c r="BN386" s="166"/>
      <c r="BO386" s="166"/>
      <c r="BP386" s="166"/>
      <c r="BQ386" s="166"/>
      <c r="BR386" s="166"/>
      <c r="BS386" s="166"/>
      <c r="BT386" s="166"/>
    </row>
    <row r="387" spans="1:72" ht="15.75" customHeight="1" thickBot="1" x14ac:dyDescent="0.3">
      <c r="A387" s="165"/>
      <c r="B387" s="165"/>
      <c r="C387" s="148"/>
      <c r="D387" s="148"/>
      <c r="E387" s="166"/>
      <c r="F387" s="166"/>
      <c r="G387" s="166"/>
      <c r="H387" s="166"/>
      <c r="I387" s="166"/>
      <c r="J387" s="166"/>
      <c r="K387" s="166"/>
      <c r="L387" s="166"/>
      <c r="M387" s="166"/>
      <c r="N387" s="166"/>
      <c r="O387" s="166"/>
      <c r="P387" s="166"/>
      <c r="Q387" s="166"/>
      <c r="R387" s="166"/>
      <c r="S387" s="166"/>
      <c r="T387" s="166"/>
      <c r="U387" s="166"/>
      <c r="V387" s="166"/>
      <c r="W387" s="166"/>
      <c r="X387" s="166"/>
      <c r="Y387" s="166"/>
      <c r="Z387" s="166"/>
      <c r="AA387" s="166"/>
      <c r="AB387" s="166"/>
      <c r="AC387" s="166"/>
      <c r="AD387" s="166"/>
      <c r="AE387" s="166"/>
      <c r="AF387" s="166"/>
      <c r="AG387" s="166"/>
      <c r="AH387" s="166"/>
      <c r="AI387" s="166"/>
      <c r="AJ387" s="166"/>
      <c r="AK387" s="166"/>
      <c r="AL387" s="166"/>
      <c r="AM387" s="166"/>
      <c r="AN387" s="166"/>
      <c r="AO387" s="166"/>
      <c r="AP387" s="166"/>
      <c r="AQ387" s="166"/>
      <c r="AR387" s="166"/>
      <c r="AS387" s="166"/>
      <c r="AT387" s="166"/>
      <c r="AU387" s="166"/>
      <c r="AV387" s="166"/>
      <c r="AW387" s="166"/>
      <c r="AX387" s="166"/>
      <c r="AY387" s="166"/>
      <c r="AZ387" s="166"/>
      <c r="BA387" s="166"/>
      <c r="BB387" s="166"/>
      <c r="BC387" s="166"/>
      <c r="BD387" s="166"/>
      <c r="BE387" s="166"/>
      <c r="BF387" s="166"/>
      <c r="BG387" s="166"/>
      <c r="BH387" s="166"/>
      <c r="BI387" s="166"/>
      <c r="BJ387" s="166"/>
      <c r="BK387" s="166"/>
      <c r="BL387" s="166"/>
      <c r="BM387" s="166"/>
      <c r="BN387" s="166"/>
      <c r="BO387" s="166"/>
      <c r="BP387" s="166"/>
      <c r="BQ387" s="166"/>
      <c r="BR387" s="166"/>
      <c r="BS387" s="166"/>
      <c r="BT387" s="166"/>
    </row>
    <row r="388" spans="1:72" ht="15.75" customHeight="1" thickBot="1" x14ac:dyDescent="0.3">
      <c r="A388" s="165"/>
      <c r="B388" s="165"/>
      <c r="C388" s="148"/>
      <c r="D388" s="148"/>
      <c r="E388" s="166"/>
      <c r="F388" s="166"/>
      <c r="G388" s="166"/>
      <c r="H388" s="166"/>
      <c r="I388" s="166"/>
      <c r="J388" s="166"/>
      <c r="K388" s="166"/>
      <c r="L388" s="166"/>
      <c r="M388" s="166"/>
      <c r="N388" s="166"/>
      <c r="O388" s="166"/>
      <c r="P388" s="166"/>
      <c r="Q388" s="166"/>
      <c r="R388" s="166"/>
      <c r="S388" s="166"/>
      <c r="T388" s="166"/>
      <c r="U388" s="166"/>
      <c r="V388" s="166"/>
      <c r="W388" s="166"/>
      <c r="X388" s="166"/>
      <c r="Y388" s="166"/>
      <c r="Z388" s="166"/>
      <c r="AA388" s="166"/>
      <c r="AB388" s="166"/>
      <c r="AC388" s="166"/>
      <c r="AD388" s="166"/>
      <c r="AE388" s="166"/>
      <c r="AF388" s="166"/>
      <c r="AG388" s="166"/>
      <c r="AH388" s="166"/>
      <c r="AI388" s="166"/>
      <c r="AJ388" s="166"/>
      <c r="AK388" s="166"/>
      <c r="AL388" s="166"/>
      <c r="AM388" s="166"/>
      <c r="AN388" s="166"/>
      <c r="AO388" s="166"/>
      <c r="AP388" s="166"/>
      <c r="AQ388" s="166"/>
      <c r="AR388" s="166"/>
      <c r="AS388" s="166"/>
      <c r="AT388" s="166"/>
      <c r="AU388" s="166"/>
      <c r="AV388" s="166"/>
      <c r="AW388" s="166"/>
      <c r="AX388" s="166"/>
      <c r="AY388" s="166"/>
      <c r="AZ388" s="166"/>
      <c r="BA388" s="166"/>
      <c r="BB388" s="166"/>
      <c r="BC388" s="166"/>
      <c r="BD388" s="166"/>
      <c r="BE388" s="166"/>
      <c r="BF388" s="166"/>
      <c r="BG388" s="166"/>
      <c r="BH388" s="166"/>
      <c r="BI388" s="166"/>
      <c r="BJ388" s="166"/>
      <c r="BK388" s="166"/>
      <c r="BL388" s="166"/>
      <c r="BM388" s="166"/>
      <c r="BN388" s="166"/>
      <c r="BO388" s="166"/>
      <c r="BP388" s="166"/>
      <c r="BQ388" s="166"/>
      <c r="BR388" s="166"/>
      <c r="BS388" s="166"/>
      <c r="BT388" s="166"/>
    </row>
    <row r="389" spans="1:72" ht="15.75" customHeight="1" thickBot="1" x14ac:dyDescent="0.3">
      <c r="A389" s="165"/>
      <c r="B389" s="165"/>
      <c r="C389" s="148"/>
      <c r="D389" s="148"/>
      <c r="E389" s="166"/>
      <c r="F389" s="166"/>
      <c r="G389" s="166"/>
      <c r="H389" s="166"/>
      <c r="I389" s="166"/>
      <c r="J389" s="166"/>
      <c r="K389" s="166"/>
      <c r="L389" s="166"/>
      <c r="M389" s="166"/>
      <c r="N389" s="166"/>
      <c r="O389" s="166"/>
      <c r="P389" s="166"/>
      <c r="Q389" s="166"/>
      <c r="R389" s="166"/>
      <c r="S389" s="166"/>
      <c r="T389" s="166"/>
      <c r="U389" s="166"/>
      <c r="V389" s="166"/>
      <c r="W389" s="166"/>
      <c r="X389" s="166"/>
      <c r="Y389" s="166"/>
      <c r="Z389" s="166"/>
      <c r="AA389" s="166"/>
      <c r="AB389" s="166"/>
      <c r="AC389" s="166"/>
      <c r="AD389" s="166"/>
      <c r="AE389" s="166"/>
      <c r="AF389" s="166"/>
      <c r="AG389" s="166"/>
      <c r="AH389" s="166"/>
      <c r="AI389" s="166"/>
      <c r="AJ389" s="166"/>
      <c r="AK389" s="166"/>
      <c r="AL389" s="166"/>
      <c r="AM389" s="166"/>
      <c r="AN389" s="166"/>
      <c r="AO389" s="166"/>
      <c r="AP389" s="166"/>
      <c r="AQ389" s="166"/>
      <c r="AR389" s="166"/>
      <c r="AS389" s="166"/>
      <c r="AT389" s="166"/>
      <c r="AU389" s="166"/>
      <c r="AV389" s="166"/>
      <c r="AW389" s="166"/>
      <c r="AX389" s="166"/>
      <c r="AY389" s="166"/>
      <c r="AZ389" s="166"/>
      <c r="BA389" s="166"/>
      <c r="BB389" s="166"/>
      <c r="BC389" s="166"/>
      <c r="BD389" s="166"/>
      <c r="BE389" s="166"/>
      <c r="BF389" s="166"/>
      <c r="BG389" s="166"/>
      <c r="BH389" s="166"/>
      <c r="BI389" s="166"/>
      <c r="BJ389" s="166"/>
      <c r="BK389" s="166"/>
      <c r="BL389" s="166"/>
      <c r="BM389" s="166"/>
      <c r="BN389" s="166"/>
      <c r="BO389" s="166"/>
      <c r="BP389" s="166"/>
      <c r="BQ389" s="166"/>
      <c r="BR389" s="166"/>
      <c r="BS389" s="166"/>
      <c r="BT389" s="166"/>
    </row>
    <row r="390" spans="1:72" ht="15.75" customHeight="1" thickBot="1" x14ac:dyDescent="0.3">
      <c r="A390" s="165"/>
      <c r="B390" s="165"/>
      <c r="C390" s="148"/>
      <c r="D390" s="148"/>
      <c r="E390" s="166"/>
      <c r="F390" s="166"/>
      <c r="G390" s="166"/>
      <c r="H390" s="166"/>
      <c r="I390" s="166"/>
      <c r="J390" s="166"/>
      <c r="K390" s="166"/>
      <c r="L390" s="166"/>
      <c r="M390" s="166"/>
      <c r="N390" s="166"/>
      <c r="O390" s="166"/>
      <c r="P390" s="166"/>
      <c r="Q390" s="166"/>
      <c r="R390" s="166"/>
      <c r="S390" s="166"/>
      <c r="T390" s="166"/>
      <c r="U390" s="166"/>
      <c r="V390" s="166"/>
      <c r="W390" s="166"/>
      <c r="X390" s="166"/>
      <c r="Y390" s="166"/>
      <c r="Z390" s="166"/>
      <c r="AA390" s="166"/>
      <c r="AB390" s="166"/>
      <c r="AC390" s="166"/>
      <c r="AD390" s="166"/>
      <c r="AE390" s="166"/>
      <c r="AF390" s="166"/>
      <c r="AG390" s="166"/>
      <c r="AH390" s="166"/>
      <c r="AI390" s="166"/>
      <c r="AJ390" s="166"/>
      <c r="AK390" s="166"/>
      <c r="AL390" s="166"/>
      <c r="AM390" s="166"/>
      <c r="AN390" s="166"/>
      <c r="AO390" s="166"/>
      <c r="AP390" s="166"/>
      <c r="AQ390" s="166"/>
      <c r="AR390" s="166"/>
      <c r="AS390" s="166"/>
      <c r="AT390" s="166"/>
      <c r="AU390" s="166"/>
      <c r="AV390" s="166"/>
      <c r="AW390" s="166"/>
      <c r="AX390" s="166"/>
      <c r="AY390" s="166"/>
      <c r="AZ390" s="166"/>
      <c r="BA390" s="166"/>
      <c r="BB390" s="166"/>
      <c r="BC390" s="166"/>
      <c r="BD390" s="166"/>
      <c r="BE390" s="166"/>
      <c r="BF390" s="166"/>
      <c r="BG390" s="166"/>
      <c r="BH390" s="166"/>
      <c r="BI390" s="166"/>
      <c r="BJ390" s="166"/>
      <c r="BK390" s="166"/>
      <c r="BL390" s="166"/>
      <c r="BM390" s="166"/>
      <c r="BN390" s="166"/>
      <c r="BO390" s="166"/>
      <c r="BP390" s="166"/>
      <c r="BQ390" s="166"/>
      <c r="BR390" s="166"/>
      <c r="BS390" s="166"/>
      <c r="BT390" s="166"/>
    </row>
    <row r="391" spans="1:72" ht="15.75" customHeight="1" thickBot="1" x14ac:dyDescent="0.3">
      <c r="A391" s="165"/>
      <c r="B391" s="165"/>
      <c r="C391" s="148"/>
      <c r="D391" s="148"/>
      <c r="E391" s="166"/>
      <c r="F391" s="166"/>
      <c r="G391" s="166"/>
      <c r="H391" s="166"/>
      <c r="I391" s="166"/>
      <c r="J391" s="166"/>
      <c r="K391" s="166"/>
      <c r="L391" s="166"/>
      <c r="M391" s="166"/>
      <c r="N391" s="166"/>
      <c r="O391" s="166"/>
      <c r="P391" s="166"/>
      <c r="Q391" s="166"/>
      <c r="R391" s="166"/>
      <c r="S391" s="166"/>
      <c r="T391" s="166"/>
      <c r="U391" s="166"/>
      <c r="V391" s="166"/>
      <c r="W391" s="166"/>
      <c r="X391" s="166"/>
      <c r="Y391" s="166"/>
      <c r="Z391" s="166"/>
      <c r="AA391" s="166"/>
      <c r="AB391" s="166"/>
      <c r="AC391" s="166"/>
      <c r="AD391" s="166"/>
      <c r="AE391" s="166"/>
      <c r="AF391" s="166"/>
      <c r="AG391" s="166"/>
      <c r="AH391" s="166"/>
      <c r="AI391" s="166"/>
      <c r="AJ391" s="166"/>
      <c r="AK391" s="166"/>
      <c r="AL391" s="166"/>
      <c r="AM391" s="166"/>
      <c r="AN391" s="166"/>
      <c r="AO391" s="166"/>
      <c r="AP391" s="166"/>
      <c r="AQ391" s="166"/>
      <c r="AR391" s="166"/>
      <c r="AS391" s="166"/>
      <c r="AT391" s="166"/>
      <c r="AU391" s="166"/>
      <c r="AV391" s="166"/>
      <c r="AW391" s="166"/>
      <c r="AX391" s="166"/>
      <c r="AY391" s="166"/>
      <c r="AZ391" s="166"/>
      <c r="BA391" s="166"/>
      <c r="BB391" s="166"/>
      <c r="BC391" s="166"/>
      <c r="BD391" s="166"/>
      <c r="BE391" s="166"/>
      <c r="BF391" s="166"/>
      <c r="BG391" s="166"/>
      <c r="BH391" s="166"/>
      <c r="BI391" s="166"/>
      <c r="BJ391" s="166"/>
      <c r="BK391" s="166"/>
      <c r="BL391" s="166"/>
      <c r="BM391" s="166"/>
      <c r="BN391" s="166"/>
      <c r="BO391" s="166"/>
      <c r="BP391" s="166"/>
      <c r="BQ391" s="166"/>
      <c r="BR391" s="166"/>
      <c r="BS391" s="166"/>
      <c r="BT391" s="166"/>
    </row>
    <row r="392" spans="1:72" ht="15.75" customHeight="1" thickBot="1" x14ac:dyDescent="0.3">
      <c r="A392" s="165"/>
      <c r="B392" s="165"/>
      <c r="C392" s="148"/>
      <c r="D392" s="148"/>
      <c r="E392" s="166"/>
      <c r="F392" s="166"/>
      <c r="G392" s="166"/>
      <c r="H392" s="166"/>
      <c r="I392" s="166"/>
      <c r="J392" s="166"/>
      <c r="K392" s="166"/>
      <c r="L392" s="166"/>
      <c r="M392" s="166"/>
      <c r="N392" s="166"/>
      <c r="O392" s="166"/>
      <c r="P392" s="166"/>
      <c r="Q392" s="166"/>
      <c r="R392" s="166"/>
      <c r="S392" s="166"/>
      <c r="T392" s="166"/>
      <c r="U392" s="166"/>
      <c r="V392" s="166"/>
      <c r="W392" s="166"/>
      <c r="X392" s="166"/>
      <c r="Y392" s="166"/>
      <c r="Z392" s="166"/>
      <c r="AA392" s="166"/>
      <c r="AB392" s="166"/>
      <c r="AC392" s="166"/>
      <c r="AD392" s="166"/>
      <c r="AE392" s="166"/>
      <c r="AF392" s="166"/>
      <c r="AG392" s="166"/>
      <c r="AH392" s="166"/>
      <c r="AI392" s="166"/>
      <c r="AJ392" s="166"/>
      <c r="AK392" s="166"/>
      <c r="AL392" s="166"/>
      <c r="AM392" s="166"/>
      <c r="AN392" s="166"/>
      <c r="AO392" s="166"/>
      <c r="AP392" s="166"/>
      <c r="AQ392" s="166"/>
      <c r="AR392" s="166"/>
      <c r="AS392" s="166"/>
      <c r="AT392" s="166"/>
      <c r="AU392" s="166"/>
      <c r="AV392" s="166"/>
      <c r="AW392" s="166"/>
      <c r="AX392" s="166"/>
      <c r="AY392" s="166"/>
      <c r="AZ392" s="166"/>
      <c r="BA392" s="166"/>
      <c r="BB392" s="166"/>
      <c r="BC392" s="166"/>
      <c r="BD392" s="166"/>
      <c r="BE392" s="166"/>
      <c r="BF392" s="166"/>
      <c r="BG392" s="166"/>
      <c r="BH392" s="166"/>
      <c r="BI392" s="166"/>
      <c r="BJ392" s="166"/>
      <c r="BK392" s="166"/>
      <c r="BL392" s="166"/>
      <c r="BM392" s="166"/>
      <c r="BN392" s="166"/>
      <c r="BO392" s="166"/>
      <c r="BP392" s="166"/>
      <c r="BQ392" s="166"/>
      <c r="BR392" s="166"/>
      <c r="BS392" s="166"/>
      <c r="BT392" s="166"/>
    </row>
    <row r="393" spans="1:72" ht="15.75" customHeight="1" thickBot="1" x14ac:dyDescent="0.3">
      <c r="A393" s="165"/>
      <c r="B393" s="165"/>
      <c r="C393" s="148"/>
      <c r="D393" s="148"/>
      <c r="E393" s="166"/>
      <c r="F393" s="166"/>
      <c r="G393" s="166"/>
      <c r="H393" s="166"/>
      <c r="I393" s="166"/>
      <c r="J393" s="166"/>
      <c r="K393" s="166"/>
      <c r="L393" s="166"/>
      <c r="M393" s="166"/>
      <c r="N393" s="166"/>
      <c r="O393" s="166"/>
      <c r="P393" s="166"/>
      <c r="Q393" s="166"/>
      <c r="R393" s="166"/>
      <c r="S393" s="166"/>
      <c r="T393" s="166"/>
      <c r="U393" s="166"/>
      <c r="V393" s="166"/>
      <c r="W393" s="166"/>
      <c r="X393" s="166"/>
      <c r="Y393" s="166"/>
      <c r="Z393" s="166"/>
      <c r="AA393" s="166"/>
      <c r="AB393" s="166"/>
      <c r="AC393" s="166"/>
      <c r="AD393" s="166"/>
      <c r="AE393" s="166"/>
      <c r="AF393" s="166"/>
      <c r="AG393" s="166"/>
      <c r="AH393" s="166"/>
      <c r="AI393" s="166"/>
      <c r="AJ393" s="166"/>
      <c r="AK393" s="166"/>
      <c r="AL393" s="166"/>
      <c r="AM393" s="166"/>
      <c r="AN393" s="166"/>
      <c r="AO393" s="166"/>
      <c r="AP393" s="166"/>
      <c r="AQ393" s="166"/>
      <c r="AR393" s="166"/>
      <c r="AS393" s="166"/>
      <c r="AT393" s="166"/>
      <c r="AU393" s="166"/>
      <c r="AV393" s="166"/>
      <c r="AW393" s="166"/>
      <c r="AX393" s="166"/>
      <c r="AY393" s="166"/>
      <c r="AZ393" s="166"/>
      <c r="BA393" s="166"/>
      <c r="BB393" s="166"/>
      <c r="BC393" s="166"/>
      <c r="BD393" s="166"/>
      <c r="BE393" s="166"/>
      <c r="BF393" s="166"/>
      <c r="BG393" s="166"/>
      <c r="BH393" s="166"/>
      <c r="BI393" s="166"/>
      <c r="BJ393" s="166"/>
      <c r="BK393" s="166"/>
      <c r="BL393" s="166"/>
      <c r="BM393" s="166"/>
      <c r="BN393" s="166"/>
      <c r="BO393" s="166"/>
      <c r="BP393" s="166"/>
      <c r="BQ393" s="166"/>
      <c r="BR393" s="166"/>
      <c r="BS393" s="166"/>
      <c r="BT393" s="166"/>
    </row>
    <row r="394" spans="1:72" ht="15.75" customHeight="1" thickBot="1" x14ac:dyDescent="0.3">
      <c r="A394" s="165"/>
      <c r="B394" s="165"/>
      <c r="C394" s="148"/>
      <c r="D394" s="148"/>
      <c r="E394" s="166"/>
      <c r="F394" s="166"/>
      <c r="G394" s="166"/>
      <c r="H394" s="166"/>
      <c r="I394" s="166"/>
      <c r="J394" s="166"/>
      <c r="K394" s="166"/>
      <c r="L394" s="166"/>
      <c r="M394" s="166"/>
      <c r="N394" s="166"/>
      <c r="O394" s="166"/>
      <c r="P394" s="166"/>
      <c r="Q394" s="166"/>
      <c r="R394" s="166"/>
      <c r="S394" s="166"/>
      <c r="T394" s="166"/>
      <c r="U394" s="166"/>
      <c r="V394" s="166"/>
      <c r="W394" s="166"/>
      <c r="X394" s="166"/>
      <c r="Y394" s="166"/>
      <c r="Z394" s="166"/>
      <c r="AA394" s="166"/>
      <c r="AB394" s="166"/>
      <c r="AC394" s="166"/>
      <c r="AD394" s="166"/>
      <c r="AE394" s="166"/>
      <c r="AF394" s="166"/>
      <c r="AG394" s="166"/>
      <c r="AH394" s="166"/>
      <c r="AI394" s="166"/>
      <c r="AJ394" s="166"/>
      <c r="AK394" s="166"/>
      <c r="AL394" s="166"/>
      <c r="AM394" s="166"/>
      <c r="AN394" s="166"/>
      <c r="AO394" s="166"/>
      <c r="AP394" s="166"/>
      <c r="AQ394" s="166"/>
      <c r="AR394" s="166"/>
      <c r="AS394" s="166"/>
      <c r="AT394" s="166"/>
      <c r="AU394" s="166"/>
      <c r="AV394" s="166"/>
      <c r="AW394" s="166"/>
      <c r="AX394" s="166"/>
      <c r="AY394" s="166"/>
      <c r="AZ394" s="166"/>
      <c r="BA394" s="166"/>
      <c r="BB394" s="166"/>
      <c r="BC394" s="166"/>
      <c r="BD394" s="166"/>
      <c r="BE394" s="166"/>
      <c r="BF394" s="166"/>
      <c r="BG394" s="166"/>
      <c r="BH394" s="166"/>
      <c r="BI394" s="166"/>
      <c r="BJ394" s="166"/>
      <c r="BK394" s="166"/>
      <c r="BL394" s="166"/>
      <c r="BM394" s="166"/>
      <c r="BN394" s="166"/>
      <c r="BO394" s="166"/>
      <c r="BP394" s="166"/>
      <c r="BQ394" s="166"/>
      <c r="BR394" s="166"/>
      <c r="BS394" s="166"/>
      <c r="BT394" s="166"/>
    </row>
    <row r="395" spans="1:72" ht="15.75" customHeight="1" thickBot="1" x14ac:dyDescent="0.3">
      <c r="A395" s="165"/>
      <c r="B395" s="165"/>
      <c r="C395" s="148"/>
      <c r="D395" s="148"/>
      <c r="E395" s="166"/>
      <c r="F395" s="166"/>
      <c r="G395" s="166"/>
      <c r="H395" s="166"/>
      <c r="I395" s="166"/>
      <c r="J395" s="166"/>
      <c r="K395" s="166"/>
      <c r="L395" s="166"/>
      <c r="M395" s="166"/>
      <c r="N395" s="166"/>
      <c r="O395" s="166"/>
      <c r="P395" s="166"/>
      <c r="Q395" s="166"/>
      <c r="R395" s="166"/>
      <c r="S395" s="166"/>
      <c r="T395" s="166"/>
      <c r="U395" s="166"/>
      <c r="V395" s="166"/>
      <c r="W395" s="166"/>
      <c r="X395" s="166"/>
      <c r="Y395" s="166"/>
      <c r="Z395" s="166"/>
      <c r="AA395" s="166"/>
      <c r="AB395" s="166"/>
      <c r="AC395" s="166"/>
      <c r="AD395" s="166"/>
      <c r="AE395" s="166"/>
      <c r="AF395" s="166"/>
      <c r="AG395" s="166"/>
      <c r="AH395" s="166"/>
      <c r="AI395" s="166"/>
      <c r="AJ395" s="166"/>
      <c r="AK395" s="166"/>
      <c r="AL395" s="166"/>
      <c r="AM395" s="166"/>
      <c r="AN395" s="166"/>
      <c r="AO395" s="166"/>
      <c r="AP395" s="166"/>
      <c r="AQ395" s="166"/>
      <c r="AR395" s="166"/>
      <c r="AS395" s="166"/>
      <c r="AT395" s="166"/>
      <c r="AU395" s="166"/>
      <c r="AV395" s="166"/>
      <c r="AW395" s="166"/>
      <c r="AX395" s="166"/>
      <c r="AY395" s="166"/>
      <c r="AZ395" s="166"/>
      <c r="BA395" s="166"/>
      <c r="BB395" s="166"/>
      <c r="BC395" s="166"/>
      <c r="BD395" s="166"/>
      <c r="BE395" s="166"/>
      <c r="BF395" s="166"/>
      <c r="BG395" s="166"/>
      <c r="BH395" s="166"/>
      <c r="BI395" s="166"/>
      <c r="BJ395" s="166"/>
      <c r="BK395" s="166"/>
      <c r="BL395" s="166"/>
      <c r="BM395" s="166"/>
      <c r="BN395" s="166"/>
      <c r="BO395" s="166"/>
      <c r="BP395" s="166"/>
      <c r="BQ395" s="166"/>
      <c r="BR395" s="166"/>
      <c r="BS395" s="166"/>
      <c r="BT395" s="166"/>
    </row>
    <row r="396" spans="1:72" ht="15.75" customHeight="1" thickBot="1" x14ac:dyDescent="0.3">
      <c r="A396" s="165"/>
      <c r="B396" s="165"/>
      <c r="C396" s="148"/>
      <c r="D396" s="148"/>
      <c r="E396" s="166"/>
      <c r="F396" s="166"/>
      <c r="G396" s="166"/>
      <c r="H396" s="166"/>
      <c r="I396" s="166"/>
      <c r="J396" s="166"/>
      <c r="K396" s="166"/>
      <c r="L396" s="166"/>
      <c r="M396" s="166"/>
      <c r="N396" s="166"/>
      <c r="O396" s="166"/>
      <c r="P396" s="166"/>
      <c r="Q396" s="166"/>
      <c r="R396" s="166"/>
      <c r="S396" s="166"/>
      <c r="T396" s="166"/>
      <c r="U396" s="166"/>
      <c r="V396" s="166"/>
      <c r="W396" s="166"/>
      <c r="X396" s="166"/>
      <c r="Y396" s="166"/>
      <c r="Z396" s="166"/>
      <c r="AA396" s="166"/>
      <c r="AB396" s="166"/>
      <c r="AC396" s="166"/>
      <c r="AD396" s="166"/>
      <c r="AE396" s="166"/>
      <c r="AF396" s="166"/>
      <c r="AG396" s="166"/>
      <c r="AH396" s="166"/>
      <c r="AI396" s="166"/>
      <c r="AJ396" s="166"/>
      <c r="AK396" s="166"/>
      <c r="AL396" s="166"/>
      <c r="AM396" s="166"/>
      <c r="AN396" s="166"/>
      <c r="AO396" s="166"/>
      <c r="AP396" s="166"/>
      <c r="AQ396" s="166"/>
      <c r="AR396" s="166"/>
      <c r="AS396" s="166"/>
      <c r="AT396" s="166"/>
      <c r="AU396" s="166"/>
      <c r="AV396" s="166"/>
      <c r="AW396" s="166"/>
      <c r="AX396" s="166"/>
      <c r="AY396" s="166"/>
      <c r="AZ396" s="166"/>
      <c r="BA396" s="166"/>
      <c r="BB396" s="166"/>
      <c r="BC396" s="166"/>
      <c r="BD396" s="166"/>
      <c r="BE396" s="166"/>
      <c r="BF396" s="166"/>
      <c r="BG396" s="166"/>
      <c r="BH396" s="166"/>
      <c r="BI396" s="166"/>
      <c r="BJ396" s="166"/>
      <c r="BK396" s="166"/>
      <c r="BL396" s="166"/>
      <c r="BM396" s="166"/>
      <c r="BN396" s="166"/>
      <c r="BO396" s="166"/>
      <c r="BP396" s="166"/>
      <c r="BQ396" s="166"/>
      <c r="BR396" s="166"/>
      <c r="BS396" s="166"/>
      <c r="BT396" s="166"/>
    </row>
    <row r="397" spans="1:72" ht="15.75" customHeight="1" thickBot="1" x14ac:dyDescent="0.3">
      <c r="A397" s="165"/>
      <c r="B397" s="165"/>
      <c r="C397" s="148"/>
      <c r="D397" s="148"/>
      <c r="E397" s="166"/>
      <c r="F397" s="166"/>
      <c r="G397" s="166"/>
      <c r="H397" s="166"/>
      <c r="I397" s="166"/>
      <c r="J397" s="166"/>
      <c r="K397" s="166"/>
      <c r="L397" s="166"/>
      <c r="M397" s="166"/>
      <c r="N397" s="166"/>
      <c r="O397" s="166"/>
      <c r="P397" s="166"/>
      <c r="Q397" s="166"/>
      <c r="R397" s="166"/>
      <c r="S397" s="166"/>
      <c r="T397" s="166"/>
      <c r="U397" s="166"/>
      <c r="V397" s="166"/>
      <c r="W397" s="166"/>
      <c r="X397" s="166"/>
      <c r="Y397" s="166"/>
      <c r="Z397" s="166"/>
      <c r="AA397" s="166"/>
      <c r="AB397" s="166"/>
      <c r="AC397" s="166"/>
      <c r="AD397" s="166"/>
      <c r="AE397" s="166"/>
      <c r="AF397" s="166"/>
      <c r="AG397" s="166"/>
      <c r="AH397" s="166"/>
      <c r="AI397" s="166"/>
      <c r="AJ397" s="166"/>
      <c r="AK397" s="166"/>
      <c r="AL397" s="166"/>
      <c r="AM397" s="166"/>
      <c r="AN397" s="166"/>
      <c r="AO397" s="166"/>
      <c r="AP397" s="166"/>
      <c r="AQ397" s="166"/>
      <c r="AR397" s="166"/>
      <c r="AS397" s="166"/>
      <c r="AT397" s="166"/>
      <c r="AU397" s="166"/>
      <c r="AV397" s="166"/>
      <c r="AW397" s="166"/>
      <c r="AX397" s="166"/>
      <c r="AY397" s="166"/>
      <c r="AZ397" s="166"/>
      <c r="BA397" s="166"/>
      <c r="BB397" s="166"/>
      <c r="BC397" s="166"/>
      <c r="BD397" s="166"/>
      <c r="BE397" s="166"/>
      <c r="BF397" s="166"/>
      <c r="BG397" s="166"/>
      <c r="BH397" s="166"/>
      <c r="BI397" s="166"/>
      <c r="BJ397" s="166"/>
      <c r="BK397" s="166"/>
      <c r="BL397" s="166"/>
      <c r="BM397" s="166"/>
      <c r="BN397" s="166"/>
      <c r="BO397" s="166"/>
      <c r="BP397" s="166"/>
      <c r="BQ397" s="166"/>
      <c r="BR397" s="166"/>
      <c r="BS397" s="166"/>
      <c r="BT397" s="166"/>
    </row>
    <row r="398" spans="1:72" ht="15.75" customHeight="1" thickBot="1" x14ac:dyDescent="0.3">
      <c r="A398" s="165"/>
      <c r="B398" s="165"/>
      <c r="C398" s="148"/>
      <c r="D398" s="148"/>
      <c r="E398" s="166"/>
      <c r="F398" s="166"/>
      <c r="G398" s="166"/>
      <c r="H398" s="166"/>
      <c r="I398" s="166"/>
      <c r="J398" s="166"/>
      <c r="K398" s="166"/>
      <c r="L398" s="166"/>
      <c r="M398" s="166"/>
      <c r="N398" s="166"/>
      <c r="O398" s="166"/>
      <c r="P398" s="166"/>
      <c r="Q398" s="166"/>
      <c r="R398" s="166"/>
      <c r="S398" s="166"/>
      <c r="T398" s="166"/>
      <c r="U398" s="166"/>
      <c r="V398" s="166"/>
      <c r="W398" s="166"/>
      <c r="X398" s="166"/>
      <c r="Y398" s="166"/>
      <c r="Z398" s="166"/>
      <c r="AA398" s="166"/>
      <c r="AB398" s="166"/>
      <c r="AC398" s="166"/>
      <c r="AD398" s="166"/>
      <c r="AE398" s="166"/>
      <c r="AF398" s="166"/>
      <c r="AG398" s="166"/>
      <c r="AH398" s="166"/>
      <c r="AI398" s="166"/>
      <c r="AJ398" s="166"/>
      <c r="AK398" s="166"/>
      <c r="AL398" s="166"/>
      <c r="AM398" s="166"/>
      <c r="AN398" s="166"/>
      <c r="AO398" s="166"/>
      <c r="AP398" s="166"/>
      <c r="AQ398" s="166"/>
      <c r="AR398" s="166"/>
      <c r="AS398" s="166"/>
      <c r="AT398" s="166"/>
      <c r="AU398" s="166"/>
      <c r="AV398" s="166"/>
      <c r="AW398" s="166"/>
      <c r="AX398" s="166"/>
      <c r="AY398" s="166"/>
      <c r="AZ398" s="166"/>
      <c r="BA398" s="166"/>
      <c r="BB398" s="166"/>
      <c r="BC398" s="166"/>
      <c r="BD398" s="166"/>
      <c r="BE398" s="166"/>
      <c r="BF398" s="166"/>
      <c r="BG398" s="166"/>
      <c r="BH398" s="166"/>
      <c r="BI398" s="166"/>
      <c r="BJ398" s="166"/>
      <c r="BK398" s="166"/>
      <c r="BL398" s="166"/>
      <c r="BM398" s="166"/>
      <c r="BN398" s="166"/>
      <c r="BO398" s="166"/>
      <c r="BP398" s="166"/>
      <c r="BQ398" s="166"/>
      <c r="BR398" s="166"/>
      <c r="BS398" s="166"/>
      <c r="BT398" s="166"/>
    </row>
    <row r="399" spans="1:72" ht="15.75" customHeight="1" thickBot="1" x14ac:dyDescent="0.3">
      <c r="A399" s="165"/>
      <c r="B399" s="165"/>
      <c r="C399" s="148"/>
      <c r="D399" s="148"/>
      <c r="E399" s="166"/>
      <c r="F399" s="166"/>
      <c r="G399" s="166"/>
      <c r="H399" s="166"/>
      <c r="I399" s="166"/>
      <c r="J399" s="166"/>
      <c r="K399" s="166"/>
      <c r="L399" s="166"/>
      <c r="M399" s="166"/>
      <c r="N399" s="166"/>
      <c r="O399" s="166"/>
      <c r="P399" s="166"/>
      <c r="Q399" s="166"/>
      <c r="R399" s="166"/>
      <c r="S399" s="166"/>
      <c r="T399" s="166"/>
      <c r="U399" s="166"/>
      <c r="V399" s="166"/>
      <c r="W399" s="166"/>
      <c r="X399" s="166"/>
      <c r="Y399" s="166"/>
      <c r="Z399" s="166"/>
      <c r="AA399" s="166"/>
      <c r="AB399" s="166"/>
      <c r="AC399" s="166"/>
      <c r="AD399" s="166"/>
      <c r="AE399" s="166"/>
      <c r="AF399" s="166"/>
      <c r="AG399" s="166"/>
      <c r="AH399" s="166"/>
      <c r="AI399" s="166"/>
      <c r="AJ399" s="166"/>
      <c r="AK399" s="166"/>
      <c r="AL399" s="166"/>
      <c r="AM399" s="166"/>
      <c r="AN399" s="166"/>
      <c r="AO399" s="166"/>
      <c r="AP399" s="166"/>
      <c r="AQ399" s="166"/>
      <c r="AR399" s="166"/>
      <c r="AS399" s="166"/>
      <c r="AT399" s="166"/>
      <c r="AU399" s="166"/>
      <c r="AV399" s="166"/>
      <c r="AW399" s="166"/>
      <c r="AX399" s="166"/>
      <c r="AY399" s="166"/>
      <c r="AZ399" s="166"/>
      <c r="BA399" s="166"/>
      <c r="BB399" s="166"/>
      <c r="BC399" s="166"/>
      <c r="BD399" s="166"/>
      <c r="BE399" s="166"/>
      <c r="BF399" s="166"/>
      <c r="BG399" s="166"/>
      <c r="BH399" s="166"/>
      <c r="BI399" s="166"/>
      <c r="BJ399" s="166"/>
      <c r="BK399" s="166"/>
      <c r="BL399" s="166"/>
      <c r="BM399" s="166"/>
      <c r="BN399" s="166"/>
      <c r="BO399" s="166"/>
      <c r="BP399" s="166"/>
      <c r="BQ399" s="166"/>
      <c r="BR399" s="166"/>
      <c r="BS399" s="166"/>
      <c r="BT399" s="166"/>
    </row>
    <row r="400" spans="1:72" ht="15.75" customHeight="1" thickBot="1" x14ac:dyDescent="0.3">
      <c r="A400" s="165"/>
      <c r="B400" s="165"/>
      <c r="C400" s="148"/>
      <c r="D400" s="148"/>
      <c r="E400" s="166"/>
      <c r="F400" s="166"/>
      <c r="G400" s="166"/>
      <c r="H400" s="166"/>
      <c r="I400" s="166"/>
      <c r="J400" s="166"/>
      <c r="K400" s="166"/>
      <c r="L400" s="166"/>
      <c r="M400" s="166"/>
      <c r="N400" s="166"/>
      <c r="O400" s="166"/>
      <c r="P400" s="166"/>
      <c r="Q400" s="166"/>
      <c r="R400" s="166"/>
      <c r="S400" s="166"/>
      <c r="T400" s="166"/>
      <c r="U400" s="166"/>
      <c r="V400" s="166"/>
      <c r="W400" s="166"/>
      <c r="X400" s="166"/>
      <c r="Y400" s="166"/>
      <c r="Z400" s="166"/>
      <c r="AA400" s="166"/>
      <c r="AB400" s="166"/>
      <c r="AC400" s="166"/>
      <c r="AD400" s="166"/>
      <c r="AE400" s="166"/>
      <c r="AF400" s="166"/>
      <c r="AG400" s="166"/>
      <c r="AH400" s="166"/>
      <c r="AI400" s="166"/>
      <c r="AJ400" s="166"/>
      <c r="AK400" s="166"/>
      <c r="AL400" s="166"/>
      <c r="AM400" s="166"/>
      <c r="AN400" s="166"/>
      <c r="AO400" s="166"/>
      <c r="AP400" s="166"/>
      <c r="AQ400" s="166"/>
      <c r="AR400" s="166"/>
      <c r="AS400" s="166"/>
      <c r="AT400" s="166"/>
      <c r="AU400" s="166"/>
      <c r="AV400" s="166"/>
      <c r="AW400" s="166"/>
      <c r="AX400" s="166"/>
      <c r="AY400" s="166"/>
      <c r="AZ400" s="166"/>
      <c r="BA400" s="166"/>
      <c r="BB400" s="166"/>
      <c r="BC400" s="166"/>
      <c r="BD400" s="166"/>
      <c r="BE400" s="166"/>
      <c r="BF400" s="166"/>
      <c r="BG400" s="166"/>
      <c r="BH400" s="166"/>
      <c r="BI400" s="166"/>
      <c r="BJ400" s="166"/>
      <c r="BK400" s="166"/>
      <c r="BL400" s="166"/>
      <c r="BM400" s="166"/>
      <c r="BN400" s="166"/>
      <c r="BO400" s="166"/>
      <c r="BP400" s="166"/>
      <c r="BQ400" s="166"/>
      <c r="BR400" s="166"/>
      <c r="BS400" s="166"/>
      <c r="BT400" s="166"/>
    </row>
    <row r="401" spans="1:72" ht="15.75" customHeight="1" thickBot="1" x14ac:dyDescent="0.3">
      <c r="A401" s="165"/>
      <c r="B401" s="165"/>
      <c r="C401" s="148"/>
      <c r="D401" s="148"/>
      <c r="E401" s="166"/>
      <c r="F401" s="166"/>
      <c r="G401" s="166"/>
      <c r="H401" s="166"/>
      <c r="I401" s="166"/>
      <c r="J401" s="166"/>
      <c r="K401" s="166"/>
      <c r="L401" s="166"/>
      <c r="M401" s="166"/>
      <c r="N401" s="166"/>
      <c r="O401" s="166"/>
      <c r="P401" s="166"/>
      <c r="Q401" s="166"/>
      <c r="R401" s="166"/>
      <c r="S401" s="166"/>
      <c r="T401" s="166"/>
      <c r="U401" s="166"/>
      <c r="V401" s="166"/>
      <c r="W401" s="166"/>
      <c r="X401" s="166"/>
      <c r="Y401" s="166"/>
      <c r="Z401" s="166"/>
      <c r="AA401" s="166"/>
      <c r="AB401" s="166"/>
      <c r="AC401" s="166"/>
      <c r="AD401" s="166"/>
      <c r="AE401" s="166"/>
      <c r="AF401" s="166"/>
      <c r="AG401" s="166"/>
      <c r="AH401" s="166"/>
      <c r="AI401" s="166"/>
      <c r="AJ401" s="166"/>
      <c r="AK401" s="166"/>
      <c r="AL401" s="166"/>
      <c r="AM401" s="166"/>
      <c r="AN401" s="166"/>
      <c r="AO401" s="166"/>
      <c r="AP401" s="166"/>
      <c r="AQ401" s="166"/>
      <c r="AR401" s="166"/>
      <c r="AS401" s="166"/>
      <c r="AT401" s="166"/>
      <c r="AU401" s="166"/>
      <c r="AV401" s="166"/>
      <c r="AW401" s="166"/>
      <c r="AX401" s="166"/>
      <c r="AY401" s="166"/>
      <c r="AZ401" s="166"/>
      <c r="BA401" s="166"/>
      <c r="BB401" s="166"/>
      <c r="BC401" s="166"/>
      <c r="BD401" s="166"/>
      <c r="BE401" s="166"/>
      <c r="BF401" s="166"/>
      <c r="BG401" s="166"/>
      <c r="BH401" s="166"/>
      <c r="BI401" s="166"/>
      <c r="BJ401" s="166"/>
      <c r="BK401" s="166"/>
      <c r="BL401" s="166"/>
      <c r="BM401" s="166"/>
      <c r="BN401" s="166"/>
      <c r="BO401" s="166"/>
      <c r="BP401" s="166"/>
      <c r="BQ401" s="166"/>
      <c r="BR401" s="166"/>
      <c r="BS401" s="166"/>
      <c r="BT401" s="166"/>
    </row>
    <row r="402" spans="1:72" ht="15.75" customHeight="1" thickBot="1" x14ac:dyDescent="0.3">
      <c r="A402" s="165"/>
      <c r="B402" s="165"/>
      <c r="C402" s="148"/>
      <c r="D402" s="148"/>
      <c r="E402" s="166"/>
      <c r="F402" s="166"/>
      <c r="G402" s="166"/>
      <c r="H402" s="166"/>
      <c r="I402" s="166"/>
      <c r="J402" s="166"/>
      <c r="K402" s="166"/>
      <c r="L402" s="166"/>
      <c r="M402" s="166"/>
      <c r="N402" s="166"/>
      <c r="O402" s="166"/>
      <c r="P402" s="166"/>
      <c r="Q402" s="166"/>
      <c r="R402" s="166"/>
      <c r="S402" s="166"/>
      <c r="T402" s="166"/>
      <c r="U402" s="166"/>
      <c r="V402" s="166"/>
      <c r="W402" s="166"/>
      <c r="X402" s="166"/>
      <c r="Y402" s="166"/>
      <c r="Z402" s="166"/>
      <c r="AA402" s="166"/>
      <c r="AB402" s="166"/>
      <c r="AC402" s="166"/>
      <c r="AD402" s="166"/>
      <c r="AE402" s="166"/>
      <c r="AF402" s="166"/>
      <c r="AG402" s="166"/>
      <c r="AH402" s="166"/>
      <c r="AI402" s="166"/>
      <c r="AJ402" s="166"/>
      <c r="AK402" s="166"/>
      <c r="AL402" s="166"/>
      <c r="AM402" s="166"/>
      <c r="AN402" s="166"/>
      <c r="AO402" s="166"/>
      <c r="AP402" s="166"/>
      <c r="AQ402" s="166"/>
      <c r="AR402" s="166"/>
      <c r="AS402" s="166"/>
      <c r="AT402" s="166"/>
      <c r="AU402" s="166"/>
      <c r="AV402" s="166"/>
      <c r="AW402" s="166"/>
      <c r="AX402" s="166"/>
      <c r="AY402" s="166"/>
      <c r="AZ402" s="166"/>
      <c r="BA402" s="166"/>
      <c r="BB402" s="166"/>
      <c r="BC402" s="166"/>
      <c r="BD402" s="166"/>
      <c r="BE402" s="166"/>
      <c r="BF402" s="166"/>
      <c r="BG402" s="166"/>
      <c r="BH402" s="166"/>
      <c r="BI402" s="166"/>
      <c r="BJ402" s="166"/>
      <c r="BK402" s="166"/>
      <c r="BL402" s="166"/>
      <c r="BM402" s="166"/>
      <c r="BN402" s="166"/>
      <c r="BO402" s="166"/>
      <c r="BP402" s="166"/>
      <c r="BQ402" s="166"/>
      <c r="BR402" s="166"/>
      <c r="BS402" s="166"/>
      <c r="BT402" s="166"/>
    </row>
    <row r="403" spans="1:72" ht="15.75" customHeight="1" thickBot="1" x14ac:dyDescent="0.3">
      <c r="A403" s="165"/>
      <c r="B403" s="165"/>
      <c r="C403" s="148"/>
      <c r="D403" s="148"/>
      <c r="E403" s="166"/>
      <c r="F403" s="166"/>
      <c r="G403" s="166"/>
      <c r="H403" s="166"/>
      <c r="I403" s="166"/>
      <c r="J403" s="166"/>
      <c r="K403" s="166"/>
      <c r="L403" s="166"/>
      <c r="M403" s="166"/>
      <c r="N403" s="166"/>
      <c r="O403" s="166"/>
      <c r="P403" s="166"/>
      <c r="Q403" s="166"/>
      <c r="R403" s="166"/>
      <c r="S403" s="166"/>
      <c r="T403" s="166"/>
      <c r="U403" s="166"/>
      <c r="V403" s="166"/>
      <c r="W403" s="166"/>
      <c r="X403" s="166"/>
      <c r="Y403" s="166"/>
      <c r="Z403" s="166"/>
      <c r="AA403" s="166"/>
      <c r="AB403" s="166"/>
      <c r="AC403" s="166"/>
      <c r="AD403" s="166"/>
      <c r="AE403" s="166"/>
      <c r="AF403" s="166"/>
      <c r="AG403" s="166"/>
      <c r="AH403" s="166"/>
      <c r="AI403" s="166"/>
      <c r="AJ403" s="166"/>
      <c r="AK403" s="166"/>
      <c r="AL403" s="166"/>
      <c r="AM403" s="166"/>
      <c r="AN403" s="166"/>
      <c r="AO403" s="166"/>
      <c r="AP403" s="166"/>
      <c r="AQ403" s="166"/>
      <c r="AR403" s="166"/>
      <c r="AS403" s="166"/>
      <c r="AT403" s="166"/>
      <c r="AU403" s="166"/>
      <c r="AV403" s="166"/>
      <c r="AW403" s="166"/>
      <c r="AX403" s="166"/>
      <c r="AY403" s="166"/>
      <c r="AZ403" s="166"/>
      <c r="BA403" s="166"/>
      <c r="BB403" s="166"/>
      <c r="BC403" s="166"/>
      <c r="BD403" s="166"/>
      <c r="BE403" s="166"/>
      <c r="BF403" s="166"/>
      <c r="BG403" s="166"/>
      <c r="BH403" s="166"/>
      <c r="BI403" s="166"/>
      <c r="BJ403" s="166"/>
      <c r="BK403" s="166"/>
      <c r="BL403" s="166"/>
      <c r="BM403" s="166"/>
      <c r="BN403" s="166"/>
      <c r="BO403" s="166"/>
      <c r="BP403" s="166"/>
      <c r="BQ403" s="166"/>
      <c r="BR403" s="166"/>
      <c r="BS403" s="166"/>
      <c r="BT403" s="166"/>
    </row>
    <row r="404" spans="1:72" ht="15.75" customHeight="1" thickBot="1" x14ac:dyDescent="0.3">
      <c r="A404" s="165"/>
      <c r="B404" s="165"/>
      <c r="C404" s="148"/>
      <c r="D404" s="148"/>
      <c r="E404" s="166"/>
      <c r="F404" s="166"/>
      <c r="G404" s="166"/>
      <c r="H404" s="166"/>
      <c r="I404" s="166"/>
      <c r="J404" s="166"/>
      <c r="K404" s="166"/>
      <c r="L404" s="166"/>
      <c r="M404" s="166"/>
      <c r="N404" s="166"/>
      <c r="O404" s="166"/>
      <c r="P404" s="166"/>
      <c r="Q404" s="166"/>
      <c r="R404" s="166"/>
      <c r="S404" s="166"/>
      <c r="T404" s="166"/>
      <c r="U404" s="166"/>
      <c r="V404" s="166"/>
      <c r="W404" s="166"/>
      <c r="X404" s="166"/>
      <c r="Y404" s="166"/>
      <c r="Z404" s="166"/>
      <c r="AA404" s="166"/>
      <c r="AB404" s="166"/>
      <c r="AC404" s="166"/>
      <c r="AD404" s="166"/>
      <c r="AE404" s="166"/>
      <c r="AF404" s="166"/>
      <c r="AG404" s="166"/>
      <c r="AH404" s="166"/>
      <c r="AI404" s="166"/>
      <c r="AJ404" s="166"/>
      <c r="AK404" s="166"/>
      <c r="AL404" s="166"/>
      <c r="AM404" s="166"/>
      <c r="AN404" s="166"/>
      <c r="AO404" s="166"/>
      <c r="AP404" s="166"/>
      <c r="AQ404" s="166"/>
      <c r="AR404" s="166"/>
      <c r="AS404" s="166"/>
      <c r="AT404" s="166"/>
      <c r="AU404" s="166"/>
      <c r="AV404" s="166"/>
      <c r="AW404" s="166"/>
      <c r="AX404" s="166"/>
      <c r="AY404" s="166"/>
      <c r="AZ404" s="166"/>
      <c r="BA404" s="166"/>
      <c r="BB404" s="166"/>
      <c r="BC404" s="166"/>
      <c r="BD404" s="166"/>
      <c r="BE404" s="166"/>
      <c r="BF404" s="166"/>
      <c r="BG404" s="166"/>
      <c r="BH404" s="166"/>
      <c r="BI404" s="166"/>
      <c r="BJ404" s="166"/>
      <c r="BK404" s="166"/>
      <c r="BL404" s="166"/>
      <c r="BM404" s="166"/>
      <c r="BN404" s="166"/>
      <c r="BO404" s="166"/>
      <c r="BP404" s="166"/>
      <c r="BQ404" s="166"/>
      <c r="BR404" s="166"/>
      <c r="BS404" s="166"/>
      <c r="BT404" s="166"/>
    </row>
    <row r="405" spans="1:72" ht="15.75" customHeight="1" thickBot="1" x14ac:dyDescent="0.3">
      <c r="A405" s="165"/>
      <c r="B405" s="165"/>
      <c r="C405" s="148"/>
      <c r="D405" s="148"/>
      <c r="E405" s="166"/>
      <c r="F405" s="166"/>
      <c r="G405" s="166"/>
      <c r="H405" s="166"/>
      <c r="I405" s="166"/>
      <c r="J405" s="166"/>
      <c r="K405" s="166"/>
      <c r="L405" s="166"/>
      <c r="M405" s="166"/>
      <c r="N405" s="166"/>
      <c r="O405" s="166"/>
      <c r="P405" s="166"/>
      <c r="Q405" s="166"/>
      <c r="R405" s="166"/>
      <c r="S405" s="166"/>
      <c r="T405" s="166"/>
      <c r="U405" s="166"/>
      <c r="V405" s="166"/>
      <c r="W405" s="166"/>
      <c r="X405" s="166"/>
      <c r="Y405" s="166"/>
      <c r="Z405" s="166"/>
      <c r="AA405" s="166"/>
      <c r="AB405" s="166"/>
      <c r="AC405" s="166"/>
      <c r="AD405" s="166"/>
      <c r="AE405" s="166"/>
      <c r="AF405" s="166"/>
      <c r="AG405" s="166"/>
      <c r="AH405" s="166"/>
      <c r="AI405" s="166"/>
      <c r="AJ405" s="166"/>
      <c r="AK405" s="166"/>
      <c r="AL405" s="166"/>
      <c r="AM405" s="166"/>
      <c r="AN405" s="166"/>
      <c r="AO405" s="166"/>
      <c r="AP405" s="166"/>
      <c r="AQ405" s="166"/>
      <c r="AR405" s="166"/>
      <c r="AS405" s="166"/>
      <c r="AT405" s="166"/>
      <c r="AU405" s="166"/>
      <c r="AV405" s="166"/>
      <c r="AW405" s="166"/>
      <c r="AX405" s="166"/>
      <c r="AY405" s="166"/>
      <c r="AZ405" s="166"/>
      <c r="BA405" s="166"/>
      <c r="BB405" s="166"/>
      <c r="BC405" s="166"/>
      <c r="BD405" s="166"/>
      <c r="BE405" s="166"/>
      <c r="BF405" s="166"/>
      <c r="BG405" s="166"/>
      <c r="BH405" s="166"/>
      <c r="BI405" s="166"/>
      <c r="BJ405" s="166"/>
      <c r="BK405" s="166"/>
      <c r="BL405" s="166"/>
      <c r="BM405" s="166"/>
      <c r="BN405" s="166"/>
      <c r="BO405" s="166"/>
      <c r="BP405" s="166"/>
      <c r="BQ405" s="166"/>
      <c r="BR405" s="166"/>
      <c r="BS405" s="166"/>
      <c r="BT405" s="166"/>
    </row>
    <row r="406" spans="1:72" ht="15.75" customHeight="1" thickBot="1" x14ac:dyDescent="0.3">
      <c r="A406" s="165"/>
      <c r="B406" s="165"/>
      <c r="C406" s="148"/>
      <c r="D406" s="148"/>
      <c r="E406" s="166"/>
      <c r="F406" s="166"/>
      <c r="G406" s="166"/>
      <c r="H406" s="166"/>
      <c r="I406" s="166"/>
      <c r="J406" s="166"/>
      <c r="K406" s="166"/>
      <c r="L406" s="166"/>
      <c r="M406" s="166"/>
      <c r="N406" s="166"/>
      <c r="O406" s="166"/>
      <c r="P406" s="166"/>
      <c r="Q406" s="166"/>
      <c r="R406" s="166"/>
      <c r="S406" s="166"/>
      <c r="T406" s="166"/>
      <c r="U406" s="166"/>
      <c r="V406" s="166"/>
      <c r="W406" s="166"/>
      <c r="X406" s="166"/>
      <c r="Y406" s="166"/>
      <c r="Z406" s="166"/>
      <c r="AA406" s="166"/>
      <c r="AB406" s="166"/>
      <c r="AC406" s="166"/>
      <c r="AD406" s="166"/>
      <c r="AE406" s="166"/>
      <c r="AF406" s="166"/>
      <c r="AG406" s="166"/>
      <c r="AH406" s="166"/>
      <c r="AI406" s="166"/>
      <c r="AJ406" s="166"/>
      <c r="AK406" s="166"/>
      <c r="AL406" s="166"/>
      <c r="AM406" s="166"/>
      <c r="AN406" s="166"/>
      <c r="AO406" s="166"/>
      <c r="AP406" s="166"/>
      <c r="AQ406" s="166"/>
      <c r="AR406" s="166"/>
      <c r="AS406" s="166"/>
      <c r="AT406" s="166"/>
      <c r="AU406" s="166"/>
      <c r="AV406" s="166"/>
      <c r="AW406" s="166"/>
      <c r="AX406" s="166"/>
      <c r="AY406" s="166"/>
      <c r="AZ406" s="166"/>
      <c r="BA406" s="166"/>
      <c r="BB406" s="166"/>
      <c r="BC406" s="166"/>
      <c r="BD406" s="166"/>
      <c r="BE406" s="166"/>
      <c r="BF406" s="166"/>
      <c r="BG406" s="166"/>
      <c r="BH406" s="166"/>
      <c r="BI406" s="166"/>
      <c r="BJ406" s="166"/>
      <c r="BK406" s="166"/>
      <c r="BL406" s="166"/>
      <c r="BM406" s="166"/>
      <c r="BN406" s="166"/>
      <c r="BO406" s="166"/>
      <c r="BP406" s="166"/>
      <c r="BQ406" s="166"/>
      <c r="BR406" s="166"/>
      <c r="BS406" s="166"/>
      <c r="BT406" s="166"/>
    </row>
    <row r="407" spans="1:72" ht="15.75" customHeight="1" thickBot="1" x14ac:dyDescent="0.3">
      <c r="A407" s="165"/>
      <c r="B407" s="165"/>
      <c r="C407" s="148"/>
      <c r="D407" s="148"/>
      <c r="E407" s="166"/>
      <c r="F407" s="166"/>
      <c r="G407" s="166"/>
      <c r="H407" s="166"/>
      <c r="I407" s="166"/>
      <c r="J407" s="166"/>
      <c r="K407" s="166"/>
      <c r="L407" s="166"/>
      <c r="M407" s="166"/>
      <c r="N407" s="166"/>
      <c r="O407" s="166"/>
      <c r="P407" s="166"/>
      <c r="Q407" s="166"/>
      <c r="R407" s="166"/>
      <c r="S407" s="166"/>
      <c r="T407" s="166"/>
      <c r="U407" s="166"/>
      <c r="V407" s="166"/>
      <c r="W407" s="166"/>
      <c r="X407" s="166"/>
      <c r="Y407" s="166"/>
      <c r="Z407" s="166"/>
      <c r="AA407" s="166"/>
      <c r="AB407" s="166"/>
      <c r="AC407" s="166"/>
      <c r="AD407" s="166"/>
      <c r="AE407" s="166"/>
      <c r="AF407" s="166"/>
      <c r="AG407" s="166"/>
      <c r="AH407" s="166"/>
      <c r="AI407" s="166"/>
      <c r="AJ407" s="166"/>
      <c r="AK407" s="166"/>
      <c r="AL407" s="166"/>
      <c r="AM407" s="166"/>
      <c r="AN407" s="166"/>
      <c r="AO407" s="166"/>
      <c r="AP407" s="166"/>
      <c r="AQ407" s="166"/>
      <c r="AR407" s="166"/>
      <c r="AS407" s="166"/>
      <c r="AT407" s="166"/>
      <c r="AU407" s="166"/>
      <c r="AV407" s="166"/>
      <c r="AW407" s="166"/>
      <c r="AX407" s="166"/>
      <c r="AY407" s="166"/>
      <c r="AZ407" s="166"/>
      <c r="BA407" s="166"/>
      <c r="BB407" s="166"/>
      <c r="BC407" s="166"/>
      <c r="BD407" s="166"/>
      <c r="BE407" s="166"/>
      <c r="BF407" s="166"/>
      <c r="BG407" s="166"/>
      <c r="BH407" s="166"/>
      <c r="BI407" s="166"/>
      <c r="BJ407" s="166"/>
      <c r="BK407" s="166"/>
      <c r="BL407" s="166"/>
      <c r="BM407" s="166"/>
      <c r="BN407" s="166"/>
      <c r="BO407" s="166"/>
      <c r="BP407" s="166"/>
      <c r="BQ407" s="166"/>
      <c r="BR407" s="166"/>
      <c r="BS407" s="166"/>
      <c r="BT407" s="166"/>
    </row>
    <row r="408" spans="1:72" ht="15.75" customHeight="1" thickBot="1" x14ac:dyDescent="0.3">
      <c r="A408" s="165"/>
      <c r="B408" s="165"/>
      <c r="C408" s="148"/>
      <c r="D408" s="148"/>
      <c r="E408" s="166"/>
      <c r="F408" s="166"/>
      <c r="G408" s="166"/>
      <c r="H408" s="166"/>
      <c r="I408" s="166"/>
      <c r="J408" s="166"/>
      <c r="K408" s="166"/>
      <c r="L408" s="166"/>
      <c r="M408" s="166"/>
      <c r="N408" s="166"/>
      <c r="O408" s="166"/>
      <c r="P408" s="166"/>
      <c r="Q408" s="166"/>
      <c r="R408" s="166"/>
      <c r="S408" s="166"/>
      <c r="T408" s="166"/>
      <c r="U408" s="166"/>
      <c r="V408" s="166"/>
      <c r="W408" s="166"/>
      <c r="X408" s="166"/>
      <c r="Y408" s="166"/>
      <c r="Z408" s="166"/>
      <c r="AA408" s="166"/>
      <c r="AB408" s="166"/>
      <c r="AC408" s="166"/>
      <c r="AD408" s="166"/>
      <c r="AE408" s="166"/>
      <c r="AF408" s="166"/>
      <c r="AG408" s="166"/>
      <c r="AH408" s="166"/>
      <c r="AI408" s="166"/>
      <c r="AJ408" s="166"/>
      <c r="AK408" s="166"/>
      <c r="AL408" s="166"/>
      <c r="AM408" s="166"/>
      <c r="AN408" s="166"/>
      <c r="AO408" s="166"/>
      <c r="AP408" s="166"/>
      <c r="AQ408" s="166"/>
      <c r="AR408" s="166"/>
      <c r="AS408" s="166"/>
      <c r="AT408" s="166"/>
      <c r="AU408" s="166"/>
      <c r="AV408" s="166"/>
      <c r="AW408" s="166"/>
      <c r="AX408" s="166"/>
      <c r="AY408" s="166"/>
      <c r="AZ408" s="166"/>
      <c r="BA408" s="166"/>
      <c r="BB408" s="166"/>
      <c r="BC408" s="166"/>
      <c r="BD408" s="166"/>
      <c r="BE408" s="166"/>
      <c r="BF408" s="166"/>
      <c r="BG408" s="166"/>
      <c r="BH408" s="166"/>
      <c r="BI408" s="166"/>
      <c r="BJ408" s="166"/>
      <c r="BK408" s="166"/>
      <c r="BL408" s="166"/>
      <c r="BM408" s="166"/>
      <c r="BN408" s="166"/>
      <c r="BO408" s="166"/>
      <c r="BP408" s="166"/>
      <c r="BQ408" s="166"/>
      <c r="BR408" s="166"/>
      <c r="BS408" s="166"/>
      <c r="BT408" s="166"/>
    </row>
    <row r="409" spans="1:72" ht="15.75" customHeight="1" thickBot="1" x14ac:dyDescent="0.3">
      <c r="A409" s="165"/>
      <c r="B409" s="165"/>
      <c r="C409" s="148"/>
      <c r="D409" s="148"/>
      <c r="E409" s="166"/>
      <c r="F409" s="166"/>
      <c r="G409" s="166"/>
      <c r="H409" s="166"/>
      <c r="I409" s="166"/>
      <c r="J409" s="166"/>
      <c r="K409" s="166"/>
      <c r="L409" s="166"/>
      <c r="M409" s="166"/>
      <c r="N409" s="166"/>
      <c r="O409" s="166"/>
      <c r="P409" s="166"/>
      <c r="Q409" s="166"/>
      <c r="R409" s="166"/>
      <c r="S409" s="166"/>
      <c r="T409" s="166"/>
      <c r="U409" s="166"/>
      <c r="V409" s="166"/>
      <c r="W409" s="166"/>
      <c r="X409" s="166"/>
      <c r="Y409" s="166"/>
      <c r="Z409" s="166"/>
      <c r="AA409" s="166"/>
      <c r="AB409" s="166"/>
      <c r="AC409" s="166"/>
      <c r="AD409" s="166"/>
      <c r="AE409" s="166"/>
      <c r="AF409" s="166"/>
      <c r="AG409" s="166"/>
      <c r="AH409" s="166"/>
      <c r="AI409" s="166"/>
      <c r="AJ409" s="166"/>
      <c r="AK409" s="166"/>
      <c r="AL409" s="166"/>
      <c r="AM409" s="166"/>
      <c r="AN409" s="166"/>
      <c r="AO409" s="166"/>
      <c r="AP409" s="166"/>
      <c r="AQ409" s="166"/>
      <c r="AR409" s="166"/>
      <c r="AS409" s="166"/>
      <c r="AT409" s="166"/>
      <c r="AU409" s="166"/>
      <c r="AV409" s="166"/>
      <c r="AW409" s="166"/>
      <c r="AX409" s="166"/>
      <c r="AY409" s="166"/>
      <c r="AZ409" s="166"/>
      <c r="BA409" s="166"/>
      <c r="BB409" s="166"/>
      <c r="BC409" s="166"/>
      <c r="BD409" s="166"/>
      <c r="BE409" s="166"/>
      <c r="BF409" s="166"/>
      <c r="BG409" s="166"/>
      <c r="BH409" s="166"/>
      <c r="BI409" s="166"/>
      <c r="BJ409" s="166"/>
      <c r="BK409" s="166"/>
      <c r="BL409" s="166"/>
      <c r="BM409" s="166"/>
      <c r="BN409" s="166"/>
      <c r="BO409" s="166"/>
      <c r="BP409" s="166"/>
      <c r="BQ409" s="166"/>
      <c r="BR409" s="166"/>
      <c r="BS409" s="166"/>
      <c r="BT409" s="166"/>
    </row>
    <row r="410" spans="1:72" ht="15.75" customHeight="1" thickBot="1" x14ac:dyDescent="0.3">
      <c r="A410" s="165"/>
      <c r="B410" s="165"/>
      <c r="C410" s="148"/>
      <c r="D410" s="148"/>
      <c r="E410" s="166"/>
      <c r="F410" s="166"/>
      <c r="G410" s="166"/>
      <c r="H410" s="166"/>
      <c r="I410" s="166"/>
      <c r="J410" s="166"/>
      <c r="K410" s="166"/>
      <c r="L410" s="166"/>
      <c r="M410" s="166"/>
      <c r="N410" s="166"/>
      <c r="O410" s="166"/>
      <c r="P410" s="166"/>
      <c r="Q410" s="166"/>
      <c r="R410" s="166"/>
      <c r="S410" s="166"/>
      <c r="T410" s="166"/>
      <c r="U410" s="166"/>
      <c r="V410" s="166"/>
      <c r="W410" s="166"/>
      <c r="X410" s="166"/>
      <c r="Y410" s="166"/>
      <c r="Z410" s="166"/>
      <c r="AA410" s="166"/>
      <c r="AB410" s="166"/>
      <c r="AC410" s="166"/>
      <c r="AD410" s="166"/>
      <c r="AE410" s="166"/>
      <c r="AF410" s="166"/>
      <c r="AG410" s="166"/>
      <c r="AH410" s="166"/>
      <c r="AI410" s="166"/>
      <c r="AJ410" s="166"/>
      <c r="AK410" s="166"/>
      <c r="AL410" s="166"/>
      <c r="AM410" s="166"/>
      <c r="AN410" s="166"/>
      <c r="AO410" s="166"/>
      <c r="AP410" s="166"/>
      <c r="AQ410" s="166"/>
      <c r="AR410" s="166"/>
      <c r="AS410" s="166"/>
      <c r="AT410" s="166"/>
      <c r="AU410" s="166"/>
      <c r="AV410" s="166"/>
      <c r="AW410" s="166"/>
      <c r="AX410" s="166"/>
      <c r="AY410" s="166"/>
      <c r="AZ410" s="166"/>
      <c r="BA410" s="166"/>
      <c r="BB410" s="166"/>
      <c r="BC410" s="166"/>
      <c r="BD410" s="166"/>
      <c r="BE410" s="166"/>
      <c r="BF410" s="166"/>
      <c r="BG410" s="166"/>
      <c r="BH410" s="166"/>
      <c r="BI410" s="166"/>
      <c r="BJ410" s="166"/>
      <c r="BK410" s="166"/>
      <c r="BL410" s="166"/>
      <c r="BM410" s="166"/>
      <c r="BN410" s="166"/>
      <c r="BO410" s="166"/>
      <c r="BP410" s="166"/>
      <c r="BQ410" s="166"/>
      <c r="BR410" s="166"/>
      <c r="BS410" s="166"/>
      <c r="BT410" s="166"/>
    </row>
    <row r="411" spans="1:72" ht="15.75" customHeight="1" thickBot="1" x14ac:dyDescent="0.3">
      <c r="A411" s="165"/>
      <c r="B411" s="165"/>
      <c r="C411" s="148"/>
      <c r="D411" s="148"/>
      <c r="E411" s="166"/>
      <c r="F411" s="166"/>
      <c r="G411" s="166"/>
      <c r="H411" s="166"/>
      <c r="I411" s="166"/>
      <c r="J411" s="166"/>
      <c r="K411" s="166"/>
      <c r="L411" s="166"/>
      <c r="M411" s="166"/>
      <c r="N411" s="166"/>
      <c r="O411" s="166"/>
      <c r="P411" s="166"/>
      <c r="Q411" s="166"/>
      <c r="R411" s="166"/>
      <c r="S411" s="166"/>
      <c r="T411" s="166"/>
      <c r="U411" s="166"/>
      <c r="V411" s="166"/>
      <c r="W411" s="166"/>
      <c r="X411" s="166"/>
      <c r="Y411" s="166"/>
      <c r="Z411" s="166"/>
      <c r="AA411" s="166"/>
      <c r="AB411" s="166"/>
      <c r="AC411" s="166"/>
      <c r="AD411" s="166"/>
      <c r="AE411" s="166"/>
      <c r="AF411" s="166"/>
      <c r="AG411" s="166"/>
      <c r="AH411" s="166"/>
      <c r="AI411" s="166"/>
      <c r="AJ411" s="166"/>
      <c r="AK411" s="166"/>
      <c r="AL411" s="166"/>
      <c r="AM411" s="166"/>
      <c r="AN411" s="166"/>
      <c r="AO411" s="166"/>
      <c r="AP411" s="166"/>
      <c r="AQ411" s="166"/>
      <c r="AR411" s="166"/>
      <c r="AS411" s="166"/>
      <c r="AT411" s="166"/>
      <c r="AU411" s="166"/>
      <c r="AV411" s="166"/>
      <c r="AW411" s="166"/>
      <c r="AX411" s="166"/>
      <c r="AY411" s="166"/>
      <c r="AZ411" s="166"/>
      <c r="BA411" s="166"/>
      <c r="BB411" s="166"/>
      <c r="BC411" s="166"/>
      <c r="BD411" s="166"/>
      <c r="BE411" s="166"/>
      <c r="BF411" s="166"/>
      <c r="BG411" s="166"/>
      <c r="BH411" s="166"/>
      <c r="BI411" s="166"/>
      <c r="BJ411" s="166"/>
      <c r="BK411" s="166"/>
      <c r="BL411" s="166"/>
      <c r="BM411" s="166"/>
      <c r="BN411" s="166"/>
      <c r="BO411" s="166"/>
      <c r="BP411" s="166"/>
      <c r="BQ411" s="166"/>
      <c r="BR411" s="166"/>
      <c r="BS411" s="166"/>
      <c r="BT411" s="166"/>
    </row>
    <row r="412" spans="1:72" ht="15.75" customHeight="1" thickBot="1" x14ac:dyDescent="0.3">
      <c r="A412" s="165"/>
      <c r="B412" s="165"/>
      <c r="C412" s="148"/>
      <c r="D412" s="148"/>
      <c r="E412" s="166"/>
      <c r="F412" s="166"/>
      <c r="G412" s="166"/>
      <c r="H412" s="166"/>
      <c r="I412" s="166"/>
      <c r="J412" s="166"/>
      <c r="K412" s="166"/>
      <c r="L412" s="166"/>
      <c r="M412" s="166"/>
      <c r="N412" s="166"/>
      <c r="O412" s="166"/>
      <c r="P412" s="166"/>
      <c r="Q412" s="166"/>
      <c r="R412" s="166"/>
      <c r="S412" s="166"/>
      <c r="T412" s="166"/>
      <c r="U412" s="166"/>
      <c r="V412" s="166"/>
      <c r="W412" s="166"/>
      <c r="X412" s="166"/>
      <c r="Y412" s="166"/>
      <c r="Z412" s="166"/>
      <c r="AA412" s="166"/>
      <c r="AB412" s="166"/>
      <c r="AC412" s="166"/>
      <c r="AD412" s="166"/>
      <c r="AE412" s="166"/>
      <c r="AF412" s="166"/>
      <c r="AG412" s="166"/>
      <c r="AH412" s="166"/>
      <c r="AI412" s="166"/>
      <c r="AJ412" s="166"/>
      <c r="AK412" s="166"/>
      <c r="AL412" s="166"/>
      <c r="AM412" s="166"/>
      <c r="AN412" s="166"/>
      <c r="AO412" s="166"/>
      <c r="AP412" s="166"/>
      <c r="AQ412" s="166"/>
      <c r="AR412" s="166"/>
      <c r="AS412" s="166"/>
      <c r="AT412" s="166"/>
      <c r="AU412" s="166"/>
      <c r="AV412" s="166"/>
      <c r="AW412" s="166"/>
      <c r="AX412" s="166"/>
      <c r="AY412" s="166"/>
      <c r="AZ412" s="166"/>
      <c r="BA412" s="166"/>
      <c r="BB412" s="166"/>
      <c r="BC412" s="166"/>
      <c r="BD412" s="166"/>
      <c r="BE412" s="166"/>
      <c r="BF412" s="166"/>
      <c r="BG412" s="166"/>
      <c r="BH412" s="166"/>
      <c r="BI412" s="166"/>
      <c r="BJ412" s="166"/>
      <c r="BK412" s="166"/>
      <c r="BL412" s="166"/>
      <c r="BM412" s="166"/>
      <c r="BN412" s="166"/>
      <c r="BO412" s="166"/>
      <c r="BP412" s="166"/>
      <c r="BQ412" s="166"/>
      <c r="BR412" s="166"/>
      <c r="BS412" s="166"/>
      <c r="BT412" s="166"/>
    </row>
    <row r="413" spans="1:72" ht="15.75" customHeight="1" thickBot="1" x14ac:dyDescent="0.3">
      <c r="A413" s="165"/>
      <c r="B413" s="165"/>
      <c r="C413" s="148"/>
      <c r="D413" s="148"/>
      <c r="E413" s="166"/>
      <c r="F413" s="166"/>
      <c r="G413" s="166"/>
      <c r="H413" s="166"/>
      <c r="I413" s="166"/>
      <c r="J413" s="166"/>
      <c r="K413" s="166"/>
      <c r="L413" s="166"/>
      <c r="M413" s="166"/>
      <c r="N413" s="166"/>
      <c r="O413" s="166"/>
      <c r="P413" s="166"/>
      <c r="Q413" s="166"/>
      <c r="R413" s="166"/>
      <c r="S413" s="166"/>
      <c r="T413" s="166"/>
      <c r="U413" s="166"/>
      <c r="V413" s="166"/>
      <c r="W413" s="166"/>
      <c r="X413" s="166"/>
      <c r="Y413" s="166"/>
      <c r="Z413" s="166"/>
      <c r="AA413" s="166"/>
      <c r="AB413" s="166"/>
      <c r="AC413" s="166"/>
      <c r="AD413" s="166"/>
      <c r="AE413" s="166"/>
      <c r="AF413" s="166"/>
      <c r="AG413" s="166"/>
      <c r="AH413" s="166"/>
      <c r="AI413" s="166"/>
      <c r="AJ413" s="166"/>
      <c r="AK413" s="166"/>
      <c r="AL413" s="166"/>
      <c r="AM413" s="166"/>
      <c r="AN413" s="166"/>
      <c r="AO413" s="166"/>
      <c r="AP413" s="166"/>
      <c r="AQ413" s="166"/>
      <c r="AR413" s="166"/>
      <c r="AS413" s="166"/>
      <c r="AT413" s="166"/>
      <c r="AU413" s="166"/>
      <c r="AV413" s="166"/>
      <c r="AW413" s="166"/>
      <c r="AX413" s="166"/>
      <c r="AY413" s="166"/>
      <c r="AZ413" s="166"/>
      <c r="BA413" s="166"/>
      <c r="BB413" s="166"/>
      <c r="BC413" s="166"/>
      <c r="BD413" s="166"/>
      <c r="BE413" s="166"/>
      <c r="BF413" s="166"/>
      <c r="BG413" s="166"/>
      <c r="BH413" s="166"/>
      <c r="BI413" s="166"/>
      <c r="BJ413" s="166"/>
      <c r="BK413" s="166"/>
      <c r="BL413" s="166"/>
      <c r="BM413" s="166"/>
      <c r="BN413" s="166"/>
      <c r="BO413" s="166"/>
      <c r="BP413" s="166"/>
      <c r="BQ413" s="166"/>
      <c r="BR413" s="166"/>
      <c r="BS413" s="166"/>
      <c r="BT413" s="166"/>
    </row>
    <row r="414" spans="1:72" ht="15.75" customHeight="1" thickBot="1" x14ac:dyDescent="0.3">
      <c r="A414" s="165"/>
      <c r="B414" s="165"/>
      <c r="C414" s="148"/>
      <c r="D414" s="148"/>
      <c r="E414" s="166"/>
      <c r="F414" s="166"/>
      <c r="G414" s="166"/>
      <c r="H414" s="166"/>
      <c r="I414" s="166"/>
      <c r="J414" s="166"/>
      <c r="K414" s="166"/>
      <c r="L414" s="166"/>
      <c r="M414" s="166"/>
      <c r="N414" s="166"/>
      <c r="O414" s="166"/>
      <c r="P414" s="166"/>
      <c r="Q414" s="166"/>
      <c r="R414" s="166"/>
      <c r="S414" s="166"/>
      <c r="T414" s="166"/>
      <c r="U414" s="166"/>
      <c r="V414" s="166"/>
      <c r="W414" s="166"/>
      <c r="X414" s="166"/>
      <c r="Y414" s="166"/>
      <c r="Z414" s="166"/>
      <c r="AA414" s="166"/>
      <c r="AB414" s="166"/>
      <c r="AC414" s="166"/>
      <c r="AD414" s="166"/>
      <c r="AE414" s="166"/>
      <c r="AF414" s="166"/>
      <c r="AG414" s="166"/>
      <c r="AH414" s="166"/>
      <c r="AI414" s="166"/>
      <c r="AJ414" s="166"/>
      <c r="AK414" s="166"/>
      <c r="AL414" s="166"/>
      <c r="AM414" s="166"/>
      <c r="AN414" s="166"/>
      <c r="AO414" s="166"/>
      <c r="AP414" s="166"/>
      <c r="AQ414" s="166"/>
      <c r="AR414" s="166"/>
      <c r="AS414" s="166"/>
      <c r="AT414" s="166"/>
      <c r="AU414" s="166"/>
      <c r="AV414" s="166"/>
      <c r="AW414" s="166"/>
      <c r="AX414" s="166"/>
      <c r="AY414" s="166"/>
      <c r="AZ414" s="166"/>
      <c r="BA414" s="166"/>
      <c r="BB414" s="166"/>
      <c r="BC414" s="166"/>
      <c r="BD414" s="166"/>
      <c r="BE414" s="166"/>
      <c r="BF414" s="166"/>
      <c r="BG414" s="166"/>
      <c r="BH414" s="166"/>
      <c r="BI414" s="166"/>
      <c r="BJ414" s="166"/>
      <c r="BK414" s="166"/>
      <c r="BL414" s="166"/>
      <c r="BM414" s="166"/>
      <c r="BN414" s="166"/>
      <c r="BO414" s="166"/>
      <c r="BP414" s="166"/>
      <c r="BQ414" s="166"/>
      <c r="BR414" s="166"/>
      <c r="BS414" s="166"/>
      <c r="BT414" s="166"/>
    </row>
    <row r="415" spans="1:72" ht="15.75" customHeight="1" thickBot="1" x14ac:dyDescent="0.3">
      <c r="A415" s="165"/>
      <c r="B415" s="165"/>
      <c r="C415" s="148"/>
      <c r="D415" s="148"/>
      <c r="E415" s="166"/>
      <c r="F415" s="166"/>
      <c r="G415" s="166"/>
      <c r="H415" s="166"/>
      <c r="I415" s="166"/>
      <c r="J415" s="166"/>
      <c r="K415" s="166"/>
      <c r="L415" s="166"/>
      <c r="M415" s="166"/>
      <c r="N415" s="166"/>
      <c r="O415" s="166"/>
      <c r="P415" s="166"/>
      <c r="Q415" s="166"/>
      <c r="R415" s="166"/>
      <c r="S415" s="166"/>
      <c r="T415" s="166"/>
      <c r="U415" s="166"/>
      <c r="V415" s="166"/>
      <c r="W415" s="166"/>
      <c r="X415" s="166"/>
      <c r="Y415" s="166"/>
      <c r="Z415" s="166"/>
      <c r="AA415" s="166"/>
      <c r="AB415" s="166"/>
      <c r="AC415" s="166"/>
      <c r="AD415" s="166"/>
      <c r="AE415" s="166"/>
      <c r="AF415" s="166"/>
      <c r="AG415" s="166"/>
      <c r="AH415" s="166"/>
      <c r="AI415" s="166"/>
      <c r="AJ415" s="166"/>
      <c r="AK415" s="166"/>
      <c r="AL415" s="166"/>
      <c r="AM415" s="166"/>
      <c r="AN415" s="166"/>
      <c r="AO415" s="166"/>
      <c r="AP415" s="166"/>
      <c r="AQ415" s="166"/>
      <c r="AR415" s="166"/>
      <c r="AS415" s="166"/>
      <c r="AT415" s="166"/>
      <c r="AU415" s="166"/>
      <c r="AV415" s="166"/>
      <c r="AW415" s="166"/>
      <c r="AX415" s="166"/>
      <c r="AY415" s="166"/>
      <c r="AZ415" s="166"/>
      <c r="BA415" s="166"/>
      <c r="BB415" s="166"/>
      <c r="BC415" s="166"/>
      <c r="BD415" s="166"/>
      <c r="BE415" s="166"/>
      <c r="BF415" s="166"/>
      <c r="BG415" s="166"/>
      <c r="BH415" s="166"/>
      <c r="BI415" s="166"/>
      <c r="BJ415" s="166"/>
      <c r="BK415" s="166"/>
      <c r="BL415" s="166"/>
      <c r="BM415" s="166"/>
      <c r="BN415" s="166"/>
      <c r="BO415" s="166"/>
      <c r="BP415" s="166"/>
      <c r="BQ415" s="166"/>
      <c r="BR415" s="166"/>
      <c r="BS415" s="166"/>
      <c r="BT415" s="166"/>
    </row>
    <row r="416" spans="1:72" ht="15.75" customHeight="1" thickBot="1" x14ac:dyDescent="0.3">
      <c r="A416" s="165"/>
      <c r="B416" s="165"/>
      <c r="C416" s="148"/>
      <c r="D416" s="148"/>
      <c r="E416" s="166"/>
      <c r="F416" s="166"/>
      <c r="G416" s="166"/>
      <c r="H416" s="166"/>
      <c r="I416" s="166"/>
      <c r="J416" s="166"/>
      <c r="K416" s="166"/>
      <c r="L416" s="166"/>
      <c r="M416" s="166"/>
      <c r="N416" s="166"/>
      <c r="O416" s="166"/>
      <c r="P416" s="166"/>
      <c r="Q416" s="166"/>
      <c r="R416" s="166"/>
      <c r="S416" s="166"/>
      <c r="T416" s="166"/>
      <c r="U416" s="166"/>
      <c r="V416" s="166"/>
      <c r="W416" s="166"/>
      <c r="X416" s="166"/>
      <c r="Y416" s="166"/>
      <c r="Z416" s="166"/>
      <c r="AA416" s="166"/>
      <c r="AB416" s="166"/>
      <c r="AC416" s="166"/>
      <c r="AD416" s="166"/>
      <c r="AE416" s="166"/>
      <c r="AF416" s="166"/>
      <c r="AG416" s="166"/>
      <c r="AH416" s="166"/>
      <c r="AI416" s="166"/>
      <c r="AJ416" s="166"/>
      <c r="AK416" s="166"/>
      <c r="AL416" s="166"/>
      <c r="AM416" s="166"/>
      <c r="AN416" s="166"/>
      <c r="AO416" s="166"/>
      <c r="AP416" s="166"/>
      <c r="AQ416" s="166"/>
      <c r="AR416" s="166"/>
      <c r="AS416" s="166"/>
      <c r="AT416" s="166"/>
      <c r="AU416" s="166"/>
      <c r="AV416" s="166"/>
      <c r="AW416" s="166"/>
      <c r="AX416" s="166"/>
      <c r="AY416" s="166"/>
      <c r="AZ416" s="166"/>
      <c r="BA416" s="166"/>
      <c r="BB416" s="166"/>
      <c r="BC416" s="166"/>
      <c r="BD416" s="166"/>
      <c r="BE416" s="166"/>
      <c r="BF416" s="166"/>
      <c r="BG416" s="166"/>
      <c r="BH416" s="166"/>
      <c r="BI416" s="166"/>
      <c r="BJ416" s="166"/>
      <c r="BK416" s="166"/>
      <c r="BL416" s="166"/>
      <c r="BM416" s="166"/>
      <c r="BN416" s="166"/>
      <c r="BO416" s="166"/>
      <c r="BP416" s="166"/>
      <c r="BQ416" s="166"/>
      <c r="BR416" s="166"/>
      <c r="BS416" s="166"/>
      <c r="BT416" s="166"/>
    </row>
    <row r="417" spans="1:72" ht="15.75" customHeight="1" thickBot="1" x14ac:dyDescent="0.3">
      <c r="A417" s="165"/>
      <c r="B417" s="165"/>
      <c r="C417" s="148"/>
      <c r="D417" s="148"/>
      <c r="E417" s="166"/>
      <c r="F417" s="166"/>
      <c r="G417" s="166"/>
      <c r="H417" s="166"/>
      <c r="I417" s="166"/>
      <c r="J417" s="166"/>
      <c r="K417" s="166"/>
      <c r="L417" s="166"/>
      <c r="M417" s="166"/>
      <c r="N417" s="166"/>
      <c r="O417" s="166"/>
      <c r="P417" s="166"/>
      <c r="Q417" s="166"/>
      <c r="R417" s="166"/>
      <c r="S417" s="166"/>
      <c r="T417" s="166"/>
      <c r="U417" s="166"/>
      <c r="V417" s="166"/>
      <c r="W417" s="166"/>
      <c r="X417" s="166"/>
      <c r="Y417" s="166"/>
      <c r="Z417" s="166"/>
      <c r="AA417" s="166"/>
      <c r="AB417" s="166"/>
      <c r="AC417" s="166"/>
      <c r="AD417" s="166"/>
      <c r="AE417" s="166"/>
      <c r="AF417" s="166"/>
      <c r="AG417" s="166"/>
      <c r="AH417" s="166"/>
      <c r="AI417" s="166"/>
      <c r="AJ417" s="166"/>
      <c r="AK417" s="166"/>
      <c r="AL417" s="166"/>
      <c r="AM417" s="166"/>
      <c r="AN417" s="166"/>
      <c r="AO417" s="166"/>
      <c r="AP417" s="166"/>
      <c r="AQ417" s="166"/>
      <c r="AR417" s="166"/>
      <c r="AS417" s="166"/>
      <c r="AT417" s="166"/>
      <c r="AU417" s="166"/>
      <c r="AV417" s="166"/>
      <c r="AW417" s="166"/>
      <c r="AX417" s="166"/>
      <c r="AY417" s="166"/>
      <c r="AZ417" s="166"/>
      <c r="BA417" s="166"/>
      <c r="BB417" s="166"/>
      <c r="BC417" s="166"/>
      <c r="BD417" s="166"/>
      <c r="BE417" s="166"/>
      <c r="BF417" s="166"/>
      <c r="BG417" s="166"/>
      <c r="BH417" s="166"/>
      <c r="BI417" s="166"/>
      <c r="BJ417" s="166"/>
      <c r="BK417" s="166"/>
      <c r="BL417" s="166"/>
      <c r="BM417" s="166"/>
      <c r="BN417" s="166"/>
      <c r="BO417" s="166"/>
      <c r="BP417" s="166"/>
      <c r="BQ417" s="166"/>
      <c r="BR417" s="166"/>
      <c r="BS417" s="166"/>
      <c r="BT417" s="166"/>
    </row>
    <row r="418" spans="1:72" ht="15.75" customHeight="1" thickBot="1" x14ac:dyDescent="0.3">
      <c r="A418" s="165"/>
      <c r="B418" s="165"/>
      <c r="C418" s="148"/>
      <c r="D418" s="148"/>
      <c r="E418" s="166"/>
      <c r="F418" s="166"/>
      <c r="G418" s="166"/>
      <c r="H418" s="166"/>
      <c r="I418" s="166"/>
      <c r="J418" s="166"/>
      <c r="K418" s="166"/>
      <c r="L418" s="166"/>
      <c r="M418" s="166"/>
      <c r="N418" s="166"/>
      <c r="O418" s="166"/>
      <c r="P418" s="166"/>
      <c r="Q418" s="166"/>
      <c r="R418" s="166"/>
      <c r="S418" s="166"/>
      <c r="T418" s="166"/>
      <c r="U418" s="166"/>
      <c r="V418" s="166"/>
      <c r="W418" s="166"/>
      <c r="X418" s="166"/>
      <c r="Y418" s="166"/>
      <c r="Z418" s="166"/>
      <c r="AA418" s="166"/>
      <c r="AB418" s="166"/>
      <c r="AC418" s="166"/>
      <c r="AD418" s="166"/>
      <c r="AE418" s="166"/>
      <c r="AF418" s="166"/>
      <c r="AG418" s="166"/>
      <c r="AH418" s="166"/>
      <c r="AI418" s="166"/>
      <c r="AJ418" s="166"/>
      <c r="AK418" s="166"/>
      <c r="AL418" s="166"/>
      <c r="AM418" s="166"/>
      <c r="AN418" s="166"/>
      <c r="AO418" s="166"/>
      <c r="AP418" s="166"/>
      <c r="AQ418" s="166"/>
      <c r="AR418" s="166"/>
      <c r="AS418" s="166"/>
      <c r="AT418" s="166"/>
      <c r="AU418" s="166"/>
      <c r="AV418" s="166"/>
      <c r="AW418" s="166"/>
      <c r="AX418" s="166"/>
      <c r="AY418" s="166"/>
      <c r="AZ418" s="166"/>
      <c r="BA418" s="166"/>
      <c r="BB418" s="166"/>
      <c r="BC418" s="166"/>
      <c r="BD418" s="166"/>
      <c r="BE418" s="166"/>
      <c r="BF418" s="166"/>
      <c r="BG418" s="166"/>
      <c r="BH418" s="166"/>
      <c r="BI418" s="166"/>
      <c r="BJ418" s="166"/>
      <c r="BK418" s="166"/>
      <c r="BL418" s="166"/>
      <c r="BM418" s="166"/>
      <c r="BN418" s="166"/>
      <c r="BO418" s="166"/>
      <c r="BP418" s="166"/>
      <c r="BQ418" s="166"/>
      <c r="BR418" s="166"/>
      <c r="BS418" s="166"/>
      <c r="BT418" s="166"/>
    </row>
    <row r="419" spans="1:72" ht="15.75" customHeight="1" thickBot="1" x14ac:dyDescent="0.3">
      <c r="A419" s="165"/>
      <c r="B419" s="165"/>
      <c r="C419" s="148"/>
      <c r="D419" s="148"/>
      <c r="E419" s="166"/>
      <c r="F419" s="166"/>
      <c r="G419" s="166"/>
      <c r="H419" s="166"/>
      <c r="I419" s="166"/>
      <c r="J419" s="166"/>
      <c r="K419" s="166"/>
      <c r="L419" s="166"/>
      <c r="M419" s="166"/>
      <c r="N419" s="166"/>
      <c r="O419" s="166"/>
      <c r="P419" s="166"/>
      <c r="Q419" s="166"/>
      <c r="R419" s="166"/>
      <c r="S419" s="166"/>
      <c r="T419" s="166"/>
      <c r="U419" s="166"/>
      <c r="V419" s="166"/>
      <c r="W419" s="166"/>
      <c r="X419" s="166"/>
      <c r="Y419" s="166"/>
      <c r="Z419" s="166"/>
      <c r="AA419" s="166"/>
      <c r="AB419" s="166"/>
      <c r="AC419" s="166"/>
      <c r="AD419" s="166"/>
      <c r="AE419" s="166"/>
      <c r="AF419" s="166"/>
      <c r="AG419" s="166"/>
      <c r="AH419" s="166"/>
      <c r="AI419" s="166"/>
      <c r="AJ419" s="166"/>
      <c r="AK419" s="166"/>
      <c r="AL419" s="166"/>
      <c r="AM419" s="166"/>
      <c r="AN419" s="166"/>
      <c r="AO419" s="166"/>
      <c r="AP419" s="166"/>
      <c r="AQ419" s="166"/>
      <c r="AR419" s="166"/>
      <c r="AS419" s="166"/>
      <c r="AT419" s="166"/>
      <c r="AU419" s="166"/>
      <c r="AV419" s="166"/>
      <c r="AW419" s="166"/>
      <c r="AX419" s="166"/>
      <c r="AY419" s="166"/>
      <c r="AZ419" s="166"/>
      <c r="BA419" s="166"/>
      <c r="BB419" s="166"/>
      <c r="BC419" s="166"/>
      <c r="BD419" s="166"/>
      <c r="BE419" s="166"/>
      <c r="BF419" s="166"/>
      <c r="BG419" s="166"/>
      <c r="BH419" s="166"/>
      <c r="BI419" s="166"/>
      <c r="BJ419" s="166"/>
      <c r="BK419" s="166"/>
      <c r="BL419" s="166"/>
      <c r="BM419" s="166"/>
      <c r="BN419" s="166"/>
      <c r="BO419" s="166"/>
      <c r="BP419" s="166"/>
      <c r="BQ419" s="166"/>
      <c r="BR419" s="166"/>
      <c r="BS419" s="166"/>
      <c r="BT419" s="166"/>
    </row>
    <row r="420" spans="1:72" ht="15.75" customHeight="1" thickBot="1" x14ac:dyDescent="0.3">
      <c r="A420" s="165"/>
      <c r="B420" s="165"/>
      <c r="C420" s="148"/>
      <c r="D420" s="148"/>
      <c r="E420" s="166"/>
      <c r="F420" s="166"/>
      <c r="G420" s="166"/>
      <c r="H420" s="166"/>
      <c r="I420" s="166"/>
      <c r="J420" s="166"/>
      <c r="K420" s="166"/>
      <c r="L420" s="166"/>
      <c r="M420" s="166"/>
      <c r="N420" s="166"/>
      <c r="O420" s="166"/>
      <c r="P420" s="166"/>
      <c r="Q420" s="166"/>
      <c r="R420" s="166"/>
      <c r="S420" s="166"/>
      <c r="T420" s="166"/>
      <c r="U420" s="166"/>
      <c r="V420" s="166"/>
      <c r="W420" s="166"/>
      <c r="X420" s="166"/>
      <c r="Y420" s="166"/>
      <c r="Z420" s="166"/>
      <c r="AA420" s="166"/>
      <c r="AB420" s="166"/>
      <c r="AC420" s="166"/>
      <c r="AD420" s="166"/>
      <c r="AE420" s="166"/>
      <c r="AF420" s="166"/>
      <c r="AG420" s="166"/>
      <c r="AH420" s="166"/>
      <c r="AI420" s="166"/>
      <c r="AJ420" s="166"/>
      <c r="AK420" s="166"/>
      <c r="AL420" s="166"/>
      <c r="AM420" s="166"/>
      <c r="AN420" s="166"/>
      <c r="AO420" s="166"/>
      <c r="AP420" s="166"/>
      <c r="AQ420" s="166"/>
      <c r="AR420" s="166"/>
      <c r="AS420" s="166"/>
      <c r="AT420" s="166"/>
      <c r="AU420" s="166"/>
      <c r="AV420" s="166"/>
      <c r="AW420" s="166"/>
      <c r="AX420" s="166"/>
      <c r="AY420" s="166"/>
      <c r="AZ420" s="166"/>
      <c r="BA420" s="166"/>
      <c r="BB420" s="166"/>
      <c r="BC420" s="166"/>
      <c r="BD420" s="166"/>
      <c r="BE420" s="166"/>
      <c r="BF420" s="166"/>
      <c r="BG420" s="166"/>
      <c r="BH420" s="166"/>
      <c r="BI420" s="166"/>
      <c r="BJ420" s="166"/>
      <c r="BK420" s="166"/>
      <c r="BL420" s="166"/>
      <c r="BM420" s="166"/>
      <c r="BN420" s="166"/>
      <c r="BO420" s="166"/>
      <c r="BP420" s="166"/>
      <c r="BQ420" s="166"/>
      <c r="BR420" s="166"/>
      <c r="BS420" s="166"/>
      <c r="BT420" s="166"/>
    </row>
    <row r="421" spans="1:72" ht="15.75" customHeight="1" thickBot="1" x14ac:dyDescent="0.3">
      <c r="A421" s="165"/>
      <c r="B421" s="165"/>
      <c r="C421" s="148"/>
      <c r="D421" s="148"/>
      <c r="E421" s="166"/>
      <c r="F421" s="166"/>
      <c r="G421" s="166"/>
      <c r="H421" s="166"/>
      <c r="I421" s="166"/>
      <c r="J421" s="166"/>
      <c r="K421" s="166"/>
      <c r="L421" s="166"/>
      <c r="M421" s="166"/>
      <c r="N421" s="166"/>
      <c r="O421" s="166"/>
      <c r="P421" s="166"/>
      <c r="Q421" s="166"/>
      <c r="R421" s="166"/>
      <c r="S421" s="166"/>
      <c r="T421" s="166"/>
      <c r="U421" s="166"/>
      <c r="V421" s="166"/>
      <c r="W421" s="166"/>
      <c r="X421" s="166"/>
      <c r="Y421" s="166"/>
      <c r="Z421" s="166"/>
      <c r="AA421" s="166"/>
      <c r="AB421" s="166"/>
      <c r="AC421" s="166"/>
      <c r="AD421" s="166"/>
      <c r="AE421" s="166"/>
      <c r="AF421" s="166"/>
      <c r="AG421" s="166"/>
      <c r="AH421" s="166"/>
      <c r="AI421" s="166"/>
      <c r="AJ421" s="166"/>
      <c r="AK421" s="166"/>
      <c r="AL421" s="166"/>
      <c r="AM421" s="166"/>
      <c r="AN421" s="166"/>
      <c r="AO421" s="166"/>
      <c r="AP421" s="166"/>
      <c r="AQ421" s="166"/>
      <c r="AR421" s="166"/>
      <c r="AS421" s="166"/>
      <c r="AT421" s="166"/>
      <c r="AU421" s="166"/>
      <c r="AV421" s="166"/>
      <c r="AW421" s="166"/>
      <c r="AX421" s="166"/>
      <c r="AY421" s="166"/>
      <c r="AZ421" s="166"/>
      <c r="BA421" s="166"/>
      <c r="BB421" s="166"/>
      <c r="BC421" s="166"/>
      <c r="BD421" s="166"/>
      <c r="BE421" s="166"/>
      <c r="BF421" s="166"/>
      <c r="BG421" s="166"/>
      <c r="BH421" s="166"/>
      <c r="BI421" s="166"/>
      <c r="BJ421" s="166"/>
      <c r="BK421" s="166"/>
      <c r="BL421" s="166"/>
      <c r="BM421" s="166"/>
      <c r="BN421" s="166"/>
      <c r="BO421" s="166"/>
      <c r="BP421" s="166"/>
      <c r="BQ421" s="166"/>
      <c r="BR421" s="166"/>
      <c r="BS421" s="166"/>
      <c r="BT421" s="166"/>
    </row>
    <row r="422" spans="1:72" ht="15.75" customHeight="1" thickBot="1" x14ac:dyDescent="0.3">
      <c r="A422" s="165"/>
      <c r="B422" s="165"/>
      <c r="C422" s="148"/>
      <c r="D422" s="148"/>
      <c r="E422" s="166"/>
      <c r="F422" s="166"/>
      <c r="G422" s="166"/>
      <c r="H422" s="166"/>
      <c r="I422" s="166"/>
      <c r="J422" s="166"/>
      <c r="K422" s="166"/>
      <c r="L422" s="166"/>
      <c r="M422" s="166"/>
      <c r="N422" s="166"/>
      <c r="O422" s="166"/>
      <c r="P422" s="166"/>
      <c r="Q422" s="166"/>
      <c r="R422" s="166"/>
      <c r="S422" s="166"/>
      <c r="T422" s="166"/>
      <c r="U422" s="166"/>
      <c r="V422" s="166"/>
      <c r="W422" s="166"/>
      <c r="X422" s="166"/>
      <c r="Y422" s="166"/>
      <c r="Z422" s="166"/>
      <c r="AA422" s="166"/>
      <c r="AB422" s="166"/>
      <c r="AC422" s="166"/>
      <c r="AD422" s="166"/>
      <c r="AE422" s="166"/>
      <c r="AF422" s="166"/>
      <c r="AG422" s="166"/>
      <c r="AH422" s="166"/>
      <c r="AI422" s="166"/>
      <c r="AJ422" s="166"/>
      <c r="AK422" s="166"/>
      <c r="AL422" s="166"/>
      <c r="AM422" s="166"/>
      <c r="AN422" s="166"/>
      <c r="AO422" s="166"/>
      <c r="AP422" s="166"/>
      <c r="AQ422" s="166"/>
      <c r="AR422" s="166"/>
      <c r="AS422" s="166"/>
      <c r="AT422" s="166"/>
      <c r="AU422" s="166"/>
      <c r="AV422" s="166"/>
      <c r="AW422" s="166"/>
      <c r="AX422" s="166"/>
      <c r="AY422" s="166"/>
      <c r="AZ422" s="166"/>
      <c r="BA422" s="166"/>
      <c r="BB422" s="166"/>
      <c r="BC422" s="166"/>
      <c r="BD422" s="166"/>
      <c r="BE422" s="166"/>
      <c r="BF422" s="166"/>
      <c r="BG422" s="166"/>
      <c r="BH422" s="166"/>
      <c r="BI422" s="166"/>
      <c r="BJ422" s="166"/>
      <c r="BK422" s="166"/>
      <c r="BL422" s="166"/>
      <c r="BM422" s="166"/>
      <c r="BN422" s="166"/>
      <c r="BO422" s="166"/>
      <c r="BP422" s="166"/>
      <c r="BQ422" s="166"/>
      <c r="BR422" s="166"/>
      <c r="BS422" s="166"/>
      <c r="BT422" s="166"/>
    </row>
    <row r="423" spans="1:72" ht="15.75" customHeight="1" thickBot="1" x14ac:dyDescent="0.3">
      <c r="A423" s="165"/>
      <c r="B423" s="165"/>
      <c r="C423" s="148"/>
      <c r="D423" s="148"/>
      <c r="E423" s="166"/>
      <c r="F423" s="166"/>
      <c r="G423" s="166"/>
      <c r="H423" s="166"/>
      <c r="I423" s="166"/>
      <c r="J423" s="166"/>
      <c r="K423" s="166"/>
      <c r="L423" s="166"/>
      <c r="M423" s="166"/>
      <c r="N423" s="166"/>
      <c r="O423" s="166"/>
      <c r="P423" s="166"/>
      <c r="Q423" s="166"/>
      <c r="R423" s="166"/>
      <c r="S423" s="166"/>
      <c r="T423" s="166"/>
      <c r="U423" s="166"/>
      <c r="V423" s="166"/>
      <c r="W423" s="166"/>
      <c r="X423" s="166"/>
      <c r="Y423" s="166"/>
      <c r="Z423" s="166"/>
      <c r="AA423" s="166"/>
      <c r="AB423" s="166"/>
      <c r="AC423" s="166"/>
      <c r="AD423" s="166"/>
      <c r="AE423" s="166"/>
      <c r="AF423" s="166"/>
      <c r="AG423" s="166"/>
      <c r="AH423" s="166"/>
      <c r="AI423" s="166"/>
      <c r="AJ423" s="166"/>
      <c r="AK423" s="166"/>
      <c r="AL423" s="166"/>
      <c r="AM423" s="166"/>
      <c r="AN423" s="166"/>
      <c r="AO423" s="166"/>
      <c r="AP423" s="166"/>
      <c r="AQ423" s="166"/>
      <c r="AR423" s="166"/>
      <c r="AS423" s="166"/>
      <c r="AT423" s="166"/>
      <c r="AU423" s="166"/>
      <c r="AV423" s="166"/>
      <c r="AW423" s="166"/>
      <c r="AX423" s="166"/>
      <c r="AY423" s="166"/>
      <c r="AZ423" s="166"/>
      <c r="BA423" s="166"/>
      <c r="BB423" s="166"/>
      <c r="BC423" s="166"/>
      <c r="BD423" s="166"/>
      <c r="BE423" s="166"/>
      <c r="BF423" s="166"/>
      <c r="BG423" s="166"/>
      <c r="BH423" s="166"/>
      <c r="BI423" s="166"/>
      <c r="BJ423" s="166"/>
      <c r="BK423" s="166"/>
      <c r="BL423" s="166"/>
      <c r="BM423" s="166"/>
      <c r="BN423" s="166"/>
      <c r="BO423" s="166"/>
      <c r="BP423" s="166"/>
      <c r="BQ423" s="166"/>
      <c r="BR423" s="166"/>
      <c r="BS423" s="166"/>
      <c r="BT423" s="166"/>
    </row>
    <row r="424" spans="1:72" ht="15.75" customHeight="1" thickBot="1" x14ac:dyDescent="0.3">
      <c r="A424" s="165"/>
      <c r="B424" s="165"/>
      <c r="C424" s="148"/>
      <c r="D424" s="148"/>
      <c r="E424" s="166"/>
      <c r="F424" s="166"/>
      <c r="G424" s="166"/>
      <c r="H424" s="166"/>
      <c r="I424" s="166"/>
      <c r="J424" s="166"/>
      <c r="K424" s="166"/>
      <c r="L424" s="166"/>
      <c r="M424" s="166"/>
      <c r="N424" s="166"/>
      <c r="O424" s="166"/>
      <c r="P424" s="166"/>
      <c r="Q424" s="166"/>
      <c r="R424" s="166"/>
      <c r="S424" s="166"/>
      <c r="T424" s="166"/>
      <c r="U424" s="166"/>
      <c r="V424" s="166"/>
      <c r="W424" s="166"/>
      <c r="X424" s="166"/>
      <c r="Y424" s="166"/>
      <c r="Z424" s="166"/>
      <c r="AA424" s="166"/>
      <c r="AB424" s="166"/>
      <c r="AC424" s="166"/>
      <c r="AD424" s="166"/>
      <c r="AE424" s="166"/>
      <c r="AF424" s="166"/>
      <c r="AG424" s="166"/>
      <c r="AH424" s="166"/>
      <c r="AI424" s="166"/>
      <c r="AJ424" s="166"/>
      <c r="AK424" s="166"/>
      <c r="AL424" s="166"/>
      <c r="AM424" s="166"/>
      <c r="AN424" s="166"/>
      <c r="AO424" s="166"/>
      <c r="AP424" s="166"/>
      <c r="AQ424" s="166"/>
      <c r="AR424" s="166"/>
      <c r="AS424" s="166"/>
      <c r="AT424" s="166"/>
      <c r="AU424" s="166"/>
      <c r="AV424" s="166"/>
      <c r="AW424" s="166"/>
      <c r="AX424" s="166"/>
      <c r="AY424" s="166"/>
      <c r="AZ424" s="166"/>
      <c r="BA424" s="166"/>
      <c r="BB424" s="166"/>
      <c r="BC424" s="166"/>
      <c r="BD424" s="166"/>
      <c r="BE424" s="166"/>
      <c r="BF424" s="166"/>
      <c r="BG424" s="166"/>
      <c r="BH424" s="166"/>
      <c r="BI424" s="166"/>
      <c r="BJ424" s="166"/>
      <c r="BK424" s="166"/>
      <c r="BL424" s="166"/>
      <c r="BM424" s="166"/>
      <c r="BN424" s="166"/>
      <c r="BO424" s="166"/>
      <c r="BP424" s="166"/>
      <c r="BQ424" s="166"/>
      <c r="BR424" s="166"/>
      <c r="BS424" s="166"/>
      <c r="BT424" s="166"/>
    </row>
    <row r="425" spans="1:72" ht="15.75" customHeight="1" thickBot="1" x14ac:dyDescent="0.3">
      <c r="A425" s="165"/>
      <c r="B425" s="165"/>
      <c r="C425" s="148"/>
      <c r="D425" s="148"/>
      <c r="E425" s="166"/>
      <c r="F425" s="166"/>
      <c r="G425" s="166"/>
      <c r="H425" s="166"/>
      <c r="I425" s="166"/>
      <c r="J425" s="166"/>
      <c r="K425" s="166"/>
      <c r="L425" s="166"/>
      <c r="M425" s="166"/>
      <c r="N425" s="166"/>
      <c r="O425" s="166"/>
      <c r="P425" s="166"/>
      <c r="Q425" s="166"/>
      <c r="R425" s="166"/>
      <c r="S425" s="166"/>
      <c r="T425" s="166"/>
      <c r="U425" s="166"/>
      <c r="V425" s="166"/>
      <c r="W425" s="166"/>
      <c r="X425" s="166"/>
      <c r="Y425" s="166"/>
      <c r="Z425" s="166"/>
      <c r="AA425" s="166"/>
      <c r="AB425" s="166"/>
      <c r="AC425" s="166"/>
      <c r="AD425" s="166"/>
      <c r="AE425" s="166"/>
      <c r="AF425" s="166"/>
      <c r="AG425" s="166"/>
      <c r="AH425" s="166"/>
      <c r="AI425" s="166"/>
      <c r="AJ425" s="166"/>
      <c r="AK425" s="166"/>
      <c r="AL425" s="166"/>
      <c r="AM425" s="166"/>
      <c r="AN425" s="166"/>
      <c r="AO425" s="166"/>
      <c r="AP425" s="166"/>
      <c r="AQ425" s="166"/>
      <c r="AR425" s="166"/>
      <c r="AS425" s="166"/>
      <c r="AT425" s="166"/>
      <c r="AU425" s="166"/>
      <c r="AV425" s="166"/>
      <c r="AW425" s="166"/>
      <c r="AX425" s="166"/>
      <c r="AY425" s="166"/>
      <c r="AZ425" s="166"/>
      <c r="BA425" s="166"/>
      <c r="BB425" s="166"/>
      <c r="BC425" s="166"/>
      <c r="BD425" s="166"/>
      <c r="BE425" s="166"/>
      <c r="BF425" s="166"/>
      <c r="BG425" s="166"/>
      <c r="BH425" s="166"/>
      <c r="BI425" s="166"/>
      <c r="BJ425" s="166"/>
      <c r="BK425" s="166"/>
      <c r="BL425" s="166"/>
      <c r="BM425" s="166"/>
      <c r="BN425" s="166"/>
      <c r="BO425" s="166"/>
      <c r="BP425" s="166"/>
      <c r="BQ425" s="166"/>
      <c r="BR425" s="166"/>
      <c r="BS425" s="166"/>
      <c r="BT425" s="166"/>
    </row>
    <row r="426" spans="1:72" ht="15.75" customHeight="1" thickBot="1" x14ac:dyDescent="0.3">
      <c r="A426" s="165"/>
      <c r="B426" s="165"/>
      <c r="C426" s="148"/>
      <c r="D426" s="148"/>
      <c r="E426" s="166"/>
      <c r="F426" s="166"/>
      <c r="G426" s="166"/>
      <c r="H426" s="166"/>
      <c r="I426" s="166"/>
      <c r="J426" s="166"/>
      <c r="K426" s="166"/>
      <c r="L426" s="166"/>
      <c r="M426" s="166"/>
      <c r="N426" s="166"/>
      <c r="O426" s="166"/>
      <c r="P426" s="166"/>
      <c r="Q426" s="166"/>
      <c r="R426" s="166"/>
      <c r="S426" s="166"/>
      <c r="T426" s="166"/>
      <c r="U426" s="166"/>
      <c r="V426" s="166"/>
      <c r="W426" s="166"/>
      <c r="X426" s="166"/>
      <c r="Y426" s="166"/>
      <c r="Z426" s="166"/>
      <c r="AA426" s="166"/>
      <c r="AB426" s="166"/>
      <c r="AC426" s="166"/>
      <c r="AD426" s="166"/>
      <c r="AE426" s="166"/>
      <c r="AF426" s="166"/>
      <c r="AG426" s="166"/>
      <c r="AH426" s="166"/>
      <c r="AI426" s="166"/>
      <c r="AJ426" s="166"/>
      <c r="AK426" s="166"/>
      <c r="AL426" s="166"/>
      <c r="AM426" s="166"/>
      <c r="AN426" s="166"/>
      <c r="AO426" s="166"/>
      <c r="AP426" s="166"/>
      <c r="AQ426" s="166"/>
      <c r="AR426" s="166"/>
      <c r="AS426" s="166"/>
      <c r="AT426" s="166"/>
      <c r="AU426" s="166"/>
      <c r="AV426" s="166"/>
      <c r="AW426" s="166"/>
      <c r="AX426" s="166"/>
      <c r="AY426" s="166"/>
      <c r="AZ426" s="166"/>
      <c r="BA426" s="166"/>
      <c r="BB426" s="166"/>
      <c r="BC426" s="166"/>
      <c r="BD426" s="166"/>
      <c r="BE426" s="166"/>
      <c r="BF426" s="166"/>
      <c r="BG426" s="166"/>
      <c r="BH426" s="166"/>
      <c r="BI426" s="166"/>
      <c r="BJ426" s="166"/>
      <c r="BK426" s="166"/>
      <c r="BL426" s="166"/>
      <c r="BM426" s="166"/>
      <c r="BN426" s="166"/>
      <c r="BO426" s="166"/>
      <c r="BP426" s="166"/>
      <c r="BQ426" s="166"/>
      <c r="BR426" s="166"/>
      <c r="BS426" s="166"/>
      <c r="BT426" s="166"/>
    </row>
    <row r="427" spans="1:72" ht="15.75" customHeight="1" thickBot="1" x14ac:dyDescent="0.3">
      <c r="A427" s="165"/>
      <c r="B427" s="165"/>
      <c r="C427" s="148"/>
      <c r="D427" s="148"/>
      <c r="E427" s="166"/>
      <c r="F427" s="166"/>
      <c r="G427" s="166"/>
      <c r="H427" s="166"/>
      <c r="I427" s="166"/>
      <c r="J427" s="166"/>
      <c r="K427" s="166"/>
      <c r="L427" s="166"/>
      <c r="M427" s="166"/>
      <c r="N427" s="166"/>
      <c r="O427" s="166"/>
      <c r="P427" s="166"/>
      <c r="Q427" s="166"/>
      <c r="R427" s="166"/>
      <c r="S427" s="166"/>
      <c r="T427" s="166"/>
      <c r="U427" s="166"/>
      <c r="V427" s="166"/>
      <c r="W427" s="166"/>
      <c r="X427" s="166"/>
      <c r="Y427" s="166"/>
      <c r="Z427" s="166"/>
      <c r="AA427" s="166"/>
      <c r="AB427" s="166"/>
      <c r="AC427" s="166"/>
      <c r="AD427" s="166"/>
      <c r="AE427" s="166"/>
      <c r="AF427" s="166"/>
      <c r="AG427" s="166"/>
      <c r="AH427" s="166"/>
      <c r="AI427" s="166"/>
      <c r="AJ427" s="166"/>
      <c r="AK427" s="166"/>
      <c r="AL427" s="166"/>
      <c r="AM427" s="166"/>
      <c r="AN427" s="166"/>
      <c r="AO427" s="166"/>
      <c r="AP427" s="166"/>
      <c r="AQ427" s="166"/>
      <c r="AR427" s="166"/>
      <c r="AS427" s="166"/>
      <c r="AT427" s="166"/>
      <c r="AU427" s="166"/>
      <c r="AV427" s="166"/>
      <c r="AW427" s="166"/>
      <c r="AX427" s="166"/>
      <c r="AY427" s="166"/>
      <c r="AZ427" s="166"/>
      <c r="BA427" s="166"/>
      <c r="BB427" s="166"/>
      <c r="BC427" s="166"/>
      <c r="BD427" s="166"/>
      <c r="BE427" s="166"/>
      <c r="BF427" s="166"/>
      <c r="BG427" s="166"/>
      <c r="BH427" s="166"/>
      <c r="BI427" s="166"/>
      <c r="BJ427" s="166"/>
      <c r="BK427" s="166"/>
      <c r="BL427" s="166"/>
      <c r="BM427" s="166"/>
      <c r="BN427" s="166"/>
      <c r="BO427" s="166"/>
      <c r="BP427" s="166"/>
      <c r="BQ427" s="166"/>
      <c r="BR427" s="166"/>
      <c r="BS427" s="166"/>
      <c r="BT427" s="166"/>
    </row>
    <row r="428" spans="1:72" ht="15.75" customHeight="1" thickBot="1" x14ac:dyDescent="0.3">
      <c r="A428" s="165"/>
      <c r="B428" s="165"/>
      <c r="C428" s="148"/>
      <c r="D428" s="148"/>
      <c r="E428" s="166"/>
      <c r="F428" s="166"/>
      <c r="G428" s="166"/>
      <c r="H428" s="166"/>
      <c r="I428" s="166"/>
      <c r="J428" s="166"/>
      <c r="K428" s="166"/>
      <c r="L428" s="166"/>
      <c r="M428" s="166"/>
      <c r="N428" s="166"/>
      <c r="O428" s="166"/>
      <c r="P428" s="166"/>
      <c r="Q428" s="166"/>
      <c r="R428" s="166"/>
      <c r="S428" s="166"/>
      <c r="T428" s="166"/>
      <c r="U428" s="166"/>
      <c r="V428" s="166"/>
      <c r="W428" s="166"/>
      <c r="X428" s="166"/>
      <c r="Y428" s="166"/>
      <c r="Z428" s="166"/>
      <c r="AA428" s="166"/>
      <c r="AB428" s="166"/>
      <c r="AC428" s="166"/>
      <c r="AD428" s="166"/>
      <c r="AE428" s="166"/>
      <c r="AF428" s="166"/>
      <c r="AG428" s="166"/>
      <c r="AH428" s="166"/>
      <c r="AI428" s="166"/>
      <c r="AJ428" s="166"/>
      <c r="AK428" s="166"/>
      <c r="AL428" s="166"/>
      <c r="AM428" s="166"/>
      <c r="AN428" s="166"/>
      <c r="AO428" s="166"/>
      <c r="AP428" s="166"/>
      <c r="AQ428" s="166"/>
      <c r="AR428" s="166"/>
      <c r="AS428" s="166"/>
      <c r="AT428" s="166"/>
      <c r="AU428" s="166"/>
      <c r="AV428" s="166"/>
      <c r="AW428" s="166"/>
      <c r="AX428" s="166"/>
      <c r="AY428" s="166"/>
      <c r="AZ428" s="166"/>
      <c r="BA428" s="166"/>
      <c r="BB428" s="166"/>
      <c r="BC428" s="166"/>
      <c r="BD428" s="166"/>
      <c r="BE428" s="166"/>
      <c r="BF428" s="166"/>
      <c r="BG428" s="166"/>
      <c r="BH428" s="166"/>
      <c r="BI428" s="166"/>
      <c r="BJ428" s="166"/>
      <c r="BK428" s="166"/>
      <c r="BL428" s="166"/>
      <c r="BM428" s="166"/>
      <c r="BN428" s="166"/>
      <c r="BO428" s="166"/>
      <c r="BP428" s="166"/>
      <c r="BQ428" s="166"/>
      <c r="BR428" s="166"/>
      <c r="BS428" s="166"/>
      <c r="BT428" s="166"/>
    </row>
    <row r="429" spans="1:72" ht="15.75" customHeight="1" thickBot="1" x14ac:dyDescent="0.3">
      <c r="A429" s="165"/>
      <c r="B429" s="165"/>
      <c r="C429" s="148"/>
      <c r="D429" s="148"/>
      <c r="E429" s="166"/>
      <c r="F429" s="166"/>
      <c r="G429" s="166"/>
      <c r="H429" s="166"/>
      <c r="I429" s="166"/>
      <c r="J429" s="166"/>
      <c r="K429" s="166"/>
      <c r="L429" s="166"/>
      <c r="M429" s="166"/>
      <c r="N429" s="166"/>
      <c r="O429" s="166"/>
      <c r="P429" s="166"/>
      <c r="Q429" s="166"/>
      <c r="R429" s="166"/>
      <c r="S429" s="166"/>
      <c r="T429" s="166"/>
      <c r="U429" s="166"/>
      <c r="V429" s="166"/>
      <c r="W429" s="166"/>
      <c r="X429" s="166"/>
      <c r="Y429" s="166"/>
      <c r="Z429" s="166"/>
      <c r="AA429" s="166"/>
      <c r="AB429" s="166"/>
      <c r="AC429" s="166"/>
      <c r="AD429" s="166"/>
      <c r="AE429" s="166"/>
      <c r="AF429" s="166"/>
      <c r="AG429" s="166"/>
      <c r="AH429" s="166"/>
      <c r="AI429" s="166"/>
      <c r="AJ429" s="166"/>
      <c r="AK429" s="166"/>
      <c r="AL429" s="166"/>
      <c r="AM429" s="166"/>
      <c r="AN429" s="166"/>
      <c r="AO429" s="166"/>
      <c r="AP429" s="166"/>
      <c r="AQ429" s="166"/>
      <c r="AR429" s="166"/>
      <c r="AS429" s="166"/>
      <c r="AT429" s="166"/>
      <c r="AU429" s="166"/>
      <c r="AV429" s="166"/>
      <c r="AW429" s="166"/>
      <c r="AX429" s="166"/>
      <c r="AY429" s="166"/>
      <c r="AZ429" s="166"/>
      <c r="BA429" s="166"/>
      <c r="BB429" s="166"/>
      <c r="BC429" s="166"/>
      <c r="BD429" s="166"/>
      <c r="BE429" s="166"/>
      <c r="BF429" s="166"/>
      <c r="BG429" s="166"/>
      <c r="BH429" s="166"/>
      <c r="BI429" s="166"/>
      <c r="BJ429" s="166"/>
      <c r="BK429" s="166"/>
      <c r="BL429" s="166"/>
      <c r="BM429" s="166"/>
      <c r="BN429" s="166"/>
      <c r="BO429" s="166"/>
      <c r="BP429" s="166"/>
      <c r="BQ429" s="166"/>
      <c r="BR429" s="166"/>
      <c r="BS429" s="166"/>
      <c r="BT429" s="166"/>
    </row>
    <row r="430" spans="1:72" ht="15.75" customHeight="1" thickBot="1" x14ac:dyDescent="0.3">
      <c r="A430" s="165"/>
      <c r="B430" s="165"/>
      <c r="C430" s="148"/>
      <c r="D430" s="148"/>
      <c r="E430" s="166"/>
      <c r="F430" s="166"/>
      <c r="G430" s="166"/>
      <c r="H430" s="166"/>
      <c r="I430" s="166"/>
      <c r="J430" s="166"/>
      <c r="K430" s="166"/>
      <c r="L430" s="166"/>
      <c r="M430" s="166"/>
      <c r="N430" s="166"/>
      <c r="O430" s="166"/>
      <c r="P430" s="166"/>
      <c r="Q430" s="166"/>
      <c r="R430" s="166"/>
      <c r="S430" s="166"/>
      <c r="T430" s="166"/>
      <c r="U430" s="166"/>
      <c r="V430" s="166"/>
      <c r="W430" s="166"/>
      <c r="X430" s="166"/>
      <c r="Y430" s="166"/>
      <c r="Z430" s="166"/>
      <c r="AA430" s="166"/>
      <c r="AB430" s="166"/>
      <c r="AC430" s="166"/>
      <c r="AD430" s="166"/>
      <c r="AE430" s="166"/>
      <c r="AF430" s="166"/>
      <c r="AG430" s="166"/>
      <c r="AH430" s="166"/>
      <c r="AI430" s="166"/>
      <c r="AJ430" s="166"/>
      <c r="AK430" s="166"/>
      <c r="AL430" s="166"/>
      <c r="AM430" s="166"/>
      <c r="AN430" s="166"/>
      <c r="AO430" s="166"/>
      <c r="AP430" s="166"/>
      <c r="AQ430" s="166"/>
      <c r="AR430" s="166"/>
      <c r="AS430" s="166"/>
      <c r="AT430" s="166"/>
      <c r="AU430" s="166"/>
      <c r="AV430" s="166"/>
      <c r="AW430" s="166"/>
      <c r="AX430" s="166"/>
      <c r="AY430" s="166"/>
      <c r="AZ430" s="166"/>
      <c r="BA430" s="166"/>
      <c r="BB430" s="166"/>
      <c r="BC430" s="166"/>
      <c r="BD430" s="166"/>
      <c r="BE430" s="166"/>
      <c r="BF430" s="166"/>
      <c r="BG430" s="166"/>
      <c r="BH430" s="166"/>
      <c r="BI430" s="166"/>
      <c r="BJ430" s="166"/>
      <c r="BK430" s="166"/>
      <c r="BL430" s="166"/>
      <c r="BM430" s="166"/>
      <c r="BN430" s="166"/>
      <c r="BO430" s="166"/>
      <c r="BP430" s="166"/>
      <c r="BQ430" s="166"/>
      <c r="BR430" s="166"/>
      <c r="BS430" s="166"/>
      <c r="BT430" s="166"/>
    </row>
    <row r="431" spans="1:72" ht="15.75" customHeight="1" thickBot="1" x14ac:dyDescent="0.3">
      <c r="A431" s="165"/>
      <c r="B431" s="165"/>
      <c r="C431" s="148"/>
      <c r="D431" s="148"/>
      <c r="E431" s="166"/>
      <c r="F431" s="166"/>
      <c r="G431" s="166"/>
      <c r="H431" s="166"/>
      <c r="I431" s="166"/>
      <c r="J431" s="166"/>
      <c r="K431" s="166"/>
      <c r="L431" s="166"/>
      <c r="M431" s="166"/>
      <c r="N431" s="166"/>
      <c r="O431" s="166"/>
      <c r="P431" s="166"/>
      <c r="Q431" s="166"/>
      <c r="R431" s="166"/>
      <c r="S431" s="166"/>
      <c r="T431" s="166"/>
      <c r="U431" s="166"/>
      <c r="V431" s="166"/>
      <c r="W431" s="166"/>
      <c r="X431" s="166"/>
      <c r="Y431" s="166"/>
      <c r="Z431" s="166"/>
      <c r="AA431" s="166"/>
      <c r="AB431" s="166"/>
      <c r="AC431" s="166"/>
      <c r="AD431" s="166"/>
      <c r="AE431" s="166"/>
      <c r="AF431" s="166"/>
      <c r="AG431" s="166"/>
      <c r="AH431" s="166"/>
      <c r="AI431" s="166"/>
      <c r="AJ431" s="166"/>
      <c r="AK431" s="166"/>
      <c r="AL431" s="166"/>
      <c r="AM431" s="166"/>
      <c r="AN431" s="166"/>
      <c r="AO431" s="166"/>
      <c r="AP431" s="166"/>
      <c r="AQ431" s="166"/>
      <c r="AR431" s="166"/>
      <c r="AS431" s="166"/>
      <c r="AT431" s="166"/>
      <c r="AU431" s="166"/>
      <c r="AV431" s="166"/>
      <c r="AW431" s="166"/>
      <c r="AX431" s="166"/>
      <c r="AY431" s="166"/>
      <c r="AZ431" s="166"/>
      <c r="BA431" s="166"/>
      <c r="BB431" s="166"/>
      <c r="BC431" s="166"/>
      <c r="BD431" s="166"/>
      <c r="BE431" s="166"/>
      <c r="BF431" s="166"/>
      <c r="BG431" s="166"/>
      <c r="BH431" s="166"/>
      <c r="BI431" s="166"/>
      <c r="BJ431" s="166"/>
      <c r="BK431" s="166"/>
      <c r="BL431" s="166"/>
      <c r="BM431" s="166"/>
      <c r="BN431" s="166"/>
      <c r="BO431" s="166"/>
      <c r="BP431" s="166"/>
      <c r="BQ431" s="166"/>
      <c r="BR431" s="166"/>
      <c r="BS431" s="166"/>
      <c r="BT431" s="166"/>
    </row>
    <row r="432" spans="1:72" ht="15.75" customHeight="1" thickBot="1" x14ac:dyDescent="0.3">
      <c r="A432" s="165"/>
      <c r="B432" s="165"/>
      <c r="C432" s="148"/>
      <c r="D432" s="148"/>
      <c r="E432" s="166"/>
      <c r="F432" s="166"/>
      <c r="G432" s="166"/>
      <c r="H432" s="166"/>
      <c r="I432" s="166"/>
      <c r="J432" s="166"/>
      <c r="K432" s="166"/>
      <c r="L432" s="166"/>
      <c r="M432" s="166"/>
      <c r="N432" s="166"/>
      <c r="O432" s="166"/>
      <c r="P432" s="166"/>
      <c r="Q432" s="166"/>
      <c r="R432" s="166"/>
      <c r="S432" s="166"/>
      <c r="T432" s="166"/>
      <c r="U432" s="166"/>
      <c r="V432" s="166"/>
      <c r="W432" s="166"/>
      <c r="X432" s="166"/>
      <c r="Y432" s="166"/>
      <c r="Z432" s="166"/>
      <c r="AA432" s="166"/>
      <c r="AB432" s="166"/>
      <c r="AC432" s="166"/>
      <c r="AD432" s="166"/>
      <c r="AE432" s="166"/>
      <c r="AF432" s="166"/>
      <c r="AG432" s="166"/>
      <c r="AH432" s="166"/>
      <c r="AI432" s="166"/>
      <c r="AJ432" s="166"/>
      <c r="AK432" s="166"/>
      <c r="AL432" s="166"/>
      <c r="AM432" s="166"/>
      <c r="AN432" s="166"/>
      <c r="AO432" s="166"/>
      <c r="AP432" s="166"/>
      <c r="AQ432" s="166"/>
      <c r="AR432" s="166"/>
      <c r="AS432" s="166"/>
      <c r="AT432" s="166"/>
      <c r="AU432" s="166"/>
      <c r="AV432" s="166"/>
      <c r="AW432" s="166"/>
      <c r="AX432" s="166"/>
      <c r="AY432" s="166"/>
      <c r="AZ432" s="166"/>
      <c r="BA432" s="166"/>
      <c r="BB432" s="166"/>
      <c r="BC432" s="166"/>
      <c r="BD432" s="166"/>
      <c r="BE432" s="166"/>
      <c r="BF432" s="166"/>
      <c r="BG432" s="166"/>
      <c r="BH432" s="166"/>
      <c r="BI432" s="166"/>
      <c r="BJ432" s="166"/>
      <c r="BK432" s="166"/>
      <c r="BL432" s="166"/>
      <c r="BM432" s="166"/>
      <c r="BN432" s="166"/>
      <c r="BO432" s="166"/>
      <c r="BP432" s="166"/>
      <c r="BQ432" s="166"/>
      <c r="BR432" s="166"/>
      <c r="BS432" s="166"/>
      <c r="BT432" s="166"/>
    </row>
    <row r="433" spans="1:72" ht="15.75" customHeight="1" thickBot="1" x14ac:dyDescent="0.3">
      <c r="A433" s="165"/>
      <c r="B433" s="165"/>
      <c r="C433" s="148"/>
      <c r="D433" s="148"/>
      <c r="E433" s="166"/>
      <c r="F433" s="166"/>
      <c r="G433" s="166"/>
      <c r="H433" s="166"/>
      <c r="I433" s="166"/>
      <c r="J433" s="166"/>
      <c r="K433" s="166"/>
      <c r="L433" s="166"/>
      <c r="M433" s="166"/>
      <c r="N433" s="166"/>
      <c r="O433" s="166"/>
      <c r="P433" s="166"/>
      <c r="Q433" s="166"/>
      <c r="R433" s="166"/>
      <c r="S433" s="166"/>
      <c r="T433" s="166"/>
      <c r="U433" s="166"/>
      <c r="V433" s="166"/>
      <c r="W433" s="166"/>
      <c r="X433" s="166"/>
      <c r="Y433" s="166"/>
      <c r="Z433" s="166"/>
      <c r="AA433" s="166"/>
      <c r="AB433" s="166"/>
      <c r="AC433" s="166"/>
      <c r="AD433" s="166"/>
      <c r="AE433" s="166"/>
      <c r="AF433" s="166"/>
      <c r="AG433" s="166"/>
      <c r="AH433" s="166"/>
      <c r="AI433" s="166"/>
      <c r="AJ433" s="166"/>
      <c r="AK433" s="166"/>
      <c r="AL433" s="166"/>
      <c r="AM433" s="166"/>
      <c r="AN433" s="166"/>
      <c r="AO433" s="166"/>
      <c r="AP433" s="166"/>
      <c r="AQ433" s="166"/>
      <c r="AR433" s="166"/>
      <c r="AS433" s="166"/>
      <c r="AT433" s="166"/>
      <c r="AU433" s="166"/>
      <c r="AV433" s="166"/>
      <c r="AW433" s="166"/>
      <c r="AX433" s="166"/>
      <c r="AY433" s="166"/>
      <c r="AZ433" s="166"/>
      <c r="BA433" s="166"/>
      <c r="BB433" s="166"/>
      <c r="BC433" s="166"/>
      <c r="BD433" s="166"/>
      <c r="BE433" s="166"/>
      <c r="BF433" s="166"/>
      <c r="BG433" s="166"/>
      <c r="BH433" s="166"/>
      <c r="BI433" s="166"/>
      <c r="BJ433" s="166"/>
      <c r="BK433" s="166"/>
      <c r="BL433" s="166"/>
      <c r="BM433" s="166"/>
      <c r="BN433" s="166"/>
      <c r="BO433" s="166"/>
      <c r="BP433" s="166"/>
      <c r="BQ433" s="166"/>
      <c r="BR433" s="166"/>
      <c r="BS433" s="166"/>
      <c r="BT433" s="166"/>
    </row>
    <row r="434" spans="1:72" ht="15.75" customHeight="1" thickBot="1" x14ac:dyDescent="0.3">
      <c r="A434" s="165"/>
      <c r="B434" s="165"/>
      <c r="C434" s="148"/>
      <c r="D434" s="148"/>
      <c r="E434" s="166"/>
      <c r="F434" s="166"/>
      <c r="G434" s="166"/>
      <c r="H434" s="166"/>
      <c r="I434" s="166"/>
      <c r="J434" s="166"/>
      <c r="K434" s="166"/>
      <c r="L434" s="166"/>
      <c r="M434" s="166"/>
      <c r="N434" s="166"/>
      <c r="O434" s="166"/>
      <c r="P434" s="166"/>
      <c r="Q434" s="166"/>
      <c r="R434" s="166"/>
      <c r="S434" s="166"/>
      <c r="T434" s="166"/>
      <c r="U434" s="166"/>
      <c r="V434" s="166"/>
      <c r="W434" s="166"/>
      <c r="X434" s="166"/>
      <c r="Y434" s="166"/>
      <c r="Z434" s="166"/>
      <c r="AA434" s="166"/>
      <c r="AB434" s="166"/>
      <c r="AC434" s="166"/>
      <c r="AD434" s="166"/>
      <c r="AE434" s="166"/>
      <c r="AF434" s="166"/>
      <c r="AG434" s="166"/>
      <c r="AH434" s="166"/>
      <c r="AI434" s="166"/>
      <c r="AJ434" s="166"/>
      <c r="AK434" s="166"/>
      <c r="AL434" s="166"/>
      <c r="AM434" s="166"/>
      <c r="AN434" s="166"/>
      <c r="AO434" s="166"/>
      <c r="AP434" s="166"/>
      <c r="AQ434" s="166"/>
      <c r="AR434" s="166"/>
      <c r="AS434" s="166"/>
      <c r="AT434" s="166"/>
      <c r="AU434" s="166"/>
      <c r="AV434" s="166"/>
      <c r="AW434" s="166"/>
      <c r="AX434" s="166"/>
      <c r="AY434" s="166"/>
      <c r="AZ434" s="166"/>
      <c r="BA434" s="166"/>
      <c r="BB434" s="166"/>
      <c r="BC434" s="166"/>
      <c r="BD434" s="166"/>
      <c r="BE434" s="166"/>
      <c r="BF434" s="166"/>
      <c r="BG434" s="166"/>
      <c r="BH434" s="166"/>
      <c r="BI434" s="166"/>
      <c r="BJ434" s="166"/>
      <c r="BK434" s="166"/>
      <c r="BL434" s="166"/>
      <c r="BM434" s="166"/>
      <c r="BN434" s="166"/>
      <c r="BO434" s="166"/>
      <c r="BP434" s="166"/>
      <c r="BQ434" s="166"/>
      <c r="BR434" s="166"/>
      <c r="BS434" s="166"/>
      <c r="BT434" s="166"/>
    </row>
    <row r="435" spans="1:72" ht="15.75" customHeight="1" thickBot="1" x14ac:dyDescent="0.3">
      <c r="A435" s="165"/>
      <c r="B435" s="165"/>
      <c r="C435" s="148"/>
      <c r="D435" s="148"/>
      <c r="E435" s="166"/>
      <c r="F435" s="166"/>
      <c r="G435" s="166"/>
      <c r="H435" s="166"/>
      <c r="I435" s="166"/>
      <c r="J435" s="166"/>
      <c r="K435" s="166"/>
      <c r="L435" s="166"/>
      <c r="M435" s="166"/>
      <c r="N435" s="166"/>
      <c r="O435" s="166"/>
      <c r="P435" s="166"/>
      <c r="Q435" s="166"/>
      <c r="R435" s="166"/>
      <c r="S435" s="166"/>
      <c r="T435" s="166"/>
      <c r="U435" s="166"/>
      <c r="V435" s="166"/>
      <c r="W435" s="166"/>
      <c r="X435" s="166"/>
      <c r="Y435" s="166"/>
      <c r="Z435" s="166"/>
      <c r="AA435" s="166"/>
      <c r="AB435" s="166"/>
      <c r="AC435" s="166"/>
      <c r="AD435" s="166"/>
      <c r="AE435" s="166"/>
      <c r="AF435" s="166"/>
      <c r="AG435" s="166"/>
      <c r="AH435" s="166"/>
      <c r="AI435" s="166"/>
      <c r="AJ435" s="166"/>
      <c r="AK435" s="166"/>
      <c r="AL435" s="166"/>
      <c r="AM435" s="166"/>
      <c r="AN435" s="166"/>
      <c r="AO435" s="166"/>
      <c r="AP435" s="166"/>
      <c r="AQ435" s="166"/>
      <c r="AR435" s="166"/>
      <c r="AS435" s="166"/>
      <c r="AT435" s="166"/>
      <c r="AU435" s="166"/>
      <c r="AV435" s="166"/>
      <c r="AW435" s="166"/>
      <c r="AX435" s="166"/>
      <c r="AY435" s="166"/>
      <c r="AZ435" s="166"/>
      <c r="BA435" s="166"/>
      <c r="BB435" s="166"/>
      <c r="BC435" s="166"/>
      <c r="BD435" s="166"/>
      <c r="BE435" s="166"/>
      <c r="BF435" s="166"/>
      <c r="BG435" s="166"/>
      <c r="BH435" s="166"/>
      <c r="BI435" s="166"/>
      <c r="BJ435" s="166"/>
      <c r="BK435" s="166"/>
      <c r="BL435" s="166"/>
      <c r="BM435" s="166"/>
      <c r="BN435" s="166"/>
      <c r="BO435" s="166"/>
      <c r="BP435" s="166"/>
      <c r="BQ435" s="166"/>
      <c r="BR435" s="166"/>
      <c r="BS435" s="166"/>
      <c r="BT435" s="166"/>
    </row>
    <row r="436" spans="1:72" ht="15.75" customHeight="1" thickBot="1" x14ac:dyDescent="0.3">
      <c r="A436" s="165"/>
      <c r="B436" s="165"/>
      <c r="C436" s="148"/>
      <c r="D436" s="148"/>
      <c r="E436" s="166"/>
      <c r="F436" s="166"/>
      <c r="G436" s="166"/>
      <c r="H436" s="166"/>
      <c r="I436" s="166"/>
      <c r="J436" s="166"/>
      <c r="K436" s="166"/>
      <c r="L436" s="166"/>
      <c r="M436" s="166"/>
      <c r="N436" s="166"/>
      <c r="O436" s="166"/>
      <c r="P436" s="166"/>
      <c r="Q436" s="166"/>
      <c r="R436" s="166"/>
      <c r="S436" s="166"/>
      <c r="T436" s="166"/>
      <c r="U436" s="166"/>
      <c r="V436" s="166"/>
      <c r="W436" s="166"/>
      <c r="X436" s="166"/>
      <c r="Y436" s="166"/>
      <c r="Z436" s="166"/>
      <c r="AA436" s="166"/>
      <c r="AB436" s="166"/>
      <c r="AC436" s="166"/>
      <c r="AD436" s="166"/>
      <c r="AE436" s="166"/>
      <c r="AF436" s="166"/>
      <c r="AG436" s="166"/>
      <c r="AH436" s="166"/>
      <c r="AI436" s="166"/>
      <c r="AJ436" s="166"/>
      <c r="AK436" s="166"/>
      <c r="AL436" s="166"/>
      <c r="AM436" s="166"/>
      <c r="AN436" s="166"/>
      <c r="AO436" s="166"/>
      <c r="AP436" s="166"/>
      <c r="AQ436" s="166"/>
      <c r="AR436" s="166"/>
      <c r="AS436" s="166"/>
      <c r="AT436" s="166"/>
      <c r="AU436" s="166"/>
      <c r="AV436" s="166"/>
      <c r="AW436" s="166"/>
      <c r="AX436" s="166"/>
      <c r="AY436" s="166"/>
      <c r="AZ436" s="166"/>
      <c r="BA436" s="166"/>
      <c r="BB436" s="166"/>
      <c r="BC436" s="166"/>
      <c r="BD436" s="166"/>
      <c r="BE436" s="166"/>
      <c r="BF436" s="166"/>
      <c r="BG436" s="166"/>
      <c r="BH436" s="166"/>
      <c r="BI436" s="166"/>
      <c r="BJ436" s="166"/>
      <c r="BK436" s="166"/>
      <c r="BL436" s="166"/>
      <c r="BM436" s="166"/>
      <c r="BN436" s="166"/>
      <c r="BO436" s="166"/>
      <c r="BP436" s="166"/>
      <c r="BQ436" s="166"/>
      <c r="BR436" s="166"/>
      <c r="BS436" s="166"/>
      <c r="BT436" s="166"/>
    </row>
    <row r="437" spans="1:72" ht="15.75" customHeight="1" thickBot="1" x14ac:dyDescent="0.3">
      <c r="A437" s="165"/>
      <c r="B437" s="165"/>
      <c r="C437" s="148"/>
      <c r="D437" s="148"/>
      <c r="E437" s="166"/>
      <c r="F437" s="166"/>
      <c r="G437" s="166"/>
      <c r="H437" s="166"/>
      <c r="I437" s="166"/>
      <c r="J437" s="166"/>
      <c r="K437" s="166"/>
      <c r="L437" s="166"/>
      <c r="M437" s="166"/>
      <c r="N437" s="166"/>
      <c r="O437" s="166"/>
      <c r="P437" s="166"/>
      <c r="Q437" s="166"/>
      <c r="R437" s="166"/>
      <c r="S437" s="166"/>
      <c r="T437" s="166"/>
      <c r="U437" s="166"/>
      <c r="V437" s="166"/>
      <c r="W437" s="166"/>
      <c r="X437" s="166"/>
      <c r="Y437" s="166"/>
      <c r="Z437" s="166"/>
      <c r="AA437" s="166"/>
      <c r="AB437" s="166"/>
      <c r="AC437" s="166"/>
      <c r="AD437" s="166"/>
      <c r="AE437" s="166"/>
      <c r="AF437" s="166"/>
      <c r="AG437" s="166"/>
      <c r="AH437" s="166"/>
      <c r="AI437" s="166"/>
      <c r="AJ437" s="166"/>
      <c r="AK437" s="166"/>
      <c r="AL437" s="166"/>
      <c r="AM437" s="166"/>
      <c r="AN437" s="166"/>
      <c r="AO437" s="166"/>
      <c r="AP437" s="166"/>
      <c r="AQ437" s="166"/>
      <c r="AR437" s="166"/>
      <c r="AS437" s="166"/>
      <c r="AT437" s="166"/>
      <c r="AU437" s="166"/>
      <c r="AV437" s="166"/>
      <c r="AW437" s="166"/>
      <c r="AX437" s="166"/>
      <c r="AY437" s="166"/>
      <c r="AZ437" s="166"/>
      <c r="BA437" s="166"/>
      <c r="BB437" s="166"/>
      <c r="BC437" s="166"/>
      <c r="BD437" s="166"/>
      <c r="BE437" s="166"/>
      <c r="BF437" s="166"/>
      <c r="BG437" s="166"/>
      <c r="BH437" s="166"/>
      <c r="BI437" s="166"/>
      <c r="BJ437" s="166"/>
      <c r="BK437" s="166"/>
      <c r="BL437" s="166"/>
      <c r="BM437" s="166"/>
      <c r="BN437" s="166"/>
      <c r="BO437" s="166"/>
      <c r="BP437" s="166"/>
      <c r="BQ437" s="166"/>
      <c r="BR437" s="166"/>
      <c r="BS437" s="166"/>
      <c r="BT437" s="166"/>
    </row>
    <row r="438" spans="1:72" ht="15.75" customHeight="1" thickBot="1" x14ac:dyDescent="0.3">
      <c r="A438" s="165"/>
      <c r="B438" s="165"/>
      <c r="C438" s="148"/>
      <c r="D438" s="148"/>
      <c r="E438" s="166"/>
      <c r="F438" s="166"/>
      <c r="G438" s="166"/>
      <c r="H438" s="166"/>
      <c r="I438" s="166"/>
      <c r="J438" s="166"/>
      <c r="K438" s="166"/>
      <c r="L438" s="166"/>
      <c r="M438" s="166"/>
      <c r="N438" s="166"/>
      <c r="O438" s="166"/>
      <c r="P438" s="166"/>
      <c r="Q438" s="166"/>
      <c r="R438" s="166"/>
      <c r="S438" s="166"/>
      <c r="T438" s="166"/>
      <c r="U438" s="166"/>
      <c r="V438" s="166"/>
      <c r="W438" s="166"/>
      <c r="X438" s="166"/>
      <c r="Y438" s="166"/>
      <c r="Z438" s="166"/>
      <c r="AA438" s="166"/>
      <c r="AB438" s="166"/>
      <c r="AC438" s="166"/>
      <c r="AD438" s="166"/>
      <c r="AE438" s="166"/>
      <c r="AF438" s="166"/>
      <c r="AG438" s="166"/>
      <c r="AH438" s="166"/>
      <c r="AI438" s="166"/>
      <c r="AJ438" s="166"/>
      <c r="AK438" s="166"/>
      <c r="AL438" s="166"/>
      <c r="AM438" s="166"/>
      <c r="AN438" s="166"/>
      <c r="AO438" s="166"/>
      <c r="AP438" s="166"/>
      <c r="AQ438" s="166"/>
      <c r="AR438" s="166"/>
      <c r="AS438" s="166"/>
      <c r="AT438" s="166"/>
      <c r="AU438" s="166"/>
      <c r="AV438" s="166"/>
      <c r="AW438" s="166"/>
      <c r="AX438" s="166"/>
      <c r="AY438" s="166"/>
      <c r="AZ438" s="166"/>
      <c r="BA438" s="166"/>
      <c r="BB438" s="166"/>
      <c r="BC438" s="166"/>
      <c r="BD438" s="166"/>
      <c r="BE438" s="166"/>
      <c r="BF438" s="166"/>
      <c r="BG438" s="166"/>
      <c r="BH438" s="166"/>
      <c r="BI438" s="166"/>
      <c r="BJ438" s="166"/>
      <c r="BK438" s="166"/>
      <c r="BL438" s="166"/>
      <c r="BM438" s="166"/>
      <c r="BN438" s="166"/>
      <c r="BO438" s="166"/>
      <c r="BP438" s="166"/>
      <c r="BQ438" s="166"/>
      <c r="BR438" s="166"/>
      <c r="BS438" s="166"/>
      <c r="BT438" s="166"/>
    </row>
    <row r="439" spans="1:72" ht="15.75" customHeight="1" thickBot="1" x14ac:dyDescent="0.3">
      <c r="A439" s="165"/>
      <c r="B439" s="165"/>
      <c r="C439" s="148"/>
      <c r="D439" s="148"/>
      <c r="E439" s="166"/>
      <c r="F439" s="166"/>
      <c r="G439" s="166"/>
      <c r="H439" s="166"/>
      <c r="I439" s="166"/>
      <c r="J439" s="166"/>
      <c r="K439" s="166"/>
      <c r="L439" s="166"/>
      <c r="M439" s="166"/>
      <c r="N439" s="166"/>
      <c r="O439" s="166"/>
      <c r="P439" s="166"/>
      <c r="Q439" s="166"/>
      <c r="R439" s="166"/>
      <c r="S439" s="166"/>
      <c r="T439" s="166"/>
      <c r="U439" s="166"/>
      <c r="V439" s="166"/>
      <c r="W439" s="166"/>
      <c r="X439" s="166"/>
      <c r="Y439" s="166"/>
      <c r="Z439" s="166"/>
      <c r="AA439" s="166"/>
      <c r="AB439" s="166"/>
      <c r="AC439" s="166"/>
      <c r="AD439" s="166"/>
      <c r="AE439" s="166"/>
      <c r="AF439" s="166"/>
      <c r="AG439" s="166"/>
      <c r="AH439" s="166"/>
      <c r="AI439" s="166"/>
      <c r="AJ439" s="166"/>
      <c r="AK439" s="166"/>
      <c r="AL439" s="166"/>
      <c r="AM439" s="166"/>
      <c r="AN439" s="166"/>
      <c r="AO439" s="166"/>
      <c r="AP439" s="166"/>
      <c r="AQ439" s="166"/>
      <c r="AR439" s="166"/>
      <c r="AS439" s="166"/>
      <c r="AT439" s="166"/>
      <c r="AU439" s="166"/>
      <c r="AV439" s="166"/>
      <c r="AW439" s="166"/>
      <c r="AX439" s="166"/>
      <c r="AY439" s="166"/>
      <c r="AZ439" s="166"/>
      <c r="BA439" s="166"/>
      <c r="BB439" s="166"/>
      <c r="BC439" s="166"/>
      <c r="BD439" s="166"/>
      <c r="BE439" s="166"/>
      <c r="BF439" s="166"/>
      <c r="BG439" s="166"/>
      <c r="BH439" s="166"/>
      <c r="BI439" s="166"/>
      <c r="BJ439" s="166"/>
      <c r="BK439" s="166"/>
      <c r="BL439" s="166"/>
      <c r="BM439" s="166"/>
      <c r="BN439" s="166"/>
      <c r="BO439" s="166"/>
      <c r="BP439" s="166"/>
      <c r="BQ439" s="166"/>
      <c r="BR439" s="166"/>
      <c r="BS439" s="166"/>
      <c r="BT439" s="166"/>
    </row>
    <row r="440" spans="1:72" ht="15.75" customHeight="1" thickBot="1" x14ac:dyDescent="0.3">
      <c r="A440" s="165"/>
      <c r="B440" s="165"/>
      <c r="C440" s="148"/>
      <c r="D440" s="148"/>
      <c r="E440" s="166"/>
      <c r="F440" s="166"/>
      <c r="G440" s="166"/>
      <c r="H440" s="166"/>
      <c r="I440" s="166"/>
      <c r="J440" s="166"/>
      <c r="K440" s="166"/>
      <c r="L440" s="166"/>
      <c r="M440" s="166"/>
      <c r="N440" s="166"/>
      <c r="O440" s="166"/>
      <c r="P440" s="166"/>
      <c r="Q440" s="166"/>
      <c r="R440" s="166"/>
      <c r="S440" s="166"/>
      <c r="T440" s="166"/>
      <c r="U440" s="166"/>
      <c r="V440" s="166"/>
      <c r="W440" s="166"/>
      <c r="X440" s="166"/>
      <c r="Y440" s="166"/>
      <c r="Z440" s="166"/>
      <c r="AA440" s="166"/>
      <c r="AB440" s="166"/>
      <c r="AC440" s="166"/>
      <c r="AD440" s="166"/>
      <c r="AE440" s="166"/>
      <c r="AF440" s="166"/>
      <c r="AG440" s="166"/>
      <c r="AH440" s="166"/>
      <c r="AI440" s="166"/>
      <c r="AJ440" s="166"/>
      <c r="AK440" s="166"/>
      <c r="AL440" s="166"/>
      <c r="AM440" s="166"/>
      <c r="AN440" s="166"/>
      <c r="AO440" s="166"/>
      <c r="AP440" s="166"/>
      <c r="AQ440" s="166"/>
      <c r="AR440" s="166"/>
      <c r="AS440" s="166"/>
      <c r="AT440" s="166"/>
      <c r="AU440" s="166"/>
      <c r="AV440" s="166"/>
      <c r="AW440" s="166"/>
      <c r="AX440" s="166"/>
      <c r="AY440" s="166"/>
      <c r="AZ440" s="166"/>
      <c r="BA440" s="166"/>
      <c r="BB440" s="166"/>
      <c r="BC440" s="166"/>
      <c r="BD440" s="166"/>
      <c r="BE440" s="166"/>
      <c r="BF440" s="166"/>
      <c r="BG440" s="166"/>
      <c r="BH440" s="166"/>
      <c r="BI440" s="166"/>
      <c r="BJ440" s="166"/>
      <c r="BK440" s="166"/>
      <c r="BL440" s="166"/>
      <c r="BM440" s="166"/>
      <c r="BN440" s="166"/>
      <c r="BO440" s="166"/>
      <c r="BP440" s="166"/>
      <c r="BQ440" s="166"/>
      <c r="BR440" s="166"/>
      <c r="BS440" s="166"/>
      <c r="BT440" s="166"/>
    </row>
    <row r="441" spans="1:72" ht="15.75" customHeight="1" thickBot="1" x14ac:dyDescent="0.3">
      <c r="A441" s="165"/>
      <c r="B441" s="165"/>
      <c r="C441" s="148"/>
      <c r="D441" s="148"/>
      <c r="E441" s="166"/>
      <c r="F441" s="166"/>
      <c r="G441" s="166"/>
      <c r="H441" s="166"/>
      <c r="I441" s="166"/>
      <c r="J441" s="166"/>
      <c r="K441" s="166"/>
      <c r="L441" s="166"/>
      <c r="M441" s="166"/>
      <c r="N441" s="166"/>
      <c r="O441" s="166"/>
      <c r="P441" s="166"/>
      <c r="Q441" s="166"/>
      <c r="R441" s="166"/>
      <c r="S441" s="166"/>
      <c r="T441" s="166"/>
      <c r="U441" s="166"/>
      <c r="V441" s="166"/>
      <c r="W441" s="166"/>
      <c r="X441" s="166"/>
      <c r="Y441" s="166"/>
      <c r="Z441" s="166"/>
      <c r="AA441" s="166"/>
      <c r="AB441" s="166"/>
      <c r="AC441" s="166"/>
      <c r="AD441" s="166"/>
      <c r="AE441" s="166"/>
      <c r="AF441" s="166"/>
      <c r="AG441" s="166"/>
      <c r="AH441" s="166"/>
      <c r="AI441" s="166"/>
      <c r="AJ441" s="166"/>
      <c r="AK441" s="166"/>
      <c r="AL441" s="166"/>
      <c r="AM441" s="166"/>
      <c r="AN441" s="166"/>
      <c r="AO441" s="166"/>
      <c r="AP441" s="166"/>
      <c r="AQ441" s="166"/>
      <c r="AR441" s="166"/>
      <c r="AS441" s="166"/>
      <c r="AT441" s="166"/>
      <c r="AU441" s="166"/>
      <c r="AV441" s="166"/>
      <c r="AW441" s="166"/>
      <c r="AX441" s="166"/>
      <c r="AY441" s="166"/>
      <c r="AZ441" s="166"/>
      <c r="BA441" s="166"/>
      <c r="BB441" s="166"/>
      <c r="BC441" s="166"/>
      <c r="BD441" s="166"/>
      <c r="BE441" s="166"/>
      <c r="BF441" s="166"/>
      <c r="BG441" s="166"/>
      <c r="BH441" s="166"/>
      <c r="BI441" s="166"/>
      <c r="BJ441" s="166"/>
      <c r="BK441" s="166"/>
      <c r="BL441" s="166"/>
      <c r="BM441" s="166"/>
      <c r="BN441" s="166"/>
      <c r="BO441" s="166"/>
      <c r="BP441" s="166"/>
      <c r="BQ441" s="166"/>
      <c r="BR441" s="166"/>
      <c r="BS441" s="166"/>
      <c r="BT441" s="166"/>
    </row>
    <row r="442" spans="1:72" ht="15.75" customHeight="1" thickBot="1" x14ac:dyDescent="0.3">
      <c r="A442" s="165"/>
      <c r="B442" s="165"/>
      <c r="C442" s="148"/>
      <c r="D442" s="148"/>
      <c r="E442" s="166"/>
      <c r="F442" s="166"/>
      <c r="G442" s="166"/>
      <c r="H442" s="166"/>
      <c r="I442" s="166"/>
      <c r="J442" s="166"/>
      <c r="K442" s="166"/>
      <c r="L442" s="166"/>
      <c r="M442" s="166"/>
      <c r="N442" s="166"/>
      <c r="O442" s="166"/>
      <c r="P442" s="166"/>
      <c r="Q442" s="166"/>
      <c r="R442" s="166"/>
      <c r="S442" s="166"/>
      <c r="T442" s="166"/>
      <c r="U442" s="166"/>
      <c r="V442" s="166"/>
      <c r="W442" s="166"/>
      <c r="X442" s="166"/>
      <c r="Y442" s="166"/>
      <c r="Z442" s="166"/>
      <c r="AA442" s="166"/>
      <c r="AB442" s="166"/>
      <c r="AC442" s="166"/>
      <c r="AD442" s="166"/>
      <c r="AE442" s="166"/>
      <c r="AF442" s="166"/>
      <c r="AG442" s="166"/>
      <c r="AH442" s="166"/>
      <c r="AI442" s="166"/>
      <c r="AJ442" s="166"/>
      <c r="AK442" s="166"/>
      <c r="AL442" s="166"/>
      <c r="AM442" s="166"/>
      <c r="AN442" s="166"/>
      <c r="AO442" s="166"/>
      <c r="AP442" s="166"/>
      <c r="AQ442" s="166"/>
      <c r="AR442" s="166"/>
      <c r="AS442" s="166"/>
      <c r="AT442" s="166"/>
      <c r="AU442" s="166"/>
      <c r="AV442" s="166"/>
      <c r="AW442" s="166"/>
      <c r="AX442" s="166"/>
      <c r="AY442" s="166"/>
      <c r="AZ442" s="166"/>
      <c r="BA442" s="166"/>
      <c r="BB442" s="166"/>
      <c r="BC442" s="166"/>
      <c r="BD442" s="166"/>
      <c r="BE442" s="166"/>
      <c r="BF442" s="166"/>
      <c r="BG442" s="166"/>
      <c r="BH442" s="166"/>
      <c r="BI442" s="166"/>
      <c r="BJ442" s="166"/>
      <c r="BK442" s="166"/>
      <c r="BL442" s="166"/>
      <c r="BM442" s="166"/>
      <c r="BN442" s="166"/>
      <c r="BO442" s="166"/>
      <c r="BP442" s="166"/>
      <c r="BQ442" s="166"/>
      <c r="BR442" s="166"/>
      <c r="BS442" s="166"/>
      <c r="BT442" s="166"/>
    </row>
    <row r="443" spans="1:72" ht="15.75" customHeight="1" thickBot="1" x14ac:dyDescent="0.3">
      <c r="A443" s="165"/>
      <c r="B443" s="165"/>
      <c r="C443" s="148"/>
      <c r="D443" s="148"/>
      <c r="E443" s="166"/>
      <c r="F443" s="166"/>
      <c r="G443" s="166"/>
      <c r="H443" s="166"/>
      <c r="I443" s="166"/>
      <c r="J443" s="166"/>
      <c r="K443" s="166"/>
      <c r="L443" s="166"/>
      <c r="M443" s="166"/>
      <c r="N443" s="166"/>
      <c r="O443" s="166"/>
      <c r="P443" s="166"/>
      <c r="Q443" s="166"/>
      <c r="R443" s="166"/>
      <c r="S443" s="166"/>
      <c r="T443" s="166"/>
      <c r="U443" s="166"/>
      <c r="V443" s="166"/>
      <c r="W443" s="166"/>
      <c r="X443" s="166"/>
      <c r="Y443" s="166"/>
      <c r="Z443" s="166"/>
      <c r="AA443" s="166"/>
      <c r="AB443" s="166"/>
      <c r="AC443" s="166"/>
      <c r="AD443" s="166"/>
      <c r="AE443" s="166"/>
      <c r="AF443" s="166"/>
      <c r="AG443" s="166"/>
      <c r="AH443" s="166"/>
      <c r="AI443" s="166"/>
      <c r="AJ443" s="166"/>
      <c r="AK443" s="166"/>
      <c r="AL443" s="166"/>
      <c r="AM443" s="166"/>
      <c r="AN443" s="166"/>
      <c r="AO443" s="166"/>
      <c r="AP443" s="166"/>
      <c r="AQ443" s="166"/>
      <c r="AR443" s="166"/>
      <c r="AS443" s="166"/>
      <c r="AT443" s="166"/>
      <c r="AU443" s="166"/>
      <c r="AV443" s="166"/>
      <c r="AW443" s="166"/>
      <c r="AX443" s="166"/>
      <c r="AY443" s="166"/>
      <c r="AZ443" s="166"/>
      <c r="BA443" s="166"/>
      <c r="BB443" s="166"/>
      <c r="BC443" s="166"/>
      <c r="BD443" s="166"/>
      <c r="BE443" s="166"/>
      <c r="BF443" s="166"/>
      <c r="BG443" s="166"/>
      <c r="BH443" s="166"/>
      <c r="BI443" s="166"/>
      <c r="BJ443" s="166"/>
      <c r="BK443" s="166"/>
      <c r="BL443" s="166"/>
      <c r="BM443" s="166"/>
      <c r="BN443" s="166"/>
      <c r="BO443" s="166"/>
      <c r="BP443" s="166"/>
      <c r="BQ443" s="166"/>
      <c r="BR443" s="166"/>
      <c r="BS443" s="166"/>
      <c r="BT443" s="166"/>
    </row>
    <row r="444" spans="1:72" ht="15.75" customHeight="1" thickBot="1" x14ac:dyDescent="0.3">
      <c r="A444" s="165"/>
      <c r="B444" s="165"/>
      <c r="C444" s="148"/>
      <c r="D444" s="148"/>
      <c r="E444" s="166"/>
      <c r="F444" s="166"/>
      <c r="G444" s="166"/>
      <c r="H444" s="166"/>
      <c r="I444" s="166"/>
      <c r="J444" s="166"/>
      <c r="K444" s="166"/>
      <c r="L444" s="166"/>
      <c r="M444" s="166"/>
      <c r="N444" s="166"/>
      <c r="O444" s="166"/>
      <c r="P444" s="166"/>
      <c r="Q444" s="166"/>
      <c r="R444" s="166"/>
      <c r="S444" s="166"/>
      <c r="T444" s="166"/>
      <c r="U444" s="166"/>
      <c r="V444" s="166"/>
      <c r="W444" s="166"/>
      <c r="X444" s="166"/>
      <c r="Y444" s="166"/>
      <c r="Z444" s="166"/>
      <c r="AA444" s="166"/>
      <c r="AB444" s="166"/>
      <c r="AC444" s="166"/>
      <c r="AD444" s="166"/>
      <c r="AE444" s="166"/>
      <c r="AF444" s="166"/>
      <c r="AG444" s="166"/>
      <c r="AH444" s="166"/>
      <c r="AI444" s="166"/>
      <c r="AJ444" s="166"/>
      <c r="AK444" s="166"/>
      <c r="AL444" s="166"/>
      <c r="AM444" s="166"/>
      <c r="AN444" s="166"/>
      <c r="AO444" s="166"/>
      <c r="AP444" s="166"/>
      <c r="AQ444" s="166"/>
      <c r="AR444" s="166"/>
      <c r="AS444" s="166"/>
      <c r="AT444" s="166"/>
      <c r="AU444" s="166"/>
      <c r="AV444" s="166"/>
      <c r="AW444" s="166"/>
      <c r="AX444" s="166"/>
      <c r="AY444" s="166"/>
      <c r="AZ444" s="166"/>
      <c r="BA444" s="166"/>
      <c r="BB444" s="166"/>
      <c r="BC444" s="166"/>
      <c r="BD444" s="166"/>
      <c r="BE444" s="166"/>
      <c r="BF444" s="166"/>
      <c r="BG444" s="166"/>
      <c r="BH444" s="166"/>
      <c r="BI444" s="166"/>
      <c r="BJ444" s="166"/>
      <c r="BK444" s="166"/>
      <c r="BL444" s="166"/>
      <c r="BM444" s="166"/>
      <c r="BN444" s="166"/>
      <c r="BO444" s="166"/>
      <c r="BP444" s="166"/>
      <c r="BQ444" s="166"/>
      <c r="BR444" s="166"/>
      <c r="BS444" s="166"/>
      <c r="BT444" s="166"/>
    </row>
    <row r="445" spans="1:72" ht="15.75" customHeight="1" thickBot="1" x14ac:dyDescent="0.3">
      <c r="A445" s="165"/>
      <c r="B445" s="165"/>
      <c r="C445" s="148"/>
      <c r="D445" s="148"/>
      <c r="E445" s="166"/>
      <c r="F445" s="166"/>
      <c r="G445" s="166"/>
      <c r="H445" s="166"/>
      <c r="I445" s="166"/>
      <c r="J445" s="166"/>
      <c r="K445" s="166"/>
      <c r="L445" s="166"/>
      <c r="M445" s="166"/>
      <c r="N445" s="166"/>
      <c r="O445" s="166"/>
      <c r="P445" s="166"/>
      <c r="Q445" s="166"/>
      <c r="R445" s="166"/>
      <c r="S445" s="166"/>
      <c r="T445" s="166"/>
      <c r="U445" s="166"/>
      <c r="V445" s="166"/>
      <c r="W445" s="166"/>
      <c r="X445" s="166"/>
      <c r="Y445" s="166"/>
      <c r="Z445" s="166"/>
      <c r="AA445" s="166"/>
      <c r="AB445" s="166"/>
      <c r="AC445" s="166"/>
      <c r="AD445" s="166"/>
      <c r="AE445" s="166"/>
      <c r="AF445" s="166"/>
      <c r="AG445" s="166"/>
      <c r="AH445" s="166"/>
      <c r="AI445" s="166"/>
      <c r="AJ445" s="166"/>
      <c r="AK445" s="166"/>
      <c r="AL445" s="166"/>
      <c r="AM445" s="166"/>
      <c r="AN445" s="166"/>
      <c r="AO445" s="166"/>
      <c r="AP445" s="166"/>
      <c r="AQ445" s="166"/>
      <c r="AR445" s="166"/>
      <c r="AS445" s="166"/>
      <c r="AT445" s="166"/>
      <c r="AU445" s="166"/>
      <c r="AV445" s="166"/>
      <c r="AW445" s="166"/>
      <c r="AX445" s="166"/>
      <c r="AY445" s="166"/>
      <c r="AZ445" s="166"/>
      <c r="BA445" s="166"/>
      <c r="BB445" s="166"/>
      <c r="BC445" s="166"/>
      <c r="BD445" s="166"/>
      <c r="BE445" s="166"/>
      <c r="BF445" s="166"/>
      <c r="BG445" s="166"/>
      <c r="BH445" s="166"/>
      <c r="BI445" s="166"/>
      <c r="BJ445" s="166"/>
      <c r="BK445" s="166"/>
      <c r="BL445" s="166"/>
      <c r="BM445" s="166"/>
      <c r="BN445" s="166"/>
      <c r="BO445" s="166"/>
      <c r="BP445" s="166"/>
      <c r="BQ445" s="166"/>
      <c r="BR445" s="166"/>
      <c r="BS445" s="166"/>
      <c r="BT445" s="166"/>
    </row>
    <row r="446" spans="1:72" ht="15.75" customHeight="1" thickBot="1" x14ac:dyDescent="0.3">
      <c r="A446" s="165"/>
      <c r="B446" s="165"/>
      <c r="C446" s="148"/>
      <c r="D446" s="148"/>
      <c r="E446" s="166"/>
      <c r="F446" s="166"/>
      <c r="G446" s="166"/>
      <c r="H446" s="166"/>
      <c r="I446" s="166"/>
      <c r="J446" s="166"/>
      <c r="K446" s="166"/>
      <c r="L446" s="166"/>
      <c r="M446" s="166"/>
      <c r="N446" s="166"/>
      <c r="O446" s="166"/>
      <c r="P446" s="166"/>
      <c r="Q446" s="166"/>
      <c r="R446" s="166"/>
      <c r="S446" s="166"/>
      <c r="T446" s="166"/>
      <c r="U446" s="166"/>
      <c r="V446" s="166"/>
      <c r="W446" s="166"/>
      <c r="X446" s="166"/>
      <c r="Y446" s="166"/>
      <c r="Z446" s="166"/>
      <c r="AA446" s="166"/>
      <c r="AB446" s="166"/>
      <c r="AC446" s="166"/>
      <c r="AD446" s="166"/>
      <c r="AE446" s="166"/>
      <c r="AF446" s="166"/>
      <c r="AG446" s="166"/>
      <c r="AH446" s="166"/>
      <c r="AI446" s="166"/>
      <c r="AJ446" s="166"/>
      <c r="AK446" s="166"/>
      <c r="AL446" s="166"/>
      <c r="AM446" s="166"/>
      <c r="AN446" s="166"/>
      <c r="AO446" s="166"/>
      <c r="AP446" s="166"/>
      <c r="AQ446" s="166"/>
      <c r="AR446" s="166"/>
      <c r="AS446" s="166"/>
      <c r="AT446" s="166"/>
      <c r="AU446" s="166"/>
      <c r="AV446" s="166"/>
      <c r="AW446" s="166"/>
      <c r="AX446" s="166"/>
      <c r="AY446" s="166"/>
      <c r="AZ446" s="166"/>
      <c r="BA446" s="166"/>
      <c r="BB446" s="166"/>
      <c r="BC446" s="166"/>
      <c r="BD446" s="166"/>
      <c r="BE446" s="166"/>
      <c r="BF446" s="166"/>
      <c r="BG446" s="166"/>
      <c r="BH446" s="166"/>
      <c r="BI446" s="166"/>
      <c r="BJ446" s="166"/>
      <c r="BK446" s="166"/>
      <c r="BL446" s="166"/>
      <c r="BM446" s="166"/>
      <c r="BN446" s="166"/>
      <c r="BO446" s="166"/>
      <c r="BP446" s="166"/>
      <c r="BQ446" s="166"/>
      <c r="BR446" s="166"/>
      <c r="BS446" s="166"/>
      <c r="BT446" s="166"/>
    </row>
    <row r="447" spans="1:72" ht="15.75" customHeight="1" thickBot="1" x14ac:dyDescent="0.3">
      <c r="A447" s="165"/>
      <c r="B447" s="165"/>
      <c r="C447" s="148"/>
      <c r="D447" s="148"/>
      <c r="E447" s="166"/>
      <c r="F447" s="166"/>
      <c r="G447" s="166"/>
      <c r="H447" s="166"/>
      <c r="I447" s="166"/>
      <c r="J447" s="166"/>
      <c r="K447" s="166"/>
      <c r="L447" s="166"/>
      <c r="M447" s="166"/>
      <c r="N447" s="166"/>
      <c r="O447" s="166"/>
      <c r="P447" s="166"/>
      <c r="Q447" s="166"/>
      <c r="R447" s="166"/>
      <c r="S447" s="166"/>
      <c r="T447" s="166"/>
      <c r="U447" s="166"/>
      <c r="V447" s="166"/>
      <c r="W447" s="166"/>
      <c r="X447" s="166"/>
      <c r="Y447" s="166"/>
      <c r="Z447" s="166"/>
      <c r="AA447" s="166"/>
      <c r="AB447" s="166"/>
      <c r="AC447" s="166"/>
      <c r="AD447" s="166"/>
      <c r="AE447" s="166"/>
      <c r="AF447" s="166"/>
      <c r="AG447" s="166"/>
      <c r="AH447" s="166"/>
      <c r="AI447" s="166"/>
      <c r="AJ447" s="166"/>
      <c r="AK447" s="166"/>
      <c r="AL447" s="166"/>
      <c r="AM447" s="166"/>
      <c r="AN447" s="166"/>
      <c r="AO447" s="166"/>
      <c r="AP447" s="166"/>
      <c r="AQ447" s="166"/>
      <c r="AR447" s="166"/>
      <c r="AS447" s="166"/>
      <c r="AT447" s="166"/>
      <c r="AU447" s="166"/>
      <c r="AV447" s="166"/>
      <c r="AW447" s="166"/>
      <c r="AX447" s="166"/>
      <c r="AY447" s="166"/>
      <c r="AZ447" s="166"/>
      <c r="BA447" s="166"/>
      <c r="BB447" s="166"/>
      <c r="BC447" s="166"/>
      <c r="BD447" s="166"/>
      <c r="BE447" s="166"/>
      <c r="BF447" s="166"/>
      <c r="BG447" s="166"/>
      <c r="BH447" s="166"/>
      <c r="BI447" s="166"/>
      <c r="BJ447" s="166"/>
      <c r="BK447" s="166"/>
      <c r="BL447" s="166"/>
      <c r="BM447" s="166"/>
      <c r="BN447" s="166"/>
      <c r="BO447" s="166"/>
      <c r="BP447" s="166"/>
      <c r="BQ447" s="166"/>
      <c r="BR447" s="166"/>
      <c r="BS447" s="166"/>
      <c r="BT447" s="166"/>
    </row>
    <row r="448" spans="1:72" ht="15.75" customHeight="1" thickBot="1" x14ac:dyDescent="0.3">
      <c r="A448" s="165"/>
      <c r="B448" s="165"/>
      <c r="C448" s="148"/>
      <c r="D448" s="148"/>
      <c r="E448" s="166"/>
      <c r="F448" s="166"/>
      <c r="G448" s="166"/>
      <c r="H448" s="166"/>
      <c r="I448" s="166"/>
      <c r="J448" s="166"/>
      <c r="K448" s="166"/>
      <c r="L448" s="166"/>
      <c r="M448" s="166"/>
      <c r="N448" s="166"/>
      <c r="O448" s="166"/>
      <c r="P448" s="166"/>
      <c r="Q448" s="166"/>
      <c r="R448" s="166"/>
      <c r="S448" s="166"/>
      <c r="T448" s="166"/>
      <c r="U448" s="166"/>
      <c r="V448" s="166"/>
      <c r="W448" s="166"/>
      <c r="X448" s="166"/>
      <c r="Y448" s="166"/>
      <c r="Z448" s="166"/>
      <c r="AA448" s="166"/>
      <c r="AB448" s="166"/>
      <c r="AC448" s="166"/>
      <c r="AD448" s="166"/>
      <c r="AE448" s="166"/>
      <c r="AF448" s="166"/>
      <c r="AG448" s="166"/>
      <c r="AH448" s="166"/>
      <c r="AI448" s="166"/>
      <c r="AJ448" s="166"/>
      <c r="AK448" s="166"/>
      <c r="AL448" s="166"/>
      <c r="AM448" s="166"/>
      <c r="AN448" s="166"/>
      <c r="AO448" s="166"/>
      <c r="AP448" s="166"/>
      <c r="AQ448" s="166"/>
      <c r="AR448" s="166"/>
      <c r="AS448" s="166"/>
      <c r="AT448" s="166"/>
      <c r="AU448" s="166"/>
      <c r="AV448" s="166"/>
      <c r="AW448" s="166"/>
      <c r="AX448" s="166"/>
      <c r="AY448" s="166"/>
      <c r="AZ448" s="166"/>
      <c r="BA448" s="166"/>
      <c r="BB448" s="166"/>
      <c r="BC448" s="166"/>
      <c r="BD448" s="166"/>
      <c r="BE448" s="166"/>
      <c r="BF448" s="166"/>
      <c r="BG448" s="166"/>
      <c r="BH448" s="166"/>
      <c r="BI448" s="166"/>
      <c r="BJ448" s="166"/>
      <c r="BK448" s="166"/>
      <c r="BL448" s="166"/>
      <c r="BM448" s="166"/>
      <c r="BN448" s="166"/>
      <c r="BO448" s="166"/>
      <c r="BP448" s="166"/>
      <c r="BQ448" s="166"/>
      <c r="BR448" s="166"/>
      <c r="BS448" s="166"/>
      <c r="BT448" s="166"/>
    </row>
    <row r="449" spans="1:72" ht="15.75" customHeight="1" thickBot="1" x14ac:dyDescent="0.3">
      <c r="A449" s="165"/>
      <c r="B449" s="165"/>
      <c r="C449" s="148"/>
      <c r="D449" s="148"/>
      <c r="E449" s="166"/>
      <c r="F449" s="166"/>
      <c r="G449" s="166"/>
      <c r="H449" s="166"/>
      <c r="I449" s="166"/>
      <c r="J449" s="166"/>
      <c r="K449" s="166"/>
      <c r="L449" s="166"/>
      <c r="M449" s="166"/>
      <c r="N449" s="166"/>
      <c r="O449" s="166"/>
      <c r="P449" s="166"/>
      <c r="Q449" s="166"/>
      <c r="R449" s="166"/>
      <c r="S449" s="166"/>
      <c r="T449" s="166"/>
      <c r="U449" s="166"/>
      <c r="V449" s="166"/>
      <c r="W449" s="166"/>
      <c r="X449" s="166"/>
      <c r="Y449" s="166"/>
      <c r="Z449" s="166"/>
      <c r="AA449" s="166"/>
      <c r="AB449" s="166"/>
      <c r="AC449" s="166"/>
      <c r="AD449" s="166"/>
      <c r="AE449" s="166"/>
      <c r="AF449" s="166"/>
      <c r="AG449" s="166"/>
      <c r="AH449" s="166"/>
      <c r="AI449" s="166"/>
      <c r="AJ449" s="166"/>
      <c r="AK449" s="166"/>
      <c r="AL449" s="166"/>
      <c r="AM449" s="166"/>
      <c r="AN449" s="166"/>
      <c r="AO449" s="166"/>
      <c r="AP449" s="166"/>
      <c r="AQ449" s="166"/>
      <c r="AR449" s="166"/>
      <c r="AS449" s="166"/>
      <c r="AT449" s="166"/>
      <c r="AU449" s="166"/>
      <c r="AV449" s="166"/>
      <c r="AW449" s="166"/>
      <c r="AX449" s="166"/>
      <c r="AY449" s="166"/>
      <c r="AZ449" s="166"/>
      <c r="BA449" s="166"/>
      <c r="BB449" s="166"/>
      <c r="BC449" s="166"/>
      <c r="BD449" s="166"/>
      <c r="BE449" s="166"/>
      <c r="BF449" s="166"/>
      <c r="BG449" s="166"/>
      <c r="BH449" s="166"/>
      <c r="BI449" s="166"/>
      <c r="BJ449" s="166"/>
      <c r="BK449" s="166"/>
      <c r="BL449" s="166"/>
      <c r="BM449" s="166"/>
      <c r="BN449" s="166"/>
      <c r="BO449" s="166"/>
      <c r="BP449" s="166"/>
      <c r="BQ449" s="166"/>
      <c r="BR449" s="166"/>
      <c r="BS449" s="166"/>
      <c r="BT449" s="166"/>
    </row>
    <row r="450" spans="1:72" ht="15.75" customHeight="1" thickBot="1" x14ac:dyDescent="0.3">
      <c r="A450" s="165"/>
      <c r="B450" s="165"/>
      <c r="C450" s="148"/>
      <c r="D450" s="148"/>
      <c r="E450" s="166"/>
      <c r="F450" s="166"/>
      <c r="G450" s="166"/>
      <c r="H450" s="166"/>
      <c r="I450" s="166"/>
      <c r="J450" s="166"/>
      <c r="K450" s="166"/>
      <c r="L450" s="166"/>
      <c r="M450" s="166"/>
      <c r="N450" s="166"/>
      <c r="O450" s="166"/>
      <c r="P450" s="166"/>
      <c r="Q450" s="166"/>
      <c r="R450" s="166"/>
      <c r="S450" s="166"/>
      <c r="T450" s="166"/>
      <c r="U450" s="166"/>
      <c r="V450" s="166"/>
      <c r="W450" s="166"/>
      <c r="X450" s="166"/>
      <c r="Y450" s="166"/>
      <c r="Z450" s="166"/>
      <c r="AA450" s="166"/>
      <c r="AB450" s="166"/>
      <c r="AC450" s="166"/>
      <c r="AD450" s="166"/>
      <c r="AE450" s="166"/>
      <c r="AF450" s="166"/>
      <c r="AG450" s="166"/>
      <c r="AH450" s="166"/>
      <c r="AI450" s="166"/>
      <c r="AJ450" s="166"/>
      <c r="AK450" s="166"/>
      <c r="AL450" s="166"/>
      <c r="AM450" s="166"/>
      <c r="AN450" s="166"/>
      <c r="AO450" s="166"/>
      <c r="AP450" s="166"/>
      <c r="AQ450" s="166"/>
      <c r="AR450" s="166"/>
      <c r="AS450" s="166"/>
      <c r="AT450" s="166"/>
      <c r="AU450" s="166"/>
      <c r="AV450" s="166"/>
      <c r="AW450" s="166"/>
      <c r="AX450" s="166"/>
      <c r="AY450" s="166"/>
      <c r="AZ450" s="166"/>
      <c r="BA450" s="166"/>
      <c r="BB450" s="166"/>
      <c r="BC450" s="166"/>
      <c r="BD450" s="166"/>
      <c r="BE450" s="166"/>
      <c r="BF450" s="166"/>
      <c r="BG450" s="166"/>
      <c r="BH450" s="166"/>
      <c r="BI450" s="166"/>
      <c r="BJ450" s="166"/>
      <c r="BK450" s="166"/>
      <c r="BL450" s="166"/>
      <c r="BM450" s="166"/>
      <c r="BN450" s="166"/>
      <c r="BO450" s="166"/>
      <c r="BP450" s="166"/>
      <c r="BQ450" s="166"/>
      <c r="BR450" s="166"/>
      <c r="BS450" s="166"/>
      <c r="BT450" s="166"/>
    </row>
    <row r="451" spans="1:72" ht="15.75" customHeight="1" thickBot="1" x14ac:dyDescent="0.3">
      <c r="A451" s="165"/>
      <c r="B451" s="165"/>
      <c r="C451" s="148"/>
      <c r="D451" s="148"/>
      <c r="E451" s="166"/>
      <c r="F451" s="166"/>
      <c r="G451" s="166"/>
      <c r="H451" s="166"/>
      <c r="I451" s="166"/>
      <c r="J451" s="166"/>
      <c r="K451" s="166"/>
      <c r="L451" s="166"/>
      <c r="M451" s="166"/>
      <c r="N451" s="166"/>
      <c r="O451" s="166"/>
      <c r="P451" s="166"/>
      <c r="Q451" s="166"/>
      <c r="R451" s="166"/>
      <c r="S451" s="166"/>
      <c r="T451" s="166"/>
      <c r="U451" s="166"/>
      <c r="V451" s="166"/>
      <c r="W451" s="166"/>
      <c r="X451" s="166"/>
      <c r="Y451" s="166"/>
      <c r="Z451" s="166"/>
      <c r="AA451" s="166"/>
      <c r="AB451" s="166"/>
      <c r="AC451" s="166"/>
      <c r="AD451" s="166"/>
      <c r="AE451" s="166"/>
      <c r="AF451" s="166"/>
      <c r="AG451" s="166"/>
      <c r="AH451" s="166"/>
      <c r="AI451" s="166"/>
      <c r="AJ451" s="166"/>
      <c r="AK451" s="166"/>
      <c r="AL451" s="166"/>
      <c r="AM451" s="166"/>
      <c r="AN451" s="166"/>
      <c r="AO451" s="166"/>
      <c r="AP451" s="166"/>
      <c r="AQ451" s="166"/>
      <c r="AR451" s="166"/>
      <c r="AS451" s="166"/>
      <c r="AT451" s="166"/>
      <c r="AU451" s="166"/>
      <c r="AV451" s="166"/>
      <c r="AW451" s="166"/>
      <c r="AX451" s="166"/>
      <c r="AY451" s="166"/>
      <c r="AZ451" s="166"/>
      <c r="BA451" s="166"/>
      <c r="BB451" s="166"/>
      <c r="BC451" s="166"/>
      <c r="BD451" s="166"/>
      <c r="BE451" s="166"/>
      <c r="BF451" s="166"/>
      <c r="BG451" s="166"/>
      <c r="BH451" s="166"/>
      <c r="BI451" s="166"/>
      <c r="BJ451" s="166"/>
      <c r="BK451" s="166"/>
      <c r="BL451" s="166"/>
      <c r="BM451" s="166"/>
      <c r="BN451" s="166"/>
      <c r="BO451" s="166"/>
      <c r="BP451" s="166"/>
      <c r="BQ451" s="166"/>
      <c r="BR451" s="166"/>
      <c r="BS451" s="166"/>
      <c r="BT451" s="166"/>
    </row>
    <row r="452" spans="1:72" ht="15.75" customHeight="1" thickBot="1" x14ac:dyDescent="0.3">
      <c r="A452" s="165"/>
      <c r="B452" s="165"/>
      <c r="C452" s="148"/>
      <c r="D452" s="148"/>
      <c r="E452" s="166"/>
      <c r="F452" s="166"/>
      <c r="G452" s="166"/>
      <c r="H452" s="166"/>
      <c r="I452" s="166"/>
      <c r="J452" s="166"/>
      <c r="K452" s="166"/>
      <c r="L452" s="166"/>
      <c r="M452" s="166"/>
      <c r="N452" s="166"/>
      <c r="O452" s="166"/>
      <c r="P452" s="166"/>
      <c r="Q452" s="166"/>
      <c r="R452" s="166"/>
      <c r="S452" s="166"/>
      <c r="T452" s="166"/>
      <c r="U452" s="166"/>
      <c r="V452" s="166"/>
      <c r="W452" s="166"/>
      <c r="X452" s="166"/>
      <c r="Y452" s="166"/>
      <c r="Z452" s="166"/>
      <c r="AA452" s="166"/>
      <c r="AB452" s="166"/>
      <c r="AC452" s="166"/>
      <c r="AD452" s="166"/>
      <c r="AE452" s="166"/>
      <c r="AF452" s="166"/>
      <c r="AG452" s="166"/>
      <c r="AH452" s="166"/>
      <c r="AI452" s="166"/>
      <c r="AJ452" s="166"/>
      <c r="AK452" s="166"/>
      <c r="AL452" s="166"/>
      <c r="AM452" s="166"/>
      <c r="AN452" s="166"/>
      <c r="AO452" s="166"/>
      <c r="AP452" s="166"/>
      <c r="AQ452" s="166"/>
      <c r="AR452" s="166"/>
      <c r="AS452" s="166"/>
      <c r="AT452" s="166"/>
      <c r="AU452" s="166"/>
      <c r="AV452" s="166"/>
      <c r="AW452" s="166"/>
      <c r="AX452" s="166"/>
      <c r="AY452" s="166"/>
      <c r="AZ452" s="166"/>
      <c r="BA452" s="166"/>
      <c r="BB452" s="166"/>
      <c r="BC452" s="166"/>
      <c r="BD452" s="166"/>
      <c r="BE452" s="166"/>
      <c r="BF452" s="166"/>
      <c r="BG452" s="166"/>
      <c r="BH452" s="166"/>
      <c r="BI452" s="166"/>
      <c r="BJ452" s="166"/>
      <c r="BK452" s="166"/>
      <c r="BL452" s="166"/>
      <c r="BM452" s="166"/>
      <c r="BN452" s="166"/>
      <c r="BO452" s="166"/>
      <c r="BP452" s="166"/>
      <c r="BQ452" s="166"/>
      <c r="BR452" s="166"/>
      <c r="BS452" s="166"/>
      <c r="BT452" s="166"/>
    </row>
    <row r="453" spans="1:72" ht="15.75" customHeight="1" thickBot="1" x14ac:dyDescent="0.3">
      <c r="A453" s="165"/>
      <c r="B453" s="165"/>
      <c r="C453" s="148"/>
      <c r="D453" s="148"/>
      <c r="E453" s="166"/>
      <c r="F453" s="166"/>
      <c r="G453" s="166"/>
      <c r="H453" s="166"/>
      <c r="I453" s="166"/>
      <c r="J453" s="166"/>
      <c r="K453" s="166"/>
      <c r="L453" s="166"/>
      <c r="M453" s="166"/>
      <c r="N453" s="166"/>
      <c r="O453" s="166"/>
      <c r="P453" s="166"/>
      <c r="Q453" s="166"/>
      <c r="R453" s="166"/>
      <c r="S453" s="166"/>
      <c r="T453" s="166"/>
      <c r="U453" s="166"/>
      <c r="V453" s="166"/>
      <c r="W453" s="166"/>
      <c r="X453" s="166"/>
      <c r="Y453" s="166"/>
      <c r="Z453" s="166"/>
      <c r="AA453" s="166"/>
      <c r="AB453" s="166"/>
      <c r="AC453" s="166"/>
      <c r="AD453" s="166"/>
      <c r="AE453" s="166"/>
      <c r="AF453" s="166"/>
      <c r="AG453" s="166"/>
      <c r="AH453" s="166"/>
      <c r="AI453" s="166"/>
      <c r="AJ453" s="166"/>
      <c r="AK453" s="166"/>
      <c r="AL453" s="166"/>
      <c r="AM453" s="166"/>
      <c r="AN453" s="166"/>
      <c r="AO453" s="166"/>
      <c r="AP453" s="166"/>
      <c r="AQ453" s="166"/>
      <c r="AR453" s="166"/>
      <c r="AS453" s="166"/>
      <c r="AT453" s="166"/>
      <c r="AU453" s="166"/>
      <c r="AV453" s="166"/>
      <c r="AW453" s="166"/>
      <c r="AX453" s="166"/>
      <c r="AY453" s="166"/>
      <c r="AZ453" s="166"/>
      <c r="BA453" s="166"/>
      <c r="BB453" s="166"/>
      <c r="BC453" s="166"/>
      <c r="BD453" s="166"/>
      <c r="BE453" s="166"/>
      <c r="BF453" s="166"/>
      <c r="BG453" s="166"/>
      <c r="BH453" s="166"/>
      <c r="BI453" s="166"/>
      <c r="BJ453" s="166"/>
      <c r="BK453" s="166"/>
      <c r="BL453" s="166"/>
      <c r="BM453" s="166"/>
      <c r="BN453" s="166"/>
      <c r="BO453" s="166"/>
      <c r="BP453" s="166"/>
      <c r="BQ453" s="166"/>
      <c r="BR453" s="166"/>
      <c r="BS453" s="166"/>
      <c r="BT453" s="166"/>
    </row>
    <row r="454" spans="1:72" ht="15.75" customHeight="1" thickBot="1" x14ac:dyDescent="0.3">
      <c r="A454" s="165"/>
      <c r="B454" s="165"/>
      <c r="C454" s="148"/>
      <c r="D454" s="148"/>
      <c r="E454" s="166"/>
      <c r="F454" s="166"/>
      <c r="G454" s="166"/>
      <c r="H454" s="166"/>
      <c r="I454" s="166"/>
      <c r="J454" s="166"/>
      <c r="K454" s="166"/>
      <c r="L454" s="166"/>
      <c r="M454" s="166"/>
      <c r="N454" s="166"/>
      <c r="O454" s="166"/>
      <c r="P454" s="166"/>
      <c r="Q454" s="166"/>
      <c r="R454" s="166"/>
      <c r="S454" s="166"/>
      <c r="T454" s="166"/>
      <c r="U454" s="166"/>
      <c r="V454" s="166"/>
      <c r="W454" s="166"/>
      <c r="X454" s="166"/>
      <c r="Y454" s="166"/>
      <c r="Z454" s="166"/>
      <c r="AA454" s="166"/>
      <c r="AB454" s="166"/>
      <c r="AC454" s="166"/>
      <c r="AD454" s="166"/>
      <c r="AE454" s="166"/>
      <c r="AF454" s="166"/>
      <c r="AG454" s="166"/>
      <c r="AH454" s="166"/>
      <c r="AI454" s="166"/>
      <c r="AJ454" s="166"/>
      <c r="AK454" s="166"/>
      <c r="AL454" s="166"/>
      <c r="AM454" s="166"/>
      <c r="AN454" s="166"/>
      <c r="AO454" s="166"/>
      <c r="AP454" s="166"/>
      <c r="AQ454" s="166"/>
      <c r="AR454" s="166"/>
      <c r="AS454" s="166"/>
      <c r="AT454" s="166"/>
      <c r="AU454" s="166"/>
      <c r="AV454" s="166"/>
      <c r="AW454" s="166"/>
      <c r="AX454" s="166"/>
      <c r="AY454" s="166"/>
      <c r="AZ454" s="166"/>
      <c r="BA454" s="166"/>
      <c r="BB454" s="166"/>
      <c r="BC454" s="166"/>
      <c r="BD454" s="166"/>
      <c r="BE454" s="166"/>
      <c r="BF454" s="166"/>
      <c r="BG454" s="166"/>
      <c r="BH454" s="166"/>
      <c r="BI454" s="166"/>
      <c r="BJ454" s="166"/>
      <c r="BK454" s="166"/>
      <c r="BL454" s="166"/>
      <c r="BM454" s="166"/>
      <c r="BN454" s="166"/>
      <c r="BO454" s="166"/>
      <c r="BP454" s="166"/>
      <c r="BQ454" s="166"/>
      <c r="BR454" s="166"/>
      <c r="BS454" s="166"/>
      <c r="BT454" s="166"/>
    </row>
    <row r="455" spans="1:72" ht="15.75" customHeight="1" thickBot="1" x14ac:dyDescent="0.3">
      <c r="A455" s="165"/>
      <c r="B455" s="165"/>
      <c r="C455" s="148"/>
      <c r="D455" s="148"/>
      <c r="E455" s="166"/>
      <c r="F455" s="166"/>
      <c r="G455" s="166"/>
      <c r="H455" s="166"/>
      <c r="I455" s="166"/>
      <c r="J455" s="166"/>
      <c r="K455" s="166"/>
      <c r="L455" s="166"/>
      <c r="M455" s="166"/>
      <c r="N455" s="166"/>
      <c r="O455" s="166"/>
      <c r="P455" s="166"/>
      <c r="Q455" s="166"/>
      <c r="R455" s="166"/>
      <c r="S455" s="166"/>
      <c r="T455" s="166"/>
      <c r="U455" s="166"/>
      <c r="V455" s="166"/>
      <c r="W455" s="166"/>
      <c r="X455" s="166"/>
      <c r="Y455" s="166"/>
      <c r="Z455" s="166"/>
      <c r="AA455" s="166"/>
      <c r="AB455" s="166"/>
      <c r="AC455" s="166"/>
      <c r="AD455" s="166"/>
      <c r="AE455" s="166"/>
      <c r="AF455" s="166"/>
      <c r="AG455" s="166"/>
      <c r="AH455" s="166"/>
      <c r="AI455" s="166"/>
      <c r="AJ455" s="166"/>
      <c r="AK455" s="166"/>
      <c r="AL455" s="166"/>
      <c r="AM455" s="166"/>
      <c r="AN455" s="166"/>
      <c r="AO455" s="166"/>
      <c r="AP455" s="166"/>
      <c r="AQ455" s="166"/>
      <c r="AR455" s="166"/>
      <c r="AS455" s="166"/>
      <c r="AT455" s="166"/>
      <c r="AU455" s="166"/>
      <c r="AV455" s="166"/>
      <c r="AW455" s="166"/>
      <c r="AX455" s="166"/>
      <c r="AY455" s="166"/>
      <c r="AZ455" s="166"/>
      <c r="BA455" s="166"/>
      <c r="BB455" s="166"/>
      <c r="BC455" s="166"/>
      <c r="BD455" s="166"/>
      <c r="BE455" s="166"/>
      <c r="BF455" s="166"/>
      <c r="BG455" s="166"/>
      <c r="BH455" s="166"/>
      <c r="BI455" s="166"/>
      <c r="BJ455" s="166"/>
      <c r="BK455" s="166"/>
      <c r="BL455" s="166"/>
      <c r="BM455" s="166"/>
      <c r="BN455" s="166"/>
      <c r="BO455" s="166"/>
      <c r="BP455" s="166"/>
      <c r="BQ455" s="166"/>
      <c r="BR455" s="166"/>
      <c r="BS455" s="166"/>
      <c r="BT455" s="166"/>
    </row>
    <row r="456" spans="1:72" ht="15.75" customHeight="1" thickBot="1" x14ac:dyDescent="0.3">
      <c r="A456" s="165"/>
      <c r="B456" s="165"/>
      <c r="C456" s="148"/>
      <c r="D456" s="148"/>
      <c r="E456" s="166"/>
      <c r="F456" s="166"/>
      <c r="G456" s="166"/>
      <c r="H456" s="166"/>
      <c r="I456" s="166"/>
      <c r="J456" s="166"/>
      <c r="K456" s="166"/>
      <c r="L456" s="166"/>
      <c r="M456" s="166"/>
      <c r="N456" s="166"/>
      <c r="O456" s="166"/>
      <c r="P456" s="166"/>
      <c r="Q456" s="166"/>
      <c r="R456" s="166"/>
      <c r="S456" s="166"/>
      <c r="T456" s="166"/>
      <c r="U456" s="166"/>
      <c r="V456" s="166"/>
      <c r="W456" s="166"/>
      <c r="X456" s="166"/>
      <c r="Y456" s="166"/>
      <c r="Z456" s="166"/>
      <c r="AA456" s="166"/>
      <c r="AB456" s="166"/>
      <c r="AC456" s="166"/>
      <c r="AD456" s="166"/>
      <c r="AE456" s="166"/>
      <c r="AF456" s="166"/>
      <c r="AG456" s="166"/>
      <c r="AH456" s="166"/>
      <c r="AI456" s="166"/>
      <c r="AJ456" s="166"/>
      <c r="AK456" s="166"/>
      <c r="AL456" s="166"/>
      <c r="AM456" s="166"/>
      <c r="AN456" s="166"/>
      <c r="AO456" s="166"/>
      <c r="AP456" s="166"/>
      <c r="AQ456" s="166"/>
      <c r="AR456" s="166"/>
      <c r="AS456" s="166"/>
      <c r="AT456" s="166"/>
      <c r="AU456" s="166"/>
      <c r="AV456" s="166"/>
      <c r="AW456" s="166"/>
      <c r="AX456" s="166"/>
      <c r="AY456" s="166"/>
      <c r="AZ456" s="166"/>
      <c r="BA456" s="166"/>
      <c r="BB456" s="166"/>
      <c r="BC456" s="166"/>
      <c r="BD456" s="166"/>
      <c r="BE456" s="166"/>
      <c r="BF456" s="166"/>
      <c r="BG456" s="166"/>
      <c r="BH456" s="166"/>
      <c r="BI456" s="166"/>
      <c r="BJ456" s="166"/>
      <c r="BK456" s="166"/>
      <c r="BL456" s="166"/>
      <c r="BM456" s="166"/>
      <c r="BN456" s="166"/>
      <c r="BO456" s="166"/>
      <c r="BP456" s="166"/>
      <c r="BQ456" s="166"/>
      <c r="BR456" s="166"/>
      <c r="BS456" s="166"/>
      <c r="BT456" s="166"/>
    </row>
    <row r="457" spans="1:72" ht="15.75" customHeight="1" thickBot="1" x14ac:dyDescent="0.3">
      <c r="A457" s="165"/>
      <c r="B457" s="165"/>
      <c r="C457" s="148"/>
      <c r="D457" s="148"/>
      <c r="E457" s="166"/>
      <c r="F457" s="166"/>
      <c r="G457" s="166"/>
      <c r="H457" s="166"/>
      <c r="I457" s="166"/>
      <c r="J457" s="166"/>
      <c r="K457" s="166"/>
      <c r="L457" s="166"/>
      <c r="M457" s="166"/>
      <c r="N457" s="166"/>
      <c r="O457" s="166"/>
      <c r="P457" s="166"/>
      <c r="Q457" s="166"/>
      <c r="R457" s="166"/>
      <c r="S457" s="166"/>
      <c r="T457" s="166"/>
      <c r="U457" s="166"/>
      <c r="V457" s="166"/>
      <c r="W457" s="166"/>
      <c r="X457" s="166"/>
      <c r="Y457" s="166"/>
      <c r="Z457" s="166"/>
      <c r="AA457" s="166"/>
      <c r="AB457" s="166"/>
      <c r="AC457" s="166"/>
      <c r="AD457" s="166"/>
      <c r="AE457" s="166"/>
      <c r="AF457" s="166"/>
      <c r="AG457" s="166"/>
      <c r="AH457" s="166"/>
      <c r="AI457" s="166"/>
      <c r="AJ457" s="166"/>
      <c r="AK457" s="166"/>
      <c r="AL457" s="166"/>
      <c r="AM457" s="166"/>
      <c r="AN457" s="166"/>
      <c r="AO457" s="166"/>
      <c r="AP457" s="166"/>
      <c r="AQ457" s="166"/>
      <c r="AR457" s="166"/>
      <c r="AS457" s="166"/>
      <c r="AT457" s="166"/>
      <c r="AU457" s="166"/>
      <c r="AV457" s="166"/>
      <c r="AW457" s="166"/>
      <c r="AX457" s="166"/>
      <c r="AY457" s="166"/>
      <c r="AZ457" s="166"/>
      <c r="BA457" s="166"/>
      <c r="BB457" s="166"/>
      <c r="BC457" s="166"/>
      <c r="BD457" s="166"/>
      <c r="BE457" s="166"/>
      <c r="BF457" s="166"/>
      <c r="BG457" s="166"/>
      <c r="BH457" s="166"/>
      <c r="BI457" s="166"/>
      <c r="BJ457" s="166"/>
      <c r="BK457" s="166"/>
      <c r="BL457" s="166"/>
      <c r="BM457" s="166"/>
      <c r="BN457" s="166"/>
      <c r="BO457" s="166"/>
      <c r="BP457" s="166"/>
      <c r="BQ457" s="166"/>
      <c r="BR457" s="166"/>
      <c r="BS457" s="166"/>
      <c r="BT457" s="166"/>
    </row>
    <row r="458" spans="1:72" ht="15.75" customHeight="1" thickBot="1" x14ac:dyDescent="0.3">
      <c r="A458" s="165"/>
      <c r="B458" s="165"/>
      <c r="C458" s="148"/>
      <c r="D458" s="148"/>
      <c r="E458" s="166"/>
      <c r="F458" s="166"/>
      <c r="G458" s="166"/>
      <c r="H458" s="166"/>
      <c r="I458" s="166"/>
      <c r="J458" s="166"/>
      <c r="K458" s="166"/>
      <c r="L458" s="166"/>
      <c r="M458" s="166"/>
      <c r="N458" s="166"/>
      <c r="O458" s="166"/>
      <c r="P458" s="166"/>
      <c r="Q458" s="166"/>
      <c r="R458" s="166"/>
      <c r="S458" s="166"/>
      <c r="T458" s="166"/>
      <c r="U458" s="166"/>
      <c r="V458" s="166"/>
      <c r="W458" s="166"/>
      <c r="X458" s="166"/>
      <c r="Y458" s="166"/>
      <c r="Z458" s="166"/>
      <c r="AA458" s="166"/>
      <c r="AB458" s="166"/>
      <c r="AC458" s="166"/>
      <c r="AD458" s="166"/>
      <c r="AE458" s="166"/>
      <c r="AF458" s="166"/>
      <c r="AG458" s="166"/>
      <c r="AH458" s="166"/>
      <c r="AI458" s="166"/>
      <c r="AJ458" s="166"/>
      <c r="AK458" s="166"/>
      <c r="AL458" s="166"/>
      <c r="AM458" s="166"/>
      <c r="AN458" s="166"/>
      <c r="AO458" s="166"/>
      <c r="AP458" s="166"/>
      <c r="AQ458" s="166"/>
      <c r="AR458" s="166"/>
      <c r="AS458" s="166"/>
      <c r="AT458" s="166"/>
      <c r="AU458" s="166"/>
      <c r="AV458" s="166"/>
      <c r="AW458" s="166"/>
      <c r="AX458" s="166"/>
      <c r="AY458" s="166"/>
      <c r="AZ458" s="166"/>
      <c r="BA458" s="166"/>
      <c r="BB458" s="166"/>
      <c r="BC458" s="166"/>
      <c r="BD458" s="166"/>
      <c r="BE458" s="166"/>
      <c r="BF458" s="166"/>
      <c r="BG458" s="166"/>
      <c r="BH458" s="166"/>
      <c r="BI458" s="166"/>
      <c r="BJ458" s="166"/>
      <c r="BK458" s="166"/>
      <c r="BL458" s="166"/>
      <c r="BM458" s="166"/>
      <c r="BN458" s="166"/>
      <c r="BO458" s="166"/>
      <c r="BP458" s="166"/>
      <c r="BQ458" s="166"/>
      <c r="BR458" s="166"/>
      <c r="BS458" s="166"/>
      <c r="BT458" s="166"/>
    </row>
    <row r="459" spans="1:72" ht="15.75" customHeight="1" thickBot="1" x14ac:dyDescent="0.3">
      <c r="A459" s="165"/>
      <c r="B459" s="165"/>
      <c r="C459" s="148"/>
      <c r="D459" s="148"/>
      <c r="E459" s="166"/>
      <c r="F459" s="166"/>
      <c r="G459" s="166"/>
      <c r="H459" s="166"/>
      <c r="I459" s="166"/>
      <c r="J459" s="166"/>
      <c r="K459" s="166"/>
      <c r="L459" s="166"/>
      <c r="M459" s="166"/>
      <c r="N459" s="166"/>
      <c r="O459" s="166"/>
      <c r="P459" s="166"/>
      <c r="Q459" s="166"/>
      <c r="R459" s="166"/>
      <c r="S459" s="166"/>
      <c r="T459" s="166"/>
      <c r="U459" s="166"/>
      <c r="V459" s="166"/>
      <c r="W459" s="166"/>
      <c r="X459" s="166"/>
      <c r="Y459" s="166"/>
      <c r="Z459" s="166"/>
      <c r="AA459" s="166"/>
      <c r="AB459" s="166"/>
      <c r="AC459" s="166"/>
      <c r="AD459" s="166"/>
      <c r="AE459" s="166"/>
      <c r="AF459" s="166"/>
      <c r="AG459" s="166"/>
      <c r="AH459" s="166"/>
      <c r="AI459" s="166"/>
      <c r="AJ459" s="166"/>
      <c r="AK459" s="166"/>
      <c r="AL459" s="166"/>
      <c r="AM459" s="166"/>
      <c r="AN459" s="166"/>
      <c r="AO459" s="166"/>
      <c r="AP459" s="166"/>
      <c r="AQ459" s="166"/>
      <c r="AR459" s="166"/>
      <c r="AS459" s="166"/>
      <c r="AT459" s="166"/>
      <c r="AU459" s="166"/>
      <c r="AV459" s="166"/>
      <c r="AW459" s="166"/>
      <c r="AX459" s="166"/>
      <c r="AY459" s="166"/>
      <c r="AZ459" s="166"/>
      <c r="BA459" s="166"/>
      <c r="BB459" s="166"/>
      <c r="BC459" s="166"/>
      <c r="BD459" s="166"/>
      <c r="BE459" s="166"/>
      <c r="BF459" s="166"/>
      <c r="BG459" s="166"/>
      <c r="BH459" s="166"/>
      <c r="BI459" s="166"/>
      <c r="BJ459" s="166"/>
      <c r="BK459" s="166"/>
      <c r="BL459" s="166"/>
      <c r="BM459" s="166"/>
      <c r="BN459" s="166"/>
      <c r="BO459" s="166"/>
      <c r="BP459" s="166"/>
      <c r="BQ459" s="166"/>
      <c r="BR459" s="166"/>
      <c r="BS459" s="166"/>
      <c r="BT459" s="166"/>
    </row>
    <row r="460" spans="1:72" ht="15.75" customHeight="1" thickBot="1" x14ac:dyDescent="0.3">
      <c r="A460" s="165"/>
      <c r="B460" s="165"/>
      <c r="C460" s="148"/>
      <c r="D460" s="148"/>
      <c r="E460" s="166"/>
      <c r="F460" s="166"/>
      <c r="G460" s="166"/>
      <c r="H460" s="166"/>
      <c r="I460" s="166"/>
      <c r="J460" s="166"/>
      <c r="K460" s="166"/>
      <c r="L460" s="166"/>
      <c r="M460" s="166"/>
      <c r="N460" s="166"/>
      <c r="O460" s="166"/>
      <c r="P460" s="166"/>
      <c r="Q460" s="166"/>
      <c r="R460" s="166"/>
      <c r="S460" s="166"/>
      <c r="T460" s="166"/>
      <c r="U460" s="166"/>
      <c r="V460" s="166"/>
      <c r="W460" s="166"/>
      <c r="X460" s="166"/>
      <c r="Y460" s="166"/>
      <c r="Z460" s="166"/>
      <c r="AA460" s="166"/>
      <c r="AB460" s="166"/>
      <c r="AC460" s="166"/>
      <c r="AD460" s="166"/>
      <c r="AE460" s="166"/>
      <c r="AF460" s="166"/>
      <c r="AG460" s="166"/>
      <c r="AH460" s="166"/>
      <c r="AI460" s="166"/>
      <c r="AJ460" s="166"/>
      <c r="AK460" s="166"/>
      <c r="AL460" s="166"/>
      <c r="AM460" s="166"/>
      <c r="AN460" s="166"/>
      <c r="AO460" s="166"/>
      <c r="AP460" s="166"/>
      <c r="AQ460" s="166"/>
      <c r="AR460" s="166"/>
      <c r="AS460" s="166"/>
      <c r="AT460" s="166"/>
      <c r="AU460" s="166"/>
      <c r="AV460" s="166"/>
      <c r="AW460" s="166"/>
      <c r="AX460" s="166"/>
      <c r="AY460" s="166"/>
      <c r="AZ460" s="166"/>
      <c r="BA460" s="166"/>
      <c r="BB460" s="166"/>
      <c r="BC460" s="166"/>
      <c r="BD460" s="166"/>
      <c r="BE460" s="166"/>
      <c r="BF460" s="166"/>
      <c r="BG460" s="166"/>
      <c r="BH460" s="166"/>
      <c r="BI460" s="166"/>
      <c r="BJ460" s="166"/>
      <c r="BK460" s="166"/>
      <c r="BL460" s="166"/>
      <c r="BM460" s="166"/>
      <c r="BN460" s="166"/>
      <c r="BO460" s="166"/>
      <c r="BP460" s="166"/>
      <c r="BQ460" s="166"/>
      <c r="BR460" s="166"/>
      <c r="BS460" s="166"/>
      <c r="BT460" s="166"/>
    </row>
    <row r="461" spans="1:72" ht="15.75" customHeight="1" thickBot="1" x14ac:dyDescent="0.3">
      <c r="A461" s="165"/>
      <c r="B461" s="165"/>
      <c r="C461" s="148"/>
      <c r="D461" s="148"/>
      <c r="E461" s="166"/>
      <c r="F461" s="166"/>
      <c r="G461" s="166"/>
      <c r="H461" s="166"/>
      <c r="I461" s="166"/>
      <c r="J461" s="166"/>
      <c r="K461" s="166"/>
      <c r="L461" s="166"/>
      <c r="M461" s="166"/>
      <c r="N461" s="166"/>
      <c r="O461" s="166"/>
      <c r="P461" s="166"/>
      <c r="Q461" s="166"/>
      <c r="R461" s="166"/>
      <c r="S461" s="166"/>
      <c r="T461" s="166"/>
      <c r="U461" s="166"/>
      <c r="V461" s="166"/>
      <c r="W461" s="166"/>
      <c r="X461" s="166"/>
      <c r="Y461" s="166"/>
      <c r="Z461" s="166"/>
      <c r="AA461" s="166"/>
      <c r="AB461" s="166"/>
      <c r="AC461" s="166"/>
      <c r="AD461" s="166"/>
      <c r="AE461" s="166"/>
      <c r="AF461" s="166"/>
      <c r="AG461" s="166"/>
      <c r="AH461" s="166"/>
      <c r="AI461" s="166"/>
      <c r="AJ461" s="166"/>
      <c r="AK461" s="166"/>
      <c r="AL461" s="166"/>
      <c r="AM461" s="166"/>
      <c r="AN461" s="166"/>
      <c r="AO461" s="166"/>
      <c r="AP461" s="166"/>
      <c r="AQ461" s="166"/>
      <c r="AR461" s="166"/>
      <c r="AS461" s="166"/>
      <c r="AT461" s="166"/>
      <c r="AU461" s="166"/>
      <c r="AV461" s="166"/>
      <c r="AW461" s="166"/>
      <c r="AX461" s="166"/>
      <c r="AY461" s="166"/>
      <c r="AZ461" s="166"/>
      <c r="BA461" s="166"/>
      <c r="BB461" s="166"/>
      <c r="BC461" s="166"/>
      <c r="BD461" s="166"/>
      <c r="BE461" s="166"/>
      <c r="BF461" s="166"/>
      <c r="BG461" s="166"/>
      <c r="BH461" s="166"/>
      <c r="BI461" s="166"/>
      <c r="BJ461" s="166"/>
      <c r="BK461" s="166"/>
      <c r="BL461" s="166"/>
      <c r="BM461" s="166"/>
      <c r="BN461" s="166"/>
      <c r="BO461" s="166"/>
      <c r="BP461" s="166"/>
      <c r="BQ461" s="166"/>
      <c r="BR461" s="166"/>
      <c r="BS461" s="166"/>
      <c r="BT461" s="166"/>
    </row>
    <row r="462" spans="1:72" ht="15.75" customHeight="1" thickBot="1" x14ac:dyDescent="0.3">
      <c r="A462" s="165"/>
      <c r="B462" s="165"/>
      <c r="C462" s="148"/>
      <c r="D462" s="148"/>
      <c r="E462" s="166"/>
      <c r="F462" s="166"/>
      <c r="G462" s="166"/>
      <c r="H462" s="166"/>
      <c r="I462" s="166"/>
      <c r="J462" s="166"/>
      <c r="K462" s="166"/>
      <c r="L462" s="166"/>
      <c r="M462" s="166"/>
      <c r="N462" s="166"/>
      <c r="O462" s="166"/>
      <c r="P462" s="166"/>
      <c r="Q462" s="166"/>
      <c r="R462" s="166"/>
      <c r="S462" s="166"/>
      <c r="T462" s="166"/>
      <c r="U462" s="166"/>
      <c r="V462" s="166"/>
      <c r="W462" s="166"/>
      <c r="X462" s="166"/>
      <c r="Y462" s="166"/>
      <c r="Z462" s="166"/>
      <c r="AA462" s="166"/>
      <c r="AB462" s="166"/>
      <c r="AC462" s="166"/>
      <c r="AD462" s="166"/>
      <c r="AE462" s="166"/>
      <c r="AF462" s="166"/>
      <c r="AG462" s="166"/>
      <c r="AH462" s="166"/>
      <c r="AI462" s="166"/>
      <c r="AJ462" s="166"/>
      <c r="AK462" s="166"/>
      <c r="AL462" s="166"/>
      <c r="AM462" s="166"/>
      <c r="AN462" s="166"/>
      <c r="AO462" s="166"/>
      <c r="AP462" s="166"/>
      <c r="AQ462" s="166"/>
      <c r="AR462" s="166"/>
      <c r="AS462" s="166"/>
      <c r="AT462" s="166"/>
      <c r="AU462" s="166"/>
      <c r="AV462" s="166"/>
      <c r="AW462" s="166"/>
      <c r="AX462" s="166"/>
      <c r="AY462" s="166"/>
      <c r="AZ462" s="166"/>
      <c r="BA462" s="166"/>
      <c r="BB462" s="166"/>
      <c r="BC462" s="166"/>
      <c r="BD462" s="166"/>
      <c r="BE462" s="166"/>
      <c r="BF462" s="166"/>
      <c r="BG462" s="166"/>
      <c r="BH462" s="166"/>
      <c r="BI462" s="166"/>
      <c r="BJ462" s="166"/>
      <c r="BK462" s="166"/>
      <c r="BL462" s="166"/>
      <c r="BM462" s="166"/>
      <c r="BN462" s="166"/>
      <c r="BO462" s="166"/>
      <c r="BP462" s="166"/>
      <c r="BQ462" s="166"/>
      <c r="BR462" s="166"/>
      <c r="BS462" s="166"/>
      <c r="BT462" s="166"/>
    </row>
    <row r="463" spans="1:72" ht="15.75" customHeight="1" thickBot="1" x14ac:dyDescent="0.3">
      <c r="A463" s="165"/>
      <c r="B463" s="165"/>
      <c r="C463" s="148"/>
      <c r="D463" s="148"/>
      <c r="E463" s="166"/>
      <c r="F463" s="166"/>
      <c r="G463" s="166"/>
      <c r="H463" s="166"/>
      <c r="I463" s="166"/>
      <c r="J463" s="166"/>
      <c r="K463" s="166"/>
      <c r="L463" s="166"/>
      <c r="M463" s="166"/>
      <c r="N463" s="166"/>
      <c r="O463" s="166"/>
      <c r="P463" s="166"/>
      <c r="Q463" s="166"/>
      <c r="R463" s="166"/>
      <c r="S463" s="166"/>
      <c r="T463" s="166"/>
      <c r="U463" s="166"/>
      <c r="V463" s="166"/>
      <c r="W463" s="166"/>
      <c r="X463" s="166"/>
      <c r="Y463" s="166"/>
      <c r="Z463" s="166"/>
      <c r="AA463" s="166"/>
      <c r="AB463" s="166"/>
      <c r="AC463" s="166"/>
      <c r="AD463" s="166"/>
      <c r="AE463" s="166"/>
      <c r="AF463" s="166"/>
      <c r="AG463" s="166"/>
      <c r="AH463" s="166"/>
      <c r="AI463" s="166"/>
      <c r="AJ463" s="166"/>
      <c r="AK463" s="166"/>
      <c r="AL463" s="166"/>
      <c r="AM463" s="166"/>
      <c r="AN463" s="166"/>
      <c r="AO463" s="166"/>
      <c r="AP463" s="166"/>
      <c r="AQ463" s="166"/>
      <c r="AR463" s="166"/>
      <c r="AS463" s="166"/>
      <c r="AT463" s="166"/>
      <c r="AU463" s="166"/>
      <c r="AV463" s="166"/>
      <c r="AW463" s="166"/>
      <c r="AX463" s="166"/>
      <c r="AY463" s="166"/>
      <c r="AZ463" s="166"/>
      <c r="BA463" s="166"/>
      <c r="BB463" s="166"/>
      <c r="BC463" s="166"/>
      <c r="BD463" s="166"/>
      <c r="BE463" s="166"/>
      <c r="BF463" s="166"/>
      <c r="BG463" s="166"/>
      <c r="BH463" s="166"/>
      <c r="BI463" s="166"/>
      <c r="BJ463" s="166"/>
      <c r="BK463" s="166"/>
      <c r="BL463" s="166"/>
      <c r="BM463" s="166"/>
      <c r="BN463" s="166"/>
      <c r="BO463" s="166"/>
      <c r="BP463" s="166"/>
      <c r="BQ463" s="166"/>
      <c r="BR463" s="166"/>
      <c r="BS463" s="166"/>
      <c r="BT463" s="166"/>
    </row>
    <row r="464" spans="1:72" ht="15.75" customHeight="1" thickBot="1" x14ac:dyDescent="0.3">
      <c r="A464" s="165"/>
      <c r="B464" s="165"/>
      <c r="C464" s="148"/>
      <c r="D464" s="148"/>
      <c r="E464" s="166"/>
      <c r="F464" s="166"/>
      <c r="G464" s="166"/>
      <c r="H464" s="166"/>
      <c r="I464" s="166"/>
      <c r="J464" s="166"/>
      <c r="K464" s="166"/>
      <c r="L464" s="166"/>
      <c r="M464" s="166"/>
      <c r="N464" s="166"/>
      <c r="O464" s="166"/>
      <c r="P464" s="166"/>
      <c r="Q464" s="166"/>
      <c r="R464" s="166"/>
      <c r="S464" s="166"/>
      <c r="T464" s="166"/>
      <c r="U464" s="166"/>
      <c r="V464" s="166"/>
      <c r="W464" s="166"/>
      <c r="X464" s="166"/>
      <c r="Y464" s="166"/>
      <c r="Z464" s="166"/>
      <c r="AA464" s="166"/>
      <c r="AB464" s="166"/>
      <c r="AC464" s="166"/>
      <c r="AD464" s="166"/>
      <c r="AE464" s="166"/>
      <c r="AF464" s="166"/>
      <c r="AG464" s="166"/>
      <c r="AH464" s="166"/>
      <c r="AI464" s="166"/>
      <c r="AJ464" s="166"/>
      <c r="AK464" s="166"/>
      <c r="AL464" s="166"/>
      <c r="AM464" s="166"/>
      <c r="AN464" s="166"/>
      <c r="AO464" s="166"/>
      <c r="AP464" s="166"/>
      <c r="AQ464" s="166"/>
      <c r="AR464" s="166"/>
      <c r="AS464" s="166"/>
      <c r="AT464" s="166"/>
      <c r="AU464" s="166"/>
      <c r="AV464" s="166"/>
      <c r="AW464" s="166"/>
      <c r="AX464" s="166"/>
      <c r="AY464" s="166"/>
      <c r="AZ464" s="166"/>
      <c r="BA464" s="166"/>
      <c r="BB464" s="166"/>
      <c r="BC464" s="166"/>
      <c r="BD464" s="166"/>
      <c r="BE464" s="166"/>
      <c r="BF464" s="166"/>
      <c r="BG464" s="166"/>
      <c r="BH464" s="166"/>
      <c r="BI464" s="166"/>
      <c r="BJ464" s="166"/>
      <c r="BK464" s="166"/>
      <c r="BL464" s="166"/>
      <c r="BM464" s="166"/>
      <c r="BN464" s="166"/>
      <c r="BO464" s="166"/>
      <c r="BP464" s="166"/>
      <c r="BQ464" s="166"/>
      <c r="BR464" s="166"/>
      <c r="BS464" s="166"/>
      <c r="BT464" s="166"/>
    </row>
    <row r="465" spans="1:72" ht="15.75" customHeight="1" thickBot="1" x14ac:dyDescent="0.3">
      <c r="A465" s="165"/>
      <c r="B465" s="165"/>
      <c r="C465" s="148"/>
      <c r="D465" s="148"/>
      <c r="E465" s="166"/>
      <c r="F465" s="166"/>
      <c r="G465" s="166"/>
      <c r="H465" s="166"/>
      <c r="I465" s="166"/>
      <c r="J465" s="166"/>
      <c r="K465" s="166"/>
      <c r="L465" s="166"/>
      <c r="M465" s="166"/>
      <c r="N465" s="166"/>
      <c r="O465" s="166"/>
      <c r="P465" s="166"/>
      <c r="Q465" s="166"/>
      <c r="R465" s="166"/>
      <c r="S465" s="166"/>
      <c r="T465" s="166"/>
      <c r="U465" s="166"/>
      <c r="V465" s="166"/>
      <c r="W465" s="166"/>
      <c r="X465" s="166"/>
      <c r="Y465" s="166"/>
      <c r="Z465" s="166"/>
      <c r="AA465" s="166"/>
      <c r="AB465" s="166"/>
      <c r="AC465" s="166"/>
      <c r="AD465" s="166"/>
      <c r="AE465" s="166"/>
      <c r="AF465" s="166"/>
      <c r="AG465" s="166"/>
      <c r="AH465" s="166"/>
      <c r="AI465" s="166"/>
      <c r="AJ465" s="166"/>
      <c r="AK465" s="166"/>
      <c r="AL465" s="166"/>
      <c r="AM465" s="166"/>
      <c r="AN465" s="166"/>
      <c r="AO465" s="166"/>
      <c r="AP465" s="166"/>
      <c r="AQ465" s="166"/>
      <c r="AR465" s="166"/>
      <c r="AS465" s="166"/>
      <c r="AT465" s="166"/>
      <c r="AU465" s="166"/>
      <c r="AV465" s="166"/>
      <c r="AW465" s="166"/>
      <c r="AX465" s="166"/>
      <c r="AY465" s="166"/>
      <c r="AZ465" s="166"/>
      <c r="BA465" s="166"/>
      <c r="BB465" s="166"/>
      <c r="BC465" s="166"/>
      <c r="BD465" s="166"/>
      <c r="BE465" s="166"/>
      <c r="BF465" s="166"/>
      <c r="BG465" s="166"/>
      <c r="BH465" s="166"/>
      <c r="BI465" s="166"/>
      <c r="BJ465" s="166"/>
      <c r="BK465" s="166"/>
      <c r="BL465" s="166"/>
      <c r="BM465" s="166"/>
      <c r="BN465" s="166"/>
      <c r="BO465" s="166"/>
      <c r="BP465" s="166"/>
      <c r="BQ465" s="166"/>
      <c r="BR465" s="166"/>
      <c r="BS465" s="166"/>
      <c r="BT465" s="166"/>
    </row>
    <row r="466" spans="1:72" ht="15.75" customHeight="1" thickBot="1" x14ac:dyDescent="0.3">
      <c r="A466" s="165"/>
      <c r="B466" s="165"/>
      <c r="C466" s="148"/>
      <c r="D466" s="148"/>
      <c r="E466" s="166"/>
      <c r="F466" s="166"/>
      <c r="G466" s="166"/>
      <c r="H466" s="166"/>
      <c r="I466" s="166"/>
      <c r="J466" s="166"/>
      <c r="K466" s="166"/>
      <c r="L466" s="166"/>
      <c r="M466" s="166"/>
      <c r="N466" s="166"/>
      <c r="O466" s="166"/>
      <c r="P466" s="166"/>
      <c r="Q466" s="166"/>
      <c r="R466" s="166"/>
      <c r="S466" s="166"/>
      <c r="T466" s="166"/>
      <c r="U466" s="166"/>
      <c r="V466" s="166"/>
      <c r="W466" s="166"/>
      <c r="X466" s="166"/>
      <c r="Y466" s="166"/>
      <c r="Z466" s="166"/>
      <c r="AA466" s="166"/>
      <c r="AB466" s="166"/>
      <c r="AC466" s="166"/>
      <c r="AD466" s="166"/>
      <c r="AE466" s="166"/>
      <c r="AF466" s="166"/>
      <c r="AG466" s="166"/>
      <c r="AH466" s="166"/>
      <c r="AI466" s="166"/>
      <c r="AJ466" s="166"/>
      <c r="AK466" s="166"/>
      <c r="AL466" s="166"/>
      <c r="AM466" s="166"/>
      <c r="AN466" s="166"/>
      <c r="AO466" s="166"/>
      <c r="AP466" s="166"/>
      <c r="AQ466" s="166"/>
      <c r="AR466" s="166"/>
      <c r="AS466" s="166"/>
      <c r="AT466" s="166"/>
      <c r="AU466" s="166"/>
      <c r="AV466" s="166"/>
      <c r="AW466" s="166"/>
      <c r="AX466" s="166"/>
      <c r="AY466" s="166"/>
      <c r="AZ466" s="166"/>
      <c r="BA466" s="166"/>
      <c r="BB466" s="166"/>
      <c r="BC466" s="166"/>
      <c r="BD466" s="166"/>
      <c r="BE466" s="166"/>
      <c r="BF466" s="166"/>
      <c r="BG466" s="166"/>
      <c r="BH466" s="166"/>
      <c r="BI466" s="166"/>
      <c r="BJ466" s="166"/>
      <c r="BK466" s="166"/>
      <c r="BL466" s="166"/>
      <c r="BM466" s="166"/>
      <c r="BN466" s="166"/>
      <c r="BO466" s="166"/>
      <c r="BP466" s="166"/>
      <c r="BQ466" s="166"/>
      <c r="BR466" s="166"/>
      <c r="BS466" s="166"/>
      <c r="BT466" s="166"/>
    </row>
    <row r="467" spans="1:72" ht="15.75" customHeight="1" thickBot="1" x14ac:dyDescent="0.3">
      <c r="A467" s="165"/>
      <c r="B467" s="165"/>
      <c r="C467" s="148"/>
      <c r="D467" s="148"/>
      <c r="E467" s="166"/>
      <c r="F467" s="166"/>
      <c r="G467" s="166"/>
      <c r="H467" s="166"/>
      <c r="I467" s="166"/>
      <c r="J467" s="166"/>
      <c r="K467" s="166"/>
      <c r="L467" s="166"/>
      <c r="M467" s="166"/>
      <c r="N467" s="166"/>
      <c r="O467" s="166"/>
      <c r="P467" s="166"/>
      <c r="Q467" s="166"/>
      <c r="R467" s="166"/>
      <c r="S467" s="166"/>
      <c r="T467" s="166"/>
      <c r="U467" s="166"/>
      <c r="V467" s="166"/>
      <c r="W467" s="166"/>
      <c r="X467" s="166"/>
      <c r="Y467" s="166"/>
      <c r="Z467" s="166"/>
      <c r="AA467" s="166"/>
      <c r="AB467" s="166"/>
      <c r="AC467" s="166"/>
      <c r="AD467" s="166"/>
      <c r="AE467" s="166"/>
      <c r="AF467" s="166"/>
      <c r="AG467" s="166"/>
      <c r="AH467" s="166"/>
      <c r="AI467" s="166"/>
      <c r="AJ467" s="166"/>
      <c r="AK467" s="166"/>
      <c r="AL467" s="166"/>
      <c r="AM467" s="166"/>
      <c r="AN467" s="166"/>
      <c r="AO467" s="166"/>
      <c r="AP467" s="166"/>
      <c r="AQ467" s="166"/>
      <c r="AR467" s="166"/>
      <c r="AS467" s="166"/>
      <c r="AT467" s="166"/>
      <c r="AU467" s="166"/>
      <c r="AV467" s="166"/>
      <c r="AW467" s="166"/>
      <c r="AX467" s="166"/>
      <c r="AY467" s="166"/>
      <c r="AZ467" s="166"/>
      <c r="BA467" s="166"/>
      <c r="BB467" s="166"/>
      <c r="BC467" s="166"/>
      <c r="BD467" s="166"/>
      <c r="BE467" s="166"/>
      <c r="BF467" s="166"/>
      <c r="BG467" s="166"/>
      <c r="BH467" s="166"/>
      <c r="BI467" s="166"/>
      <c r="BJ467" s="166"/>
      <c r="BK467" s="166"/>
      <c r="BL467" s="166"/>
      <c r="BM467" s="166"/>
      <c r="BN467" s="166"/>
      <c r="BO467" s="166"/>
      <c r="BP467" s="166"/>
      <c r="BQ467" s="166"/>
      <c r="BR467" s="166"/>
      <c r="BS467" s="166"/>
      <c r="BT467" s="166"/>
    </row>
    <row r="468" spans="1:72" ht="15.75" customHeight="1" thickBot="1" x14ac:dyDescent="0.3">
      <c r="A468" s="165"/>
      <c r="B468" s="165"/>
      <c r="C468" s="148"/>
      <c r="D468" s="148"/>
      <c r="E468" s="166"/>
      <c r="F468" s="166"/>
      <c r="G468" s="166"/>
      <c r="H468" s="166"/>
      <c r="I468" s="166"/>
      <c r="J468" s="166"/>
      <c r="K468" s="166"/>
      <c r="L468" s="166"/>
      <c r="M468" s="166"/>
      <c r="N468" s="166"/>
      <c r="O468" s="166"/>
      <c r="P468" s="166"/>
      <c r="Q468" s="166"/>
      <c r="R468" s="166"/>
      <c r="S468" s="166"/>
      <c r="T468" s="166"/>
      <c r="U468" s="166"/>
      <c r="V468" s="166"/>
      <c r="W468" s="166"/>
      <c r="X468" s="166"/>
      <c r="Y468" s="166"/>
      <c r="Z468" s="166"/>
      <c r="AA468" s="166"/>
      <c r="AB468" s="166"/>
      <c r="AC468" s="166"/>
      <c r="AD468" s="166"/>
      <c r="AE468" s="166"/>
      <c r="AF468" s="166"/>
      <c r="AG468" s="166"/>
      <c r="AH468" s="166"/>
      <c r="AI468" s="166"/>
      <c r="AJ468" s="166"/>
      <c r="AK468" s="166"/>
      <c r="AL468" s="166"/>
      <c r="AM468" s="166"/>
      <c r="AN468" s="166"/>
      <c r="AO468" s="166"/>
      <c r="AP468" s="166"/>
      <c r="AQ468" s="166"/>
      <c r="AR468" s="166"/>
      <c r="AS468" s="166"/>
      <c r="AT468" s="166"/>
      <c r="AU468" s="166"/>
      <c r="AV468" s="166"/>
      <c r="AW468" s="166"/>
      <c r="AX468" s="166"/>
      <c r="AY468" s="166"/>
      <c r="AZ468" s="166"/>
      <c r="BA468" s="166"/>
      <c r="BB468" s="166"/>
      <c r="BC468" s="166"/>
      <c r="BD468" s="166"/>
      <c r="BE468" s="166"/>
      <c r="BF468" s="166"/>
      <c r="BG468" s="166"/>
      <c r="BH468" s="166"/>
      <c r="BI468" s="166"/>
      <c r="BJ468" s="166"/>
      <c r="BK468" s="166"/>
      <c r="BL468" s="166"/>
      <c r="BM468" s="166"/>
      <c r="BN468" s="166"/>
      <c r="BO468" s="166"/>
      <c r="BP468" s="166"/>
      <c r="BQ468" s="166"/>
      <c r="BR468" s="166"/>
      <c r="BS468" s="166"/>
      <c r="BT468" s="166"/>
    </row>
    <row r="469" spans="1:72" ht="15.75" customHeight="1" thickBot="1" x14ac:dyDescent="0.3">
      <c r="A469" s="165"/>
      <c r="B469" s="165"/>
      <c r="C469" s="148"/>
      <c r="D469" s="148"/>
      <c r="E469" s="166"/>
      <c r="F469" s="166"/>
      <c r="G469" s="166"/>
      <c r="H469" s="166"/>
      <c r="I469" s="166"/>
      <c r="J469" s="166"/>
      <c r="K469" s="166"/>
      <c r="L469" s="166"/>
      <c r="M469" s="166"/>
      <c r="N469" s="166"/>
      <c r="O469" s="166"/>
      <c r="P469" s="166"/>
      <c r="Q469" s="166"/>
      <c r="R469" s="166"/>
      <c r="S469" s="166"/>
      <c r="T469" s="166"/>
      <c r="U469" s="166"/>
      <c r="V469" s="166"/>
      <c r="W469" s="166"/>
      <c r="X469" s="166"/>
      <c r="Y469" s="166"/>
      <c r="Z469" s="166"/>
      <c r="AA469" s="166"/>
      <c r="AB469" s="166"/>
      <c r="AC469" s="166"/>
      <c r="AD469" s="166"/>
      <c r="AE469" s="166"/>
      <c r="AF469" s="166"/>
      <c r="AG469" s="166"/>
      <c r="AH469" s="166"/>
      <c r="AI469" s="166"/>
      <c r="AJ469" s="166"/>
      <c r="AK469" s="166"/>
      <c r="AL469" s="166"/>
      <c r="AM469" s="166"/>
      <c r="AN469" s="166"/>
      <c r="AO469" s="166"/>
      <c r="AP469" s="166"/>
      <c r="AQ469" s="166"/>
      <c r="AR469" s="166"/>
      <c r="AS469" s="166"/>
      <c r="AT469" s="166"/>
      <c r="AU469" s="166"/>
      <c r="AV469" s="166"/>
      <c r="AW469" s="166"/>
      <c r="AX469" s="166"/>
      <c r="AY469" s="166"/>
      <c r="AZ469" s="166"/>
      <c r="BA469" s="166"/>
      <c r="BB469" s="166"/>
      <c r="BC469" s="166"/>
      <c r="BD469" s="166"/>
      <c r="BE469" s="166"/>
      <c r="BF469" s="166"/>
      <c r="BG469" s="166"/>
      <c r="BH469" s="166"/>
      <c r="BI469" s="166"/>
      <c r="BJ469" s="166"/>
      <c r="BK469" s="166"/>
      <c r="BL469" s="166"/>
      <c r="BM469" s="166"/>
      <c r="BN469" s="166"/>
      <c r="BO469" s="166"/>
      <c r="BP469" s="166"/>
      <c r="BQ469" s="166"/>
      <c r="BR469" s="166"/>
      <c r="BS469" s="166"/>
      <c r="BT469" s="166"/>
    </row>
    <row r="470" spans="1:72" ht="15.75" customHeight="1" thickBot="1" x14ac:dyDescent="0.3">
      <c r="A470" s="165"/>
      <c r="B470" s="165"/>
      <c r="C470" s="148"/>
      <c r="D470" s="148"/>
      <c r="E470" s="166"/>
      <c r="F470" s="166"/>
      <c r="G470" s="166"/>
      <c r="H470" s="166"/>
      <c r="I470" s="166"/>
      <c r="J470" s="166"/>
      <c r="K470" s="166"/>
      <c r="L470" s="166"/>
      <c r="M470" s="166"/>
      <c r="N470" s="166"/>
      <c r="O470" s="166"/>
      <c r="P470" s="166"/>
      <c r="Q470" s="166"/>
      <c r="R470" s="166"/>
      <c r="S470" s="166"/>
      <c r="T470" s="166"/>
      <c r="U470" s="166"/>
      <c r="V470" s="166"/>
      <c r="W470" s="166"/>
      <c r="X470" s="166"/>
      <c r="Y470" s="166"/>
      <c r="Z470" s="166"/>
      <c r="AA470" s="166"/>
      <c r="AB470" s="166"/>
      <c r="AC470" s="166"/>
      <c r="AD470" s="166"/>
      <c r="AE470" s="166"/>
      <c r="AF470" s="166"/>
      <c r="AG470" s="166"/>
      <c r="AH470" s="166"/>
      <c r="AI470" s="166"/>
      <c r="AJ470" s="166"/>
      <c r="AK470" s="166"/>
      <c r="AL470" s="166"/>
      <c r="AM470" s="166"/>
      <c r="AN470" s="166"/>
      <c r="AO470" s="166"/>
      <c r="AP470" s="166"/>
      <c r="AQ470" s="166"/>
      <c r="AR470" s="166"/>
      <c r="AS470" s="166"/>
      <c r="AT470" s="166"/>
      <c r="AU470" s="166"/>
      <c r="AV470" s="166"/>
      <c r="AW470" s="166"/>
      <c r="AX470" s="166"/>
      <c r="AY470" s="166"/>
      <c r="AZ470" s="166"/>
      <c r="BA470" s="166"/>
      <c r="BB470" s="166"/>
      <c r="BC470" s="166"/>
      <c r="BD470" s="166"/>
      <c r="BE470" s="166"/>
      <c r="BF470" s="166"/>
      <c r="BG470" s="166"/>
      <c r="BH470" s="166"/>
      <c r="BI470" s="166"/>
      <c r="BJ470" s="166"/>
      <c r="BK470" s="166"/>
      <c r="BL470" s="166"/>
      <c r="BM470" s="166"/>
      <c r="BN470" s="166"/>
      <c r="BO470" s="166"/>
      <c r="BP470" s="166"/>
      <c r="BQ470" s="166"/>
      <c r="BR470" s="166"/>
      <c r="BS470" s="166"/>
      <c r="BT470" s="166"/>
    </row>
    <row r="471" spans="1:72" ht="15.75" customHeight="1" thickBot="1" x14ac:dyDescent="0.3">
      <c r="A471" s="165"/>
      <c r="B471" s="165"/>
      <c r="C471" s="148"/>
      <c r="D471" s="148"/>
      <c r="E471" s="166"/>
      <c r="F471" s="166"/>
      <c r="G471" s="166"/>
      <c r="H471" s="166"/>
      <c r="I471" s="166"/>
      <c r="J471" s="166"/>
      <c r="K471" s="166"/>
      <c r="L471" s="166"/>
      <c r="M471" s="166"/>
      <c r="N471" s="166"/>
      <c r="O471" s="166"/>
      <c r="P471" s="166"/>
      <c r="Q471" s="166"/>
      <c r="R471" s="166"/>
      <c r="S471" s="166"/>
      <c r="T471" s="166"/>
      <c r="U471" s="166"/>
      <c r="V471" s="166"/>
      <c r="W471" s="166"/>
      <c r="X471" s="166"/>
      <c r="Y471" s="166"/>
      <c r="Z471" s="166"/>
      <c r="AA471" s="166"/>
      <c r="AB471" s="166"/>
      <c r="AC471" s="166"/>
      <c r="AD471" s="166"/>
      <c r="AE471" s="166"/>
      <c r="AF471" s="166"/>
      <c r="AG471" s="166"/>
      <c r="AH471" s="166"/>
      <c r="AI471" s="166"/>
      <c r="AJ471" s="166"/>
      <c r="AK471" s="166"/>
      <c r="AL471" s="166"/>
      <c r="AM471" s="166"/>
      <c r="AN471" s="166"/>
      <c r="AO471" s="166"/>
      <c r="AP471" s="166"/>
      <c r="AQ471" s="166"/>
      <c r="AR471" s="166"/>
      <c r="AS471" s="166"/>
      <c r="AT471" s="166"/>
      <c r="AU471" s="166"/>
      <c r="AV471" s="166"/>
      <c r="AW471" s="166"/>
      <c r="AX471" s="166"/>
      <c r="AY471" s="166"/>
      <c r="AZ471" s="166"/>
      <c r="BA471" s="166"/>
      <c r="BB471" s="166"/>
      <c r="BC471" s="166"/>
      <c r="BD471" s="166"/>
      <c r="BE471" s="166"/>
      <c r="BF471" s="166"/>
      <c r="BG471" s="166"/>
      <c r="BH471" s="166"/>
      <c r="BI471" s="166"/>
      <c r="BJ471" s="166"/>
      <c r="BK471" s="166"/>
      <c r="BL471" s="166"/>
      <c r="BM471" s="166"/>
      <c r="BN471" s="166"/>
      <c r="BO471" s="166"/>
      <c r="BP471" s="166"/>
      <c r="BQ471" s="166"/>
      <c r="BR471" s="166"/>
      <c r="BS471" s="166"/>
      <c r="BT471" s="166"/>
    </row>
    <row r="472" spans="1:72" ht="15.75" customHeight="1" thickBot="1" x14ac:dyDescent="0.3">
      <c r="A472" s="165"/>
      <c r="B472" s="165"/>
      <c r="C472" s="148"/>
      <c r="D472" s="148"/>
      <c r="E472" s="166"/>
      <c r="F472" s="166"/>
      <c r="G472" s="166"/>
      <c r="H472" s="166"/>
      <c r="I472" s="166"/>
      <c r="J472" s="166"/>
      <c r="K472" s="166"/>
      <c r="L472" s="166"/>
      <c r="M472" s="166"/>
      <c r="N472" s="166"/>
      <c r="O472" s="166"/>
      <c r="P472" s="166"/>
      <c r="Q472" s="166"/>
      <c r="R472" s="166"/>
      <c r="S472" s="166"/>
      <c r="T472" s="166"/>
      <c r="U472" s="166"/>
      <c r="V472" s="166"/>
      <c r="W472" s="166"/>
      <c r="X472" s="166"/>
      <c r="Y472" s="166"/>
      <c r="Z472" s="166"/>
      <c r="AA472" s="166"/>
      <c r="AB472" s="166"/>
      <c r="AC472" s="166"/>
      <c r="AD472" s="166"/>
      <c r="AE472" s="166"/>
      <c r="AF472" s="166"/>
      <c r="AG472" s="166"/>
      <c r="AH472" s="166"/>
      <c r="AI472" s="166"/>
      <c r="AJ472" s="166"/>
      <c r="AK472" s="166"/>
      <c r="AL472" s="166"/>
      <c r="AM472" s="166"/>
      <c r="AN472" s="166"/>
      <c r="AO472" s="166"/>
      <c r="AP472" s="166"/>
      <c r="AQ472" s="166"/>
      <c r="AR472" s="166"/>
      <c r="AS472" s="166"/>
      <c r="AT472" s="166"/>
      <c r="AU472" s="166"/>
      <c r="AV472" s="166"/>
      <c r="AW472" s="166"/>
      <c r="AX472" s="166"/>
      <c r="AY472" s="166"/>
      <c r="AZ472" s="166"/>
      <c r="BA472" s="166"/>
      <c r="BB472" s="166"/>
      <c r="BC472" s="166"/>
      <c r="BD472" s="166"/>
      <c r="BE472" s="166"/>
      <c r="BF472" s="166"/>
      <c r="BG472" s="166"/>
      <c r="BH472" s="166"/>
      <c r="BI472" s="166"/>
      <c r="BJ472" s="166"/>
      <c r="BK472" s="166"/>
      <c r="BL472" s="166"/>
      <c r="BM472" s="166"/>
      <c r="BN472" s="166"/>
      <c r="BO472" s="166"/>
      <c r="BP472" s="166"/>
      <c r="BQ472" s="166"/>
      <c r="BR472" s="166"/>
      <c r="BS472" s="166"/>
      <c r="BT472" s="166"/>
    </row>
    <row r="473" spans="1:72" ht="15.75" customHeight="1" thickBot="1" x14ac:dyDescent="0.3">
      <c r="A473" s="165"/>
      <c r="B473" s="165"/>
      <c r="C473" s="148"/>
      <c r="D473" s="148"/>
      <c r="E473" s="166"/>
      <c r="F473" s="166"/>
      <c r="G473" s="166"/>
      <c r="H473" s="166"/>
      <c r="I473" s="166"/>
      <c r="J473" s="166"/>
      <c r="K473" s="166"/>
      <c r="L473" s="166"/>
      <c r="M473" s="166"/>
      <c r="N473" s="166"/>
      <c r="O473" s="166"/>
      <c r="P473" s="166"/>
      <c r="Q473" s="166"/>
      <c r="R473" s="166"/>
      <c r="S473" s="166"/>
      <c r="T473" s="166"/>
      <c r="U473" s="166"/>
      <c r="V473" s="166"/>
      <c r="W473" s="166"/>
      <c r="X473" s="166"/>
      <c r="Y473" s="166"/>
      <c r="Z473" s="166"/>
      <c r="AA473" s="166"/>
      <c r="AB473" s="166"/>
      <c r="AC473" s="166"/>
      <c r="AD473" s="166"/>
      <c r="AE473" s="166"/>
      <c r="AF473" s="166"/>
      <c r="AG473" s="166"/>
      <c r="AH473" s="166"/>
      <c r="AI473" s="166"/>
      <c r="AJ473" s="166"/>
      <c r="AK473" s="166"/>
      <c r="AL473" s="166"/>
      <c r="AM473" s="166"/>
      <c r="AN473" s="166"/>
      <c r="AO473" s="166"/>
      <c r="AP473" s="166"/>
      <c r="AQ473" s="166"/>
      <c r="AR473" s="166"/>
      <c r="AS473" s="166"/>
      <c r="AT473" s="166"/>
      <c r="AU473" s="166"/>
      <c r="AV473" s="166"/>
      <c r="AW473" s="166"/>
      <c r="AX473" s="166"/>
      <c r="AY473" s="166"/>
      <c r="AZ473" s="166"/>
      <c r="BA473" s="166"/>
      <c r="BB473" s="166"/>
      <c r="BC473" s="166"/>
      <c r="BD473" s="166"/>
      <c r="BE473" s="166"/>
      <c r="BF473" s="166"/>
      <c r="BG473" s="166"/>
      <c r="BH473" s="166"/>
      <c r="BI473" s="166"/>
      <c r="BJ473" s="166"/>
      <c r="BK473" s="166"/>
      <c r="BL473" s="166"/>
      <c r="BM473" s="166"/>
      <c r="BN473" s="166"/>
      <c r="BO473" s="166"/>
      <c r="BP473" s="166"/>
      <c r="BQ473" s="166"/>
      <c r="BR473" s="166"/>
      <c r="BS473" s="166"/>
      <c r="BT473" s="166"/>
    </row>
    <row r="474" spans="1:72" ht="15.75" customHeight="1" thickBot="1" x14ac:dyDescent="0.3">
      <c r="A474" s="165"/>
      <c r="B474" s="165"/>
      <c r="C474" s="148"/>
      <c r="D474" s="148"/>
      <c r="E474" s="166"/>
      <c r="F474" s="166"/>
      <c r="G474" s="166"/>
      <c r="H474" s="166"/>
      <c r="I474" s="166"/>
      <c r="J474" s="166"/>
      <c r="K474" s="166"/>
      <c r="L474" s="166"/>
      <c r="M474" s="166"/>
      <c r="N474" s="166"/>
      <c r="O474" s="166"/>
      <c r="P474" s="166"/>
      <c r="Q474" s="166"/>
      <c r="R474" s="166"/>
      <c r="S474" s="166"/>
      <c r="T474" s="166"/>
      <c r="U474" s="166"/>
      <c r="V474" s="166"/>
      <c r="W474" s="166"/>
      <c r="X474" s="166"/>
      <c r="Y474" s="166"/>
      <c r="Z474" s="166"/>
      <c r="AA474" s="166"/>
      <c r="AB474" s="166"/>
      <c r="AC474" s="166"/>
      <c r="AD474" s="166"/>
      <c r="AE474" s="166"/>
      <c r="AF474" s="166"/>
      <c r="AG474" s="166"/>
      <c r="AH474" s="166"/>
      <c r="AI474" s="166"/>
      <c r="AJ474" s="166"/>
      <c r="AK474" s="166"/>
      <c r="AL474" s="166"/>
      <c r="AM474" s="166"/>
      <c r="AN474" s="166"/>
      <c r="AO474" s="166"/>
      <c r="AP474" s="166"/>
      <c r="AQ474" s="166"/>
      <c r="AR474" s="166"/>
      <c r="AS474" s="166"/>
      <c r="AT474" s="166"/>
      <c r="AU474" s="166"/>
      <c r="AV474" s="166"/>
      <c r="AW474" s="166"/>
      <c r="AX474" s="166"/>
      <c r="AY474" s="166"/>
      <c r="AZ474" s="166"/>
      <c r="BA474" s="166"/>
      <c r="BB474" s="166"/>
      <c r="BC474" s="166"/>
      <c r="BD474" s="166"/>
      <c r="BE474" s="166"/>
      <c r="BF474" s="166"/>
      <c r="BG474" s="166"/>
      <c r="BH474" s="166"/>
      <c r="BI474" s="166"/>
      <c r="BJ474" s="166"/>
      <c r="BK474" s="166"/>
      <c r="BL474" s="166"/>
      <c r="BM474" s="166"/>
      <c r="BN474" s="166"/>
      <c r="BO474" s="166"/>
      <c r="BP474" s="166"/>
      <c r="BQ474" s="166"/>
      <c r="BR474" s="166"/>
      <c r="BS474" s="166"/>
      <c r="BT474" s="166"/>
    </row>
    <row r="475" spans="1:72" ht="15.75" customHeight="1" thickBot="1" x14ac:dyDescent="0.3">
      <c r="A475" s="165"/>
      <c r="B475" s="165"/>
      <c r="C475" s="148"/>
      <c r="D475" s="148"/>
      <c r="E475" s="166"/>
      <c r="F475" s="166"/>
      <c r="G475" s="166"/>
      <c r="H475" s="166"/>
      <c r="I475" s="166"/>
      <c r="J475" s="166"/>
      <c r="K475" s="166"/>
      <c r="L475" s="166"/>
      <c r="M475" s="166"/>
      <c r="N475" s="166"/>
      <c r="O475" s="166"/>
      <c r="P475" s="166"/>
      <c r="Q475" s="166"/>
      <c r="R475" s="166"/>
      <c r="S475" s="166"/>
      <c r="T475" s="166"/>
      <c r="U475" s="166"/>
      <c r="V475" s="166"/>
      <c r="W475" s="166"/>
      <c r="X475" s="166"/>
      <c r="Y475" s="166"/>
      <c r="Z475" s="166"/>
      <c r="AA475" s="166"/>
      <c r="AB475" s="166"/>
      <c r="AC475" s="166"/>
      <c r="AD475" s="166"/>
      <c r="AE475" s="166"/>
      <c r="AF475" s="166"/>
      <c r="AG475" s="166"/>
      <c r="AH475" s="166"/>
      <c r="AI475" s="166"/>
      <c r="AJ475" s="166"/>
      <c r="AK475" s="166"/>
      <c r="AL475" s="166"/>
      <c r="AM475" s="166"/>
      <c r="AN475" s="166"/>
      <c r="AO475" s="166"/>
      <c r="AP475" s="166"/>
      <c r="AQ475" s="166"/>
      <c r="AR475" s="166"/>
      <c r="AS475" s="166"/>
      <c r="AT475" s="166"/>
      <c r="AU475" s="166"/>
      <c r="AV475" s="166"/>
      <c r="AW475" s="166"/>
      <c r="AX475" s="166"/>
      <c r="AY475" s="166"/>
      <c r="AZ475" s="166"/>
      <c r="BA475" s="166"/>
      <c r="BB475" s="166"/>
      <c r="BC475" s="166"/>
      <c r="BD475" s="166"/>
      <c r="BE475" s="166"/>
      <c r="BF475" s="166"/>
      <c r="BG475" s="166"/>
      <c r="BH475" s="166"/>
      <c r="BI475" s="166"/>
      <c r="BJ475" s="166"/>
      <c r="BK475" s="166"/>
      <c r="BL475" s="166"/>
      <c r="BM475" s="166"/>
      <c r="BN475" s="166"/>
      <c r="BO475" s="166"/>
      <c r="BP475" s="166"/>
      <c r="BQ475" s="166"/>
      <c r="BR475" s="166"/>
      <c r="BS475" s="166"/>
      <c r="BT475" s="166"/>
    </row>
    <row r="476" spans="1:72" ht="15.75" customHeight="1" thickBot="1" x14ac:dyDescent="0.3">
      <c r="A476" s="165"/>
      <c r="B476" s="165"/>
      <c r="C476" s="148"/>
      <c r="D476" s="148"/>
      <c r="E476" s="166"/>
      <c r="F476" s="166"/>
      <c r="G476" s="166"/>
      <c r="H476" s="166"/>
      <c r="I476" s="166"/>
      <c r="J476" s="166"/>
      <c r="K476" s="166"/>
      <c r="L476" s="166"/>
      <c r="M476" s="166"/>
      <c r="N476" s="166"/>
      <c r="O476" s="166"/>
      <c r="P476" s="166"/>
      <c r="Q476" s="166"/>
      <c r="R476" s="166"/>
      <c r="S476" s="166"/>
      <c r="T476" s="166"/>
      <c r="U476" s="166"/>
      <c r="V476" s="166"/>
      <c r="W476" s="166"/>
      <c r="X476" s="166"/>
      <c r="Y476" s="166"/>
      <c r="Z476" s="166"/>
      <c r="AA476" s="166"/>
      <c r="AB476" s="166"/>
      <c r="AC476" s="166"/>
      <c r="AD476" s="166"/>
      <c r="AE476" s="166"/>
      <c r="AF476" s="166"/>
      <c r="AG476" s="166"/>
      <c r="AH476" s="166"/>
      <c r="AI476" s="166"/>
      <c r="AJ476" s="166"/>
      <c r="AK476" s="166"/>
      <c r="AL476" s="166"/>
      <c r="AM476" s="166"/>
      <c r="AN476" s="166"/>
      <c r="AO476" s="166"/>
      <c r="AP476" s="166"/>
      <c r="AQ476" s="166"/>
      <c r="AR476" s="166"/>
      <c r="AS476" s="166"/>
      <c r="AT476" s="166"/>
      <c r="AU476" s="166"/>
      <c r="AV476" s="166"/>
      <c r="AW476" s="166"/>
      <c r="AX476" s="166"/>
      <c r="AY476" s="166"/>
      <c r="AZ476" s="166"/>
      <c r="BA476" s="166"/>
      <c r="BB476" s="166"/>
      <c r="BC476" s="166"/>
      <c r="BD476" s="166"/>
      <c r="BE476" s="166"/>
      <c r="BF476" s="166"/>
      <c r="BG476" s="166"/>
      <c r="BH476" s="166"/>
      <c r="BI476" s="166"/>
      <c r="BJ476" s="166"/>
      <c r="BK476" s="166"/>
      <c r="BL476" s="166"/>
      <c r="BM476" s="166"/>
      <c r="BN476" s="166"/>
      <c r="BO476" s="166"/>
      <c r="BP476" s="166"/>
      <c r="BQ476" s="166"/>
      <c r="BR476" s="166"/>
      <c r="BS476" s="166"/>
      <c r="BT476" s="166"/>
    </row>
    <row r="477" spans="1:72" ht="15.75" customHeight="1" thickBot="1" x14ac:dyDescent="0.3">
      <c r="A477" s="165"/>
      <c r="B477" s="165"/>
      <c r="C477" s="148"/>
      <c r="D477" s="148"/>
      <c r="E477" s="166"/>
      <c r="F477" s="166"/>
      <c r="G477" s="166"/>
      <c r="H477" s="166"/>
      <c r="I477" s="166"/>
      <c r="J477" s="166"/>
      <c r="K477" s="166"/>
      <c r="L477" s="166"/>
      <c r="M477" s="166"/>
      <c r="N477" s="166"/>
      <c r="O477" s="166"/>
      <c r="P477" s="166"/>
      <c r="Q477" s="166"/>
      <c r="R477" s="166"/>
      <c r="S477" s="166"/>
      <c r="T477" s="166"/>
      <c r="U477" s="166"/>
      <c r="V477" s="166"/>
      <c r="W477" s="166"/>
      <c r="X477" s="166"/>
      <c r="Y477" s="166"/>
      <c r="Z477" s="166"/>
      <c r="AA477" s="166"/>
      <c r="AB477" s="166"/>
      <c r="AC477" s="166"/>
      <c r="AD477" s="166"/>
      <c r="AE477" s="166"/>
      <c r="AF477" s="166"/>
      <c r="AG477" s="166"/>
      <c r="AH477" s="166"/>
      <c r="AI477" s="166"/>
      <c r="AJ477" s="166"/>
      <c r="AK477" s="166"/>
      <c r="AL477" s="166"/>
      <c r="AM477" s="166"/>
      <c r="AN477" s="166"/>
      <c r="AO477" s="166"/>
      <c r="AP477" s="166"/>
      <c r="AQ477" s="166"/>
      <c r="AR477" s="166"/>
      <c r="AS477" s="166"/>
      <c r="AT477" s="166"/>
      <c r="AU477" s="166"/>
      <c r="AV477" s="166"/>
      <c r="AW477" s="166"/>
      <c r="AX477" s="166"/>
      <c r="AY477" s="166"/>
      <c r="AZ477" s="166"/>
      <c r="BA477" s="166"/>
      <c r="BB477" s="166"/>
      <c r="BC477" s="166"/>
      <c r="BD477" s="166"/>
      <c r="BE477" s="166"/>
      <c r="BF477" s="166"/>
      <c r="BG477" s="166"/>
      <c r="BH477" s="166"/>
      <c r="BI477" s="166"/>
      <c r="BJ477" s="166"/>
      <c r="BK477" s="166"/>
      <c r="BL477" s="166"/>
      <c r="BM477" s="166"/>
      <c r="BN477" s="166"/>
      <c r="BO477" s="166"/>
      <c r="BP477" s="166"/>
      <c r="BQ477" s="166"/>
      <c r="BR477" s="166"/>
      <c r="BS477" s="166"/>
      <c r="BT477" s="166"/>
    </row>
    <row r="478" spans="1:72" ht="15.75" customHeight="1" thickBot="1" x14ac:dyDescent="0.3">
      <c r="A478" s="165"/>
      <c r="B478" s="165"/>
      <c r="C478" s="148"/>
      <c r="D478" s="148"/>
      <c r="E478" s="166"/>
      <c r="F478" s="166"/>
      <c r="G478" s="166"/>
      <c r="H478" s="166"/>
      <c r="I478" s="166"/>
      <c r="J478" s="166"/>
      <c r="K478" s="166"/>
      <c r="L478" s="166"/>
      <c r="M478" s="166"/>
      <c r="N478" s="166"/>
      <c r="O478" s="166"/>
      <c r="P478" s="166"/>
      <c r="Q478" s="166"/>
      <c r="R478" s="166"/>
      <c r="S478" s="166"/>
      <c r="T478" s="166"/>
      <c r="U478" s="166"/>
      <c r="V478" s="166"/>
      <c r="W478" s="166"/>
      <c r="X478" s="166"/>
      <c r="Y478" s="166"/>
      <c r="Z478" s="166"/>
      <c r="AA478" s="166"/>
      <c r="AB478" s="166"/>
      <c r="AC478" s="166"/>
      <c r="AD478" s="166"/>
      <c r="AE478" s="166"/>
      <c r="AF478" s="166"/>
      <c r="AG478" s="166"/>
      <c r="AH478" s="166"/>
      <c r="AI478" s="166"/>
      <c r="AJ478" s="166"/>
      <c r="AK478" s="166"/>
      <c r="AL478" s="166"/>
      <c r="AM478" s="166"/>
      <c r="AN478" s="166"/>
      <c r="AO478" s="166"/>
      <c r="AP478" s="166"/>
      <c r="AQ478" s="166"/>
      <c r="AR478" s="166"/>
      <c r="AS478" s="166"/>
      <c r="AT478" s="166"/>
      <c r="AU478" s="166"/>
      <c r="AV478" s="166"/>
      <c r="AW478" s="166"/>
      <c r="AX478" s="166"/>
      <c r="AY478" s="166"/>
      <c r="AZ478" s="166"/>
      <c r="BA478" s="166"/>
      <c r="BB478" s="166"/>
      <c r="BC478" s="166"/>
      <c r="BD478" s="166"/>
      <c r="BE478" s="166"/>
      <c r="BF478" s="166"/>
      <c r="BG478" s="166"/>
      <c r="BH478" s="166"/>
      <c r="BI478" s="166"/>
      <c r="BJ478" s="166"/>
      <c r="BK478" s="166"/>
      <c r="BL478" s="166"/>
      <c r="BM478" s="166"/>
      <c r="BN478" s="166"/>
      <c r="BO478" s="166"/>
      <c r="BP478" s="166"/>
      <c r="BQ478" s="166"/>
      <c r="BR478" s="166"/>
      <c r="BS478" s="166"/>
      <c r="BT478" s="166"/>
    </row>
    <row r="479" spans="1:72" ht="15.75" customHeight="1" thickBot="1" x14ac:dyDescent="0.3">
      <c r="A479" s="165"/>
      <c r="B479" s="165"/>
      <c r="C479" s="148"/>
      <c r="D479" s="148"/>
      <c r="E479" s="166"/>
      <c r="F479" s="166"/>
      <c r="G479" s="166"/>
      <c r="H479" s="166"/>
      <c r="I479" s="166"/>
      <c r="J479" s="166"/>
      <c r="K479" s="166"/>
      <c r="L479" s="166"/>
      <c r="M479" s="166"/>
      <c r="N479" s="166"/>
      <c r="O479" s="166"/>
      <c r="P479" s="166"/>
      <c r="Q479" s="166"/>
      <c r="R479" s="166"/>
      <c r="S479" s="166"/>
      <c r="T479" s="166"/>
      <c r="U479" s="166"/>
      <c r="V479" s="166"/>
      <c r="W479" s="166"/>
      <c r="X479" s="166"/>
      <c r="Y479" s="166"/>
      <c r="Z479" s="166"/>
      <c r="AA479" s="166"/>
      <c r="AB479" s="166"/>
      <c r="AC479" s="166"/>
      <c r="AD479" s="166"/>
      <c r="AE479" s="166"/>
      <c r="AF479" s="166"/>
      <c r="AG479" s="166"/>
      <c r="AH479" s="166"/>
      <c r="AI479" s="166"/>
      <c r="AJ479" s="166"/>
      <c r="AK479" s="166"/>
      <c r="AL479" s="166"/>
      <c r="AM479" s="166"/>
      <c r="AN479" s="166"/>
      <c r="AO479" s="166"/>
      <c r="AP479" s="166"/>
      <c r="AQ479" s="166"/>
      <c r="AR479" s="166"/>
      <c r="AS479" s="166"/>
      <c r="AT479" s="166"/>
      <c r="AU479" s="166"/>
      <c r="AV479" s="166"/>
      <c r="AW479" s="166"/>
      <c r="AX479" s="166"/>
      <c r="AY479" s="166"/>
      <c r="AZ479" s="166"/>
      <c r="BA479" s="166"/>
      <c r="BB479" s="166"/>
      <c r="BC479" s="166"/>
      <c r="BD479" s="166"/>
      <c r="BE479" s="166"/>
      <c r="BF479" s="166"/>
      <c r="BG479" s="166"/>
      <c r="BH479" s="166"/>
      <c r="BI479" s="166"/>
      <c r="BJ479" s="166"/>
      <c r="BK479" s="166"/>
      <c r="BL479" s="166"/>
      <c r="BM479" s="166"/>
      <c r="BN479" s="166"/>
      <c r="BO479" s="166"/>
      <c r="BP479" s="166"/>
      <c r="BQ479" s="166"/>
      <c r="BR479" s="166"/>
      <c r="BS479" s="166"/>
      <c r="BT479" s="166"/>
    </row>
    <row r="480" spans="1:72" ht="15.75" customHeight="1" thickBot="1" x14ac:dyDescent="0.3">
      <c r="A480" s="165"/>
      <c r="B480" s="165"/>
      <c r="C480" s="148"/>
      <c r="D480" s="148"/>
      <c r="E480" s="166"/>
      <c r="F480" s="166"/>
      <c r="G480" s="166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  <c r="T480" s="166"/>
      <c r="U480" s="166"/>
      <c r="V480" s="166"/>
      <c r="W480" s="166"/>
      <c r="X480" s="166"/>
      <c r="Y480" s="166"/>
      <c r="Z480" s="166"/>
      <c r="AA480" s="166"/>
      <c r="AB480" s="166"/>
      <c r="AC480" s="166"/>
      <c r="AD480" s="166"/>
      <c r="AE480" s="166"/>
      <c r="AF480" s="166"/>
      <c r="AG480" s="166"/>
      <c r="AH480" s="166"/>
      <c r="AI480" s="166"/>
      <c r="AJ480" s="166"/>
      <c r="AK480" s="166"/>
      <c r="AL480" s="166"/>
      <c r="AM480" s="166"/>
      <c r="AN480" s="166"/>
      <c r="AO480" s="166"/>
      <c r="AP480" s="166"/>
      <c r="AQ480" s="166"/>
      <c r="AR480" s="166"/>
      <c r="AS480" s="166"/>
      <c r="AT480" s="166"/>
      <c r="AU480" s="166"/>
      <c r="AV480" s="166"/>
      <c r="AW480" s="166"/>
      <c r="AX480" s="166"/>
      <c r="AY480" s="166"/>
      <c r="AZ480" s="166"/>
      <c r="BA480" s="166"/>
      <c r="BB480" s="166"/>
      <c r="BC480" s="166"/>
      <c r="BD480" s="166"/>
      <c r="BE480" s="166"/>
      <c r="BF480" s="166"/>
      <c r="BG480" s="166"/>
      <c r="BH480" s="166"/>
      <c r="BI480" s="166"/>
      <c r="BJ480" s="166"/>
      <c r="BK480" s="166"/>
      <c r="BL480" s="166"/>
      <c r="BM480" s="166"/>
      <c r="BN480" s="166"/>
      <c r="BO480" s="166"/>
      <c r="BP480" s="166"/>
      <c r="BQ480" s="166"/>
      <c r="BR480" s="166"/>
      <c r="BS480" s="166"/>
      <c r="BT480" s="166"/>
    </row>
    <row r="481" spans="1:72" ht="15.75" customHeight="1" thickBot="1" x14ac:dyDescent="0.3">
      <c r="A481" s="165"/>
      <c r="B481" s="165"/>
      <c r="C481" s="148"/>
      <c r="D481" s="148"/>
      <c r="E481" s="166"/>
      <c r="F481" s="166"/>
      <c r="G481" s="166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  <c r="T481" s="166"/>
      <c r="U481" s="166"/>
      <c r="V481" s="166"/>
      <c r="W481" s="166"/>
      <c r="X481" s="166"/>
      <c r="Y481" s="166"/>
      <c r="Z481" s="166"/>
      <c r="AA481" s="166"/>
      <c r="AB481" s="166"/>
      <c r="AC481" s="166"/>
      <c r="AD481" s="166"/>
      <c r="AE481" s="166"/>
      <c r="AF481" s="166"/>
      <c r="AG481" s="166"/>
      <c r="AH481" s="166"/>
      <c r="AI481" s="166"/>
      <c r="AJ481" s="166"/>
      <c r="AK481" s="166"/>
      <c r="AL481" s="166"/>
      <c r="AM481" s="166"/>
      <c r="AN481" s="166"/>
      <c r="AO481" s="166"/>
      <c r="AP481" s="166"/>
      <c r="AQ481" s="166"/>
      <c r="AR481" s="166"/>
      <c r="AS481" s="166"/>
      <c r="AT481" s="166"/>
      <c r="AU481" s="166"/>
      <c r="AV481" s="166"/>
      <c r="AW481" s="166"/>
      <c r="AX481" s="166"/>
      <c r="AY481" s="166"/>
      <c r="AZ481" s="166"/>
      <c r="BA481" s="166"/>
      <c r="BB481" s="166"/>
      <c r="BC481" s="166"/>
      <c r="BD481" s="166"/>
      <c r="BE481" s="166"/>
      <c r="BF481" s="166"/>
      <c r="BG481" s="166"/>
      <c r="BH481" s="166"/>
      <c r="BI481" s="166"/>
      <c r="BJ481" s="166"/>
      <c r="BK481" s="166"/>
      <c r="BL481" s="166"/>
      <c r="BM481" s="166"/>
      <c r="BN481" s="166"/>
      <c r="BO481" s="166"/>
      <c r="BP481" s="166"/>
      <c r="BQ481" s="166"/>
      <c r="BR481" s="166"/>
      <c r="BS481" s="166"/>
      <c r="BT481" s="166"/>
    </row>
    <row r="482" spans="1:72" ht="15.75" customHeight="1" thickBot="1" x14ac:dyDescent="0.3">
      <c r="A482" s="165"/>
      <c r="B482" s="165"/>
      <c r="C482" s="148"/>
      <c r="D482" s="148"/>
      <c r="E482" s="166"/>
      <c r="F482" s="166"/>
      <c r="G482" s="166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  <c r="T482" s="166"/>
      <c r="U482" s="166"/>
      <c r="V482" s="166"/>
      <c r="W482" s="166"/>
      <c r="X482" s="166"/>
      <c r="Y482" s="166"/>
      <c r="Z482" s="166"/>
      <c r="AA482" s="166"/>
      <c r="AB482" s="166"/>
      <c r="AC482" s="166"/>
      <c r="AD482" s="166"/>
      <c r="AE482" s="166"/>
      <c r="AF482" s="166"/>
      <c r="AG482" s="166"/>
      <c r="AH482" s="166"/>
      <c r="AI482" s="166"/>
      <c r="AJ482" s="166"/>
      <c r="AK482" s="166"/>
      <c r="AL482" s="166"/>
      <c r="AM482" s="166"/>
      <c r="AN482" s="166"/>
      <c r="AO482" s="166"/>
      <c r="AP482" s="166"/>
      <c r="AQ482" s="166"/>
      <c r="AR482" s="166"/>
      <c r="AS482" s="166"/>
      <c r="AT482" s="166"/>
      <c r="AU482" s="166"/>
      <c r="AV482" s="166"/>
      <c r="AW482" s="166"/>
      <c r="AX482" s="166"/>
      <c r="AY482" s="166"/>
      <c r="AZ482" s="166"/>
      <c r="BA482" s="166"/>
      <c r="BB482" s="166"/>
      <c r="BC482" s="166"/>
      <c r="BD482" s="166"/>
      <c r="BE482" s="166"/>
      <c r="BF482" s="166"/>
      <c r="BG482" s="166"/>
      <c r="BH482" s="166"/>
      <c r="BI482" s="166"/>
      <c r="BJ482" s="166"/>
      <c r="BK482" s="166"/>
      <c r="BL482" s="166"/>
      <c r="BM482" s="166"/>
      <c r="BN482" s="166"/>
      <c r="BO482" s="166"/>
      <c r="BP482" s="166"/>
      <c r="BQ482" s="166"/>
      <c r="BR482" s="166"/>
      <c r="BS482" s="166"/>
      <c r="BT482" s="166"/>
    </row>
    <row r="483" spans="1:72" ht="15.75" customHeight="1" thickBot="1" x14ac:dyDescent="0.3">
      <c r="A483" s="165"/>
      <c r="B483" s="165"/>
      <c r="C483" s="148"/>
      <c r="D483" s="148"/>
      <c r="E483" s="166"/>
      <c r="F483" s="166"/>
      <c r="G483" s="166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  <c r="T483" s="166"/>
      <c r="U483" s="166"/>
      <c r="V483" s="166"/>
      <c r="W483" s="166"/>
      <c r="X483" s="166"/>
      <c r="Y483" s="166"/>
      <c r="Z483" s="166"/>
      <c r="AA483" s="166"/>
      <c r="AB483" s="166"/>
      <c r="AC483" s="166"/>
      <c r="AD483" s="166"/>
      <c r="AE483" s="166"/>
      <c r="AF483" s="166"/>
      <c r="AG483" s="166"/>
      <c r="AH483" s="166"/>
      <c r="AI483" s="166"/>
      <c r="AJ483" s="166"/>
      <c r="AK483" s="166"/>
      <c r="AL483" s="166"/>
      <c r="AM483" s="166"/>
      <c r="AN483" s="166"/>
      <c r="AO483" s="166"/>
      <c r="AP483" s="166"/>
      <c r="AQ483" s="166"/>
      <c r="AR483" s="166"/>
      <c r="AS483" s="166"/>
      <c r="AT483" s="166"/>
      <c r="AU483" s="166"/>
      <c r="AV483" s="166"/>
      <c r="AW483" s="166"/>
      <c r="AX483" s="166"/>
      <c r="AY483" s="166"/>
      <c r="AZ483" s="166"/>
      <c r="BA483" s="166"/>
      <c r="BB483" s="166"/>
      <c r="BC483" s="166"/>
      <c r="BD483" s="166"/>
      <c r="BE483" s="166"/>
      <c r="BF483" s="166"/>
      <c r="BG483" s="166"/>
      <c r="BH483" s="166"/>
      <c r="BI483" s="166"/>
      <c r="BJ483" s="166"/>
      <c r="BK483" s="166"/>
      <c r="BL483" s="166"/>
      <c r="BM483" s="166"/>
      <c r="BN483" s="166"/>
      <c r="BO483" s="166"/>
      <c r="BP483" s="166"/>
      <c r="BQ483" s="166"/>
      <c r="BR483" s="166"/>
      <c r="BS483" s="166"/>
      <c r="BT483" s="166"/>
    </row>
    <row r="484" spans="1:72" ht="15.75" customHeight="1" thickBot="1" x14ac:dyDescent="0.3">
      <c r="A484" s="165"/>
      <c r="B484" s="165"/>
      <c r="C484" s="148"/>
      <c r="D484" s="148"/>
      <c r="E484" s="166"/>
      <c r="F484" s="166"/>
      <c r="G484" s="166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  <c r="T484" s="166"/>
      <c r="U484" s="166"/>
      <c r="V484" s="166"/>
      <c r="W484" s="166"/>
      <c r="X484" s="166"/>
      <c r="Y484" s="166"/>
      <c r="Z484" s="166"/>
      <c r="AA484" s="166"/>
      <c r="AB484" s="166"/>
      <c r="AC484" s="166"/>
      <c r="AD484" s="166"/>
      <c r="AE484" s="166"/>
      <c r="AF484" s="166"/>
      <c r="AG484" s="166"/>
      <c r="AH484" s="166"/>
      <c r="AI484" s="166"/>
      <c r="AJ484" s="166"/>
      <c r="AK484" s="166"/>
      <c r="AL484" s="166"/>
      <c r="AM484" s="166"/>
      <c r="AN484" s="166"/>
      <c r="AO484" s="166"/>
      <c r="AP484" s="166"/>
      <c r="AQ484" s="166"/>
      <c r="AR484" s="166"/>
      <c r="AS484" s="166"/>
      <c r="AT484" s="166"/>
      <c r="AU484" s="166"/>
      <c r="AV484" s="166"/>
      <c r="AW484" s="166"/>
      <c r="AX484" s="166"/>
      <c r="AY484" s="166"/>
      <c r="AZ484" s="166"/>
      <c r="BA484" s="166"/>
      <c r="BB484" s="166"/>
      <c r="BC484" s="166"/>
      <c r="BD484" s="166"/>
      <c r="BE484" s="166"/>
      <c r="BF484" s="166"/>
      <c r="BG484" s="166"/>
      <c r="BH484" s="166"/>
      <c r="BI484" s="166"/>
      <c r="BJ484" s="166"/>
      <c r="BK484" s="166"/>
      <c r="BL484" s="166"/>
      <c r="BM484" s="166"/>
      <c r="BN484" s="166"/>
      <c r="BO484" s="166"/>
      <c r="BP484" s="166"/>
      <c r="BQ484" s="166"/>
      <c r="BR484" s="166"/>
      <c r="BS484" s="166"/>
      <c r="BT484" s="166"/>
    </row>
    <row r="485" spans="1:72" ht="15.75" customHeight="1" thickBot="1" x14ac:dyDescent="0.3">
      <c r="A485" s="165"/>
      <c r="B485" s="165"/>
      <c r="C485" s="148"/>
      <c r="D485" s="148"/>
      <c r="E485" s="166"/>
      <c r="F485" s="166"/>
      <c r="G485" s="166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  <c r="T485" s="166"/>
      <c r="U485" s="166"/>
      <c r="V485" s="166"/>
      <c r="W485" s="166"/>
      <c r="X485" s="166"/>
      <c r="Y485" s="166"/>
      <c r="Z485" s="166"/>
      <c r="AA485" s="166"/>
      <c r="AB485" s="166"/>
      <c r="AC485" s="166"/>
      <c r="AD485" s="166"/>
      <c r="AE485" s="166"/>
      <c r="AF485" s="166"/>
      <c r="AG485" s="166"/>
      <c r="AH485" s="166"/>
      <c r="AI485" s="166"/>
      <c r="AJ485" s="166"/>
      <c r="AK485" s="166"/>
      <c r="AL485" s="166"/>
      <c r="AM485" s="166"/>
      <c r="AN485" s="166"/>
      <c r="AO485" s="166"/>
      <c r="AP485" s="166"/>
      <c r="AQ485" s="166"/>
      <c r="AR485" s="166"/>
      <c r="AS485" s="166"/>
      <c r="AT485" s="166"/>
      <c r="AU485" s="166"/>
      <c r="AV485" s="166"/>
      <c r="AW485" s="166"/>
      <c r="AX485" s="166"/>
      <c r="AY485" s="166"/>
      <c r="AZ485" s="166"/>
      <c r="BA485" s="166"/>
      <c r="BB485" s="166"/>
      <c r="BC485" s="166"/>
      <c r="BD485" s="166"/>
      <c r="BE485" s="166"/>
      <c r="BF485" s="166"/>
      <c r="BG485" s="166"/>
      <c r="BH485" s="166"/>
      <c r="BI485" s="166"/>
      <c r="BJ485" s="166"/>
      <c r="BK485" s="166"/>
      <c r="BL485" s="166"/>
      <c r="BM485" s="166"/>
      <c r="BN485" s="166"/>
      <c r="BO485" s="166"/>
      <c r="BP485" s="166"/>
      <c r="BQ485" s="166"/>
      <c r="BR485" s="166"/>
      <c r="BS485" s="166"/>
      <c r="BT485" s="166"/>
    </row>
    <row r="486" spans="1:72" ht="15.75" customHeight="1" thickBot="1" x14ac:dyDescent="0.3">
      <c r="A486" s="165"/>
      <c r="B486" s="165"/>
      <c r="C486" s="148"/>
      <c r="D486" s="148"/>
      <c r="E486" s="166"/>
      <c r="F486" s="166"/>
      <c r="G486" s="166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  <c r="T486" s="166"/>
      <c r="U486" s="166"/>
      <c r="V486" s="166"/>
      <c r="W486" s="166"/>
      <c r="X486" s="166"/>
      <c r="Y486" s="166"/>
      <c r="Z486" s="166"/>
      <c r="AA486" s="166"/>
      <c r="AB486" s="166"/>
      <c r="AC486" s="166"/>
      <c r="AD486" s="166"/>
      <c r="AE486" s="166"/>
      <c r="AF486" s="166"/>
      <c r="AG486" s="166"/>
      <c r="AH486" s="166"/>
      <c r="AI486" s="166"/>
      <c r="AJ486" s="166"/>
      <c r="AK486" s="166"/>
      <c r="AL486" s="166"/>
      <c r="AM486" s="166"/>
      <c r="AN486" s="166"/>
      <c r="AO486" s="166"/>
      <c r="AP486" s="166"/>
      <c r="AQ486" s="166"/>
      <c r="AR486" s="166"/>
      <c r="AS486" s="166"/>
      <c r="AT486" s="166"/>
      <c r="AU486" s="166"/>
      <c r="AV486" s="166"/>
      <c r="AW486" s="166"/>
      <c r="AX486" s="166"/>
      <c r="AY486" s="166"/>
      <c r="AZ486" s="166"/>
      <c r="BA486" s="166"/>
      <c r="BB486" s="166"/>
      <c r="BC486" s="166"/>
      <c r="BD486" s="166"/>
      <c r="BE486" s="166"/>
      <c r="BF486" s="166"/>
      <c r="BG486" s="166"/>
      <c r="BH486" s="166"/>
      <c r="BI486" s="166"/>
      <c r="BJ486" s="166"/>
      <c r="BK486" s="166"/>
      <c r="BL486" s="166"/>
      <c r="BM486" s="166"/>
      <c r="BN486" s="166"/>
      <c r="BO486" s="166"/>
      <c r="BP486" s="166"/>
      <c r="BQ486" s="166"/>
      <c r="BR486" s="166"/>
      <c r="BS486" s="166"/>
      <c r="BT486" s="166"/>
    </row>
    <row r="487" spans="1:72" ht="15.75" customHeight="1" thickBot="1" x14ac:dyDescent="0.3">
      <c r="A487" s="165"/>
      <c r="B487" s="165"/>
      <c r="C487" s="148"/>
      <c r="D487" s="148"/>
      <c r="E487" s="166"/>
      <c r="F487" s="166"/>
      <c r="G487" s="166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  <c r="T487" s="166"/>
      <c r="U487" s="166"/>
      <c r="V487" s="166"/>
      <c r="W487" s="166"/>
      <c r="X487" s="166"/>
      <c r="Y487" s="166"/>
      <c r="Z487" s="166"/>
      <c r="AA487" s="166"/>
      <c r="AB487" s="166"/>
      <c r="AC487" s="166"/>
      <c r="AD487" s="166"/>
      <c r="AE487" s="166"/>
      <c r="AF487" s="166"/>
      <c r="AG487" s="166"/>
      <c r="AH487" s="166"/>
      <c r="AI487" s="166"/>
      <c r="AJ487" s="166"/>
      <c r="AK487" s="166"/>
      <c r="AL487" s="166"/>
      <c r="AM487" s="166"/>
      <c r="AN487" s="166"/>
      <c r="AO487" s="166"/>
      <c r="AP487" s="166"/>
      <c r="AQ487" s="166"/>
      <c r="AR487" s="166"/>
      <c r="AS487" s="166"/>
      <c r="AT487" s="166"/>
      <c r="AU487" s="166"/>
      <c r="AV487" s="166"/>
      <c r="AW487" s="166"/>
      <c r="AX487" s="166"/>
      <c r="AY487" s="166"/>
      <c r="AZ487" s="166"/>
      <c r="BA487" s="166"/>
      <c r="BB487" s="166"/>
      <c r="BC487" s="166"/>
      <c r="BD487" s="166"/>
      <c r="BE487" s="166"/>
      <c r="BF487" s="166"/>
      <c r="BG487" s="166"/>
      <c r="BH487" s="166"/>
      <c r="BI487" s="166"/>
      <c r="BJ487" s="166"/>
      <c r="BK487" s="166"/>
      <c r="BL487" s="166"/>
      <c r="BM487" s="166"/>
      <c r="BN487" s="166"/>
      <c r="BO487" s="166"/>
      <c r="BP487" s="166"/>
      <c r="BQ487" s="166"/>
      <c r="BR487" s="166"/>
      <c r="BS487" s="166"/>
      <c r="BT487" s="166"/>
    </row>
    <row r="488" spans="1:72" ht="15.75" customHeight="1" thickBot="1" x14ac:dyDescent="0.3">
      <c r="A488" s="165"/>
      <c r="B488" s="165"/>
      <c r="C488" s="148"/>
      <c r="D488" s="148"/>
      <c r="E488" s="166"/>
      <c r="F488" s="166"/>
      <c r="G488" s="166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  <c r="T488" s="166"/>
      <c r="U488" s="166"/>
      <c r="V488" s="166"/>
      <c r="W488" s="166"/>
      <c r="X488" s="166"/>
      <c r="Y488" s="166"/>
      <c r="Z488" s="166"/>
      <c r="AA488" s="166"/>
      <c r="AB488" s="166"/>
      <c r="AC488" s="166"/>
      <c r="AD488" s="166"/>
      <c r="AE488" s="166"/>
      <c r="AF488" s="166"/>
      <c r="AG488" s="166"/>
      <c r="AH488" s="166"/>
      <c r="AI488" s="166"/>
      <c r="AJ488" s="166"/>
      <c r="AK488" s="166"/>
      <c r="AL488" s="166"/>
      <c r="AM488" s="166"/>
      <c r="AN488" s="166"/>
      <c r="AO488" s="166"/>
      <c r="AP488" s="166"/>
      <c r="AQ488" s="166"/>
      <c r="AR488" s="166"/>
      <c r="AS488" s="166"/>
      <c r="AT488" s="166"/>
      <c r="AU488" s="166"/>
      <c r="AV488" s="166"/>
      <c r="AW488" s="166"/>
      <c r="AX488" s="166"/>
      <c r="AY488" s="166"/>
      <c r="AZ488" s="166"/>
      <c r="BA488" s="166"/>
      <c r="BB488" s="166"/>
      <c r="BC488" s="166"/>
      <c r="BD488" s="166"/>
      <c r="BE488" s="166"/>
      <c r="BF488" s="166"/>
      <c r="BG488" s="166"/>
      <c r="BH488" s="166"/>
      <c r="BI488" s="166"/>
      <c r="BJ488" s="166"/>
      <c r="BK488" s="166"/>
      <c r="BL488" s="166"/>
      <c r="BM488" s="166"/>
      <c r="BN488" s="166"/>
      <c r="BO488" s="166"/>
      <c r="BP488" s="166"/>
      <c r="BQ488" s="166"/>
      <c r="BR488" s="166"/>
      <c r="BS488" s="166"/>
      <c r="BT488" s="166"/>
    </row>
    <row r="489" spans="1:72" ht="15.75" customHeight="1" thickBot="1" x14ac:dyDescent="0.3">
      <c r="A489" s="165"/>
      <c r="B489" s="165"/>
      <c r="C489" s="148"/>
      <c r="D489" s="148"/>
      <c r="E489" s="166"/>
      <c r="F489" s="166"/>
      <c r="G489" s="166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  <c r="T489" s="166"/>
      <c r="U489" s="166"/>
      <c r="V489" s="166"/>
      <c r="W489" s="166"/>
      <c r="X489" s="166"/>
      <c r="Y489" s="166"/>
      <c r="Z489" s="166"/>
      <c r="AA489" s="166"/>
      <c r="AB489" s="166"/>
      <c r="AC489" s="166"/>
      <c r="AD489" s="166"/>
      <c r="AE489" s="166"/>
      <c r="AF489" s="166"/>
      <c r="AG489" s="166"/>
      <c r="AH489" s="166"/>
      <c r="AI489" s="166"/>
      <c r="AJ489" s="166"/>
      <c r="AK489" s="166"/>
      <c r="AL489" s="166"/>
      <c r="AM489" s="166"/>
      <c r="AN489" s="166"/>
      <c r="AO489" s="166"/>
      <c r="AP489" s="166"/>
      <c r="AQ489" s="166"/>
      <c r="AR489" s="166"/>
      <c r="AS489" s="166"/>
      <c r="AT489" s="166"/>
      <c r="AU489" s="166"/>
      <c r="AV489" s="166"/>
      <c r="AW489" s="166"/>
      <c r="AX489" s="166"/>
      <c r="AY489" s="166"/>
      <c r="AZ489" s="166"/>
      <c r="BA489" s="166"/>
      <c r="BB489" s="166"/>
      <c r="BC489" s="166"/>
      <c r="BD489" s="166"/>
      <c r="BE489" s="166"/>
      <c r="BF489" s="166"/>
      <c r="BG489" s="166"/>
      <c r="BH489" s="166"/>
      <c r="BI489" s="166"/>
      <c r="BJ489" s="166"/>
      <c r="BK489" s="166"/>
      <c r="BL489" s="166"/>
      <c r="BM489" s="166"/>
      <c r="BN489" s="166"/>
      <c r="BO489" s="166"/>
      <c r="BP489" s="166"/>
      <c r="BQ489" s="166"/>
      <c r="BR489" s="166"/>
      <c r="BS489" s="166"/>
      <c r="BT489" s="166"/>
    </row>
    <row r="490" spans="1:72" ht="15.75" customHeight="1" thickBot="1" x14ac:dyDescent="0.3">
      <c r="A490" s="165"/>
      <c r="B490" s="165"/>
      <c r="C490" s="148"/>
      <c r="D490" s="148"/>
      <c r="E490" s="166"/>
      <c r="F490" s="166"/>
      <c r="G490" s="166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  <c r="U490" s="166"/>
      <c r="V490" s="166"/>
      <c r="W490" s="166"/>
      <c r="X490" s="166"/>
      <c r="Y490" s="166"/>
      <c r="Z490" s="166"/>
      <c r="AA490" s="166"/>
      <c r="AB490" s="166"/>
      <c r="AC490" s="166"/>
      <c r="AD490" s="166"/>
      <c r="AE490" s="166"/>
      <c r="AF490" s="166"/>
      <c r="AG490" s="166"/>
      <c r="AH490" s="166"/>
      <c r="AI490" s="166"/>
      <c r="AJ490" s="166"/>
      <c r="AK490" s="166"/>
      <c r="AL490" s="166"/>
      <c r="AM490" s="166"/>
      <c r="AN490" s="166"/>
      <c r="AO490" s="166"/>
      <c r="AP490" s="166"/>
      <c r="AQ490" s="166"/>
      <c r="AR490" s="166"/>
      <c r="AS490" s="166"/>
      <c r="AT490" s="166"/>
      <c r="AU490" s="166"/>
      <c r="AV490" s="166"/>
      <c r="AW490" s="166"/>
      <c r="AX490" s="166"/>
      <c r="AY490" s="166"/>
      <c r="AZ490" s="166"/>
      <c r="BA490" s="166"/>
      <c r="BB490" s="166"/>
      <c r="BC490" s="166"/>
      <c r="BD490" s="166"/>
      <c r="BE490" s="166"/>
      <c r="BF490" s="166"/>
      <c r="BG490" s="166"/>
      <c r="BH490" s="166"/>
      <c r="BI490" s="166"/>
      <c r="BJ490" s="166"/>
      <c r="BK490" s="166"/>
      <c r="BL490" s="166"/>
      <c r="BM490" s="166"/>
      <c r="BN490" s="166"/>
      <c r="BO490" s="166"/>
      <c r="BP490" s="166"/>
      <c r="BQ490" s="166"/>
      <c r="BR490" s="166"/>
      <c r="BS490" s="166"/>
      <c r="BT490" s="166"/>
    </row>
    <row r="491" spans="1:72" ht="15.75" customHeight="1" thickBot="1" x14ac:dyDescent="0.3">
      <c r="A491" s="165"/>
      <c r="B491" s="165"/>
      <c r="C491" s="148"/>
      <c r="D491" s="148"/>
      <c r="E491" s="166"/>
      <c r="F491" s="166"/>
      <c r="G491" s="166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  <c r="U491" s="166"/>
      <c r="V491" s="166"/>
      <c r="W491" s="166"/>
      <c r="X491" s="166"/>
      <c r="Y491" s="166"/>
      <c r="Z491" s="166"/>
      <c r="AA491" s="166"/>
      <c r="AB491" s="166"/>
      <c r="AC491" s="166"/>
      <c r="AD491" s="166"/>
      <c r="AE491" s="166"/>
      <c r="AF491" s="166"/>
      <c r="AG491" s="166"/>
      <c r="AH491" s="166"/>
      <c r="AI491" s="166"/>
      <c r="AJ491" s="166"/>
      <c r="AK491" s="166"/>
      <c r="AL491" s="166"/>
      <c r="AM491" s="166"/>
      <c r="AN491" s="166"/>
      <c r="AO491" s="166"/>
      <c r="AP491" s="166"/>
      <c r="AQ491" s="166"/>
      <c r="AR491" s="166"/>
      <c r="AS491" s="166"/>
      <c r="AT491" s="166"/>
      <c r="AU491" s="166"/>
      <c r="AV491" s="166"/>
      <c r="AW491" s="166"/>
      <c r="AX491" s="166"/>
      <c r="AY491" s="166"/>
      <c r="AZ491" s="166"/>
      <c r="BA491" s="166"/>
      <c r="BB491" s="166"/>
      <c r="BC491" s="166"/>
      <c r="BD491" s="166"/>
      <c r="BE491" s="166"/>
      <c r="BF491" s="166"/>
      <c r="BG491" s="166"/>
      <c r="BH491" s="166"/>
      <c r="BI491" s="166"/>
      <c r="BJ491" s="166"/>
      <c r="BK491" s="166"/>
      <c r="BL491" s="166"/>
      <c r="BM491" s="166"/>
      <c r="BN491" s="166"/>
      <c r="BO491" s="166"/>
      <c r="BP491" s="166"/>
      <c r="BQ491" s="166"/>
      <c r="BR491" s="166"/>
      <c r="BS491" s="166"/>
      <c r="BT491" s="166"/>
    </row>
    <row r="492" spans="1:72" ht="15.75" customHeight="1" thickBot="1" x14ac:dyDescent="0.3">
      <c r="A492" s="165"/>
      <c r="B492" s="165"/>
      <c r="C492" s="148"/>
      <c r="D492" s="148"/>
      <c r="E492" s="166"/>
      <c r="F492" s="166"/>
      <c r="G492" s="166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  <c r="U492" s="166"/>
      <c r="V492" s="166"/>
      <c r="W492" s="166"/>
      <c r="X492" s="166"/>
      <c r="Y492" s="166"/>
      <c r="Z492" s="166"/>
      <c r="AA492" s="166"/>
      <c r="AB492" s="166"/>
      <c r="AC492" s="166"/>
      <c r="AD492" s="166"/>
      <c r="AE492" s="166"/>
      <c r="AF492" s="166"/>
      <c r="AG492" s="166"/>
      <c r="AH492" s="166"/>
      <c r="AI492" s="166"/>
      <c r="AJ492" s="166"/>
      <c r="AK492" s="166"/>
      <c r="AL492" s="166"/>
      <c r="AM492" s="166"/>
      <c r="AN492" s="166"/>
      <c r="AO492" s="166"/>
      <c r="AP492" s="166"/>
      <c r="AQ492" s="166"/>
      <c r="AR492" s="166"/>
      <c r="AS492" s="166"/>
      <c r="AT492" s="166"/>
      <c r="AU492" s="166"/>
      <c r="AV492" s="166"/>
      <c r="AW492" s="166"/>
      <c r="AX492" s="166"/>
      <c r="AY492" s="166"/>
      <c r="AZ492" s="166"/>
      <c r="BA492" s="166"/>
      <c r="BB492" s="166"/>
      <c r="BC492" s="166"/>
      <c r="BD492" s="166"/>
      <c r="BE492" s="166"/>
      <c r="BF492" s="166"/>
      <c r="BG492" s="166"/>
      <c r="BH492" s="166"/>
      <c r="BI492" s="166"/>
      <c r="BJ492" s="166"/>
      <c r="BK492" s="166"/>
      <c r="BL492" s="166"/>
      <c r="BM492" s="166"/>
      <c r="BN492" s="166"/>
      <c r="BO492" s="166"/>
      <c r="BP492" s="166"/>
      <c r="BQ492" s="166"/>
      <c r="BR492" s="166"/>
      <c r="BS492" s="166"/>
      <c r="BT492" s="166"/>
    </row>
    <row r="493" spans="1:72" ht="15.75" customHeight="1" thickBot="1" x14ac:dyDescent="0.3">
      <c r="A493" s="165"/>
      <c r="B493" s="165"/>
      <c r="C493" s="148"/>
      <c r="D493" s="148"/>
      <c r="E493" s="166"/>
      <c r="F493" s="166"/>
      <c r="G493" s="166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  <c r="U493" s="166"/>
      <c r="V493" s="166"/>
      <c r="W493" s="166"/>
      <c r="X493" s="166"/>
      <c r="Y493" s="166"/>
      <c r="Z493" s="166"/>
      <c r="AA493" s="166"/>
      <c r="AB493" s="166"/>
      <c r="AC493" s="166"/>
      <c r="AD493" s="166"/>
      <c r="AE493" s="166"/>
      <c r="AF493" s="166"/>
      <c r="AG493" s="166"/>
      <c r="AH493" s="166"/>
      <c r="AI493" s="166"/>
      <c r="AJ493" s="166"/>
      <c r="AK493" s="166"/>
      <c r="AL493" s="166"/>
      <c r="AM493" s="166"/>
      <c r="AN493" s="166"/>
      <c r="AO493" s="166"/>
      <c r="AP493" s="166"/>
      <c r="AQ493" s="166"/>
      <c r="AR493" s="166"/>
      <c r="AS493" s="166"/>
      <c r="AT493" s="166"/>
      <c r="AU493" s="166"/>
      <c r="AV493" s="166"/>
      <c r="AW493" s="166"/>
      <c r="AX493" s="166"/>
      <c r="AY493" s="166"/>
      <c r="AZ493" s="166"/>
      <c r="BA493" s="166"/>
      <c r="BB493" s="166"/>
      <c r="BC493" s="166"/>
      <c r="BD493" s="166"/>
      <c r="BE493" s="166"/>
      <c r="BF493" s="166"/>
      <c r="BG493" s="166"/>
      <c r="BH493" s="166"/>
      <c r="BI493" s="166"/>
      <c r="BJ493" s="166"/>
      <c r="BK493" s="166"/>
      <c r="BL493" s="166"/>
      <c r="BM493" s="166"/>
      <c r="BN493" s="166"/>
      <c r="BO493" s="166"/>
      <c r="BP493" s="166"/>
      <c r="BQ493" s="166"/>
      <c r="BR493" s="166"/>
      <c r="BS493" s="166"/>
      <c r="BT493" s="166"/>
    </row>
    <row r="494" spans="1:72" ht="15.75" customHeight="1" thickBot="1" x14ac:dyDescent="0.3">
      <c r="A494" s="165"/>
      <c r="B494" s="165"/>
      <c r="C494" s="148"/>
      <c r="D494" s="148"/>
      <c r="E494" s="166"/>
      <c r="F494" s="166"/>
      <c r="G494" s="166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  <c r="U494" s="166"/>
      <c r="V494" s="166"/>
      <c r="W494" s="166"/>
      <c r="X494" s="166"/>
      <c r="Y494" s="166"/>
      <c r="Z494" s="166"/>
      <c r="AA494" s="166"/>
      <c r="AB494" s="166"/>
      <c r="AC494" s="166"/>
      <c r="AD494" s="166"/>
      <c r="AE494" s="166"/>
      <c r="AF494" s="166"/>
      <c r="AG494" s="166"/>
      <c r="AH494" s="166"/>
      <c r="AI494" s="166"/>
      <c r="AJ494" s="166"/>
      <c r="AK494" s="166"/>
      <c r="AL494" s="166"/>
      <c r="AM494" s="166"/>
      <c r="AN494" s="166"/>
      <c r="AO494" s="166"/>
      <c r="AP494" s="166"/>
      <c r="AQ494" s="166"/>
      <c r="AR494" s="166"/>
      <c r="AS494" s="166"/>
      <c r="AT494" s="166"/>
      <c r="AU494" s="166"/>
      <c r="AV494" s="166"/>
      <c r="AW494" s="166"/>
      <c r="AX494" s="166"/>
      <c r="AY494" s="166"/>
      <c r="AZ494" s="166"/>
      <c r="BA494" s="166"/>
      <c r="BB494" s="166"/>
      <c r="BC494" s="166"/>
      <c r="BD494" s="166"/>
      <c r="BE494" s="166"/>
      <c r="BF494" s="166"/>
      <c r="BG494" s="166"/>
      <c r="BH494" s="166"/>
      <c r="BI494" s="166"/>
      <c r="BJ494" s="166"/>
      <c r="BK494" s="166"/>
      <c r="BL494" s="166"/>
      <c r="BM494" s="166"/>
      <c r="BN494" s="166"/>
      <c r="BO494" s="166"/>
      <c r="BP494" s="166"/>
      <c r="BQ494" s="166"/>
      <c r="BR494" s="166"/>
      <c r="BS494" s="166"/>
      <c r="BT494" s="166"/>
    </row>
    <row r="495" spans="1:72" ht="15.75" customHeight="1" thickBot="1" x14ac:dyDescent="0.3">
      <c r="A495" s="165"/>
      <c r="B495" s="165"/>
      <c r="C495" s="148"/>
      <c r="D495" s="148"/>
      <c r="E495" s="166"/>
      <c r="F495" s="166"/>
      <c r="G495" s="166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  <c r="U495" s="166"/>
      <c r="V495" s="166"/>
      <c r="W495" s="166"/>
      <c r="X495" s="166"/>
      <c r="Y495" s="166"/>
      <c r="Z495" s="166"/>
      <c r="AA495" s="166"/>
      <c r="AB495" s="166"/>
      <c r="AC495" s="166"/>
      <c r="AD495" s="166"/>
      <c r="AE495" s="166"/>
      <c r="AF495" s="166"/>
      <c r="AG495" s="166"/>
      <c r="AH495" s="166"/>
      <c r="AI495" s="166"/>
      <c r="AJ495" s="166"/>
      <c r="AK495" s="166"/>
      <c r="AL495" s="166"/>
      <c r="AM495" s="166"/>
      <c r="AN495" s="166"/>
      <c r="AO495" s="166"/>
      <c r="AP495" s="166"/>
      <c r="AQ495" s="166"/>
      <c r="AR495" s="166"/>
      <c r="AS495" s="166"/>
      <c r="AT495" s="166"/>
      <c r="AU495" s="166"/>
      <c r="AV495" s="166"/>
      <c r="AW495" s="166"/>
      <c r="AX495" s="166"/>
      <c r="AY495" s="166"/>
      <c r="AZ495" s="166"/>
      <c r="BA495" s="166"/>
      <c r="BB495" s="166"/>
      <c r="BC495" s="166"/>
      <c r="BD495" s="166"/>
      <c r="BE495" s="166"/>
      <c r="BF495" s="166"/>
      <c r="BG495" s="166"/>
      <c r="BH495" s="166"/>
      <c r="BI495" s="166"/>
      <c r="BJ495" s="166"/>
      <c r="BK495" s="166"/>
      <c r="BL495" s="166"/>
      <c r="BM495" s="166"/>
      <c r="BN495" s="166"/>
      <c r="BO495" s="166"/>
      <c r="BP495" s="166"/>
      <c r="BQ495" s="166"/>
      <c r="BR495" s="166"/>
      <c r="BS495" s="166"/>
      <c r="BT495" s="166"/>
    </row>
    <row r="496" spans="1:72" ht="15.75" customHeight="1" thickBot="1" x14ac:dyDescent="0.3">
      <c r="A496" s="165"/>
      <c r="B496" s="165"/>
      <c r="C496" s="148"/>
      <c r="D496" s="148"/>
      <c r="E496" s="166"/>
      <c r="F496" s="166"/>
      <c r="G496" s="166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  <c r="U496" s="166"/>
      <c r="V496" s="166"/>
      <c r="W496" s="166"/>
      <c r="X496" s="166"/>
      <c r="Y496" s="166"/>
      <c r="Z496" s="166"/>
      <c r="AA496" s="166"/>
      <c r="AB496" s="166"/>
      <c r="AC496" s="166"/>
      <c r="AD496" s="166"/>
      <c r="AE496" s="166"/>
      <c r="AF496" s="166"/>
      <c r="AG496" s="166"/>
      <c r="AH496" s="166"/>
      <c r="AI496" s="166"/>
      <c r="AJ496" s="166"/>
      <c r="AK496" s="166"/>
      <c r="AL496" s="166"/>
      <c r="AM496" s="166"/>
      <c r="AN496" s="166"/>
      <c r="AO496" s="166"/>
      <c r="AP496" s="166"/>
      <c r="AQ496" s="166"/>
      <c r="AR496" s="166"/>
      <c r="AS496" s="166"/>
      <c r="AT496" s="166"/>
      <c r="AU496" s="166"/>
      <c r="AV496" s="166"/>
      <c r="AW496" s="166"/>
      <c r="AX496" s="166"/>
      <c r="AY496" s="166"/>
      <c r="AZ496" s="166"/>
      <c r="BA496" s="166"/>
      <c r="BB496" s="166"/>
      <c r="BC496" s="166"/>
      <c r="BD496" s="166"/>
      <c r="BE496" s="166"/>
      <c r="BF496" s="166"/>
      <c r="BG496" s="166"/>
      <c r="BH496" s="166"/>
      <c r="BI496" s="166"/>
      <c r="BJ496" s="166"/>
      <c r="BK496" s="166"/>
      <c r="BL496" s="166"/>
      <c r="BM496" s="166"/>
      <c r="BN496" s="166"/>
      <c r="BO496" s="166"/>
      <c r="BP496" s="166"/>
      <c r="BQ496" s="166"/>
      <c r="BR496" s="166"/>
      <c r="BS496" s="166"/>
      <c r="BT496" s="166"/>
    </row>
    <row r="497" spans="1:72" ht="15.75" customHeight="1" thickBot="1" x14ac:dyDescent="0.3">
      <c r="A497" s="165"/>
      <c r="B497" s="165"/>
      <c r="C497" s="148"/>
      <c r="D497" s="148"/>
      <c r="E497" s="166"/>
      <c r="F497" s="166"/>
      <c r="G497" s="166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  <c r="U497" s="166"/>
      <c r="V497" s="166"/>
      <c r="W497" s="166"/>
      <c r="X497" s="166"/>
      <c r="Y497" s="166"/>
      <c r="Z497" s="166"/>
      <c r="AA497" s="166"/>
      <c r="AB497" s="166"/>
      <c r="AC497" s="166"/>
      <c r="AD497" s="166"/>
      <c r="AE497" s="166"/>
      <c r="AF497" s="166"/>
      <c r="AG497" s="166"/>
      <c r="AH497" s="166"/>
      <c r="AI497" s="166"/>
      <c r="AJ497" s="166"/>
      <c r="AK497" s="166"/>
      <c r="AL497" s="166"/>
      <c r="AM497" s="166"/>
      <c r="AN497" s="166"/>
      <c r="AO497" s="166"/>
      <c r="AP497" s="166"/>
      <c r="AQ497" s="166"/>
      <c r="AR497" s="166"/>
      <c r="AS497" s="166"/>
      <c r="AT497" s="166"/>
      <c r="AU497" s="166"/>
      <c r="AV497" s="166"/>
      <c r="AW497" s="166"/>
      <c r="AX497" s="166"/>
      <c r="AY497" s="166"/>
      <c r="AZ497" s="166"/>
      <c r="BA497" s="166"/>
      <c r="BB497" s="166"/>
      <c r="BC497" s="166"/>
      <c r="BD497" s="166"/>
      <c r="BE497" s="166"/>
      <c r="BF497" s="166"/>
      <c r="BG497" s="166"/>
      <c r="BH497" s="166"/>
      <c r="BI497" s="166"/>
      <c r="BJ497" s="166"/>
      <c r="BK497" s="166"/>
      <c r="BL497" s="166"/>
      <c r="BM497" s="166"/>
      <c r="BN497" s="166"/>
      <c r="BO497" s="166"/>
      <c r="BP497" s="166"/>
      <c r="BQ497" s="166"/>
      <c r="BR497" s="166"/>
      <c r="BS497" s="166"/>
      <c r="BT497" s="166"/>
    </row>
    <row r="498" spans="1:72" ht="15.75" customHeight="1" thickBot="1" x14ac:dyDescent="0.3">
      <c r="A498" s="165"/>
      <c r="B498" s="165"/>
      <c r="C498" s="148"/>
      <c r="D498" s="148"/>
      <c r="E498" s="166"/>
      <c r="F498" s="166"/>
      <c r="G498" s="166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  <c r="U498" s="166"/>
      <c r="V498" s="166"/>
      <c r="W498" s="166"/>
      <c r="X498" s="166"/>
      <c r="Y498" s="166"/>
      <c r="Z498" s="166"/>
      <c r="AA498" s="166"/>
      <c r="AB498" s="166"/>
      <c r="AC498" s="166"/>
      <c r="AD498" s="166"/>
      <c r="AE498" s="166"/>
      <c r="AF498" s="166"/>
      <c r="AG498" s="166"/>
      <c r="AH498" s="166"/>
      <c r="AI498" s="166"/>
      <c r="AJ498" s="166"/>
      <c r="AK498" s="166"/>
      <c r="AL498" s="166"/>
      <c r="AM498" s="166"/>
      <c r="AN498" s="166"/>
      <c r="AO498" s="166"/>
      <c r="AP498" s="166"/>
      <c r="AQ498" s="166"/>
      <c r="AR498" s="166"/>
      <c r="AS498" s="166"/>
      <c r="AT498" s="166"/>
      <c r="AU498" s="166"/>
      <c r="AV498" s="166"/>
      <c r="AW498" s="166"/>
      <c r="AX498" s="166"/>
      <c r="AY498" s="166"/>
      <c r="AZ498" s="166"/>
      <c r="BA498" s="166"/>
      <c r="BB498" s="166"/>
      <c r="BC498" s="166"/>
      <c r="BD498" s="166"/>
      <c r="BE498" s="166"/>
      <c r="BF498" s="166"/>
      <c r="BG498" s="166"/>
      <c r="BH498" s="166"/>
      <c r="BI498" s="166"/>
      <c r="BJ498" s="166"/>
      <c r="BK498" s="166"/>
      <c r="BL498" s="166"/>
      <c r="BM498" s="166"/>
      <c r="BN498" s="166"/>
      <c r="BO498" s="166"/>
      <c r="BP498" s="166"/>
      <c r="BQ498" s="166"/>
      <c r="BR498" s="166"/>
      <c r="BS498" s="166"/>
      <c r="BT498" s="166"/>
    </row>
    <row r="499" spans="1:72" ht="15.75" customHeight="1" thickBot="1" x14ac:dyDescent="0.3">
      <c r="A499" s="165"/>
      <c r="B499" s="165"/>
      <c r="C499" s="148"/>
      <c r="D499" s="148"/>
      <c r="E499" s="166"/>
      <c r="F499" s="166"/>
      <c r="G499" s="166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  <c r="U499" s="166"/>
      <c r="V499" s="166"/>
      <c r="W499" s="166"/>
      <c r="X499" s="166"/>
      <c r="Y499" s="166"/>
      <c r="Z499" s="166"/>
      <c r="AA499" s="166"/>
      <c r="AB499" s="166"/>
      <c r="AC499" s="166"/>
      <c r="AD499" s="166"/>
      <c r="AE499" s="166"/>
      <c r="AF499" s="166"/>
      <c r="AG499" s="166"/>
      <c r="AH499" s="166"/>
      <c r="AI499" s="166"/>
      <c r="AJ499" s="166"/>
      <c r="AK499" s="166"/>
      <c r="AL499" s="166"/>
      <c r="AM499" s="166"/>
      <c r="AN499" s="166"/>
      <c r="AO499" s="166"/>
      <c r="AP499" s="166"/>
      <c r="AQ499" s="166"/>
      <c r="AR499" s="166"/>
      <c r="AS499" s="166"/>
      <c r="AT499" s="166"/>
      <c r="AU499" s="166"/>
      <c r="AV499" s="166"/>
      <c r="AW499" s="166"/>
      <c r="AX499" s="166"/>
      <c r="AY499" s="166"/>
      <c r="AZ499" s="166"/>
      <c r="BA499" s="166"/>
      <c r="BB499" s="166"/>
      <c r="BC499" s="166"/>
      <c r="BD499" s="166"/>
      <c r="BE499" s="166"/>
      <c r="BF499" s="166"/>
      <c r="BG499" s="166"/>
      <c r="BH499" s="166"/>
      <c r="BI499" s="166"/>
      <c r="BJ499" s="166"/>
      <c r="BK499" s="166"/>
      <c r="BL499" s="166"/>
      <c r="BM499" s="166"/>
      <c r="BN499" s="166"/>
      <c r="BO499" s="166"/>
      <c r="BP499" s="166"/>
      <c r="BQ499" s="166"/>
      <c r="BR499" s="166"/>
      <c r="BS499" s="166"/>
      <c r="BT499" s="166"/>
    </row>
    <row r="500" spans="1:72" ht="15.75" customHeight="1" thickBot="1" x14ac:dyDescent="0.3">
      <c r="A500" s="165"/>
      <c r="B500" s="165"/>
      <c r="C500" s="148"/>
      <c r="D500" s="148"/>
      <c r="E500" s="166"/>
      <c r="F500" s="166"/>
      <c r="G500" s="166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  <c r="U500" s="166"/>
      <c r="V500" s="166"/>
      <c r="W500" s="166"/>
      <c r="X500" s="166"/>
      <c r="Y500" s="166"/>
      <c r="Z500" s="166"/>
      <c r="AA500" s="166"/>
      <c r="AB500" s="166"/>
      <c r="AC500" s="166"/>
      <c r="AD500" s="166"/>
      <c r="AE500" s="166"/>
      <c r="AF500" s="166"/>
      <c r="AG500" s="166"/>
      <c r="AH500" s="166"/>
      <c r="AI500" s="166"/>
      <c r="AJ500" s="166"/>
      <c r="AK500" s="166"/>
      <c r="AL500" s="166"/>
      <c r="AM500" s="166"/>
      <c r="AN500" s="166"/>
      <c r="AO500" s="166"/>
      <c r="AP500" s="166"/>
      <c r="AQ500" s="166"/>
      <c r="AR500" s="166"/>
      <c r="AS500" s="166"/>
      <c r="AT500" s="166"/>
      <c r="AU500" s="166"/>
      <c r="AV500" s="166"/>
      <c r="AW500" s="166"/>
      <c r="AX500" s="166"/>
      <c r="AY500" s="166"/>
      <c r="AZ500" s="166"/>
      <c r="BA500" s="166"/>
      <c r="BB500" s="166"/>
      <c r="BC500" s="166"/>
      <c r="BD500" s="166"/>
      <c r="BE500" s="166"/>
      <c r="BF500" s="166"/>
      <c r="BG500" s="166"/>
      <c r="BH500" s="166"/>
      <c r="BI500" s="166"/>
      <c r="BJ500" s="166"/>
      <c r="BK500" s="166"/>
      <c r="BL500" s="166"/>
      <c r="BM500" s="166"/>
      <c r="BN500" s="166"/>
      <c r="BO500" s="166"/>
      <c r="BP500" s="166"/>
      <c r="BQ500" s="166"/>
      <c r="BR500" s="166"/>
      <c r="BS500" s="166"/>
      <c r="BT500" s="166"/>
    </row>
    <row r="501" spans="1:72" ht="15.75" customHeight="1" thickBot="1" x14ac:dyDescent="0.3">
      <c r="A501" s="165"/>
      <c r="B501" s="165"/>
      <c r="C501" s="148"/>
      <c r="D501" s="148"/>
      <c r="E501" s="166"/>
      <c r="F501" s="166"/>
      <c r="G501" s="166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  <c r="U501" s="166"/>
      <c r="V501" s="166"/>
      <c r="W501" s="166"/>
      <c r="X501" s="166"/>
      <c r="Y501" s="166"/>
      <c r="Z501" s="166"/>
      <c r="AA501" s="166"/>
      <c r="AB501" s="166"/>
      <c r="AC501" s="166"/>
      <c r="AD501" s="166"/>
      <c r="AE501" s="166"/>
      <c r="AF501" s="166"/>
      <c r="AG501" s="166"/>
      <c r="AH501" s="166"/>
      <c r="AI501" s="166"/>
      <c r="AJ501" s="166"/>
      <c r="AK501" s="166"/>
      <c r="AL501" s="166"/>
      <c r="AM501" s="166"/>
      <c r="AN501" s="166"/>
      <c r="AO501" s="166"/>
      <c r="AP501" s="166"/>
      <c r="AQ501" s="166"/>
      <c r="AR501" s="166"/>
      <c r="AS501" s="166"/>
      <c r="AT501" s="166"/>
      <c r="AU501" s="166"/>
      <c r="AV501" s="166"/>
      <c r="AW501" s="166"/>
      <c r="AX501" s="166"/>
      <c r="AY501" s="166"/>
      <c r="AZ501" s="166"/>
      <c r="BA501" s="166"/>
      <c r="BB501" s="166"/>
      <c r="BC501" s="166"/>
      <c r="BD501" s="166"/>
      <c r="BE501" s="166"/>
      <c r="BF501" s="166"/>
      <c r="BG501" s="166"/>
      <c r="BH501" s="166"/>
      <c r="BI501" s="166"/>
      <c r="BJ501" s="166"/>
      <c r="BK501" s="166"/>
      <c r="BL501" s="166"/>
      <c r="BM501" s="166"/>
      <c r="BN501" s="166"/>
      <c r="BO501" s="166"/>
      <c r="BP501" s="166"/>
      <c r="BQ501" s="166"/>
      <c r="BR501" s="166"/>
      <c r="BS501" s="166"/>
      <c r="BT501" s="166"/>
    </row>
    <row r="502" spans="1:72" ht="15.75" customHeight="1" thickBot="1" x14ac:dyDescent="0.3">
      <c r="A502" s="165"/>
      <c r="B502" s="165"/>
      <c r="C502" s="148"/>
      <c r="D502" s="148"/>
      <c r="E502" s="166"/>
      <c r="F502" s="166"/>
      <c r="G502" s="166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  <c r="U502" s="166"/>
      <c r="V502" s="166"/>
      <c r="W502" s="166"/>
      <c r="X502" s="166"/>
      <c r="Y502" s="166"/>
      <c r="Z502" s="166"/>
      <c r="AA502" s="166"/>
      <c r="AB502" s="166"/>
      <c r="AC502" s="166"/>
      <c r="AD502" s="166"/>
      <c r="AE502" s="166"/>
      <c r="AF502" s="166"/>
      <c r="AG502" s="166"/>
      <c r="AH502" s="166"/>
      <c r="AI502" s="166"/>
      <c r="AJ502" s="166"/>
      <c r="AK502" s="166"/>
      <c r="AL502" s="166"/>
      <c r="AM502" s="166"/>
      <c r="AN502" s="166"/>
      <c r="AO502" s="166"/>
      <c r="AP502" s="166"/>
      <c r="AQ502" s="166"/>
      <c r="AR502" s="166"/>
      <c r="AS502" s="166"/>
      <c r="AT502" s="166"/>
      <c r="AU502" s="166"/>
      <c r="AV502" s="166"/>
      <c r="AW502" s="166"/>
      <c r="AX502" s="166"/>
      <c r="AY502" s="166"/>
      <c r="AZ502" s="166"/>
      <c r="BA502" s="166"/>
      <c r="BB502" s="166"/>
      <c r="BC502" s="166"/>
      <c r="BD502" s="166"/>
      <c r="BE502" s="166"/>
      <c r="BF502" s="166"/>
      <c r="BG502" s="166"/>
      <c r="BH502" s="166"/>
      <c r="BI502" s="166"/>
      <c r="BJ502" s="166"/>
      <c r="BK502" s="166"/>
      <c r="BL502" s="166"/>
      <c r="BM502" s="166"/>
      <c r="BN502" s="166"/>
      <c r="BO502" s="166"/>
      <c r="BP502" s="166"/>
      <c r="BQ502" s="166"/>
      <c r="BR502" s="166"/>
      <c r="BS502" s="166"/>
      <c r="BT502" s="166"/>
    </row>
    <row r="503" spans="1:72" ht="15.75" customHeight="1" thickBot="1" x14ac:dyDescent="0.3">
      <c r="A503" s="165"/>
      <c r="B503" s="165"/>
      <c r="C503" s="148"/>
      <c r="D503" s="148"/>
      <c r="E503" s="166"/>
      <c r="F503" s="166"/>
      <c r="G503" s="166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  <c r="U503" s="166"/>
      <c r="V503" s="166"/>
      <c r="W503" s="166"/>
      <c r="X503" s="166"/>
      <c r="Y503" s="166"/>
      <c r="Z503" s="166"/>
      <c r="AA503" s="166"/>
      <c r="AB503" s="166"/>
      <c r="AC503" s="166"/>
      <c r="AD503" s="166"/>
      <c r="AE503" s="166"/>
      <c r="AF503" s="166"/>
      <c r="AG503" s="166"/>
      <c r="AH503" s="166"/>
      <c r="AI503" s="166"/>
      <c r="AJ503" s="166"/>
      <c r="AK503" s="166"/>
      <c r="AL503" s="166"/>
      <c r="AM503" s="166"/>
      <c r="AN503" s="166"/>
      <c r="AO503" s="166"/>
      <c r="AP503" s="166"/>
      <c r="AQ503" s="166"/>
      <c r="AR503" s="166"/>
      <c r="AS503" s="166"/>
      <c r="AT503" s="166"/>
      <c r="AU503" s="166"/>
      <c r="AV503" s="166"/>
      <c r="AW503" s="166"/>
      <c r="AX503" s="166"/>
      <c r="AY503" s="166"/>
      <c r="AZ503" s="166"/>
      <c r="BA503" s="166"/>
      <c r="BB503" s="166"/>
      <c r="BC503" s="166"/>
      <c r="BD503" s="166"/>
      <c r="BE503" s="166"/>
      <c r="BF503" s="166"/>
      <c r="BG503" s="166"/>
      <c r="BH503" s="166"/>
      <c r="BI503" s="166"/>
      <c r="BJ503" s="166"/>
      <c r="BK503" s="166"/>
      <c r="BL503" s="166"/>
      <c r="BM503" s="166"/>
      <c r="BN503" s="166"/>
      <c r="BO503" s="166"/>
      <c r="BP503" s="166"/>
      <c r="BQ503" s="166"/>
      <c r="BR503" s="166"/>
      <c r="BS503" s="166"/>
      <c r="BT503" s="166"/>
    </row>
    <row r="504" spans="1:72" ht="15.75" customHeight="1" thickBot="1" x14ac:dyDescent="0.3">
      <c r="A504" s="165"/>
      <c r="B504" s="165"/>
      <c r="C504" s="148"/>
      <c r="D504" s="148"/>
      <c r="E504" s="166"/>
      <c r="F504" s="166"/>
      <c r="G504" s="166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  <c r="U504" s="166"/>
      <c r="V504" s="166"/>
      <c r="W504" s="166"/>
      <c r="X504" s="166"/>
      <c r="Y504" s="166"/>
      <c r="Z504" s="166"/>
      <c r="AA504" s="166"/>
      <c r="AB504" s="166"/>
      <c r="AC504" s="166"/>
      <c r="AD504" s="166"/>
      <c r="AE504" s="166"/>
      <c r="AF504" s="166"/>
      <c r="AG504" s="166"/>
      <c r="AH504" s="166"/>
      <c r="AI504" s="166"/>
      <c r="AJ504" s="166"/>
      <c r="AK504" s="166"/>
      <c r="AL504" s="166"/>
      <c r="AM504" s="166"/>
      <c r="AN504" s="166"/>
      <c r="AO504" s="166"/>
      <c r="AP504" s="166"/>
      <c r="AQ504" s="166"/>
      <c r="AR504" s="166"/>
      <c r="AS504" s="166"/>
      <c r="AT504" s="166"/>
      <c r="AU504" s="166"/>
      <c r="AV504" s="166"/>
      <c r="AW504" s="166"/>
      <c r="AX504" s="166"/>
      <c r="AY504" s="166"/>
      <c r="AZ504" s="166"/>
      <c r="BA504" s="166"/>
      <c r="BB504" s="166"/>
      <c r="BC504" s="166"/>
      <c r="BD504" s="166"/>
      <c r="BE504" s="166"/>
      <c r="BF504" s="166"/>
      <c r="BG504" s="166"/>
      <c r="BH504" s="166"/>
      <c r="BI504" s="166"/>
      <c r="BJ504" s="166"/>
      <c r="BK504" s="166"/>
      <c r="BL504" s="166"/>
      <c r="BM504" s="166"/>
      <c r="BN504" s="166"/>
      <c r="BO504" s="166"/>
      <c r="BP504" s="166"/>
      <c r="BQ504" s="166"/>
      <c r="BR504" s="166"/>
      <c r="BS504" s="166"/>
      <c r="BT504" s="166"/>
    </row>
    <row r="505" spans="1:72" ht="15.75" customHeight="1" thickBot="1" x14ac:dyDescent="0.3">
      <c r="A505" s="165"/>
      <c r="B505" s="165"/>
      <c r="C505" s="148"/>
      <c r="D505" s="148"/>
      <c r="E505" s="166"/>
      <c r="F505" s="166"/>
      <c r="G505" s="166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  <c r="U505" s="166"/>
      <c r="V505" s="166"/>
      <c r="W505" s="166"/>
      <c r="X505" s="166"/>
      <c r="Y505" s="166"/>
      <c r="Z505" s="166"/>
      <c r="AA505" s="166"/>
      <c r="AB505" s="166"/>
      <c r="AC505" s="166"/>
      <c r="AD505" s="166"/>
      <c r="AE505" s="166"/>
      <c r="AF505" s="166"/>
      <c r="AG505" s="166"/>
      <c r="AH505" s="166"/>
      <c r="AI505" s="166"/>
      <c r="AJ505" s="166"/>
      <c r="AK505" s="166"/>
      <c r="AL505" s="166"/>
      <c r="AM505" s="166"/>
      <c r="AN505" s="166"/>
      <c r="AO505" s="166"/>
      <c r="AP505" s="166"/>
      <c r="AQ505" s="166"/>
      <c r="AR505" s="166"/>
      <c r="AS505" s="166"/>
      <c r="AT505" s="166"/>
      <c r="AU505" s="166"/>
      <c r="AV505" s="166"/>
      <c r="AW505" s="166"/>
      <c r="AX505" s="166"/>
      <c r="AY505" s="166"/>
      <c r="AZ505" s="166"/>
      <c r="BA505" s="166"/>
      <c r="BB505" s="166"/>
      <c r="BC505" s="166"/>
      <c r="BD505" s="166"/>
      <c r="BE505" s="166"/>
      <c r="BF505" s="166"/>
      <c r="BG505" s="166"/>
      <c r="BH505" s="166"/>
      <c r="BI505" s="166"/>
      <c r="BJ505" s="166"/>
      <c r="BK505" s="166"/>
      <c r="BL505" s="166"/>
      <c r="BM505" s="166"/>
      <c r="BN505" s="166"/>
      <c r="BO505" s="166"/>
      <c r="BP505" s="166"/>
      <c r="BQ505" s="166"/>
      <c r="BR505" s="166"/>
      <c r="BS505" s="166"/>
      <c r="BT505" s="166"/>
    </row>
    <row r="506" spans="1:72" ht="15.75" customHeight="1" thickBot="1" x14ac:dyDescent="0.3">
      <c r="A506" s="165"/>
      <c r="B506" s="165"/>
      <c r="C506" s="148"/>
      <c r="D506" s="148"/>
      <c r="E506" s="166"/>
      <c r="F506" s="166"/>
      <c r="G506" s="166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  <c r="U506" s="166"/>
      <c r="V506" s="166"/>
      <c r="W506" s="166"/>
      <c r="X506" s="166"/>
      <c r="Y506" s="166"/>
      <c r="Z506" s="166"/>
      <c r="AA506" s="166"/>
      <c r="AB506" s="166"/>
      <c r="AC506" s="166"/>
      <c r="AD506" s="166"/>
      <c r="AE506" s="166"/>
      <c r="AF506" s="166"/>
      <c r="AG506" s="166"/>
      <c r="AH506" s="166"/>
      <c r="AI506" s="166"/>
      <c r="AJ506" s="166"/>
      <c r="AK506" s="166"/>
      <c r="AL506" s="166"/>
      <c r="AM506" s="166"/>
      <c r="AN506" s="166"/>
      <c r="AO506" s="166"/>
      <c r="AP506" s="166"/>
      <c r="AQ506" s="166"/>
      <c r="AR506" s="166"/>
      <c r="AS506" s="166"/>
      <c r="AT506" s="166"/>
      <c r="AU506" s="166"/>
      <c r="AV506" s="166"/>
      <c r="AW506" s="166"/>
      <c r="AX506" s="166"/>
      <c r="AY506" s="166"/>
      <c r="AZ506" s="166"/>
      <c r="BA506" s="166"/>
      <c r="BB506" s="166"/>
      <c r="BC506" s="166"/>
      <c r="BD506" s="166"/>
      <c r="BE506" s="166"/>
      <c r="BF506" s="166"/>
      <c r="BG506" s="166"/>
      <c r="BH506" s="166"/>
      <c r="BI506" s="166"/>
      <c r="BJ506" s="166"/>
      <c r="BK506" s="166"/>
      <c r="BL506" s="166"/>
      <c r="BM506" s="166"/>
      <c r="BN506" s="166"/>
      <c r="BO506" s="166"/>
      <c r="BP506" s="166"/>
      <c r="BQ506" s="166"/>
      <c r="BR506" s="166"/>
      <c r="BS506" s="166"/>
      <c r="BT506" s="166"/>
    </row>
    <row r="507" spans="1:72" ht="15.75" customHeight="1" thickBot="1" x14ac:dyDescent="0.3">
      <c r="A507" s="165"/>
      <c r="B507" s="165"/>
      <c r="C507" s="148"/>
      <c r="D507" s="148"/>
      <c r="E507" s="166"/>
      <c r="F507" s="166"/>
      <c r="G507" s="166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  <c r="U507" s="166"/>
      <c r="V507" s="166"/>
      <c r="W507" s="166"/>
      <c r="X507" s="166"/>
      <c r="Y507" s="166"/>
      <c r="Z507" s="166"/>
      <c r="AA507" s="166"/>
      <c r="AB507" s="166"/>
      <c r="AC507" s="166"/>
      <c r="AD507" s="166"/>
      <c r="AE507" s="166"/>
      <c r="AF507" s="166"/>
      <c r="AG507" s="166"/>
      <c r="AH507" s="166"/>
      <c r="AI507" s="166"/>
      <c r="AJ507" s="166"/>
      <c r="AK507" s="166"/>
      <c r="AL507" s="166"/>
      <c r="AM507" s="166"/>
      <c r="AN507" s="166"/>
      <c r="AO507" s="166"/>
      <c r="AP507" s="166"/>
      <c r="AQ507" s="166"/>
      <c r="AR507" s="166"/>
      <c r="AS507" s="166"/>
      <c r="AT507" s="166"/>
      <c r="AU507" s="166"/>
      <c r="AV507" s="166"/>
      <c r="AW507" s="166"/>
      <c r="AX507" s="166"/>
      <c r="AY507" s="166"/>
      <c r="AZ507" s="166"/>
      <c r="BA507" s="166"/>
      <c r="BB507" s="166"/>
      <c r="BC507" s="166"/>
      <c r="BD507" s="166"/>
      <c r="BE507" s="166"/>
      <c r="BF507" s="166"/>
      <c r="BG507" s="166"/>
      <c r="BH507" s="166"/>
      <c r="BI507" s="166"/>
      <c r="BJ507" s="166"/>
      <c r="BK507" s="166"/>
      <c r="BL507" s="166"/>
      <c r="BM507" s="166"/>
      <c r="BN507" s="166"/>
      <c r="BO507" s="166"/>
      <c r="BP507" s="166"/>
      <c r="BQ507" s="166"/>
      <c r="BR507" s="166"/>
      <c r="BS507" s="166"/>
      <c r="BT507" s="166"/>
    </row>
    <row r="508" spans="1:72" ht="15.75" customHeight="1" thickBot="1" x14ac:dyDescent="0.3">
      <c r="A508" s="165"/>
      <c r="B508" s="165"/>
      <c r="C508" s="148"/>
      <c r="D508" s="148"/>
      <c r="E508" s="166"/>
      <c r="F508" s="166"/>
      <c r="G508" s="166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  <c r="U508" s="166"/>
      <c r="V508" s="166"/>
      <c r="W508" s="166"/>
      <c r="X508" s="166"/>
      <c r="Y508" s="166"/>
      <c r="Z508" s="166"/>
      <c r="AA508" s="166"/>
      <c r="AB508" s="166"/>
      <c r="AC508" s="166"/>
      <c r="AD508" s="166"/>
      <c r="AE508" s="166"/>
      <c r="AF508" s="166"/>
      <c r="AG508" s="166"/>
      <c r="AH508" s="166"/>
      <c r="AI508" s="166"/>
      <c r="AJ508" s="166"/>
      <c r="AK508" s="166"/>
      <c r="AL508" s="166"/>
      <c r="AM508" s="166"/>
      <c r="AN508" s="166"/>
      <c r="AO508" s="166"/>
      <c r="AP508" s="166"/>
      <c r="AQ508" s="166"/>
      <c r="AR508" s="166"/>
      <c r="AS508" s="166"/>
      <c r="AT508" s="166"/>
      <c r="AU508" s="166"/>
      <c r="AV508" s="166"/>
      <c r="AW508" s="166"/>
      <c r="AX508" s="166"/>
      <c r="AY508" s="166"/>
      <c r="AZ508" s="166"/>
      <c r="BA508" s="166"/>
      <c r="BB508" s="166"/>
      <c r="BC508" s="166"/>
      <c r="BD508" s="166"/>
      <c r="BE508" s="166"/>
      <c r="BF508" s="166"/>
      <c r="BG508" s="166"/>
      <c r="BH508" s="166"/>
      <c r="BI508" s="166"/>
      <c r="BJ508" s="166"/>
      <c r="BK508" s="166"/>
      <c r="BL508" s="166"/>
      <c r="BM508" s="166"/>
      <c r="BN508" s="166"/>
      <c r="BO508" s="166"/>
      <c r="BP508" s="166"/>
      <c r="BQ508" s="166"/>
      <c r="BR508" s="166"/>
      <c r="BS508" s="166"/>
      <c r="BT508" s="166"/>
    </row>
    <row r="509" spans="1:72" ht="15.75" customHeight="1" thickBot="1" x14ac:dyDescent="0.3">
      <c r="A509" s="165"/>
      <c r="B509" s="165"/>
      <c r="C509" s="148"/>
      <c r="D509" s="148"/>
      <c r="E509" s="166"/>
      <c r="F509" s="166"/>
      <c r="G509" s="166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  <c r="U509" s="166"/>
      <c r="V509" s="166"/>
      <c r="W509" s="166"/>
      <c r="X509" s="166"/>
      <c r="Y509" s="166"/>
      <c r="Z509" s="166"/>
      <c r="AA509" s="166"/>
      <c r="AB509" s="166"/>
      <c r="AC509" s="166"/>
      <c r="AD509" s="166"/>
      <c r="AE509" s="166"/>
      <c r="AF509" s="166"/>
      <c r="AG509" s="166"/>
      <c r="AH509" s="166"/>
      <c r="AI509" s="166"/>
      <c r="AJ509" s="166"/>
      <c r="AK509" s="166"/>
      <c r="AL509" s="166"/>
      <c r="AM509" s="166"/>
      <c r="AN509" s="166"/>
      <c r="AO509" s="166"/>
      <c r="AP509" s="166"/>
      <c r="AQ509" s="166"/>
      <c r="AR509" s="166"/>
      <c r="AS509" s="166"/>
      <c r="AT509" s="166"/>
      <c r="AU509" s="166"/>
      <c r="AV509" s="166"/>
      <c r="AW509" s="166"/>
      <c r="AX509" s="166"/>
      <c r="AY509" s="166"/>
      <c r="AZ509" s="166"/>
      <c r="BA509" s="166"/>
      <c r="BB509" s="166"/>
      <c r="BC509" s="166"/>
      <c r="BD509" s="166"/>
      <c r="BE509" s="166"/>
      <c r="BF509" s="166"/>
      <c r="BG509" s="166"/>
      <c r="BH509" s="166"/>
      <c r="BI509" s="166"/>
      <c r="BJ509" s="166"/>
      <c r="BK509" s="166"/>
      <c r="BL509" s="166"/>
      <c r="BM509" s="166"/>
      <c r="BN509" s="166"/>
      <c r="BO509" s="166"/>
      <c r="BP509" s="166"/>
      <c r="BQ509" s="166"/>
      <c r="BR509" s="166"/>
      <c r="BS509" s="166"/>
      <c r="BT509" s="166"/>
    </row>
    <row r="510" spans="1:72" ht="15.75" customHeight="1" thickBot="1" x14ac:dyDescent="0.3">
      <c r="A510" s="165"/>
      <c r="B510" s="165"/>
      <c r="C510" s="148"/>
      <c r="D510" s="148"/>
      <c r="E510" s="166"/>
      <c r="F510" s="166"/>
      <c r="G510" s="166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  <c r="U510" s="166"/>
      <c r="V510" s="166"/>
      <c r="W510" s="166"/>
      <c r="X510" s="166"/>
      <c r="Y510" s="166"/>
      <c r="Z510" s="166"/>
      <c r="AA510" s="166"/>
      <c r="AB510" s="166"/>
      <c r="AC510" s="166"/>
      <c r="AD510" s="166"/>
      <c r="AE510" s="166"/>
      <c r="AF510" s="166"/>
      <c r="AG510" s="166"/>
      <c r="AH510" s="166"/>
      <c r="AI510" s="166"/>
      <c r="AJ510" s="166"/>
      <c r="AK510" s="166"/>
      <c r="AL510" s="166"/>
      <c r="AM510" s="166"/>
      <c r="AN510" s="166"/>
      <c r="AO510" s="166"/>
      <c r="AP510" s="166"/>
      <c r="AQ510" s="166"/>
      <c r="AR510" s="166"/>
      <c r="AS510" s="166"/>
      <c r="AT510" s="166"/>
      <c r="AU510" s="166"/>
      <c r="AV510" s="166"/>
      <c r="AW510" s="166"/>
      <c r="AX510" s="166"/>
      <c r="AY510" s="166"/>
      <c r="AZ510" s="166"/>
      <c r="BA510" s="166"/>
      <c r="BB510" s="166"/>
      <c r="BC510" s="166"/>
      <c r="BD510" s="166"/>
      <c r="BE510" s="166"/>
      <c r="BF510" s="166"/>
      <c r="BG510" s="166"/>
      <c r="BH510" s="166"/>
      <c r="BI510" s="166"/>
      <c r="BJ510" s="166"/>
      <c r="BK510" s="166"/>
      <c r="BL510" s="166"/>
      <c r="BM510" s="166"/>
      <c r="BN510" s="166"/>
      <c r="BO510" s="166"/>
      <c r="BP510" s="166"/>
      <c r="BQ510" s="166"/>
      <c r="BR510" s="166"/>
      <c r="BS510" s="166"/>
      <c r="BT510" s="166"/>
    </row>
    <row r="511" spans="1:72" ht="15.75" customHeight="1" thickBot="1" x14ac:dyDescent="0.3">
      <c r="A511" s="165"/>
      <c r="B511" s="165"/>
      <c r="C511" s="148"/>
      <c r="D511" s="148"/>
      <c r="E511" s="166"/>
      <c r="F511" s="166"/>
      <c r="G511" s="166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  <c r="U511" s="166"/>
      <c r="V511" s="166"/>
      <c r="W511" s="166"/>
      <c r="X511" s="166"/>
      <c r="Y511" s="166"/>
      <c r="Z511" s="166"/>
      <c r="AA511" s="166"/>
      <c r="AB511" s="166"/>
      <c r="AC511" s="166"/>
      <c r="AD511" s="166"/>
      <c r="AE511" s="166"/>
      <c r="AF511" s="166"/>
      <c r="AG511" s="166"/>
      <c r="AH511" s="166"/>
      <c r="AI511" s="166"/>
      <c r="AJ511" s="166"/>
      <c r="AK511" s="166"/>
      <c r="AL511" s="166"/>
      <c r="AM511" s="166"/>
      <c r="AN511" s="166"/>
      <c r="AO511" s="166"/>
      <c r="AP511" s="166"/>
      <c r="AQ511" s="166"/>
      <c r="AR511" s="166"/>
      <c r="AS511" s="166"/>
      <c r="AT511" s="166"/>
      <c r="AU511" s="166"/>
      <c r="AV511" s="166"/>
      <c r="AW511" s="166"/>
      <c r="AX511" s="166"/>
      <c r="AY511" s="166"/>
      <c r="AZ511" s="166"/>
      <c r="BA511" s="166"/>
      <c r="BB511" s="166"/>
      <c r="BC511" s="166"/>
      <c r="BD511" s="166"/>
      <c r="BE511" s="166"/>
      <c r="BF511" s="166"/>
      <c r="BG511" s="166"/>
      <c r="BH511" s="166"/>
      <c r="BI511" s="166"/>
      <c r="BJ511" s="166"/>
      <c r="BK511" s="166"/>
      <c r="BL511" s="166"/>
      <c r="BM511" s="166"/>
      <c r="BN511" s="166"/>
      <c r="BO511" s="166"/>
      <c r="BP511" s="166"/>
      <c r="BQ511" s="166"/>
      <c r="BR511" s="166"/>
      <c r="BS511" s="166"/>
      <c r="BT511" s="166"/>
    </row>
    <row r="512" spans="1:72" ht="15.75" customHeight="1" thickBot="1" x14ac:dyDescent="0.3">
      <c r="A512" s="165"/>
      <c r="B512" s="165"/>
      <c r="C512" s="148"/>
      <c r="D512" s="148"/>
      <c r="E512" s="166"/>
      <c r="F512" s="166"/>
      <c r="G512" s="166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  <c r="U512" s="166"/>
      <c r="V512" s="166"/>
      <c r="W512" s="166"/>
      <c r="X512" s="166"/>
      <c r="Y512" s="166"/>
      <c r="Z512" s="166"/>
      <c r="AA512" s="166"/>
      <c r="AB512" s="166"/>
      <c r="AC512" s="166"/>
      <c r="AD512" s="166"/>
      <c r="AE512" s="166"/>
      <c r="AF512" s="166"/>
      <c r="AG512" s="166"/>
      <c r="AH512" s="166"/>
      <c r="AI512" s="166"/>
      <c r="AJ512" s="166"/>
      <c r="AK512" s="166"/>
      <c r="AL512" s="166"/>
      <c r="AM512" s="166"/>
      <c r="AN512" s="166"/>
      <c r="AO512" s="166"/>
      <c r="AP512" s="166"/>
      <c r="AQ512" s="166"/>
      <c r="AR512" s="166"/>
      <c r="AS512" s="166"/>
      <c r="AT512" s="166"/>
      <c r="AU512" s="166"/>
      <c r="AV512" s="166"/>
      <c r="AW512" s="166"/>
      <c r="AX512" s="166"/>
      <c r="AY512" s="166"/>
      <c r="AZ512" s="166"/>
      <c r="BA512" s="166"/>
      <c r="BB512" s="166"/>
      <c r="BC512" s="166"/>
      <c r="BD512" s="166"/>
      <c r="BE512" s="166"/>
      <c r="BF512" s="166"/>
      <c r="BG512" s="166"/>
      <c r="BH512" s="166"/>
      <c r="BI512" s="166"/>
      <c r="BJ512" s="166"/>
      <c r="BK512" s="166"/>
      <c r="BL512" s="166"/>
      <c r="BM512" s="166"/>
      <c r="BN512" s="166"/>
      <c r="BO512" s="166"/>
      <c r="BP512" s="166"/>
      <c r="BQ512" s="166"/>
      <c r="BR512" s="166"/>
      <c r="BS512" s="166"/>
      <c r="BT512" s="166"/>
    </row>
    <row r="513" spans="1:72" ht="15.75" customHeight="1" thickBot="1" x14ac:dyDescent="0.3">
      <c r="A513" s="165"/>
      <c r="B513" s="165"/>
      <c r="C513" s="148"/>
      <c r="D513" s="148"/>
      <c r="E513" s="166"/>
      <c r="F513" s="166"/>
      <c r="G513" s="166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  <c r="U513" s="166"/>
      <c r="V513" s="166"/>
      <c r="W513" s="166"/>
      <c r="X513" s="166"/>
      <c r="Y513" s="166"/>
      <c r="Z513" s="166"/>
      <c r="AA513" s="166"/>
      <c r="AB513" s="166"/>
      <c r="AC513" s="166"/>
      <c r="AD513" s="166"/>
      <c r="AE513" s="166"/>
      <c r="AF513" s="166"/>
      <c r="AG513" s="166"/>
      <c r="AH513" s="166"/>
      <c r="AI513" s="166"/>
      <c r="AJ513" s="166"/>
      <c r="AK513" s="166"/>
      <c r="AL513" s="166"/>
      <c r="AM513" s="166"/>
      <c r="AN513" s="166"/>
      <c r="AO513" s="166"/>
      <c r="AP513" s="166"/>
      <c r="AQ513" s="166"/>
      <c r="AR513" s="166"/>
      <c r="AS513" s="166"/>
      <c r="AT513" s="166"/>
      <c r="AU513" s="166"/>
      <c r="AV513" s="166"/>
      <c r="AW513" s="166"/>
      <c r="AX513" s="166"/>
      <c r="AY513" s="166"/>
      <c r="AZ513" s="166"/>
      <c r="BA513" s="166"/>
      <c r="BB513" s="166"/>
      <c r="BC513" s="166"/>
      <c r="BD513" s="166"/>
      <c r="BE513" s="166"/>
      <c r="BF513" s="166"/>
      <c r="BG513" s="166"/>
      <c r="BH513" s="166"/>
      <c r="BI513" s="166"/>
      <c r="BJ513" s="166"/>
      <c r="BK513" s="166"/>
      <c r="BL513" s="166"/>
      <c r="BM513" s="166"/>
      <c r="BN513" s="166"/>
      <c r="BO513" s="166"/>
      <c r="BP513" s="166"/>
      <c r="BQ513" s="166"/>
      <c r="BR513" s="166"/>
      <c r="BS513" s="166"/>
      <c r="BT513" s="166"/>
    </row>
    <row r="514" spans="1:72" ht="15.75" customHeight="1" thickBot="1" x14ac:dyDescent="0.3">
      <c r="A514" s="165"/>
      <c r="B514" s="165"/>
      <c r="C514" s="148"/>
      <c r="D514" s="148"/>
      <c r="E514" s="166"/>
      <c r="F514" s="166"/>
      <c r="G514" s="166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  <c r="U514" s="166"/>
      <c r="V514" s="166"/>
      <c r="W514" s="166"/>
      <c r="X514" s="166"/>
      <c r="Y514" s="166"/>
      <c r="Z514" s="166"/>
      <c r="AA514" s="166"/>
      <c r="AB514" s="166"/>
      <c r="AC514" s="166"/>
      <c r="AD514" s="166"/>
      <c r="AE514" s="166"/>
      <c r="AF514" s="166"/>
      <c r="AG514" s="166"/>
      <c r="AH514" s="166"/>
      <c r="AI514" s="166"/>
      <c r="AJ514" s="166"/>
      <c r="AK514" s="166"/>
      <c r="AL514" s="166"/>
      <c r="AM514" s="166"/>
      <c r="AN514" s="166"/>
      <c r="AO514" s="166"/>
      <c r="AP514" s="166"/>
      <c r="AQ514" s="166"/>
      <c r="AR514" s="166"/>
      <c r="AS514" s="166"/>
      <c r="AT514" s="166"/>
      <c r="AU514" s="166"/>
      <c r="AV514" s="166"/>
      <c r="AW514" s="166"/>
      <c r="AX514" s="166"/>
      <c r="AY514" s="166"/>
      <c r="AZ514" s="166"/>
      <c r="BA514" s="166"/>
      <c r="BB514" s="166"/>
      <c r="BC514" s="166"/>
      <c r="BD514" s="166"/>
      <c r="BE514" s="166"/>
      <c r="BF514" s="166"/>
      <c r="BG514" s="166"/>
      <c r="BH514" s="166"/>
      <c r="BI514" s="166"/>
      <c r="BJ514" s="166"/>
      <c r="BK514" s="166"/>
      <c r="BL514" s="166"/>
      <c r="BM514" s="166"/>
      <c r="BN514" s="166"/>
      <c r="BO514" s="166"/>
      <c r="BP514" s="166"/>
      <c r="BQ514" s="166"/>
      <c r="BR514" s="166"/>
      <c r="BS514" s="166"/>
      <c r="BT514" s="166"/>
    </row>
    <row r="515" spans="1:72" ht="15.75" customHeight="1" thickBot="1" x14ac:dyDescent="0.3">
      <c r="A515" s="165"/>
      <c r="B515" s="165"/>
      <c r="C515" s="148"/>
      <c r="D515" s="148"/>
      <c r="E515" s="166"/>
      <c r="F515" s="166"/>
      <c r="G515" s="166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  <c r="U515" s="166"/>
      <c r="V515" s="166"/>
      <c r="W515" s="166"/>
      <c r="X515" s="166"/>
      <c r="Y515" s="166"/>
      <c r="Z515" s="166"/>
      <c r="AA515" s="166"/>
      <c r="AB515" s="166"/>
      <c r="AC515" s="166"/>
      <c r="AD515" s="166"/>
      <c r="AE515" s="166"/>
      <c r="AF515" s="166"/>
      <c r="AG515" s="166"/>
      <c r="AH515" s="166"/>
      <c r="AI515" s="166"/>
      <c r="AJ515" s="166"/>
      <c r="AK515" s="166"/>
      <c r="AL515" s="166"/>
      <c r="AM515" s="166"/>
      <c r="AN515" s="166"/>
      <c r="AO515" s="166"/>
      <c r="AP515" s="166"/>
      <c r="AQ515" s="166"/>
      <c r="AR515" s="166"/>
      <c r="AS515" s="166"/>
      <c r="AT515" s="166"/>
      <c r="AU515" s="166"/>
      <c r="AV515" s="166"/>
      <c r="AW515" s="166"/>
      <c r="AX515" s="166"/>
      <c r="AY515" s="166"/>
      <c r="AZ515" s="166"/>
      <c r="BA515" s="166"/>
      <c r="BB515" s="166"/>
      <c r="BC515" s="166"/>
      <c r="BD515" s="166"/>
      <c r="BE515" s="166"/>
      <c r="BF515" s="166"/>
      <c r="BG515" s="166"/>
      <c r="BH515" s="166"/>
      <c r="BI515" s="166"/>
      <c r="BJ515" s="166"/>
      <c r="BK515" s="166"/>
      <c r="BL515" s="166"/>
      <c r="BM515" s="166"/>
      <c r="BN515" s="166"/>
      <c r="BO515" s="166"/>
      <c r="BP515" s="166"/>
      <c r="BQ515" s="166"/>
      <c r="BR515" s="166"/>
      <c r="BS515" s="166"/>
      <c r="BT515" s="166"/>
    </row>
    <row r="516" spans="1:72" ht="15.75" customHeight="1" thickBot="1" x14ac:dyDescent="0.3">
      <c r="A516" s="165"/>
      <c r="B516" s="165"/>
      <c r="C516" s="148"/>
      <c r="D516" s="148"/>
      <c r="E516" s="166"/>
      <c r="F516" s="166"/>
      <c r="G516" s="166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  <c r="U516" s="166"/>
      <c r="V516" s="166"/>
      <c r="W516" s="166"/>
      <c r="X516" s="166"/>
      <c r="Y516" s="166"/>
      <c r="Z516" s="166"/>
      <c r="AA516" s="166"/>
      <c r="AB516" s="166"/>
      <c r="AC516" s="166"/>
      <c r="AD516" s="166"/>
      <c r="AE516" s="166"/>
      <c r="AF516" s="166"/>
      <c r="AG516" s="166"/>
      <c r="AH516" s="166"/>
      <c r="AI516" s="166"/>
      <c r="AJ516" s="166"/>
      <c r="AK516" s="166"/>
      <c r="AL516" s="166"/>
      <c r="AM516" s="166"/>
      <c r="AN516" s="166"/>
      <c r="AO516" s="166"/>
      <c r="AP516" s="166"/>
      <c r="AQ516" s="166"/>
      <c r="AR516" s="166"/>
      <c r="AS516" s="166"/>
      <c r="AT516" s="166"/>
      <c r="AU516" s="166"/>
      <c r="AV516" s="166"/>
      <c r="AW516" s="166"/>
      <c r="AX516" s="166"/>
      <c r="AY516" s="166"/>
      <c r="AZ516" s="166"/>
      <c r="BA516" s="166"/>
      <c r="BB516" s="166"/>
      <c r="BC516" s="166"/>
      <c r="BD516" s="166"/>
      <c r="BE516" s="166"/>
      <c r="BF516" s="166"/>
      <c r="BG516" s="166"/>
      <c r="BH516" s="166"/>
      <c r="BI516" s="166"/>
      <c r="BJ516" s="166"/>
      <c r="BK516" s="166"/>
      <c r="BL516" s="166"/>
      <c r="BM516" s="166"/>
      <c r="BN516" s="166"/>
      <c r="BO516" s="166"/>
      <c r="BP516" s="166"/>
      <c r="BQ516" s="166"/>
      <c r="BR516" s="166"/>
      <c r="BS516" s="166"/>
      <c r="BT516" s="166"/>
    </row>
    <row r="517" spans="1:72" ht="15.75" customHeight="1" thickBot="1" x14ac:dyDescent="0.3">
      <c r="A517" s="165"/>
      <c r="B517" s="165"/>
      <c r="C517" s="148"/>
      <c r="D517" s="148"/>
      <c r="E517" s="166"/>
      <c r="F517" s="166"/>
      <c r="G517" s="166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  <c r="U517" s="166"/>
      <c r="V517" s="166"/>
      <c r="W517" s="166"/>
      <c r="X517" s="166"/>
      <c r="Y517" s="166"/>
      <c r="Z517" s="166"/>
      <c r="AA517" s="166"/>
      <c r="AB517" s="166"/>
      <c r="AC517" s="166"/>
      <c r="AD517" s="166"/>
      <c r="AE517" s="166"/>
      <c r="AF517" s="166"/>
      <c r="AG517" s="166"/>
      <c r="AH517" s="166"/>
      <c r="AI517" s="166"/>
      <c r="AJ517" s="166"/>
      <c r="AK517" s="166"/>
      <c r="AL517" s="166"/>
      <c r="AM517" s="166"/>
      <c r="AN517" s="166"/>
      <c r="AO517" s="166"/>
      <c r="AP517" s="166"/>
      <c r="AQ517" s="166"/>
      <c r="AR517" s="166"/>
      <c r="AS517" s="166"/>
      <c r="AT517" s="166"/>
      <c r="AU517" s="166"/>
      <c r="AV517" s="166"/>
      <c r="AW517" s="166"/>
      <c r="AX517" s="166"/>
      <c r="AY517" s="166"/>
      <c r="AZ517" s="166"/>
      <c r="BA517" s="166"/>
      <c r="BB517" s="166"/>
      <c r="BC517" s="166"/>
      <c r="BD517" s="166"/>
      <c r="BE517" s="166"/>
      <c r="BF517" s="166"/>
      <c r="BG517" s="166"/>
      <c r="BH517" s="166"/>
      <c r="BI517" s="166"/>
      <c r="BJ517" s="166"/>
      <c r="BK517" s="166"/>
      <c r="BL517" s="166"/>
      <c r="BM517" s="166"/>
      <c r="BN517" s="166"/>
      <c r="BO517" s="166"/>
      <c r="BP517" s="166"/>
      <c r="BQ517" s="166"/>
      <c r="BR517" s="166"/>
      <c r="BS517" s="166"/>
      <c r="BT517" s="166"/>
    </row>
    <row r="518" spans="1:72" ht="15.75" customHeight="1" thickBot="1" x14ac:dyDescent="0.3">
      <c r="A518" s="165"/>
      <c r="B518" s="165"/>
      <c r="C518" s="148"/>
      <c r="D518" s="148"/>
      <c r="E518" s="166"/>
      <c r="F518" s="166"/>
      <c r="G518" s="166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  <c r="U518" s="166"/>
      <c r="V518" s="166"/>
      <c r="W518" s="166"/>
      <c r="X518" s="166"/>
      <c r="Y518" s="166"/>
      <c r="Z518" s="166"/>
      <c r="AA518" s="166"/>
      <c r="AB518" s="166"/>
      <c r="AC518" s="166"/>
      <c r="AD518" s="166"/>
      <c r="AE518" s="166"/>
      <c r="AF518" s="166"/>
      <c r="AG518" s="166"/>
      <c r="AH518" s="166"/>
      <c r="AI518" s="166"/>
      <c r="AJ518" s="166"/>
      <c r="AK518" s="166"/>
      <c r="AL518" s="166"/>
      <c r="AM518" s="166"/>
      <c r="AN518" s="166"/>
      <c r="AO518" s="166"/>
      <c r="AP518" s="166"/>
      <c r="AQ518" s="166"/>
      <c r="AR518" s="166"/>
      <c r="AS518" s="166"/>
      <c r="AT518" s="166"/>
      <c r="AU518" s="166"/>
      <c r="AV518" s="166"/>
      <c r="AW518" s="166"/>
      <c r="AX518" s="166"/>
      <c r="AY518" s="166"/>
      <c r="AZ518" s="166"/>
      <c r="BA518" s="166"/>
      <c r="BB518" s="166"/>
      <c r="BC518" s="166"/>
      <c r="BD518" s="166"/>
      <c r="BE518" s="166"/>
      <c r="BF518" s="166"/>
      <c r="BG518" s="166"/>
      <c r="BH518" s="166"/>
      <c r="BI518" s="166"/>
      <c r="BJ518" s="166"/>
      <c r="BK518" s="166"/>
      <c r="BL518" s="166"/>
      <c r="BM518" s="166"/>
      <c r="BN518" s="166"/>
      <c r="BO518" s="166"/>
      <c r="BP518" s="166"/>
      <c r="BQ518" s="166"/>
      <c r="BR518" s="166"/>
      <c r="BS518" s="166"/>
      <c r="BT518" s="166"/>
    </row>
    <row r="519" spans="1:72" ht="15.75" customHeight="1" thickBot="1" x14ac:dyDescent="0.3">
      <c r="A519" s="165"/>
      <c r="B519" s="165"/>
      <c r="C519" s="148"/>
      <c r="D519" s="148"/>
      <c r="E519" s="166"/>
      <c r="F519" s="166"/>
      <c r="G519" s="166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  <c r="U519" s="166"/>
      <c r="V519" s="166"/>
      <c r="W519" s="166"/>
      <c r="X519" s="166"/>
      <c r="Y519" s="166"/>
      <c r="Z519" s="166"/>
      <c r="AA519" s="166"/>
      <c r="AB519" s="166"/>
      <c r="AC519" s="166"/>
      <c r="AD519" s="166"/>
      <c r="AE519" s="166"/>
      <c r="AF519" s="166"/>
      <c r="AG519" s="166"/>
      <c r="AH519" s="166"/>
      <c r="AI519" s="166"/>
      <c r="AJ519" s="166"/>
      <c r="AK519" s="166"/>
      <c r="AL519" s="166"/>
      <c r="AM519" s="166"/>
      <c r="AN519" s="166"/>
      <c r="AO519" s="166"/>
      <c r="AP519" s="166"/>
      <c r="AQ519" s="166"/>
      <c r="AR519" s="166"/>
      <c r="AS519" s="166"/>
      <c r="AT519" s="166"/>
      <c r="AU519" s="166"/>
      <c r="AV519" s="166"/>
      <c r="AW519" s="166"/>
      <c r="AX519" s="166"/>
      <c r="AY519" s="166"/>
      <c r="AZ519" s="166"/>
      <c r="BA519" s="166"/>
      <c r="BB519" s="166"/>
      <c r="BC519" s="166"/>
      <c r="BD519" s="166"/>
      <c r="BE519" s="166"/>
      <c r="BF519" s="166"/>
      <c r="BG519" s="166"/>
      <c r="BH519" s="166"/>
      <c r="BI519" s="166"/>
      <c r="BJ519" s="166"/>
      <c r="BK519" s="166"/>
      <c r="BL519" s="166"/>
      <c r="BM519" s="166"/>
      <c r="BN519" s="166"/>
      <c r="BO519" s="166"/>
      <c r="BP519" s="166"/>
      <c r="BQ519" s="166"/>
      <c r="BR519" s="166"/>
      <c r="BS519" s="166"/>
      <c r="BT519" s="166"/>
    </row>
    <row r="520" spans="1:72" ht="15.75" customHeight="1" thickBot="1" x14ac:dyDescent="0.3">
      <c r="A520" s="165"/>
      <c r="B520" s="165"/>
      <c r="C520" s="148"/>
      <c r="D520" s="148"/>
      <c r="E520" s="166"/>
      <c r="F520" s="166"/>
      <c r="G520" s="166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  <c r="U520" s="166"/>
      <c r="V520" s="166"/>
      <c r="W520" s="166"/>
      <c r="X520" s="166"/>
      <c r="Y520" s="166"/>
      <c r="Z520" s="166"/>
      <c r="AA520" s="166"/>
      <c r="AB520" s="166"/>
      <c r="AC520" s="166"/>
      <c r="AD520" s="166"/>
      <c r="AE520" s="166"/>
      <c r="AF520" s="166"/>
      <c r="AG520" s="166"/>
      <c r="AH520" s="166"/>
      <c r="AI520" s="166"/>
      <c r="AJ520" s="166"/>
      <c r="AK520" s="166"/>
      <c r="AL520" s="166"/>
      <c r="AM520" s="166"/>
      <c r="AN520" s="166"/>
      <c r="AO520" s="166"/>
      <c r="AP520" s="166"/>
      <c r="AQ520" s="166"/>
      <c r="AR520" s="166"/>
      <c r="AS520" s="166"/>
      <c r="AT520" s="166"/>
      <c r="AU520" s="166"/>
      <c r="AV520" s="166"/>
      <c r="AW520" s="166"/>
      <c r="AX520" s="166"/>
      <c r="AY520" s="166"/>
      <c r="AZ520" s="166"/>
      <c r="BA520" s="166"/>
      <c r="BB520" s="166"/>
      <c r="BC520" s="166"/>
      <c r="BD520" s="166"/>
      <c r="BE520" s="166"/>
      <c r="BF520" s="166"/>
      <c r="BG520" s="166"/>
      <c r="BH520" s="166"/>
      <c r="BI520" s="166"/>
      <c r="BJ520" s="166"/>
      <c r="BK520" s="166"/>
      <c r="BL520" s="166"/>
      <c r="BM520" s="166"/>
      <c r="BN520" s="166"/>
      <c r="BO520" s="166"/>
      <c r="BP520" s="166"/>
      <c r="BQ520" s="166"/>
      <c r="BR520" s="166"/>
      <c r="BS520" s="166"/>
      <c r="BT520" s="166"/>
    </row>
    <row r="521" spans="1:72" ht="15.75" customHeight="1" thickBot="1" x14ac:dyDescent="0.3">
      <c r="A521" s="165"/>
      <c r="B521" s="165"/>
      <c r="C521" s="148"/>
      <c r="D521" s="148"/>
      <c r="E521" s="166"/>
      <c r="F521" s="166"/>
      <c r="G521" s="166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  <c r="U521" s="166"/>
      <c r="V521" s="166"/>
      <c r="W521" s="166"/>
      <c r="X521" s="166"/>
      <c r="Y521" s="166"/>
      <c r="Z521" s="166"/>
      <c r="AA521" s="166"/>
      <c r="AB521" s="166"/>
      <c r="AC521" s="166"/>
      <c r="AD521" s="166"/>
      <c r="AE521" s="166"/>
      <c r="AF521" s="166"/>
      <c r="AG521" s="166"/>
      <c r="AH521" s="166"/>
      <c r="AI521" s="166"/>
      <c r="AJ521" s="166"/>
      <c r="AK521" s="166"/>
      <c r="AL521" s="166"/>
      <c r="AM521" s="166"/>
      <c r="AN521" s="166"/>
      <c r="AO521" s="166"/>
      <c r="AP521" s="166"/>
      <c r="AQ521" s="166"/>
      <c r="AR521" s="166"/>
      <c r="AS521" s="166"/>
      <c r="AT521" s="166"/>
      <c r="AU521" s="166"/>
      <c r="AV521" s="166"/>
      <c r="AW521" s="166"/>
      <c r="AX521" s="166"/>
      <c r="AY521" s="166"/>
      <c r="AZ521" s="166"/>
      <c r="BA521" s="166"/>
      <c r="BB521" s="166"/>
      <c r="BC521" s="166"/>
      <c r="BD521" s="166"/>
      <c r="BE521" s="166"/>
      <c r="BF521" s="166"/>
      <c r="BG521" s="166"/>
      <c r="BH521" s="166"/>
      <c r="BI521" s="166"/>
      <c r="BJ521" s="166"/>
      <c r="BK521" s="166"/>
      <c r="BL521" s="166"/>
      <c r="BM521" s="166"/>
      <c r="BN521" s="166"/>
      <c r="BO521" s="166"/>
      <c r="BP521" s="166"/>
      <c r="BQ521" s="166"/>
      <c r="BR521" s="166"/>
      <c r="BS521" s="166"/>
      <c r="BT521" s="166"/>
    </row>
    <row r="522" spans="1:72" ht="15.75" customHeight="1" thickBot="1" x14ac:dyDescent="0.3">
      <c r="A522" s="165"/>
      <c r="B522" s="165"/>
      <c r="C522" s="148"/>
      <c r="D522" s="148"/>
      <c r="E522" s="166"/>
      <c r="F522" s="166"/>
      <c r="G522" s="166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  <c r="U522" s="166"/>
      <c r="V522" s="166"/>
      <c r="W522" s="166"/>
      <c r="X522" s="166"/>
      <c r="Y522" s="166"/>
      <c r="Z522" s="166"/>
      <c r="AA522" s="166"/>
      <c r="AB522" s="166"/>
      <c r="AC522" s="166"/>
      <c r="AD522" s="166"/>
      <c r="AE522" s="166"/>
      <c r="AF522" s="166"/>
      <c r="AG522" s="166"/>
      <c r="AH522" s="166"/>
      <c r="AI522" s="166"/>
      <c r="AJ522" s="166"/>
      <c r="AK522" s="166"/>
      <c r="AL522" s="166"/>
      <c r="AM522" s="166"/>
      <c r="AN522" s="166"/>
      <c r="AO522" s="166"/>
      <c r="AP522" s="166"/>
      <c r="AQ522" s="166"/>
      <c r="AR522" s="166"/>
      <c r="AS522" s="166"/>
      <c r="AT522" s="166"/>
      <c r="AU522" s="166"/>
      <c r="AV522" s="166"/>
      <c r="AW522" s="166"/>
      <c r="AX522" s="166"/>
      <c r="AY522" s="166"/>
      <c r="AZ522" s="166"/>
      <c r="BA522" s="166"/>
      <c r="BB522" s="166"/>
      <c r="BC522" s="166"/>
      <c r="BD522" s="166"/>
      <c r="BE522" s="166"/>
      <c r="BF522" s="166"/>
      <c r="BG522" s="166"/>
      <c r="BH522" s="166"/>
      <c r="BI522" s="166"/>
      <c r="BJ522" s="166"/>
      <c r="BK522" s="166"/>
      <c r="BL522" s="166"/>
      <c r="BM522" s="166"/>
      <c r="BN522" s="166"/>
      <c r="BO522" s="166"/>
      <c r="BP522" s="166"/>
      <c r="BQ522" s="166"/>
      <c r="BR522" s="166"/>
      <c r="BS522" s="166"/>
      <c r="BT522" s="166"/>
    </row>
    <row r="523" spans="1:72" ht="15.75" customHeight="1" thickBot="1" x14ac:dyDescent="0.3">
      <c r="A523" s="165"/>
      <c r="B523" s="165"/>
      <c r="C523" s="148"/>
      <c r="D523" s="148"/>
      <c r="E523" s="166"/>
      <c r="F523" s="166"/>
      <c r="G523" s="166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  <c r="U523" s="166"/>
      <c r="V523" s="166"/>
      <c r="W523" s="166"/>
      <c r="X523" s="166"/>
      <c r="Y523" s="166"/>
      <c r="Z523" s="166"/>
      <c r="AA523" s="166"/>
      <c r="AB523" s="166"/>
      <c r="AC523" s="166"/>
      <c r="AD523" s="166"/>
      <c r="AE523" s="166"/>
      <c r="AF523" s="166"/>
      <c r="AG523" s="166"/>
      <c r="AH523" s="166"/>
      <c r="AI523" s="166"/>
      <c r="AJ523" s="166"/>
      <c r="AK523" s="166"/>
      <c r="AL523" s="166"/>
      <c r="AM523" s="166"/>
      <c r="AN523" s="166"/>
      <c r="AO523" s="166"/>
      <c r="AP523" s="166"/>
      <c r="AQ523" s="166"/>
      <c r="AR523" s="166"/>
      <c r="AS523" s="166"/>
      <c r="AT523" s="166"/>
      <c r="AU523" s="166"/>
      <c r="AV523" s="166"/>
      <c r="AW523" s="166"/>
      <c r="AX523" s="166"/>
      <c r="AY523" s="166"/>
      <c r="AZ523" s="166"/>
      <c r="BA523" s="166"/>
      <c r="BB523" s="166"/>
      <c r="BC523" s="166"/>
      <c r="BD523" s="166"/>
      <c r="BE523" s="166"/>
      <c r="BF523" s="166"/>
      <c r="BG523" s="166"/>
      <c r="BH523" s="166"/>
      <c r="BI523" s="166"/>
      <c r="BJ523" s="166"/>
      <c r="BK523" s="166"/>
      <c r="BL523" s="166"/>
      <c r="BM523" s="166"/>
      <c r="BN523" s="166"/>
      <c r="BO523" s="166"/>
      <c r="BP523" s="166"/>
      <c r="BQ523" s="166"/>
      <c r="BR523" s="166"/>
      <c r="BS523" s="166"/>
      <c r="BT523" s="166"/>
    </row>
    <row r="524" spans="1:72" ht="15.75" customHeight="1" thickBot="1" x14ac:dyDescent="0.3">
      <c r="A524" s="165"/>
      <c r="B524" s="165"/>
      <c r="C524" s="148"/>
      <c r="D524" s="148"/>
      <c r="E524" s="166"/>
      <c r="F524" s="166"/>
      <c r="G524" s="166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  <c r="U524" s="166"/>
      <c r="V524" s="166"/>
      <c r="W524" s="166"/>
      <c r="X524" s="166"/>
      <c r="Y524" s="166"/>
      <c r="Z524" s="166"/>
      <c r="AA524" s="166"/>
      <c r="AB524" s="166"/>
      <c r="AC524" s="166"/>
      <c r="AD524" s="166"/>
      <c r="AE524" s="166"/>
      <c r="AF524" s="166"/>
      <c r="AG524" s="166"/>
      <c r="AH524" s="166"/>
      <c r="AI524" s="166"/>
      <c r="AJ524" s="166"/>
      <c r="AK524" s="166"/>
      <c r="AL524" s="166"/>
      <c r="AM524" s="166"/>
      <c r="AN524" s="166"/>
      <c r="AO524" s="166"/>
      <c r="AP524" s="166"/>
      <c r="AQ524" s="166"/>
      <c r="AR524" s="166"/>
      <c r="AS524" s="166"/>
      <c r="AT524" s="166"/>
      <c r="AU524" s="166"/>
      <c r="AV524" s="166"/>
      <c r="AW524" s="166"/>
      <c r="AX524" s="166"/>
      <c r="AY524" s="166"/>
      <c r="AZ524" s="166"/>
      <c r="BA524" s="166"/>
      <c r="BB524" s="166"/>
      <c r="BC524" s="166"/>
      <c r="BD524" s="166"/>
      <c r="BE524" s="166"/>
      <c r="BF524" s="166"/>
      <c r="BG524" s="166"/>
      <c r="BH524" s="166"/>
      <c r="BI524" s="166"/>
      <c r="BJ524" s="166"/>
      <c r="BK524" s="166"/>
      <c r="BL524" s="166"/>
      <c r="BM524" s="166"/>
      <c r="BN524" s="166"/>
      <c r="BO524" s="166"/>
      <c r="BP524" s="166"/>
      <c r="BQ524" s="166"/>
      <c r="BR524" s="166"/>
      <c r="BS524" s="166"/>
      <c r="BT524" s="166"/>
    </row>
    <row r="525" spans="1:72" ht="15.75" customHeight="1" thickBot="1" x14ac:dyDescent="0.3">
      <c r="A525" s="165"/>
      <c r="B525" s="165"/>
      <c r="C525" s="148"/>
      <c r="D525" s="148"/>
      <c r="E525" s="166"/>
      <c r="F525" s="166"/>
      <c r="G525" s="166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  <c r="U525" s="166"/>
      <c r="V525" s="166"/>
      <c r="W525" s="166"/>
      <c r="X525" s="166"/>
      <c r="Y525" s="166"/>
      <c r="Z525" s="166"/>
      <c r="AA525" s="166"/>
      <c r="AB525" s="166"/>
      <c r="AC525" s="166"/>
      <c r="AD525" s="166"/>
      <c r="AE525" s="166"/>
      <c r="AF525" s="166"/>
      <c r="AG525" s="166"/>
      <c r="AH525" s="166"/>
      <c r="AI525" s="166"/>
      <c r="AJ525" s="166"/>
      <c r="AK525" s="166"/>
      <c r="AL525" s="166"/>
      <c r="AM525" s="166"/>
      <c r="AN525" s="166"/>
      <c r="AO525" s="166"/>
      <c r="AP525" s="166"/>
      <c r="AQ525" s="166"/>
      <c r="AR525" s="166"/>
      <c r="AS525" s="166"/>
      <c r="AT525" s="166"/>
      <c r="AU525" s="166"/>
      <c r="AV525" s="166"/>
      <c r="AW525" s="166"/>
      <c r="AX525" s="166"/>
      <c r="AY525" s="166"/>
      <c r="AZ525" s="166"/>
      <c r="BA525" s="166"/>
      <c r="BB525" s="166"/>
      <c r="BC525" s="166"/>
      <c r="BD525" s="166"/>
      <c r="BE525" s="166"/>
      <c r="BF525" s="166"/>
      <c r="BG525" s="166"/>
      <c r="BH525" s="166"/>
      <c r="BI525" s="166"/>
      <c r="BJ525" s="166"/>
      <c r="BK525" s="166"/>
      <c r="BL525" s="166"/>
      <c r="BM525" s="166"/>
      <c r="BN525" s="166"/>
      <c r="BO525" s="166"/>
      <c r="BP525" s="166"/>
      <c r="BQ525" s="166"/>
      <c r="BR525" s="166"/>
      <c r="BS525" s="166"/>
      <c r="BT525" s="166"/>
    </row>
    <row r="526" spans="1:72" ht="15.75" customHeight="1" thickBot="1" x14ac:dyDescent="0.3">
      <c r="A526" s="165"/>
      <c r="B526" s="165"/>
      <c r="C526" s="148"/>
      <c r="D526" s="148"/>
      <c r="E526" s="166"/>
      <c r="F526" s="166"/>
      <c r="G526" s="166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  <c r="U526" s="166"/>
      <c r="V526" s="166"/>
      <c r="W526" s="166"/>
      <c r="X526" s="166"/>
      <c r="Y526" s="166"/>
      <c r="Z526" s="166"/>
      <c r="AA526" s="166"/>
      <c r="AB526" s="166"/>
      <c r="AC526" s="166"/>
      <c r="AD526" s="166"/>
      <c r="AE526" s="166"/>
      <c r="AF526" s="166"/>
      <c r="AG526" s="166"/>
      <c r="AH526" s="166"/>
      <c r="AI526" s="166"/>
      <c r="AJ526" s="166"/>
      <c r="AK526" s="166"/>
      <c r="AL526" s="166"/>
      <c r="AM526" s="166"/>
      <c r="AN526" s="166"/>
      <c r="AO526" s="166"/>
      <c r="AP526" s="166"/>
      <c r="AQ526" s="166"/>
      <c r="AR526" s="166"/>
      <c r="AS526" s="166"/>
      <c r="AT526" s="166"/>
      <c r="AU526" s="166"/>
      <c r="AV526" s="166"/>
      <c r="AW526" s="166"/>
      <c r="AX526" s="166"/>
      <c r="AY526" s="166"/>
      <c r="AZ526" s="166"/>
      <c r="BA526" s="166"/>
      <c r="BB526" s="166"/>
      <c r="BC526" s="166"/>
      <c r="BD526" s="166"/>
      <c r="BE526" s="166"/>
      <c r="BF526" s="166"/>
      <c r="BG526" s="166"/>
      <c r="BH526" s="166"/>
      <c r="BI526" s="166"/>
      <c r="BJ526" s="166"/>
      <c r="BK526" s="166"/>
      <c r="BL526" s="166"/>
      <c r="BM526" s="166"/>
      <c r="BN526" s="166"/>
      <c r="BO526" s="166"/>
      <c r="BP526" s="166"/>
      <c r="BQ526" s="166"/>
      <c r="BR526" s="166"/>
      <c r="BS526" s="166"/>
      <c r="BT526" s="166"/>
    </row>
    <row r="527" spans="1:72" ht="15.75" customHeight="1" thickBot="1" x14ac:dyDescent="0.3">
      <c r="A527" s="165"/>
      <c r="B527" s="165"/>
      <c r="C527" s="148"/>
      <c r="D527" s="148"/>
      <c r="E527" s="166"/>
      <c r="F527" s="166"/>
      <c r="G527" s="166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  <c r="U527" s="166"/>
      <c r="V527" s="166"/>
      <c r="W527" s="166"/>
      <c r="X527" s="166"/>
      <c r="Y527" s="166"/>
      <c r="Z527" s="166"/>
      <c r="AA527" s="166"/>
      <c r="AB527" s="166"/>
      <c r="AC527" s="166"/>
      <c r="AD527" s="166"/>
      <c r="AE527" s="166"/>
      <c r="AF527" s="166"/>
      <c r="AG527" s="166"/>
      <c r="AH527" s="166"/>
      <c r="AI527" s="166"/>
      <c r="AJ527" s="166"/>
      <c r="AK527" s="166"/>
      <c r="AL527" s="166"/>
      <c r="AM527" s="166"/>
      <c r="AN527" s="166"/>
      <c r="AO527" s="166"/>
      <c r="AP527" s="166"/>
      <c r="AQ527" s="166"/>
      <c r="AR527" s="166"/>
      <c r="AS527" s="166"/>
      <c r="AT527" s="166"/>
      <c r="AU527" s="166"/>
      <c r="AV527" s="166"/>
      <c r="AW527" s="166"/>
      <c r="AX527" s="166"/>
      <c r="AY527" s="166"/>
      <c r="AZ527" s="166"/>
      <c r="BA527" s="166"/>
      <c r="BB527" s="166"/>
      <c r="BC527" s="166"/>
      <c r="BD527" s="166"/>
      <c r="BE527" s="166"/>
      <c r="BF527" s="166"/>
      <c r="BG527" s="166"/>
      <c r="BH527" s="166"/>
      <c r="BI527" s="166"/>
      <c r="BJ527" s="166"/>
      <c r="BK527" s="166"/>
      <c r="BL527" s="166"/>
      <c r="BM527" s="166"/>
      <c r="BN527" s="166"/>
      <c r="BO527" s="166"/>
      <c r="BP527" s="166"/>
      <c r="BQ527" s="166"/>
      <c r="BR527" s="166"/>
      <c r="BS527" s="166"/>
      <c r="BT527" s="166"/>
    </row>
    <row r="528" spans="1:72" ht="15.75" customHeight="1" thickBot="1" x14ac:dyDescent="0.3">
      <c r="A528" s="165"/>
      <c r="B528" s="165"/>
      <c r="C528" s="148"/>
      <c r="D528" s="148"/>
      <c r="E528" s="166"/>
      <c r="F528" s="166"/>
      <c r="G528" s="166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  <c r="U528" s="166"/>
      <c r="V528" s="166"/>
      <c r="W528" s="166"/>
      <c r="X528" s="166"/>
      <c r="Y528" s="166"/>
      <c r="Z528" s="166"/>
      <c r="AA528" s="166"/>
      <c r="AB528" s="166"/>
      <c r="AC528" s="166"/>
      <c r="AD528" s="166"/>
      <c r="AE528" s="166"/>
      <c r="AF528" s="166"/>
      <c r="AG528" s="166"/>
      <c r="AH528" s="166"/>
      <c r="AI528" s="166"/>
      <c r="AJ528" s="166"/>
      <c r="AK528" s="166"/>
      <c r="AL528" s="166"/>
      <c r="AM528" s="166"/>
      <c r="AN528" s="166"/>
      <c r="AO528" s="166"/>
      <c r="AP528" s="166"/>
      <c r="AQ528" s="166"/>
      <c r="AR528" s="166"/>
      <c r="AS528" s="166"/>
      <c r="AT528" s="166"/>
      <c r="AU528" s="166"/>
      <c r="AV528" s="166"/>
      <c r="AW528" s="166"/>
      <c r="AX528" s="166"/>
      <c r="AY528" s="166"/>
      <c r="AZ528" s="166"/>
      <c r="BA528" s="166"/>
      <c r="BB528" s="166"/>
      <c r="BC528" s="166"/>
      <c r="BD528" s="166"/>
      <c r="BE528" s="166"/>
      <c r="BF528" s="166"/>
      <c r="BG528" s="166"/>
      <c r="BH528" s="166"/>
      <c r="BI528" s="166"/>
      <c r="BJ528" s="166"/>
      <c r="BK528" s="166"/>
      <c r="BL528" s="166"/>
      <c r="BM528" s="166"/>
      <c r="BN528" s="166"/>
      <c r="BO528" s="166"/>
      <c r="BP528" s="166"/>
      <c r="BQ528" s="166"/>
      <c r="BR528" s="166"/>
      <c r="BS528" s="166"/>
      <c r="BT528" s="166"/>
    </row>
    <row r="529" spans="1:72" ht="15.75" customHeight="1" thickBot="1" x14ac:dyDescent="0.3">
      <c r="A529" s="165"/>
      <c r="B529" s="165"/>
      <c r="C529" s="148"/>
      <c r="D529" s="148"/>
      <c r="E529" s="166"/>
      <c r="F529" s="166"/>
      <c r="G529" s="166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  <c r="U529" s="166"/>
      <c r="V529" s="166"/>
      <c r="W529" s="166"/>
      <c r="X529" s="166"/>
      <c r="Y529" s="166"/>
      <c r="Z529" s="166"/>
      <c r="AA529" s="166"/>
      <c r="AB529" s="166"/>
      <c r="AC529" s="166"/>
      <c r="AD529" s="166"/>
      <c r="AE529" s="166"/>
      <c r="AF529" s="166"/>
      <c r="AG529" s="166"/>
      <c r="AH529" s="166"/>
      <c r="AI529" s="166"/>
      <c r="AJ529" s="166"/>
      <c r="AK529" s="166"/>
      <c r="AL529" s="166"/>
      <c r="AM529" s="166"/>
      <c r="AN529" s="166"/>
      <c r="AO529" s="166"/>
      <c r="AP529" s="166"/>
      <c r="AQ529" s="166"/>
      <c r="AR529" s="166"/>
      <c r="AS529" s="166"/>
      <c r="AT529" s="166"/>
      <c r="AU529" s="166"/>
      <c r="AV529" s="166"/>
      <c r="AW529" s="166"/>
      <c r="AX529" s="166"/>
      <c r="AY529" s="166"/>
      <c r="AZ529" s="166"/>
      <c r="BA529" s="166"/>
      <c r="BB529" s="166"/>
      <c r="BC529" s="166"/>
      <c r="BD529" s="166"/>
      <c r="BE529" s="166"/>
      <c r="BF529" s="166"/>
      <c r="BG529" s="166"/>
      <c r="BH529" s="166"/>
      <c r="BI529" s="166"/>
      <c r="BJ529" s="166"/>
      <c r="BK529" s="166"/>
      <c r="BL529" s="166"/>
      <c r="BM529" s="166"/>
      <c r="BN529" s="166"/>
      <c r="BO529" s="166"/>
      <c r="BP529" s="166"/>
      <c r="BQ529" s="166"/>
      <c r="BR529" s="166"/>
      <c r="BS529" s="166"/>
      <c r="BT529" s="166"/>
    </row>
    <row r="530" spans="1:72" ht="15.75" customHeight="1" thickBot="1" x14ac:dyDescent="0.3">
      <c r="A530" s="165"/>
      <c r="B530" s="165"/>
      <c r="C530" s="148"/>
      <c r="D530" s="148"/>
      <c r="E530" s="166"/>
      <c r="F530" s="166"/>
      <c r="G530" s="166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  <c r="U530" s="166"/>
      <c r="V530" s="166"/>
      <c r="W530" s="166"/>
      <c r="X530" s="166"/>
      <c r="Y530" s="166"/>
      <c r="Z530" s="166"/>
      <c r="AA530" s="166"/>
      <c r="AB530" s="166"/>
      <c r="AC530" s="166"/>
      <c r="AD530" s="166"/>
      <c r="AE530" s="166"/>
      <c r="AF530" s="166"/>
      <c r="AG530" s="166"/>
      <c r="AH530" s="166"/>
      <c r="AI530" s="166"/>
      <c r="AJ530" s="166"/>
      <c r="AK530" s="166"/>
      <c r="AL530" s="166"/>
      <c r="AM530" s="166"/>
      <c r="AN530" s="166"/>
      <c r="AO530" s="166"/>
      <c r="AP530" s="166"/>
      <c r="AQ530" s="166"/>
      <c r="AR530" s="166"/>
      <c r="AS530" s="166"/>
      <c r="AT530" s="166"/>
      <c r="AU530" s="166"/>
      <c r="AV530" s="166"/>
      <c r="AW530" s="166"/>
      <c r="AX530" s="166"/>
      <c r="AY530" s="166"/>
      <c r="AZ530" s="166"/>
      <c r="BA530" s="166"/>
      <c r="BB530" s="166"/>
      <c r="BC530" s="166"/>
      <c r="BD530" s="166"/>
      <c r="BE530" s="166"/>
      <c r="BF530" s="166"/>
      <c r="BG530" s="166"/>
      <c r="BH530" s="166"/>
      <c r="BI530" s="166"/>
      <c r="BJ530" s="166"/>
      <c r="BK530" s="166"/>
      <c r="BL530" s="166"/>
      <c r="BM530" s="166"/>
      <c r="BN530" s="166"/>
      <c r="BO530" s="166"/>
      <c r="BP530" s="166"/>
      <c r="BQ530" s="166"/>
      <c r="BR530" s="166"/>
      <c r="BS530" s="166"/>
      <c r="BT530" s="166"/>
    </row>
    <row r="531" spans="1:72" ht="15.75" customHeight="1" thickBot="1" x14ac:dyDescent="0.3">
      <c r="A531" s="165"/>
      <c r="B531" s="165"/>
      <c r="C531" s="148"/>
      <c r="D531" s="148"/>
      <c r="E531" s="166"/>
      <c r="F531" s="166"/>
      <c r="G531" s="166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  <c r="U531" s="166"/>
      <c r="V531" s="166"/>
      <c r="W531" s="166"/>
      <c r="X531" s="166"/>
      <c r="Y531" s="166"/>
      <c r="Z531" s="166"/>
      <c r="AA531" s="166"/>
      <c r="AB531" s="166"/>
      <c r="AC531" s="166"/>
      <c r="AD531" s="166"/>
      <c r="AE531" s="166"/>
      <c r="AF531" s="166"/>
      <c r="AG531" s="166"/>
      <c r="AH531" s="166"/>
      <c r="AI531" s="166"/>
      <c r="AJ531" s="166"/>
      <c r="AK531" s="166"/>
      <c r="AL531" s="166"/>
      <c r="AM531" s="166"/>
      <c r="AN531" s="166"/>
      <c r="AO531" s="166"/>
      <c r="AP531" s="166"/>
      <c r="AQ531" s="166"/>
      <c r="AR531" s="166"/>
      <c r="AS531" s="166"/>
      <c r="AT531" s="166"/>
      <c r="AU531" s="166"/>
      <c r="AV531" s="166"/>
      <c r="AW531" s="166"/>
      <c r="AX531" s="166"/>
      <c r="AY531" s="166"/>
      <c r="AZ531" s="166"/>
      <c r="BA531" s="166"/>
      <c r="BB531" s="166"/>
      <c r="BC531" s="166"/>
      <c r="BD531" s="166"/>
      <c r="BE531" s="166"/>
      <c r="BF531" s="166"/>
      <c r="BG531" s="166"/>
      <c r="BH531" s="166"/>
      <c r="BI531" s="166"/>
      <c r="BJ531" s="166"/>
      <c r="BK531" s="166"/>
      <c r="BL531" s="166"/>
      <c r="BM531" s="166"/>
      <c r="BN531" s="166"/>
      <c r="BO531" s="166"/>
      <c r="BP531" s="166"/>
      <c r="BQ531" s="166"/>
      <c r="BR531" s="166"/>
      <c r="BS531" s="166"/>
      <c r="BT531" s="166"/>
    </row>
    <row r="532" spans="1:72" ht="15.75" customHeight="1" thickBot="1" x14ac:dyDescent="0.3">
      <c r="A532" s="165"/>
      <c r="B532" s="165"/>
      <c r="C532" s="148"/>
      <c r="D532" s="148"/>
      <c r="E532" s="166"/>
      <c r="F532" s="166"/>
      <c r="G532" s="166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  <c r="U532" s="166"/>
      <c r="V532" s="166"/>
      <c r="W532" s="166"/>
      <c r="X532" s="166"/>
      <c r="Y532" s="166"/>
      <c r="Z532" s="166"/>
      <c r="AA532" s="166"/>
      <c r="AB532" s="166"/>
      <c r="AC532" s="166"/>
      <c r="AD532" s="166"/>
      <c r="AE532" s="166"/>
      <c r="AF532" s="166"/>
      <c r="AG532" s="166"/>
      <c r="AH532" s="166"/>
      <c r="AI532" s="166"/>
      <c r="AJ532" s="166"/>
      <c r="AK532" s="166"/>
      <c r="AL532" s="166"/>
      <c r="AM532" s="166"/>
      <c r="AN532" s="166"/>
      <c r="AO532" s="166"/>
      <c r="AP532" s="166"/>
      <c r="AQ532" s="166"/>
      <c r="AR532" s="166"/>
      <c r="AS532" s="166"/>
      <c r="AT532" s="166"/>
      <c r="AU532" s="166"/>
      <c r="AV532" s="166"/>
      <c r="AW532" s="166"/>
      <c r="AX532" s="166"/>
      <c r="AY532" s="166"/>
      <c r="AZ532" s="166"/>
      <c r="BA532" s="166"/>
      <c r="BB532" s="166"/>
      <c r="BC532" s="166"/>
      <c r="BD532" s="166"/>
      <c r="BE532" s="166"/>
      <c r="BF532" s="166"/>
      <c r="BG532" s="166"/>
      <c r="BH532" s="166"/>
      <c r="BI532" s="166"/>
      <c r="BJ532" s="166"/>
      <c r="BK532" s="166"/>
      <c r="BL532" s="166"/>
      <c r="BM532" s="166"/>
      <c r="BN532" s="166"/>
      <c r="BO532" s="166"/>
      <c r="BP532" s="166"/>
      <c r="BQ532" s="166"/>
      <c r="BR532" s="166"/>
      <c r="BS532" s="166"/>
      <c r="BT532" s="166"/>
    </row>
    <row r="533" spans="1:72" ht="15.75" customHeight="1" thickBot="1" x14ac:dyDescent="0.3">
      <c r="A533" s="165"/>
      <c r="B533" s="165"/>
      <c r="C533" s="148"/>
      <c r="D533" s="148"/>
      <c r="E533" s="166"/>
      <c r="F533" s="166"/>
      <c r="G533" s="166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  <c r="U533" s="166"/>
      <c r="V533" s="166"/>
      <c r="W533" s="166"/>
      <c r="X533" s="166"/>
      <c r="Y533" s="166"/>
      <c r="Z533" s="166"/>
      <c r="AA533" s="166"/>
      <c r="AB533" s="166"/>
      <c r="AC533" s="166"/>
      <c r="AD533" s="166"/>
      <c r="AE533" s="166"/>
      <c r="AF533" s="166"/>
      <c r="AG533" s="166"/>
      <c r="AH533" s="166"/>
      <c r="AI533" s="166"/>
      <c r="AJ533" s="166"/>
      <c r="AK533" s="166"/>
      <c r="AL533" s="166"/>
      <c r="AM533" s="166"/>
      <c r="AN533" s="166"/>
      <c r="AO533" s="166"/>
      <c r="AP533" s="166"/>
      <c r="AQ533" s="166"/>
      <c r="AR533" s="166"/>
      <c r="AS533" s="166"/>
      <c r="AT533" s="166"/>
      <c r="AU533" s="166"/>
      <c r="AV533" s="166"/>
      <c r="AW533" s="166"/>
      <c r="AX533" s="166"/>
      <c r="AY533" s="166"/>
      <c r="AZ533" s="166"/>
      <c r="BA533" s="166"/>
      <c r="BB533" s="166"/>
      <c r="BC533" s="166"/>
      <c r="BD533" s="166"/>
      <c r="BE533" s="166"/>
      <c r="BF533" s="166"/>
      <c r="BG533" s="166"/>
      <c r="BH533" s="166"/>
      <c r="BI533" s="166"/>
      <c r="BJ533" s="166"/>
      <c r="BK533" s="166"/>
      <c r="BL533" s="166"/>
      <c r="BM533" s="166"/>
      <c r="BN533" s="166"/>
      <c r="BO533" s="166"/>
      <c r="BP533" s="166"/>
      <c r="BQ533" s="166"/>
      <c r="BR533" s="166"/>
      <c r="BS533" s="166"/>
      <c r="BT533" s="166"/>
    </row>
    <row r="534" spans="1:72" ht="15.75" customHeight="1" thickBot="1" x14ac:dyDescent="0.3">
      <c r="A534" s="165"/>
      <c r="B534" s="165"/>
      <c r="C534" s="148"/>
      <c r="D534" s="148"/>
      <c r="E534" s="166"/>
      <c r="F534" s="166"/>
      <c r="G534" s="166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  <c r="U534" s="166"/>
      <c r="V534" s="166"/>
      <c r="W534" s="166"/>
      <c r="X534" s="166"/>
      <c r="Y534" s="166"/>
      <c r="Z534" s="166"/>
      <c r="AA534" s="166"/>
      <c r="AB534" s="166"/>
      <c r="AC534" s="166"/>
      <c r="AD534" s="166"/>
      <c r="AE534" s="166"/>
      <c r="AF534" s="166"/>
      <c r="AG534" s="166"/>
      <c r="AH534" s="166"/>
      <c r="AI534" s="166"/>
      <c r="AJ534" s="166"/>
      <c r="AK534" s="166"/>
      <c r="AL534" s="166"/>
      <c r="AM534" s="166"/>
      <c r="AN534" s="166"/>
      <c r="AO534" s="166"/>
      <c r="AP534" s="166"/>
      <c r="AQ534" s="166"/>
      <c r="AR534" s="166"/>
      <c r="AS534" s="166"/>
      <c r="AT534" s="166"/>
      <c r="AU534" s="166"/>
      <c r="AV534" s="166"/>
      <c r="AW534" s="166"/>
      <c r="AX534" s="166"/>
      <c r="AY534" s="166"/>
      <c r="AZ534" s="166"/>
      <c r="BA534" s="166"/>
      <c r="BB534" s="166"/>
      <c r="BC534" s="166"/>
      <c r="BD534" s="166"/>
      <c r="BE534" s="166"/>
      <c r="BF534" s="166"/>
      <c r="BG534" s="166"/>
      <c r="BH534" s="166"/>
      <c r="BI534" s="166"/>
      <c r="BJ534" s="166"/>
      <c r="BK534" s="166"/>
      <c r="BL534" s="166"/>
      <c r="BM534" s="166"/>
      <c r="BN534" s="166"/>
      <c r="BO534" s="166"/>
      <c r="BP534" s="166"/>
      <c r="BQ534" s="166"/>
      <c r="BR534" s="166"/>
      <c r="BS534" s="166"/>
      <c r="BT534" s="166"/>
    </row>
    <row r="535" spans="1:72" ht="15.75" customHeight="1" thickBot="1" x14ac:dyDescent="0.3">
      <c r="A535" s="165"/>
      <c r="B535" s="165"/>
      <c r="C535" s="148"/>
      <c r="D535" s="148"/>
      <c r="E535" s="166"/>
      <c r="F535" s="166"/>
      <c r="G535" s="166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  <c r="U535" s="166"/>
      <c r="V535" s="166"/>
      <c r="W535" s="166"/>
      <c r="X535" s="166"/>
      <c r="Y535" s="166"/>
      <c r="Z535" s="166"/>
      <c r="AA535" s="166"/>
      <c r="AB535" s="166"/>
      <c r="AC535" s="166"/>
      <c r="AD535" s="166"/>
      <c r="AE535" s="166"/>
      <c r="AF535" s="166"/>
      <c r="AG535" s="166"/>
      <c r="AH535" s="166"/>
      <c r="AI535" s="166"/>
      <c r="AJ535" s="166"/>
      <c r="AK535" s="166"/>
      <c r="AL535" s="166"/>
      <c r="AM535" s="166"/>
      <c r="AN535" s="166"/>
      <c r="AO535" s="166"/>
      <c r="AP535" s="166"/>
      <c r="AQ535" s="166"/>
      <c r="AR535" s="166"/>
      <c r="AS535" s="166"/>
      <c r="AT535" s="166"/>
      <c r="AU535" s="166"/>
      <c r="AV535" s="166"/>
      <c r="AW535" s="166"/>
      <c r="AX535" s="166"/>
      <c r="AY535" s="166"/>
      <c r="AZ535" s="166"/>
      <c r="BA535" s="166"/>
      <c r="BB535" s="166"/>
      <c r="BC535" s="166"/>
      <c r="BD535" s="166"/>
      <c r="BE535" s="166"/>
      <c r="BF535" s="166"/>
      <c r="BG535" s="166"/>
      <c r="BH535" s="166"/>
      <c r="BI535" s="166"/>
      <c r="BJ535" s="166"/>
      <c r="BK535" s="166"/>
      <c r="BL535" s="166"/>
      <c r="BM535" s="166"/>
      <c r="BN535" s="166"/>
      <c r="BO535" s="166"/>
      <c r="BP535" s="166"/>
      <c r="BQ535" s="166"/>
      <c r="BR535" s="166"/>
      <c r="BS535" s="166"/>
      <c r="BT535" s="166"/>
    </row>
    <row r="536" spans="1:72" ht="15.75" customHeight="1" thickBot="1" x14ac:dyDescent="0.3">
      <c r="A536" s="165"/>
      <c r="B536" s="165"/>
      <c r="C536" s="148"/>
      <c r="D536" s="148"/>
      <c r="E536" s="166"/>
      <c r="F536" s="166"/>
      <c r="G536" s="166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  <c r="U536" s="166"/>
      <c r="V536" s="166"/>
      <c r="W536" s="166"/>
      <c r="X536" s="166"/>
      <c r="Y536" s="166"/>
      <c r="Z536" s="166"/>
      <c r="AA536" s="166"/>
      <c r="AB536" s="166"/>
      <c r="AC536" s="166"/>
      <c r="AD536" s="166"/>
      <c r="AE536" s="166"/>
      <c r="AF536" s="166"/>
      <c r="AG536" s="166"/>
      <c r="AH536" s="166"/>
      <c r="AI536" s="166"/>
      <c r="AJ536" s="166"/>
      <c r="AK536" s="166"/>
      <c r="AL536" s="166"/>
      <c r="AM536" s="166"/>
      <c r="AN536" s="166"/>
      <c r="AO536" s="166"/>
      <c r="AP536" s="166"/>
      <c r="AQ536" s="166"/>
      <c r="AR536" s="166"/>
      <c r="AS536" s="166"/>
      <c r="AT536" s="166"/>
      <c r="AU536" s="166"/>
      <c r="AV536" s="166"/>
      <c r="AW536" s="166"/>
      <c r="AX536" s="166"/>
      <c r="AY536" s="166"/>
      <c r="AZ536" s="166"/>
      <c r="BA536" s="166"/>
      <c r="BB536" s="166"/>
      <c r="BC536" s="166"/>
      <c r="BD536" s="166"/>
      <c r="BE536" s="166"/>
      <c r="BF536" s="166"/>
      <c r="BG536" s="166"/>
      <c r="BH536" s="166"/>
      <c r="BI536" s="166"/>
      <c r="BJ536" s="166"/>
      <c r="BK536" s="166"/>
      <c r="BL536" s="166"/>
      <c r="BM536" s="166"/>
      <c r="BN536" s="166"/>
      <c r="BO536" s="166"/>
      <c r="BP536" s="166"/>
      <c r="BQ536" s="166"/>
      <c r="BR536" s="166"/>
      <c r="BS536" s="166"/>
      <c r="BT536" s="166"/>
    </row>
    <row r="537" spans="1:72" ht="15.75" customHeight="1" thickBot="1" x14ac:dyDescent="0.3">
      <c r="A537" s="165"/>
      <c r="B537" s="165"/>
      <c r="C537" s="148"/>
      <c r="D537" s="148"/>
      <c r="E537" s="166"/>
      <c r="F537" s="166"/>
      <c r="G537" s="166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  <c r="U537" s="166"/>
      <c r="V537" s="166"/>
      <c r="W537" s="166"/>
      <c r="X537" s="166"/>
      <c r="Y537" s="166"/>
      <c r="Z537" s="166"/>
      <c r="AA537" s="166"/>
      <c r="AB537" s="166"/>
      <c r="AC537" s="166"/>
      <c r="AD537" s="166"/>
      <c r="AE537" s="166"/>
      <c r="AF537" s="166"/>
      <c r="AG537" s="166"/>
      <c r="AH537" s="166"/>
      <c r="AI537" s="166"/>
      <c r="AJ537" s="166"/>
      <c r="AK537" s="166"/>
      <c r="AL537" s="166"/>
      <c r="AM537" s="166"/>
      <c r="AN537" s="166"/>
      <c r="AO537" s="166"/>
      <c r="AP537" s="166"/>
      <c r="AQ537" s="166"/>
      <c r="AR537" s="166"/>
      <c r="AS537" s="166"/>
      <c r="AT537" s="166"/>
      <c r="AU537" s="166"/>
      <c r="AV537" s="166"/>
      <c r="AW537" s="166"/>
      <c r="AX537" s="166"/>
      <c r="AY537" s="166"/>
      <c r="AZ537" s="166"/>
      <c r="BA537" s="166"/>
      <c r="BB537" s="166"/>
      <c r="BC537" s="166"/>
      <c r="BD537" s="166"/>
      <c r="BE537" s="166"/>
      <c r="BF537" s="166"/>
      <c r="BG537" s="166"/>
      <c r="BH537" s="166"/>
      <c r="BI537" s="166"/>
      <c r="BJ537" s="166"/>
      <c r="BK537" s="166"/>
      <c r="BL537" s="166"/>
      <c r="BM537" s="166"/>
      <c r="BN537" s="166"/>
      <c r="BO537" s="166"/>
      <c r="BP537" s="166"/>
      <c r="BQ537" s="166"/>
      <c r="BR537" s="166"/>
      <c r="BS537" s="166"/>
      <c r="BT537" s="166"/>
    </row>
    <row r="538" spans="1:72" ht="15.75" customHeight="1" thickBot="1" x14ac:dyDescent="0.3">
      <c r="A538" s="165"/>
      <c r="B538" s="165"/>
      <c r="C538" s="148"/>
      <c r="D538" s="148"/>
      <c r="E538" s="166"/>
      <c r="F538" s="166"/>
      <c r="G538" s="166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  <c r="U538" s="166"/>
      <c r="V538" s="166"/>
      <c r="W538" s="166"/>
      <c r="X538" s="166"/>
      <c r="Y538" s="166"/>
      <c r="Z538" s="166"/>
      <c r="AA538" s="166"/>
      <c r="AB538" s="166"/>
      <c r="AC538" s="166"/>
      <c r="AD538" s="166"/>
      <c r="AE538" s="166"/>
      <c r="AF538" s="166"/>
      <c r="AG538" s="166"/>
      <c r="AH538" s="166"/>
      <c r="AI538" s="166"/>
      <c r="AJ538" s="166"/>
      <c r="AK538" s="166"/>
      <c r="AL538" s="166"/>
      <c r="AM538" s="166"/>
      <c r="AN538" s="166"/>
      <c r="AO538" s="166"/>
      <c r="AP538" s="166"/>
      <c r="AQ538" s="166"/>
      <c r="AR538" s="166"/>
      <c r="AS538" s="166"/>
      <c r="AT538" s="166"/>
      <c r="AU538" s="166"/>
      <c r="AV538" s="166"/>
      <c r="AW538" s="166"/>
      <c r="AX538" s="166"/>
      <c r="AY538" s="166"/>
      <c r="AZ538" s="166"/>
      <c r="BA538" s="166"/>
      <c r="BB538" s="166"/>
      <c r="BC538" s="166"/>
      <c r="BD538" s="166"/>
      <c r="BE538" s="166"/>
      <c r="BF538" s="166"/>
      <c r="BG538" s="166"/>
      <c r="BH538" s="166"/>
      <c r="BI538" s="166"/>
      <c r="BJ538" s="166"/>
      <c r="BK538" s="166"/>
      <c r="BL538" s="166"/>
      <c r="BM538" s="166"/>
      <c r="BN538" s="166"/>
      <c r="BO538" s="166"/>
      <c r="BP538" s="166"/>
      <c r="BQ538" s="166"/>
      <c r="BR538" s="166"/>
      <c r="BS538" s="166"/>
      <c r="BT538" s="166"/>
    </row>
    <row r="539" spans="1:72" ht="15.75" customHeight="1" thickBot="1" x14ac:dyDescent="0.3">
      <c r="A539" s="165"/>
      <c r="B539" s="165"/>
      <c r="C539" s="148"/>
      <c r="D539" s="148"/>
      <c r="E539" s="166"/>
      <c r="F539" s="166"/>
      <c r="G539" s="166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  <c r="U539" s="166"/>
      <c r="V539" s="166"/>
      <c r="W539" s="166"/>
      <c r="X539" s="166"/>
      <c r="Y539" s="166"/>
      <c r="Z539" s="166"/>
      <c r="AA539" s="166"/>
      <c r="AB539" s="166"/>
      <c r="AC539" s="166"/>
      <c r="AD539" s="166"/>
      <c r="AE539" s="166"/>
      <c r="AF539" s="166"/>
      <c r="AG539" s="166"/>
      <c r="AH539" s="166"/>
      <c r="AI539" s="166"/>
      <c r="AJ539" s="166"/>
      <c r="AK539" s="166"/>
      <c r="AL539" s="166"/>
      <c r="AM539" s="166"/>
      <c r="AN539" s="166"/>
      <c r="AO539" s="166"/>
      <c r="AP539" s="166"/>
      <c r="AQ539" s="166"/>
      <c r="AR539" s="166"/>
      <c r="AS539" s="166"/>
      <c r="AT539" s="166"/>
      <c r="AU539" s="166"/>
      <c r="AV539" s="166"/>
      <c r="AW539" s="166"/>
      <c r="AX539" s="166"/>
      <c r="AY539" s="166"/>
      <c r="AZ539" s="166"/>
      <c r="BA539" s="166"/>
      <c r="BB539" s="166"/>
      <c r="BC539" s="166"/>
      <c r="BD539" s="166"/>
      <c r="BE539" s="166"/>
      <c r="BF539" s="166"/>
      <c r="BG539" s="166"/>
      <c r="BH539" s="166"/>
      <c r="BI539" s="166"/>
      <c r="BJ539" s="166"/>
      <c r="BK539" s="166"/>
      <c r="BL539" s="166"/>
      <c r="BM539" s="166"/>
      <c r="BN539" s="166"/>
      <c r="BO539" s="166"/>
      <c r="BP539" s="166"/>
      <c r="BQ539" s="166"/>
      <c r="BR539" s="166"/>
      <c r="BS539" s="166"/>
      <c r="BT539" s="166"/>
    </row>
    <row r="540" spans="1:72" ht="15.75" customHeight="1" thickBot="1" x14ac:dyDescent="0.3">
      <c r="A540" s="165"/>
      <c r="B540" s="165"/>
      <c r="C540" s="148"/>
      <c r="D540" s="148"/>
      <c r="E540" s="166"/>
      <c r="F540" s="166"/>
      <c r="G540" s="166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  <c r="U540" s="166"/>
      <c r="V540" s="166"/>
      <c r="W540" s="166"/>
      <c r="X540" s="166"/>
      <c r="Y540" s="166"/>
      <c r="Z540" s="166"/>
      <c r="AA540" s="166"/>
      <c r="AB540" s="166"/>
      <c r="AC540" s="166"/>
      <c r="AD540" s="166"/>
      <c r="AE540" s="166"/>
      <c r="AF540" s="166"/>
      <c r="AG540" s="166"/>
      <c r="AH540" s="166"/>
      <c r="AI540" s="166"/>
      <c r="AJ540" s="166"/>
      <c r="AK540" s="166"/>
      <c r="AL540" s="166"/>
      <c r="AM540" s="166"/>
      <c r="AN540" s="166"/>
      <c r="AO540" s="166"/>
      <c r="AP540" s="166"/>
      <c r="AQ540" s="166"/>
      <c r="AR540" s="166"/>
      <c r="AS540" s="166"/>
      <c r="AT540" s="166"/>
      <c r="AU540" s="166"/>
      <c r="AV540" s="166"/>
      <c r="AW540" s="166"/>
      <c r="AX540" s="166"/>
      <c r="AY540" s="166"/>
      <c r="AZ540" s="166"/>
      <c r="BA540" s="166"/>
      <c r="BB540" s="166"/>
      <c r="BC540" s="166"/>
      <c r="BD540" s="166"/>
      <c r="BE540" s="166"/>
      <c r="BF540" s="166"/>
      <c r="BG540" s="166"/>
      <c r="BH540" s="166"/>
      <c r="BI540" s="166"/>
      <c r="BJ540" s="166"/>
      <c r="BK540" s="166"/>
      <c r="BL540" s="166"/>
      <c r="BM540" s="166"/>
      <c r="BN540" s="166"/>
      <c r="BO540" s="166"/>
      <c r="BP540" s="166"/>
      <c r="BQ540" s="166"/>
      <c r="BR540" s="166"/>
      <c r="BS540" s="166"/>
      <c r="BT540" s="166"/>
    </row>
    <row r="541" spans="1:72" ht="15.75" customHeight="1" thickBot="1" x14ac:dyDescent="0.3">
      <c r="A541" s="165"/>
      <c r="B541" s="165"/>
      <c r="C541" s="148"/>
      <c r="D541" s="148"/>
      <c r="E541" s="166"/>
      <c r="F541" s="166"/>
      <c r="G541" s="166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  <c r="U541" s="166"/>
      <c r="V541" s="166"/>
      <c r="W541" s="166"/>
      <c r="X541" s="166"/>
      <c r="Y541" s="166"/>
      <c r="Z541" s="166"/>
      <c r="AA541" s="166"/>
      <c r="AB541" s="166"/>
      <c r="AC541" s="166"/>
      <c r="AD541" s="166"/>
      <c r="AE541" s="166"/>
      <c r="AF541" s="166"/>
      <c r="AG541" s="166"/>
      <c r="AH541" s="166"/>
      <c r="AI541" s="166"/>
      <c r="AJ541" s="166"/>
      <c r="AK541" s="166"/>
      <c r="AL541" s="166"/>
      <c r="AM541" s="166"/>
      <c r="AN541" s="166"/>
      <c r="AO541" s="166"/>
      <c r="AP541" s="166"/>
      <c r="AQ541" s="166"/>
      <c r="AR541" s="166"/>
      <c r="AS541" s="166"/>
      <c r="AT541" s="166"/>
      <c r="AU541" s="166"/>
      <c r="AV541" s="166"/>
      <c r="AW541" s="166"/>
      <c r="AX541" s="166"/>
      <c r="AY541" s="166"/>
      <c r="AZ541" s="166"/>
      <c r="BA541" s="166"/>
      <c r="BB541" s="166"/>
      <c r="BC541" s="166"/>
      <c r="BD541" s="166"/>
      <c r="BE541" s="166"/>
      <c r="BF541" s="166"/>
      <c r="BG541" s="166"/>
      <c r="BH541" s="166"/>
      <c r="BI541" s="166"/>
      <c r="BJ541" s="166"/>
      <c r="BK541" s="166"/>
      <c r="BL541" s="166"/>
      <c r="BM541" s="166"/>
      <c r="BN541" s="166"/>
      <c r="BO541" s="166"/>
      <c r="BP541" s="166"/>
      <c r="BQ541" s="166"/>
      <c r="BR541" s="166"/>
      <c r="BS541" s="166"/>
      <c r="BT541" s="166"/>
    </row>
    <row r="542" spans="1:72" ht="15.75" customHeight="1" thickBot="1" x14ac:dyDescent="0.3">
      <c r="A542" s="165"/>
      <c r="B542" s="165"/>
      <c r="C542" s="148"/>
      <c r="D542" s="148"/>
      <c r="E542" s="166"/>
      <c r="F542" s="166"/>
      <c r="G542" s="166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  <c r="U542" s="166"/>
      <c r="V542" s="166"/>
      <c r="W542" s="166"/>
      <c r="X542" s="166"/>
      <c r="Y542" s="166"/>
      <c r="Z542" s="166"/>
      <c r="AA542" s="166"/>
      <c r="AB542" s="166"/>
      <c r="AC542" s="166"/>
      <c r="AD542" s="166"/>
      <c r="AE542" s="166"/>
      <c r="AF542" s="166"/>
      <c r="AG542" s="166"/>
      <c r="AH542" s="166"/>
      <c r="AI542" s="166"/>
      <c r="AJ542" s="166"/>
      <c r="AK542" s="166"/>
      <c r="AL542" s="166"/>
      <c r="AM542" s="166"/>
      <c r="AN542" s="166"/>
      <c r="AO542" s="166"/>
      <c r="AP542" s="166"/>
      <c r="AQ542" s="166"/>
      <c r="AR542" s="166"/>
      <c r="AS542" s="166"/>
      <c r="AT542" s="166"/>
      <c r="AU542" s="166"/>
      <c r="AV542" s="166"/>
      <c r="AW542" s="166"/>
      <c r="AX542" s="166"/>
      <c r="AY542" s="166"/>
      <c r="AZ542" s="166"/>
      <c r="BA542" s="166"/>
      <c r="BB542" s="166"/>
      <c r="BC542" s="166"/>
      <c r="BD542" s="166"/>
      <c r="BE542" s="166"/>
      <c r="BF542" s="166"/>
      <c r="BG542" s="166"/>
      <c r="BH542" s="166"/>
      <c r="BI542" s="166"/>
      <c r="BJ542" s="166"/>
      <c r="BK542" s="166"/>
      <c r="BL542" s="166"/>
      <c r="BM542" s="166"/>
      <c r="BN542" s="166"/>
      <c r="BO542" s="166"/>
      <c r="BP542" s="166"/>
      <c r="BQ542" s="166"/>
      <c r="BR542" s="166"/>
      <c r="BS542" s="166"/>
      <c r="BT542" s="166"/>
    </row>
    <row r="543" spans="1:72" ht="15.75" customHeight="1" thickBot="1" x14ac:dyDescent="0.3">
      <c r="A543" s="165"/>
      <c r="B543" s="165"/>
      <c r="C543" s="148"/>
      <c r="D543" s="148"/>
      <c r="E543" s="166"/>
      <c r="F543" s="166"/>
      <c r="G543" s="166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  <c r="U543" s="166"/>
      <c r="V543" s="166"/>
      <c r="W543" s="166"/>
      <c r="X543" s="166"/>
      <c r="Y543" s="166"/>
      <c r="Z543" s="166"/>
      <c r="AA543" s="166"/>
      <c r="AB543" s="166"/>
      <c r="AC543" s="166"/>
      <c r="AD543" s="166"/>
      <c r="AE543" s="166"/>
      <c r="AF543" s="166"/>
      <c r="AG543" s="166"/>
      <c r="AH543" s="166"/>
      <c r="AI543" s="166"/>
      <c r="AJ543" s="166"/>
      <c r="AK543" s="166"/>
      <c r="AL543" s="166"/>
      <c r="AM543" s="166"/>
      <c r="AN543" s="166"/>
      <c r="AO543" s="166"/>
      <c r="AP543" s="166"/>
      <c r="AQ543" s="166"/>
      <c r="AR543" s="166"/>
      <c r="AS543" s="166"/>
      <c r="AT543" s="166"/>
      <c r="AU543" s="166"/>
      <c r="AV543" s="166"/>
      <c r="AW543" s="166"/>
      <c r="AX543" s="166"/>
      <c r="AY543" s="166"/>
      <c r="AZ543" s="166"/>
      <c r="BA543" s="166"/>
      <c r="BB543" s="166"/>
      <c r="BC543" s="166"/>
      <c r="BD543" s="166"/>
      <c r="BE543" s="166"/>
      <c r="BF543" s="166"/>
      <c r="BG543" s="166"/>
      <c r="BH543" s="166"/>
      <c r="BI543" s="166"/>
      <c r="BJ543" s="166"/>
      <c r="BK543" s="166"/>
      <c r="BL543" s="166"/>
      <c r="BM543" s="166"/>
      <c r="BN543" s="166"/>
      <c r="BO543" s="166"/>
      <c r="BP543" s="166"/>
      <c r="BQ543" s="166"/>
      <c r="BR543" s="166"/>
      <c r="BS543" s="166"/>
      <c r="BT543" s="166"/>
    </row>
    <row r="544" spans="1:72" ht="15.75" customHeight="1" thickBot="1" x14ac:dyDescent="0.3">
      <c r="A544" s="165"/>
      <c r="B544" s="165"/>
      <c r="C544" s="148"/>
      <c r="D544" s="148"/>
      <c r="E544" s="166"/>
      <c r="F544" s="166"/>
      <c r="G544" s="166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  <c r="U544" s="166"/>
      <c r="V544" s="166"/>
      <c r="W544" s="166"/>
      <c r="X544" s="166"/>
      <c r="Y544" s="166"/>
      <c r="Z544" s="166"/>
      <c r="AA544" s="166"/>
      <c r="AB544" s="166"/>
      <c r="AC544" s="166"/>
      <c r="AD544" s="166"/>
      <c r="AE544" s="166"/>
      <c r="AF544" s="166"/>
      <c r="AG544" s="166"/>
      <c r="AH544" s="166"/>
      <c r="AI544" s="166"/>
      <c r="AJ544" s="166"/>
      <c r="AK544" s="166"/>
      <c r="AL544" s="166"/>
      <c r="AM544" s="166"/>
      <c r="AN544" s="166"/>
      <c r="AO544" s="166"/>
      <c r="AP544" s="166"/>
      <c r="AQ544" s="166"/>
      <c r="AR544" s="166"/>
      <c r="AS544" s="166"/>
      <c r="AT544" s="166"/>
      <c r="AU544" s="166"/>
      <c r="AV544" s="166"/>
      <c r="AW544" s="166"/>
      <c r="AX544" s="166"/>
      <c r="AY544" s="166"/>
      <c r="AZ544" s="166"/>
      <c r="BA544" s="166"/>
      <c r="BB544" s="166"/>
      <c r="BC544" s="166"/>
      <c r="BD544" s="166"/>
      <c r="BE544" s="166"/>
      <c r="BF544" s="166"/>
      <c r="BG544" s="166"/>
      <c r="BH544" s="166"/>
      <c r="BI544" s="166"/>
      <c r="BJ544" s="166"/>
      <c r="BK544" s="166"/>
      <c r="BL544" s="166"/>
      <c r="BM544" s="166"/>
      <c r="BN544" s="166"/>
      <c r="BO544" s="166"/>
      <c r="BP544" s="166"/>
      <c r="BQ544" s="166"/>
      <c r="BR544" s="166"/>
      <c r="BS544" s="166"/>
      <c r="BT544" s="166"/>
    </row>
    <row r="545" spans="1:72" ht="15.75" customHeight="1" thickBot="1" x14ac:dyDescent="0.3">
      <c r="A545" s="165"/>
      <c r="B545" s="165"/>
      <c r="C545" s="148"/>
      <c r="D545" s="148"/>
      <c r="E545" s="166"/>
      <c r="F545" s="166"/>
      <c r="G545" s="166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  <c r="U545" s="166"/>
      <c r="V545" s="166"/>
      <c r="W545" s="166"/>
      <c r="X545" s="166"/>
      <c r="Y545" s="166"/>
      <c r="Z545" s="166"/>
      <c r="AA545" s="166"/>
      <c r="AB545" s="166"/>
      <c r="AC545" s="166"/>
      <c r="AD545" s="166"/>
      <c r="AE545" s="166"/>
      <c r="AF545" s="166"/>
      <c r="AG545" s="166"/>
      <c r="AH545" s="166"/>
      <c r="AI545" s="166"/>
      <c r="AJ545" s="166"/>
      <c r="AK545" s="166"/>
      <c r="AL545" s="166"/>
      <c r="AM545" s="166"/>
      <c r="AN545" s="166"/>
      <c r="AO545" s="166"/>
      <c r="AP545" s="166"/>
      <c r="AQ545" s="166"/>
      <c r="AR545" s="166"/>
      <c r="AS545" s="166"/>
      <c r="AT545" s="166"/>
      <c r="AU545" s="166"/>
      <c r="AV545" s="166"/>
      <c r="AW545" s="166"/>
      <c r="AX545" s="166"/>
      <c r="AY545" s="166"/>
      <c r="AZ545" s="166"/>
      <c r="BA545" s="166"/>
      <c r="BB545" s="166"/>
      <c r="BC545" s="166"/>
      <c r="BD545" s="166"/>
      <c r="BE545" s="166"/>
      <c r="BF545" s="166"/>
      <c r="BG545" s="166"/>
      <c r="BH545" s="166"/>
      <c r="BI545" s="166"/>
      <c r="BJ545" s="166"/>
      <c r="BK545" s="166"/>
      <c r="BL545" s="166"/>
      <c r="BM545" s="166"/>
      <c r="BN545" s="166"/>
      <c r="BO545" s="166"/>
      <c r="BP545" s="166"/>
      <c r="BQ545" s="166"/>
      <c r="BR545" s="166"/>
      <c r="BS545" s="166"/>
      <c r="BT545" s="166"/>
    </row>
    <row r="546" spans="1:72" ht="15.75" customHeight="1" thickBot="1" x14ac:dyDescent="0.3">
      <c r="A546" s="165"/>
      <c r="B546" s="165"/>
      <c r="C546" s="148"/>
      <c r="D546" s="148"/>
      <c r="E546" s="166"/>
      <c r="F546" s="166"/>
      <c r="G546" s="166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  <c r="U546" s="166"/>
      <c r="V546" s="166"/>
      <c r="W546" s="166"/>
      <c r="X546" s="166"/>
      <c r="Y546" s="166"/>
      <c r="Z546" s="166"/>
      <c r="AA546" s="166"/>
      <c r="AB546" s="166"/>
      <c r="AC546" s="166"/>
      <c r="AD546" s="166"/>
      <c r="AE546" s="166"/>
      <c r="AF546" s="166"/>
      <c r="AG546" s="166"/>
      <c r="AH546" s="166"/>
      <c r="AI546" s="166"/>
      <c r="AJ546" s="166"/>
      <c r="AK546" s="166"/>
      <c r="AL546" s="166"/>
      <c r="AM546" s="166"/>
      <c r="AN546" s="166"/>
      <c r="AO546" s="166"/>
      <c r="AP546" s="166"/>
      <c r="AQ546" s="166"/>
      <c r="AR546" s="166"/>
      <c r="AS546" s="166"/>
      <c r="AT546" s="166"/>
      <c r="AU546" s="166"/>
      <c r="AV546" s="166"/>
      <c r="AW546" s="166"/>
      <c r="AX546" s="166"/>
      <c r="AY546" s="166"/>
      <c r="AZ546" s="166"/>
      <c r="BA546" s="166"/>
      <c r="BB546" s="166"/>
      <c r="BC546" s="166"/>
      <c r="BD546" s="166"/>
      <c r="BE546" s="166"/>
      <c r="BF546" s="166"/>
      <c r="BG546" s="166"/>
      <c r="BH546" s="166"/>
      <c r="BI546" s="166"/>
      <c r="BJ546" s="166"/>
      <c r="BK546" s="166"/>
      <c r="BL546" s="166"/>
      <c r="BM546" s="166"/>
      <c r="BN546" s="166"/>
      <c r="BO546" s="166"/>
      <c r="BP546" s="166"/>
      <c r="BQ546" s="166"/>
      <c r="BR546" s="166"/>
      <c r="BS546" s="166"/>
      <c r="BT546" s="166"/>
    </row>
    <row r="547" spans="1:72" ht="15.75" customHeight="1" thickBot="1" x14ac:dyDescent="0.3">
      <c r="A547" s="165"/>
      <c r="B547" s="165"/>
      <c r="C547" s="148"/>
      <c r="D547" s="148"/>
      <c r="E547" s="166"/>
      <c r="F547" s="166"/>
      <c r="G547" s="166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  <c r="U547" s="166"/>
      <c r="V547" s="166"/>
      <c r="W547" s="166"/>
      <c r="X547" s="166"/>
      <c r="Y547" s="166"/>
      <c r="Z547" s="166"/>
      <c r="AA547" s="166"/>
      <c r="AB547" s="166"/>
      <c r="AC547" s="166"/>
      <c r="AD547" s="166"/>
      <c r="AE547" s="166"/>
      <c r="AF547" s="166"/>
      <c r="AG547" s="166"/>
      <c r="AH547" s="166"/>
      <c r="AI547" s="166"/>
      <c r="AJ547" s="166"/>
      <c r="AK547" s="166"/>
      <c r="AL547" s="166"/>
      <c r="AM547" s="166"/>
      <c r="AN547" s="166"/>
      <c r="AO547" s="166"/>
      <c r="AP547" s="166"/>
      <c r="AQ547" s="166"/>
      <c r="AR547" s="166"/>
      <c r="AS547" s="166"/>
      <c r="AT547" s="166"/>
      <c r="AU547" s="166"/>
      <c r="AV547" s="166"/>
      <c r="AW547" s="166"/>
      <c r="AX547" s="166"/>
      <c r="AY547" s="166"/>
      <c r="AZ547" s="166"/>
      <c r="BA547" s="166"/>
      <c r="BB547" s="166"/>
      <c r="BC547" s="166"/>
      <c r="BD547" s="166"/>
      <c r="BE547" s="166"/>
      <c r="BF547" s="166"/>
      <c r="BG547" s="166"/>
      <c r="BH547" s="166"/>
      <c r="BI547" s="166"/>
      <c r="BJ547" s="166"/>
      <c r="BK547" s="166"/>
      <c r="BL547" s="166"/>
      <c r="BM547" s="166"/>
      <c r="BN547" s="166"/>
      <c r="BO547" s="166"/>
      <c r="BP547" s="166"/>
      <c r="BQ547" s="166"/>
      <c r="BR547" s="166"/>
      <c r="BS547" s="166"/>
      <c r="BT547" s="166"/>
    </row>
    <row r="548" spans="1:72" ht="15.75" customHeight="1" thickBot="1" x14ac:dyDescent="0.3">
      <c r="A548" s="165"/>
      <c r="B548" s="165"/>
      <c r="C548" s="148"/>
      <c r="D548" s="148"/>
      <c r="E548" s="166"/>
      <c r="F548" s="166"/>
      <c r="G548" s="166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  <c r="U548" s="166"/>
      <c r="V548" s="166"/>
      <c r="W548" s="166"/>
      <c r="X548" s="166"/>
      <c r="Y548" s="166"/>
      <c r="Z548" s="166"/>
      <c r="AA548" s="166"/>
      <c r="AB548" s="166"/>
      <c r="AC548" s="166"/>
      <c r="AD548" s="166"/>
      <c r="AE548" s="166"/>
      <c r="AF548" s="166"/>
      <c r="AG548" s="166"/>
      <c r="AH548" s="166"/>
      <c r="AI548" s="166"/>
      <c r="AJ548" s="166"/>
      <c r="AK548" s="166"/>
      <c r="AL548" s="166"/>
      <c r="AM548" s="166"/>
      <c r="AN548" s="166"/>
      <c r="AO548" s="166"/>
      <c r="AP548" s="166"/>
      <c r="AQ548" s="166"/>
      <c r="AR548" s="166"/>
      <c r="AS548" s="166"/>
      <c r="AT548" s="166"/>
      <c r="AU548" s="166"/>
      <c r="AV548" s="166"/>
      <c r="AW548" s="166"/>
      <c r="AX548" s="166"/>
      <c r="AY548" s="166"/>
      <c r="AZ548" s="166"/>
      <c r="BA548" s="166"/>
      <c r="BB548" s="166"/>
      <c r="BC548" s="166"/>
      <c r="BD548" s="166"/>
      <c r="BE548" s="166"/>
      <c r="BF548" s="166"/>
      <c r="BG548" s="166"/>
      <c r="BH548" s="166"/>
      <c r="BI548" s="166"/>
      <c r="BJ548" s="166"/>
      <c r="BK548" s="166"/>
      <c r="BL548" s="166"/>
      <c r="BM548" s="166"/>
      <c r="BN548" s="166"/>
      <c r="BO548" s="166"/>
      <c r="BP548" s="166"/>
      <c r="BQ548" s="166"/>
      <c r="BR548" s="166"/>
      <c r="BS548" s="166"/>
      <c r="BT548" s="166"/>
    </row>
    <row r="549" spans="1:72" ht="15.75" customHeight="1" thickBot="1" x14ac:dyDescent="0.3">
      <c r="A549" s="165"/>
      <c r="B549" s="165"/>
      <c r="C549" s="148"/>
      <c r="D549" s="148"/>
      <c r="E549" s="166"/>
      <c r="F549" s="166"/>
      <c r="G549" s="166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  <c r="U549" s="166"/>
      <c r="V549" s="166"/>
      <c r="W549" s="166"/>
      <c r="X549" s="166"/>
      <c r="Y549" s="166"/>
      <c r="Z549" s="166"/>
      <c r="AA549" s="166"/>
      <c r="AB549" s="166"/>
      <c r="AC549" s="166"/>
      <c r="AD549" s="166"/>
      <c r="AE549" s="166"/>
      <c r="AF549" s="166"/>
      <c r="AG549" s="166"/>
      <c r="AH549" s="166"/>
      <c r="AI549" s="166"/>
      <c r="AJ549" s="166"/>
      <c r="AK549" s="166"/>
      <c r="AL549" s="166"/>
      <c r="AM549" s="166"/>
      <c r="AN549" s="166"/>
      <c r="AO549" s="166"/>
      <c r="AP549" s="166"/>
      <c r="AQ549" s="166"/>
      <c r="AR549" s="166"/>
      <c r="AS549" s="166"/>
      <c r="AT549" s="166"/>
      <c r="AU549" s="166"/>
      <c r="AV549" s="166"/>
      <c r="AW549" s="166"/>
      <c r="AX549" s="166"/>
      <c r="AY549" s="166"/>
      <c r="AZ549" s="166"/>
      <c r="BA549" s="166"/>
      <c r="BB549" s="166"/>
      <c r="BC549" s="166"/>
      <c r="BD549" s="166"/>
      <c r="BE549" s="166"/>
      <c r="BF549" s="166"/>
      <c r="BG549" s="166"/>
      <c r="BH549" s="166"/>
      <c r="BI549" s="166"/>
      <c r="BJ549" s="166"/>
      <c r="BK549" s="166"/>
      <c r="BL549" s="166"/>
      <c r="BM549" s="166"/>
      <c r="BN549" s="166"/>
      <c r="BO549" s="166"/>
      <c r="BP549" s="166"/>
      <c r="BQ549" s="166"/>
      <c r="BR549" s="166"/>
      <c r="BS549" s="166"/>
      <c r="BT549" s="166"/>
    </row>
    <row r="550" spans="1:72" ht="15.75" customHeight="1" thickBot="1" x14ac:dyDescent="0.3">
      <c r="A550" s="165"/>
      <c r="B550" s="165"/>
      <c r="C550" s="148"/>
      <c r="D550" s="148"/>
      <c r="E550" s="166"/>
      <c r="F550" s="166"/>
      <c r="G550" s="166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  <c r="U550" s="166"/>
      <c r="V550" s="166"/>
      <c r="W550" s="166"/>
      <c r="X550" s="166"/>
      <c r="Y550" s="166"/>
      <c r="Z550" s="166"/>
      <c r="AA550" s="166"/>
      <c r="AB550" s="166"/>
      <c r="AC550" s="166"/>
      <c r="AD550" s="166"/>
      <c r="AE550" s="166"/>
      <c r="AF550" s="166"/>
      <c r="AG550" s="166"/>
      <c r="AH550" s="166"/>
      <c r="AI550" s="166"/>
      <c r="AJ550" s="166"/>
      <c r="AK550" s="166"/>
      <c r="AL550" s="166"/>
      <c r="AM550" s="166"/>
      <c r="AN550" s="166"/>
      <c r="AO550" s="166"/>
      <c r="AP550" s="166"/>
      <c r="AQ550" s="166"/>
      <c r="AR550" s="166"/>
      <c r="AS550" s="166"/>
      <c r="AT550" s="166"/>
      <c r="AU550" s="166"/>
      <c r="AV550" s="166"/>
      <c r="AW550" s="166"/>
      <c r="AX550" s="166"/>
      <c r="AY550" s="166"/>
      <c r="AZ550" s="166"/>
      <c r="BA550" s="166"/>
      <c r="BB550" s="166"/>
      <c r="BC550" s="166"/>
      <c r="BD550" s="166"/>
      <c r="BE550" s="166"/>
      <c r="BF550" s="166"/>
      <c r="BG550" s="166"/>
      <c r="BH550" s="166"/>
      <c r="BI550" s="166"/>
      <c r="BJ550" s="166"/>
      <c r="BK550" s="166"/>
      <c r="BL550" s="166"/>
      <c r="BM550" s="166"/>
      <c r="BN550" s="166"/>
      <c r="BO550" s="166"/>
      <c r="BP550" s="166"/>
      <c r="BQ550" s="166"/>
      <c r="BR550" s="166"/>
      <c r="BS550" s="166"/>
      <c r="BT550" s="166"/>
    </row>
    <row r="551" spans="1:72" ht="15.75" customHeight="1" thickBot="1" x14ac:dyDescent="0.3">
      <c r="A551" s="165"/>
      <c r="B551" s="165"/>
      <c r="C551" s="148"/>
      <c r="D551" s="148"/>
      <c r="E551" s="166"/>
      <c r="F551" s="166"/>
      <c r="G551" s="166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  <c r="U551" s="166"/>
      <c r="V551" s="166"/>
      <c r="W551" s="166"/>
      <c r="X551" s="166"/>
      <c r="Y551" s="166"/>
      <c r="Z551" s="166"/>
      <c r="AA551" s="166"/>
      <c r="AB551" s="166"/>
      <c r="AC551" s="166"/>
      <c r="AD551" s="166"/>
      <c r="AE551" s="166"/>
      <c r="AF551" s="166"/>
      <c r="AG551" s="166"/>
      <c r="AH551" s="166"/>
      <c r="AI551" s="166"/>
      <c r="AJ551" s="166"/>
      <c r="AK551" s="166"/>
      <c r="AL551" s="166"/>
      <c r="AM551" s="166"/>
      <c r="AN551" s="166"/>
      <c r="AO551" s="166"/>
      <c r="AP551" s="166"/>
      <c r="AQ551" s="166"/>
      <c r="AR551" s="166"/>
      <c r="AS551" s="166"/>
      <c r="AT551" s="166"/>
      <c r="AU551" s="166"/>
      <c r="AV551" s="166"/>
      <c r="AW551" s="166"/>
      <c r="AX551" s="166"/>
      <c r="AY551" s="166"/>
      <c r="AZ551" s="166"/>
      <c r="BA551" s="166"/>
      <c r="BB551" s="166"/>
      <c r="BC551" s="166"/>
      <c r="BD551" s="166"/>
      <c r="BE551" s="166"/>
      <c r="BF551" s="166"/>
      <c r="BG551" s="166"/>
      <c r="BH551" s="166"/>
      <c r="BI551" s="166"/>
      <c r="BJ551" s="166"/>
      <c r="BK551" s="166"/>
      <c r="BL551" s="166"/>
      <c r="BM551" s="166"/>
      <c r="BN551" s="166"/>
      <c r="BO551" s="166"/>
      <c r="BP551" s="166"/>
      <c r="BQ551" s="166"/>
      <c r="BR551" s="166"/>
      <c r="BS551" s="166"/>
      <c r="BT551" s="166"/>
    </row>
    <row r="552" spans="1:72" ht="15.75" customHeight="1" thickBot="1" x14ac:dyDescent="0.3">
      <c r="A552" s="165"/>
      <c r="B552" s="165"/>
      <c r="C552" s="148"/>
      <c r="D552" s="148"/>
      <c r="E552" s="166"/>
      <c r="F552" s="166"/>
      <c r="G552" s="166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  <c r="U552" s="166"/>
      <c r="V552" s="166"/>
      <c r="W552" s="166"/>
      <c r="X552" s="166"/>
      <c r="Y552" s="166"/>
      <c r="Z552" s="166"/>
      <c r="AA552" s="166"/>
      <c r="AB552" s="166"/>
      <c r="AC552" s="166"/>
      <c r="AD552" s="166"/>
      <c r="AE552" s="166"/>
      <c r="AF552" s="166"/>
      <c r="AG552" s="166"/>
      <c r="AH552" s="166"/>
      <c r="AI552" s="166"/>
      <c r="AJ552" s="166"/>
      <c r="AK552" s="166"/>
      <c r="AL552" s="166"/>
      <c r="AM552" s="166"/>
      <c r="AN552" s="166"/>
      <c r="AO552" s="166"/>
      <c r="AP552" s="166"/>
      <c r="AQ552" s="166"/>
      <c r="AR552" s="166"/>
      <c r="AS552" s="166"/>
      <c r="AT552" s="166"/>
      <c r="AU552" s="166"/>
      <c r="AV552" s="166"/>
      <c r="AW552" s="166"/>
      <c r="AX552" s="166"/>
      <c r="AY552" s="166"/>
      <c r="AZ552" s="166"/>
      <c r="BA552" s="166"/>
      <c r="BB552" s="166"/>
      <c r="BC552" s="166"/>
      <c r="BD552" s="166"/>
      <c r="BE552" s="166"/>
      <c r="BF552" s="166"/>
      <c r="BG552" s="166"/>
      <c r="BH552" s="166"/>
      <c r="BI552" s="166"/>
      <c r="BJ552" s="166"/>
      <c r="BK552" s="166"/>
      <c r="BL552" s="166"/>
      <c r="BM552" s="166"/>
      <c r="BN552" s="166"/>
      <c r="BO552" s="166"/>
      <c r="BP552" s="166"/>
      <c r="BQ552" s="166"/>
      <c r="BR552" s="166"/>
      <c r="BS552" s="166"/>
      <c r="BT552" s="166"/>
    </row>
    <row r="553" spans="1:72" ht="15.75" customHeight="1" thickBot="1" x14ac:dyDescent="0.3">
      <c r="A553" s="165"/>
      <c r="B553" s="165"/>
      <c r="C553" s="148"/>
      <c r="D553" s="148"/>
      <c r="E553" s="166"/>
      <c r="F553" s="166"/>
      <c r="G553" s="166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  <c r="U553" s="166"/>
      <c r="V553" s="166"/>
      <c r="W553" s="166"/>
      <c r="X553" s="166"/>
      <c r="Y553" s="166"/>
      <c r="Z553" s="166"/>
      <c r="AA553" s="166"/>
      <c r="AB553" s="166"/>
      <c r="AC553" s="166"/>
      <c r="AD553" s="166"/>
      <c r="AE553" s="166"/>
      <c r="AF553" s="166"/>
      <c r="AG553" s="166"/>
      <c r="AH553" s="166"/>
      <c r="AI553" s="166"/>
      <c r="AJ553" s="166"/>
      <c r="AK553" s="166"/>
      <c r="AL553" s="166"/>
      <c r="AM553" s="166"/>
      <c r="AN553" s="166"/>
      <c r="AO553" s="166"/>
      <c r="AP553" s="166"/>
      <c r="AQ553" s="166"/>
      <c r="AR553" s="166"/>
      <c r="AS553" s="166"/>
      <c r="AT553" s="166"/>
      <c r="AU553" s="166"/>
      <c r="AV553" s="166"/>
      <c r="AW553" s="166"/>
      <c r="AX553" s="166"/>
      <c r="AY553" s="166"/>
      <c r="AZ553" s="166"/>
      <c r="BA553" s="166"/>
      <c r="BB553" s="166"/>
      <c r="BC553" s="166"/>
      <c r="BD553" s="166"/>
      <c r="BE553" s="166"/>
      <c r="BF553" s="166"/>
      <c r="BG553" s="166"/>
      <c r="BH553" s="166"/>
      <c r="BI553" s="166"/>
      <c r="BJ553" s="166"/>
      <c r="BK553" s="166"/>
      <c r="BL553" s="166"/>
      <c r="BM553" s="166"/>
      <c r="BN553" s="166"/>
      <c r="BO553" s="166"/>
      <c r="BP553" s="166"/>
      <c r="BQ553" s="166"/>
      <c r="BR553" s="166"/>
      <c r="BS553" s="166"/>
      <c r="BT553" s="166"/>
    </row>
    <row r="554" spans="1:72" ht="15.75" customHeight="1" thickBot="1" x14ac:dyDescent="0.3">
      <c r="A554" s="165"/>
      <c r="B554" s="165"/>
      <c r="C554" s="148"/>
      <c r="D554" s="148"/>
      <c r="E554" s="166"/>
      <c r="F554" s="166"/>
      <c r="G554" s="166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  <c r="U554" s="166"/>
      <c r="V554" s="166"/>
      <c r="W554" s="166"/>
      <c r="X554" s="166"/>
      <c r="Y554" s="166"/>
      <c r="Z554" s="166"/>
      <c r="AA554" s="166"/>
      <c r="AB554" s="166"/>
      <c r="AC554" s="166"/>
      <c r="AD554" s="166"/>
      <c r="AE554" s="166"/>
      <c r="AF554" s="166"/>
      <c r="AG554" s="166"/>
      <c r="AH554" s="166"/>
      <c r="AI554" s="166"/>
      <c r="AJ554" s="166"/>
      <c r="AK554" s="166"/>
      <c r="AL554" s="166"/>
      <c r="AM554" s="166"/>
      <c r="AN554" s="166"/>
      <c r="AO554" s="166"/>
      <c r="AP554" s="166"/>
      <c r="AQ554" s="166"/>
      <c r="AR554" s="166"/>
      <c r="AS554" s="166"/>
      <c r="AT554" s="166"/>
      <c r="AU554" s="166"/>
      <c r="AV554" s="166"/>
      <c r="AW554" s="166"/>
      <c r="AX554" s="166"/>
      <c r="AY554" s="166"/>
      <c r="AZ554" s="166"/>
      <c r="BA554" s="166"/>
      <c r="BB554" s="166"/>
      <c r="BC554" s="166"/>
      <c r="BD554" s="166"/>
      <c r="BE554" s="166"/>
      <c r="BF554" s="166"/>
      <c r="BG554" s="166"/>
      <c r="BH554" s="166"/>
      <c r="BI554" s="166"/>
      <c r="BJ554" s="166"/>
      <c r="BK554" s="166"/>
      <c r="BL554" s="166"/>
      <c r="BM554" s="166"/>
      <c r="BN554" s="166"/>
      <c r="BO554" s="166"/>
      <c r="BP554" s="166"/>
      <c r="BQ554" s="166"/>
      <c r="BR554" s="166"/>
      <c r="BS554" s="166"/>
      <c r="BT554" s="166"/>
    </row>
    <row r="555" spans="1:72" ht="15.75" customHeight="1" thickBot="1" x14ac:dyDescent="0.3">
      <c r="A555" s="165"/>
      <c r="B555" s="165"/>
      <c r="C555" s="148"/>
      <c r="D555" s="148"/>
      <c r="E555" s="166"/>
      <c r="F555" s="166"/>
      <c r="G555" s="166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  <c r="U555" s="166"/>
      <c r="V555" s="166"/>
      <c r="W555" s="166"/>
      <c r="X555" s="166"/>
      <c r="Y555" s="166"/>
      <c r="Z555" s="166"/>
      <c r="AA555" s="166"/>
      <c r="AB555" s="166"/>
      <c r="AC555" s="166"/>
      <c r="AD555" s="166"/>
      <c r="AE555" s="166"/>
      <c r="AF555" s="166"/>
      <c r="AG555" s="166"/>
      <c r="AH555" s="166"/>
      <c r="AI555" s="166"/>
      <c r="AJ555" s="166"/>
      <c r="AK555" s="166"/>
      <c r="AL555" s="166"/>
      <c r="AM555" s="166"/>
      <c r="AN555" s="166"/>
      <c r="AO555" s="166"/>
      <c r="AP555" s="166"/>
      <c r="AQ555" s="166"/>
      <c r="AR555" s="166"/>
      <c r="AS555" s="166"/>
      <c r="AT555" s="166"/>
      <c r="AU555" s="166"/>
      <c r="AV555" s="166"/>
      <c r="AW555" s="166"/>
      <c r="AX555" s="166"/>
      <c r="AY555" s="166"/>
      <c r="AZ555" s="166"/>
      <c r="BA555" s="166"/>
      <c r="BB555" s="166"/>
      <c r="BC555" s="166"/>
      <c r="BD555" s="166"/>
      <c r="BE555" s="166"/>
      <c r="BF555" s="166"/>
      <c r="BG555" s="166"/>
      <c r="BH555" s="166"/>
      <c r="BI555" s="166"/>
      <c r="BJ555" s="166"/>
      <c r="BK555" s="166"/>
      <c r="BL555" s="166"/>
      <c r="BM555" s="166"/>
      <c r="BN555" s="166"/>
      <c r="BO555" s="166"/>
      <c r="BP555" s="166"/>
      <c r="BQ555" s="166"/>
      <c r="BR555" s="166"/>
      <c r="BS555" s="166"/>
      <c r="BT555" s="166"/>
    </row>
    <row r="556" spans="1:72" ht="15.75" customHeight="1" thickBot="1" x14ac:dyDescent="0.3">
      <c r="A556" s="165"/>
      <c r="B556" s="165"/>
      <c r="C556" s="148"/>
      <c r="D556" s="148"/>
      <c r="E556" s="166"/>
      <c r="F556" s="166"/>
      <c r="G556" s="166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  <c r="U556" s="166"/>
      <c r="V556" s="166"/>
      <c r="W556" s="166"/>
      <c r="X556" s="166"/>
      <c r="Y556" s="166"/>
      <c r="Z556" s="166"/>
      <c r="AA556" s="166"/>
      <c r="AB556" s="166"/>
      <c r="AC556" s="166"/>
      <c r="AD556" s="166"/>
      <c r="AE556" s="166"/>
      <c r="AF556" s="166"/>
      <c r="AG556" s="166"/>
      <c r="AH556" s="166"/>
      <c r="AI556" s="166"/>
      <c r="AJ556" s="166"/>
      <c r="AK556" s="166"/>
      <c r="AL556" s="166"/>
      <c r="AM556" s="166"/>
      <c r="AN556" s="166"/>
      <c r="AO556" s="166"/>
      <c r="AP556" s="166"/>
      <c r="AQ556" s="166"/>
      <c r="AR556" s="166"/>
      <c r="AS556" s="166"/>
      <c r="AT556" s="166"/>
      <c r="AU556" s="166"/>
      <c r="AV556" s="166"/>
      <c r="AW556" s="166"/>
      <c r="AX556" s="166"/>
      <c r="AY556" s="166"/>
      <c r="AZ556" s="166"/>
      <c r="BA556" s="166"/>
      <c r="BB556" s="166"/>
      <c r="BC556" s="166"/>
      <c r="BD556" s="166"/>
      <c r="BE556" s="166"/>
      <c r="BF556" s="166"/>
      <c r="BG556" s="166"/>
      <c r="BH556" s="166"/>
      <c r="BI556" s="166"/>
      <c r="BJ556" s="166"/>
      <c r="BK556" s="166"/>
      <c r="BL556" s="166"/>
      <c r="BM556" s="166"/>
      <c r="BN556" s="166"/>
      <c r="BO556" s="166"/>
      <c r="BP556" s="166"/>
      <c r="BQ556" s="166"/>
      <c r="BR556" s="166"/>
      <c r="BS556" s="166"/>
      <c r="BT556" s="166"/>
    </row>
    <row r="557" spans="1:72" ht="15.75" customHeight="1" thickBot="1" x14ac:dyDescent="0.3">
      <c r="A557" s="165"/>
      <c r="B557" s="165"/>
      <c r="C557" s="148"/>
      <c r="D557" s="148"/>
      <c r="E557" s="166"/>
      <c r="F557" s="166"/>
      <c r="G557" s="166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  <c r="U557" s="166"/>
      <c r="V557" s="166"/>
      <c r="W557" s="166"/>
      <c r="X557" s="166"/>
      <c r="Y557" s="166"/>
      <c r="Z557" s="166"/>
      <c r="AA557" s="166"/>
      <c r="AB557" s="166"/>
      <c r="AC557" s="166"/>
      <c r="AD557" s="166"/>
      <c r="AE557" s="166"/>
      <c r="AF557" s="166"/>
      <c r="AG557" s="166"/>
      <c r="AH557" s="166"/>
      <c r="AI557" s="166"/>
      <c r="AJ557" s="166"/>
      <c r="AK557" s="166"/>
      <c r="AL557" s="166"/>
      <c r="AM557" s="166"/>
      <c r="AN557" s="166"/>
      <c r="AO557" s="166"/>
      <c r="AP557" s="166"/>
      <c r="AQ557" s="166"/>
      <c r="AR557" s="166"/>
      <c r="AS557" s="166"/>
      <c r="AT557" s="166"/>
      <c r="AU557" s="166"/>
      <c r="AV557" s="166"/>
      <c r="AW557" s="166"/>
      <c r="AX557" s="166"/>
      <c r="AY557" s="166"/>
      <c r="AZ557" s="166"/>
      <c r="BA557" s="166"/>
      <c r="BB557" s="166"/>
      <c r="BC557" s="166"/>
      <c r="BD557" s="166"/>
      <c r="BE557" s="166"/>
      <c r="BF557" s="166"/>
      <c r="BG557" s="166"/>
      <c r="BH557" s="166"/>
      <c r="BI557" s="166"/>
      <c r="BJ557" s="166"/>
      <c r="BK557" s="166"/>
      <c r="BL557" s="166"/>
      <c r="BM557" s="166"/>
      <c r="BN557" s="166"/>
      <c r="BO557" s="166"/>
      <c r="BP557" s="166"/>
      <c r="BQ557" s="166"/>
      <c r="BR557" s="166"/>
      <c r="BS557" s="166"/>
      <c r="BT557" s="166"/>
    </row>
    <row r="558" spans="1:72" ht="15.75" customHeight="1" thickBot="1" x14ac:dyDescent="0.3">
      <c r="A558" s="165"/>
      <c r="B558" s="165"/>
      <c r="C558" s="148"/>
      <c r="D558" s="148"/>
      <c r="E558" s="166"/>
      <c r="F558" s="166"/>
      <c r="G558" s="166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  <c r="U558" s="166"/>
      <c r="V558" s="166"/>
      <c r="W558" s="166"/>
      <c r="X558" s="166"/>
      <c r="Y558" s="166"/>
      <c r="Z558" s="166"/>
      <c r="AA558" s="166"/>
      <c r="AB558" s="166"/>
      <c r="AC558" s="166"/>
      <c r="AD558" s="166"/>
      <c r="AE558" s="166"/>
      <c r="AF558" s="166"/>
      <c r="AG558" s="166"/>
      <c r="AH558" s="166"/>
      <c r="AI558" s="166"/>
      <c r="AJ558" s="166"/>
      <c r="AK558" s="166"/>
      <c r="AL558" s="166"/>
      <c r="AM558" s="166"/>
      <c r="AN558" s="166"/>
      <c r="AO558" s="166"/>
      <c r="AP558" s="166"/>
      <c r="AQ558" s="166"/>
      <c r="AR558" s="166"/>
      <c r="AS558" s="166"/>
      <c r="AT558" s="166"/>
      <c r="AU558" s="166"/>
      <c r="AV558" s="166"/>
      <c r="AW558" s="166"/>
      <c r="AX558" s="166"/>
      <c r="AY558" s="166"/>
      <c r="AZ558" s="166"/>
      <c r="BA558" s="166"/>
      <c r="BB558" s="166"/>
      <c r="BC558" s="166"/>
      <c r="BD558" s="166"/>
      <c r="BE558" s="166"/>
      <c r="BF558" s="166"/>
      <c r="BG558" s="166"/>
      <c r="BH558" s="166"/>
      <c r="BI558" s="166"/>
      <c r="BJ558" s="166"/>
      <c r="BK558" s="166"/>
      <c r="BL558" s="166"/>
      <c r="BM558" s="166"/>
      <c r="BN558" s="166"/>
      <c r="BO558" s="166"/>
      <c r="BP558" s="166"/>
      <c r="BQ558" s="166"/>
      <c r="BR558" s="166"/>
      <c r="BS558" s="166"/>
      <c r="BT558" s="166"/>
    </row>
    <row r="559" spans="1:72" ht="15.75" customHeight="1" thickBot="1" x14ac:dyDescent="0.3">
      <c r="A559" s="165"/>
      <c r="B559" s="165"/>
      <c r="C559" s="148"/>
      <c r="D559" s="148"/>
      <c r="E559" s="166"/>
      <c r="F559" s="166"/>
      <c r="G559" s="166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  <c r="U559" s="166"/>
      <c r="V559" s="166"/>
      <c r="W559" s="166"/>
      <c r="X559" s="166"/>
      <c r="Y559" s="166"/>
      <c r="Z559" s="166"/>
      <c r="AA559" s="166"/>
      <c r="AB559" s="166"/>
      <c r="AC559" s="166"/>
      <c r="AD559" s="166"/>
      <c r="AE559" s="166"/>
      <c r="AF559" s="166"/>
      <c r="AG559" s="166"/>
      <c r="AH559" s="166"/>
      <c r="AI559" s="166"/>
      <c r="AJ559" s="166"/>
      <c r="AK559" s="166"/>
      <c r="AL559" s="166"/>
      <c r="AM559" s="166"/>
      <c r="AN559" s="166"/>
      <c r="AO559" s="166"/>
      <c r="AP559" s="166"/>
      <c r="AQ559" s="166"/>
      <c r="AR559" s="166"/>
      <c r="AS559" s="166"/>
      <c r="AT559" s="166"/>
      <c r="AU559" s="166"/>
      <c r="AV559" s="166"/>
      <c r="AW559" s="166"/>
      <c r="AX559" s="166"/>
      <c r="AY559" s="166"/>
      <c r="AZ559" s="166"/>
      <c r="BA559" s="166"/>
      <c r="BB559" s="166"/>
      <c r="BC559" s="166"/>
      <c r="BD559" s="166"/>
      <c r="BE559" s="166"/>
      <c r="BF559" s="166"/>
      <c r="BG559" s="166"/>
      <c r="BH559" s="166"/>
      <c r="BI559" s="166"/>
      <c r="BJ559" s="166"/>
      <c r="BK559" s="166"/>
      <c r="BL559" s="166"/>
      <c r="BM559" s="166"/>
      <c r="BN559" s="166"/>
      <c r="BO559" s="166"/>
      <c r="BP559" s="166"/>
      <c r="BQ559" s="166"/>
      <c r="BR559" s="166"/>
      <c r="BS559" s="166"/>
      <c r="BT559" s="166"/>
    </row>
    <row r="560" spans="1:72" ht="15.75" customHeight="1" thickBot="1" x14ac:dyDescent="0.3">
      <c r="A560" s="165"/>
      <c r="B560" s="165"/>
      <c r="C560" s="148"/>
      <c r="D560" s="148"/>
      <c r="E560" s="166"/>
      <c r="F560" s="166"/>
      <c r="G560" s="166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  <c r="U560" s="166"/>
      <c r="V560" s="166"/>
      <c r="W560" s="166"/>
      <c r="X560" s="166"/>
      <c r="Y560" s="166"/>
      <c r="Z560" s="166"/>
      <c r="AA560" s="166"/>
      <c r="AB560" s="166"/>
      <c r="AC560" s="166"/>
      <c r="AD560" s="166"/>
      <c r="AE560" s="166"/>
      <c r="AF560" s="166"/>
      <c r="AG560" s="166"/>
      <c r="AH560" s="166"/>
      <c r="AI560" s="166"/>
      <c r="AJ560" s="166"/>
      <c r="AK560" s="166"/>
      <c r="AL560" s="166"/>
      <c r="AM560" s="166"/>
      <c r="AN560" s="166"/>
      <c r="AO560" s="166"/>
      <c r="AP560" s="166"/>
      <c r="AQ560" s="166"/>
      <c r="AR560" s="166"/>
      <c r="AS560" s="166"/>
      <c r="AT560" s="166"/>
      <c r="AU560" s="166"/>
      <c r="AV560" s="166"/>
      <c r="AW560" s="166"/>
      <c r="AX560" s="166"/>
      <c r="AY560" s="166"/>
      <c r="AZ560" s="166"/>
      <c r="BA560" s="166"/>
      <c r="BB560" s="166"/>
      <c r="BC560" s="166"/>
      <c r="BD560" s="166"/>
      <c r="BE560" s="166"/>
      <c r="BF560" s="166"/>
      <c r="BG560" s="166"/>
      <c r="BH560" s="166"/>
      <c r="BI560" s="166"/>
      <c r="BJ560" s="166"/>
      <c r="BK560" s="166"/>
      <c r="BL560" s="166"/>
      <c r="BM560" s="166"/>
      <c r="BN560" s="166"/>
      <c r="BO560" s="166"/>
      <c r="BP560" s="166"/>
      <c r="BQ560" s="166"/>
      <c r="BR560" s="166"/>
      <c r="BS560" s="166"/>
      <c r="BT560" s="166"/>
    </row>
    <row r="561" spans="1:72" ht="15.75" customHeight="1" thickBot="1" x14ac:dyDescent="0.3">
      <c r="A561" s="165"/>
      <c r="B561" s="165"/>
      <c r="C561" s="148"/>
      <c r="D561" s="148"/>
      <c r="E561" s="166"/>
      <c r="F561" s="166"/>
      <c r="G561" s="166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  <c r="U561" s="166"/>
      <c r="V561" s="166"/>
      <c r="W561" s="166"/>
      <c r="X561" s="166"/>
      <c r="Y561" s="166"/>
      <c r="Z561" s="166"/>
      <c r="AA561" s="166"/>
      <c r="AB561" s="166"/>
      <c r="AC561" s="166"/>
      <c r="AD561" s="166"/>
      <c r="AE561" s="166"/>
      <c r="AF561" s="166"/>
      <c r="AG561" s="166"/>
      <c r="AH561" s="166"/>
      <c r="AI561" s="166"/>
      <c r="AJ561" s="166"/>
      <c r="AK561" s="166"/>
      <c r="AL561" s="166"/>
      <c r="AM561" s="166"/>
      <c r="AN561" s="166"/>
      <c r="AO561" s="166"/>
      <c r="AP561" s="166"/>
      <c r="AQ561" s="166"/>
      <c r="AR561" s="166"/>
      <c r="AS561" s="166"/>
      <c r="AT561" s="166"/>
      <c r="AU561" s="166"/>
      <c r="AV561" s="166"/>
      <c r="AW561" s="166"/>
      <c r="AX561" s="166"/>
      <c r="AY561" s="166"/>
      <c r="AZ561" s="166"/>
      <c r="BA561" s="166"/>
      <c r="BB561" s="166"/>
      <c r="BC561" s="166"/>
      <c r="BD561" s="166"/>
      <c r="BE561" s="166"/>
      <c r="BF561" s="166"/>
      <c r="BG561" s="166"/>
      <c r="BH561" s="166"/>
      <c r="BI561" s="166"/>
      <c r="BJ561" s="166"/>
      <c r="BK561" s="166"/>
      <c r="BL561" s="166"/>
      <c r="BM561" s="166"/>
      <c r="BN561" s="166"/>
      <c r="BO561" s="166"/>
      <c r="BP561" s="166"/>
      <c r="BQ561" s="166"/>
      <c r="BR561" s="166"/>
      <c r="BS561" s="166"/>
      <c r="BT561" s="166"/>
    </row>
    <row r="562" spans="1:72" ht="15.75" customHeight="1" thickBot="1" x14ac:dyDescent="0.3">
      <c r="A562" s="165"/>
      <c r="B562" s="165"/>
      <c r="C562" s="148"/>
      <c r="D562" s="148"/>
      <c r="E562" s="166"/>
      <c r="F562" s="166"/>
      <c r="G562" s="166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  <c r="U562" s="166"/>
      <c r="V562" s="166"/>
      <c r="W562" s="166"/>
      <c r="X562" s="166"/>
      <c r="Y562" s="166"/>
      <c r="Z562" s="166"/>
      <c r="AA562" s="166"/>
      <c r="AB562" s="166"/>
      <c r="AC562" s="166"/>
      <c r="AD562" s="166"/>
      <c r="AE562" s="166"/>
      <c r="AF562" s="166"/>
      <c r="AG562" s="166"/>
      <c r="AH562" s="166"/>
      <c r="AI562" s="166"/>
      <c r="AJ562" s="166"/>
      <c r="AK562" s="166"/>
      <c r="AL562" s="166"/>
      <c r="AM562" s="166"/>
      <c r="AN562" s="166"/>
      <c r="AO562" s="166"/>
      <c r="AP562" s="166"/>
      <c r="AQ562" s="166"/>
      <c r="AR562" s="166"/>
      <c r="AS562" s="166"/>
      <c r="AT562" s="166"/>
      <c r="AU562" s="166"/>
      <c r="AV562" s="166"/>
      <c r="AW562" s="166"/>
      <c r="AX562" s="166"/>
      <c r="AY562" s="166"/>
      <c r="AZ562" s="166"/>
      <c r="BA562" s="166"/>
      <c r="BB562" s="166"/>
      <c r="BC562" s="166"/>
      <c r="BD562" s="166"/>
      <c r="BE562" s="166"/>
      <c r="BF562" s="166"/>
      <c r="BG562" s="166"/>
      <c r="BH562" s="166"/>
      <c r="BI562" s="166"/>
      <c r="BJ562" s="166"/>
      <c r="BK562" s="166"/>
      <c r="BL562" s="166"/>
      <c r="BM562" s="166"/>
      <c r="BN562" s="166"/>
      <c r="BO562" s="166"/>
      <c r="BP562" s="166"/>
      <c r="BQ562" s="166"/>
      <c r="BR562" s="166"/>
      <c r="BS562" s="166"/>
      <c r="BT562" s="166"/>
    </row>
    <row r="563" spans="1:72" ht="15.75" customHeight="1" thickBot="1" x14ac:dyDescent="0.3">
      <c r="A563" s="165"/>
      <c r="B563" s="165"/>
      <c r="C563" s="148"/>
      <c r="D563" s="148"/>
      <c r="E563" s="166"/>
      <c r="F563" s="166"/>
      <c r="G563" s="166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  <c r="U563" s="166"/>
      <c r="V563" s="166"/>
      <c r="W563" s="166"/>
      <c r="X563" s="166"/>
      <c r="Y563" s="166"/>
      <c r="Z563" s="166"/>
      <c r="AA563" s="166"/>
      <c r="AB563" s="166"/>
      <c r="AC563" s="166"/>
      <c r="AD563" s="166"/>
      <c r="AE563" s="166"/>
      <c r="AF563" s="166"/>
      <c r="AG563" s="166"/>
      <c r="AH563" s="166"/>
      <c r="AI563" s="166"/>
      <c r="AJ563" s="166"/>
      <c r="AK563" s="166"/>
      <c r="AL563" s="166"/>
      <c r="AM563" s="166"/>
      <c r="AN563" s="166"/>
      <c r="AO563" s="166"/>
      <c r="AP563" s="166"/>
      <c r="AQ563" s="166"/>
      <c r="AR563" s="166"/>
      <c r="AS563" s="166"/>
      <c r="AT563" s="166"/>
      <c r="AU563" s="166"/>
      <c r="AV563" s="166"/>
      <c r="AW563" s="166"/>
      <c r="AX563" s="166"/>
      <c r="AY563" s="166"/>
      <c r="AZ563" s="166"/>
      <c r="BA563" s="166"/>
      <c r="BB563" s="166"/>
      <c r="BC563" s="166"/>
      <c r="BD563" s="166"/>
      <c r="BE563" s="166"/>
      <c r="BF563" s="166"/>
      <c r="BG563" s="166"/>
      <c r="BH563" s="166"/>
      <c r="BI563" s="166"/>
      <c r="BJ563" s="166"/>
      <c r="BK563" s="166"/>
      <c r="BL563" s="166"/>
      <c r="BM563" s="166"/>
      <c r="BN563" s="166"/>
      <c r="BO563" s="166"/>
      <c r="BP563" s="166"/>
      <c r="BQ563" s="166"/>
      <c r="BR563" s="166"/>
      <c r="BS563" s="166"/>
      <c r="BT563" s="166"/>
    </row>
    <row r="564" spans="1:72" ht="15.75" customHeight="1" thickBot="1" x14ac:dyDescent="0.3">
      <c r="A564" s="165"/>
      <c r="B564" s="165"/>
      <c r="C564" s="148"/>
      <c r="D564" s="148"/>
      <c r="E564" s="166"/>
      <c r="F564" s="166"/>
      <c r="G564" s="166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  <c r="U564" s="166"/>
      <c r="V564" s="166"/>
      <c r="W564" s="166"/>
      <c r="X564" s="166"/>
      <c r="Y564" s="166"/>
      <c r="Z564" s="166"/>
      <c r="AA564" s="166"/>
      <c r="AB564" s="166"/>
      <c r="AC564" s="166"/>
      <c r="AD564" s="166"/>
      <c r="AE564" s="166"/>
      <c r="AF564" s="166"/>
      <c r="AG564" s="166"/>
      <c r="AH564" s="166"/>
      <c r="AI564" s="166"/>
      <c r="AJ564" s="166"/>
      <c r="AK564" s="166"/>
      <c r="AL564" s="166"/>
      <c r="AM564" s="166"/>
      <c r="AN564" s="166"/>
      <c r="AO564" s="166"/>
      <c r="AP564" s="166"/>
      <c r="AQ564" s="166"/>
      <c r="AR564" s="166"/>
      <c r="AS564" s="166"/>
      <c r="AT564" s="166"/>
      <c r="AU564" s="166"/>
      <c r="AV564" s="166"/>
      <c r="AW564" s="166"/>
      <c r="AX564" s="166"/>
      <c r="AY564" s="166"/>
      <c r="AZ564" s="166"/>
      <c r="BA564" s="166"/>
      <c r="BB564" s="166"/>
      <c r="BC564" s="166"/>
      <c r="BD564" s="166"/>
      <c r="BE564" s="166"/>
      <c r="BF564" s="166"/>
      <c r="BG564" s="166"/>
      <c r="BH564" s="166"/>
      <c r="BI564" s="166"/>
      <c r="BJ564" s="166"/>
      <c r="BK564" s="166"/>
      <c r="BL564" s="166"/>
      <c r="BM564" s="166"/>
      <c r="BN564" s="166"/>
      <c r="BO564" s="166"/>
      <c r="BP564" s="166"/>
      <c r="BQ564" s="166"/>
      <c r="BR564" s="166"/>
      <c r="BS564" s="166"/>
      <c r="BT564" s="166"/>
    </row>
    <row r="565" spans="1:72" ht="15.75" customHeight="1" thickBot="1" x14ac:dyDescent="0.3">
      <c r="A565" s="165"/>
      <c r="B565" s="165"/>
      <c r="C565" s="148"/>
      <c r="D565" s="148"/>
      <c r="E565" s="166"/>
      <c r="F565" s="166"/>
      <c r="G565" s="166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  <c r="U565" s="166"/>
      <c r="V565" s="166"/>
      <c r="W565" s="166"/>
      <c r="X565" s="166"/>
      <c r="Y565" s="166"/>
      <c r="Z565" s="166"/>
      <c r="AA565" s="166"/>
      <c r="AB565" s="166"/>
      <c r="AC565" s="166"/>
      <c r="AD565" s="166"/>
      <c r="AE565" s="166"/>
      <c r="AF565" s="166"/>
      <c r="AG565" s="166"/>
      <c r="AH565" s="166"/>
      <c r="AI565" s="166"/>
      <c r="AJ565" s="166"/>
      <c r="AK565" s="166"/>
      <c r="AL565" s="166"/>
      <c r="AM565" s="166"/>
      <c r="AN565" s="166"/>
      <c r="AO565" s="166"/>
      <c r="AP565" s="166"/>
      <c r="AQ565" s="166"/>
      <c r="AR565" s="166"/>
      <c r="AS565" s="166"/>
      <c r="AT565" s="166"/>
      <c r="AU565" s="166"/>
      <c r="AV565" s="166"/>
      <c r="AW565" s="166"/>
      <c r="AX565" s="166"/>
      <c r="AY565" s="166"/>
      <c r="AZ565" s="166"/>
      <c r="BA565" s="166"/>
      <c r="BB565" s="166"/>
      <c r="BC565" s="166"/>
      <c r="BD565" s="166"/>
      <c r="BE565" s="166"/>
      <c r="BF565" s="166"/>
      <c r="BG565" s="166"/>
      <c r="BH565" s="166"/>
      <c r="BI565" s="166"/>
      <c r="BJ565" s="166"/>
      <c r="BK565" s="166"/>
      <c r="BL565" s="166"/>
      <c r="BM565" s="166"/>
      <c r="BN565" s="166"/>
      <c r="BO565" s="166"/>
      <c r="BP565" s="166"/>
      <c r="BQ565" s="166"/>
      <c r="BR565" s="166"/>
      <c r="BS565" s="166"/>
      <c r="BT565" s="166"/>
    </row>
    <row r="566" spans="1:72" ht="15.75" customHeight="1" thickBot="1" x14ac:dyDescent="0.3">
      <c r="A566" s="165"/>
      <c r="B566" s="165"/>
      <c r="C566" s="148"/>
      <c r="D566" s="148"/>
      <c r="E566" s="166"/>
      <c r="F566" s="166"/>
      <c r="G566" s="166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  <c r="U566" s="166"/>
      <c r="V566" s="166"/>
      <c r="W566" s="166"/>
      <c r="X566" s="166"/>
      <c r="Y566" s="166"/>
      <c r="Z566" s="166"/>
      <c r="AA566" s="166"/>
      <c r="AB566" s="166"/>
      <c r="AC566" s="166"/>
      <c r="AD566" s="166"/>
      <c r="AE566" s="166"/>
      <c r="AF566" s="166"/>
      <c r="AG566" s="166"/>
      <c r="AH566" s="166"/>
      <c r="AI566" s="166"/>
      <c r="AJ566" s="166"/>
      <c r="AK566" s="166"/>
      <c r="AL566" s="166"/>
      <c r="AM566" s="166"/>
      <c r="AN566" s="166"/>
      <c r="AO566" s="166"/>
      <c r="AP566" s="166"/>
      <c r="AQ566" s="166"/>
      <c r="AR566" s="166"/>
      <c r="AS566" s="166"/>
      <c r="AT566" s="166"/>
      <c r="AU566" s="166"/>
      <c r="AV566" s="166"/>
      <c r="AW566" s="166"/>
      <c r="AX566" s="166"/>
      <c r="AY566" s="166"/>
      <c r="AZ566" s="166"/>
      <c r="BA566" s="166"/>
      <c r="BB566" s="166"/>
      <c r="BC566" s="166"/>
      <c r="BD566" s="166"/>
      <c r="BE566" s="166"/>
      <c r="BF566" s="166"/>
      <c r="BG566" s="166"/>
      <c r="BH566" s="166"/>
      <c r="BI566" s="166"/>
      <c r="BJ566" s="166"/>
      <c r="BK566" s="166"/>
      <c r="BL566" s="166"/>
      <c r="BM566" s="166"/>
      <c r="BN566" s="166"/>
      <c r="BO566" s="166"/>
      <c r="BP566" s="166"/>
      <c r="BQ566" s="166"/>
      <c r="BR566" s="166"/>
      <c r="BS566" s="166"/>
      <c r="BT566" s="166"/>
    </row>
    <row r="567" spans="1:72" ht="15.75" customHeight="1" thickBot="1" x14ac:dyDescent="0.3">
      <c r="A567" s="165"/>
      <c r="B567" s="165"/>
      <c r="C567" s="148"/>
      <c r="D567" s="148"/>
      <c r="E567" s="166"/>
      <c r="F567" s="166"/>
      <c r="G567" s="166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  <c r="U567" s="166"/>
      <c r="V567" s="166"/>
      <c r="W567" s="166"/>
      <c r="X567" s="166"/>
      <c r="Y567" s="166"/>
      <c r="Z567" s="166"/>
      <c r="AA567" s="166"/>
      <c r="AB567" s="166"/>
      <c r="AC567" s="166"/>
      <c r="AD567" s="166"/>
      <c r="AE567" s="166"/>
      <c r="AF567" s="166"/>
      <c r="AG567" s="166"/>
      <c r="AH567" s="166"/>
      <c r="AI567" s="166"/>
      <c r="AJ567" s="166"/>
      <c r="AK567" s="166"/>
      <c r="AL567" s="166"/>
      <c r="AM567" s="166"/>
      <c r="AN567" s="166"/>
      <c r="AO567" s="166"/>
      <c r="AP567" s="166"/>
      <c r="AQ567" s="166"/>
      <c r="AR567" s="166"/>
      <c r="AS567" s="166"/>
      <c r="AT567" s="166"/>
      <c r="AU567" s="166"/>
      <c r="AV567" s="166"/>
      <c r="AW567" s="166"/>
      <c r="AX567" s="166"/>
      <c r="AY567" s="166"/>
      <c r="AZ567" s="166"/>
      <c r="BA567" s="166"/>
      <c r="BB567" s="166"/>
      <c r="BC567" s="166"/>
      <c r="BD567" s="166"/>
      <c r="BE567" s="166"/>
      <c r="BF567" s="166"/>
      <c r="BG567" s="166"/>
      <c r="BH567" s="166"/>
      <c r="BI567" s="166"/>
      <c r="BJ567" s="166"/>
      <c r="BK567" s="166"/>
      <c r="BL567" s="166"/>
      <c r="BM567" s="166"/>
      <c r="BN567" s="166"/>
      <c r="BO567" s="166"/>
      <c r="BP567" s="166"/>
      <c r="BQ567" s="166"/>
      <c r="BR567" s="166"/>
      <c r="BS567" s="166"/>
      <c r="BT567" s="166"/>
    </row>
    <row r="568" spans="1:72" ht="15.75" customHeight="1" thickBot="1" x14ac:dyDescent="0.3">
      <c r="A568" s="165"/>
      <c r="B568" s="165"/>
      <c r="C568" s="148"/>
      <c r="D568" s="148"/>
      <c r="E568" s="166"/>
      <c r="F568" s="166"/>
      <c r="G568" s="166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  <c r="U568" s="166"/>
      <c r="V568" s="166"/>
      <c r="W568" s="166"/>
      <c r="X568" s="166"/>
      <c r="Y568" s="166"/>
      <c r="Z568" s="166"/>
      <c r="AA568" s="166"/>
      <c r="AB568" s="166"/>
      <c r="AC568" s="166"/>
      <c r="AD568" s="166"/>
      <c r="AE568" s="166"/>
      <c r="AF568" s="166"/>
      <c r="AG568" s="166"/>
      <c r="AH568" s="166"/>
      <c r="AI568" s="166"/>
      <c r="AJ568" s="166"/>
      <c r="AK568" s="166"/>
      <c r="AL568" s="166"/>
      <c r="AM568" s="166"/>
      <c r="AN568" s="166"/>
      <c r="AO568" s="166"/>
      <c r="AP568" s="166"/>
      <c r="AQ568" s="166"/>
      <c r="AR568" s="166"/>
      <c r="AS568" s="166"/>
      <c r="AT568" s="166"/>
      <c r="AU568" s="166"/>
      <c r="AV568" s="166"/>
      <c r="AW568" s="166"/>
      <c r="AX568" s="166"/>
      <c r="AY568" s="166"/>
      <c r="AZ568" s="166"/>
      <c r="BA568" s="166"/>
      <c r="BB568" s="166"/>
      <c r="BC568" s="166"/>
      <c r="BD568" s="166"/>
      <c r="BE568" s="166"/>
      <c r="BF568" s="166"/>
      <c r="BG568" s="166"/>
      <c r="BH568" s="166"/>
      <c r="BI568" s="166"/>
      <c r="BJ568" s="166"/>
      <c r="BK568" s="166"/>
      <c r="BL568" s="166"/>
      <c r="BM568" s="166"/>
      <c r="BN568" s="166"/>
      <c r="BO568" s="166"/>
      <c r="BP568" s="166"/>
      <c r="BQ568" s="166"/>
      <c r="BR568" s="166"/>
      <c r="BS568" s="166"/>
      <c r="BT568" s="166"/>
    </row>
    <row r="569" spans="1:72" ht="15.75" customHeight="1" thickBot="1" x14ac:dyDescent="0.3">
      <c r="A569" s="165"/>
      <c r="B569" s="165"/>
      <c r="C569" s="148"/>
      <c r="D569" s="148"/>
      <c r="E569" s="166"/>
      <c r="F569" s="166"/>
      <c r="G569" s="166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  <c r="U569" s="166"/>
      <c r="V569" s="166"/>
      <c r="W569" s="166"/>
      <c r="X569" s="166"/>
      <c r="Y569" s="166"/>
      <c r="Z569" s="166"/>
      <c r="AA569" s="166"/>
      <c r="AB569" s="166"/>
      <c r="AC569" s="166"/>
      <c r="AD569" s="166"/>
      <c r="AE569" s="166"/>
      <c r="AF569" s="166"/>
      <c r="AG569" s="166"/>
      <c r="AH569" s="166"/>
      <c r="AI569" s="166"/>
      <c r="AJ569" s="166"/>
      <c r="AK569" s="166"/>
      <c r="AL569" s="166"/>
      <c r="AM569" s="166"/>
      <c r="AN569" s="166"/>
      <c r="AO569" s="166"/>
      <c r="AP569" s="166"/>
      <c r="AQ569" s="166"/>
      <c r="AR569" s="166"/>
      <c r="AS569" s="166"/>
      <c r="AT569" s="166"/>
      <c r="AU569" s="166"/>
      <c r="AV569" s="166"/>
      <c r="AW569" s="166"/>
      <c r="AX569" s="166"/>
      <c r="AY569" s="166"/>
      <c r="AZ569" s="166"/>
      <c r="BA569" s="166"/>
      <c r="BB569" s="166"/>
      <c r="BC569" s="166"/>
      <c r="BD569" s="166"/>
      <c r="BE569" s="166"/>
      <c r="BF569" s="166"/>
      <c r="BG569" s="166"/>
      <c r="BH569" s="166"/>
      <c r="BI569" s="166"/>
      <c r="BJ569" s="166"/>
      <c r="BK569" s="166"/>
      <c r="BL569" s="166"/>
      <c r="BM569" s="166"/>
      <c r="BN569" s="166"/>
      <c r="BO569" s="166"/>
      <c r="BP569" s="166"/>
      <c r="BQ569" s="166"/>
      <c r="BR569" s="166"/>
      <c r="BS569" s="166"/>
      <c r="BT569" s="166"/>
    </row>
    <row r="570" spans="1:72" ht="15.75" customHeight="1" thickBot="1" x14ac:dyDescent="0.3">
      <c r="A570" s="165"/>
      <c r="B570" s="165"/>
      <c r="C570" s="148"/>
      <c r="D570" s="148"/>
      <c r="E570" s="166"/>
      <c r="F570" s="166"/>
      <c r="G570" s="166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  <c r="U570" s="166"/>
      <c r="V570" s="166"/>
      <c r="W570" s="166"/>
      <c r="X570" s="166"/>
      <c r="Y570" s="166"/>
      <c r="Z570" s="166"/>
      <c r="AA570" s="166"/>
      <c r="AB570" s="166"/>
      <c r="AC570" s="166"/>
      <c r="AD570" s="166"/>
      <c r="AE570" s="166"/>
      <c r="AF570" s="166"/>
      <c r="AG570" s="166"/>
      <c r="AH570" s="166"/>
      <c r="AI570" s="166"/>
      <c r="AJ570" s="166"/>
      <c r="AK570" s="166"/>
      <c r="AL570" s="166"/>
      <c r="AM570" s="166"/>
      <c r="AN570" s="166"/>
      <c r="AO570" s="166"/>
      <c r="AP570" s="166"/>
      <c r="AQ570" s="166"/>
      <c r="AR570" s="166"/>
      <c r="AS570" s="166"/>
      <c r="AT570" s="166"/>
      <c r="AU570" s="166"/>
      <c r="AV570" s="166"/>
      <c r="AW570" s="166"/>
      <c r="AX570" s="166"/>
      <c r="AY570" s="166"/>
      <c r="AZ570" s="166"/>
      <c r="BA570" s="166"/>
      <c r="BB570" s="166"/>
      <c r="BC570" s="166"/>
      <c r="BD570" s="166"/>
      <c r="BE570" s="166"/>
      <c r="BF570" s="166"/>
      <c r="BG570" s="166"/>
      <c r="BH570" s="166"/>
      <c r="BI570" s="166"/>
      <c r="BJ570" s="166"/>
      <c r="BK570" s="166"/>
      <c r="BL570" s="166"/>
      <c r="BM570" s="166"/>
      <c r="BN570" s="166"/>
      <c r="BO570" s="166"/>
      <c r="BP570" s="166"/>
      <c r="BQ570" s="166"/>
      <c r="BR570" s="166"/>
      <c r="BS570" s="166"/>
      <c r="BT570" s="166"/>
    </row>
    <row r="571" spans="1:72" ht="15.75" customHeight="1" thickBot="1" x14ac:dyDescent="0.3">
      <c r="A571" s="165"/>
      <c r="B571" s="165"/>
      <c r="C571" s="148"/>
      <c r="D571" s="148"/>
      <c r="E571" s="166"/>
      <c r="F571" s="166"/>
      <c r="G571" s="166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  <c r="U571" s="166"/>
      <c r="V571" s="166"/>
      <c r="W571" s="166"/>
      <c r="X571" s="166"/>
      <c r="Y571" s="166"/>
      <c r="Z571" s="166"/>
      <c r="AA571" s="166"/>
      <c r="AB571" s="166"/>
      <c r="AC571" s="166"/>
      <c r="AD571" s="166"/>
      <c r="AE571" s="166"/>
      <c r="AF571" s="166"/>
      <c r="AG571" s="166"/>
      <c r="AH571" s="166"/>
      <c r="AI571" s="166"/>
      <c r="AJ571" s="166"/>
      <c r="AK571" s="166"/>
      <c r="AL571" s="166"/>
      <c r="AM571" s="166"/>
      <c r="AN571" s="166"/>
      <c r="AO571" s="166"/>
      <c r="AP571" s="166"/>
      <c r="AQ571" s="166"/>
      <c r="AR571" s="166"/>
      <c r="AS571" s="166"/>
      <c r="AT571" s="166"/>
      <c r="AU571" s="166"/>
      <c r="AV571" s="166"/>
      <c r="AW571" s="166"/>
      <c r="AX571" s="166"/>
      <c r="AY571" s="166"/>
      <c r="AZ571" s="166"/>
      <c r="BA571" s="166"/>
      <c r="BB571" s="166"/>
      <c r="BC571" s="166"/>
      <c r="BD571" s="166"/>
      <c r="BE571" s="166"/>
      <c r="BF571" s="166"/>
      <c r="BG571" s="166"/>
      <c r="BH571" s="166"/>
      <c r="BI571" s="166"/>
      <c r="BJ571" s="166"/>
      <c r="BK571" s="166"/>
      <c r="BL571" s="166"/>
      <c r="BM571" s="166"/>
      <c r="BN571" s="166"/>
      <c r="BO571" s="166"/>
      <c r="BP571" s="166"/>
      <c r="BQ571" s="166"/>
      <c r="BR571" s="166"/>
      <c r="BS571" s="166"/>
      <c r="BT571" s="166"/>
    </row>
    <row r="572" spans="1:72" ht="15.75" customHeight="1" thickBot="1" x14ac:dyDescent="0.3">
      <c r="A572" s="165"/>
      <c r="B572" s="165"/>
      <c r="C572" s="148"/>
      <c r="D572" s="148"/>
      <c r="E572" s="166"/>
      <c r="F572" s="166"/>
      <c r="G572" s="166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  <c r="U572" s="166"/>
      <c r="V572" s="166"/>
      <c r="W572" s="166"/>
      <c r="X572" s="166"/>
      <c r="Y572" s="166"/>
      <c r="Z572" s="166"/>
      <c r="AA572" s="166"/>
      <c r="AB572" s="166"/>
      <c r="AC572" s="166"/>
      <c r="AD572" s="166"/>
      <c r="AE572" s="166"/>
      <c r="AF572" s="166"/>
      <c r="AG572" s="166"/>
      <c r="AH572" s="166"/>
      <c r="AI572" s="166"/>
      <c r="AJ572" s="166"/>
      <c r="AK572" s="166"/>
      <c r="AL572" s="166"/>
      <c r="AM572" s="166"/>
      <c r="AN572" s="166"/>
      <c r="AO572" s="166"/>
      <c r="AP572" s="166"/>
      <c r="AQ572" s="166"/>
      <c r="AR572" s="166"/>
      <c r="AS572" s="166"/>
      <c r="AT572" s="166"/>
      <c r="AU572" s="166"/>
      <c r="AV572" s="166"/>
      <c r="AW572" s="166"/>
      <c r="AX572" s="166"/>
      <c r="AY572" s="166"/>
      <c r="AZ572" s="166"/>
      <c r="BA572" s="166"/>
      <c r="BB572" s="166"/>
      <c r="BC572" s="166"/>
      <c r="BD572" s="166"/>
      <c r="BE572" s="166"/>
      <c r="BF572" s="166"/>
      <c r="BG572" s="166"/>
      <c r="BH572" s="166"/>
      <c r="BI572" s="166"/>
      <c r="BJ572" s="166"/>
      <c r="BK572" s="166"/>
      <c r="BL572" s="166"/>
      <c r="BM572" s="166"/>
      <c r="BN572" s="166"/>
      <c r="BO572" s="166"/>
      <c r="BP572" s="166"/>
      <c r="BQ572" s="166"/>
      <c r="BR572" s="166"/>
      <c r="BS572" s="166"/>
      <c r="BT572" s="166"/>
    </row>
    <row r="573" spans="1:72" ht="15.75" customHeight="1" thickBot="1" x14ac:dyDescent="0.3">
      <c r="A573" s="165"/>
      <c r="B573" s="165"/>
      <c r="C573" s="148"/>
      <c r="D573" s="148"/>
      <c r="E573" s="166"/>
      <c r="F573" s="166"/>
      <c r="G573" s="166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  <c r="U573" s="166"/>
      <c r="V573" s="166"/>
      <c r="W573" s="166"/>
      <c r="X573" s="166"/>
      <c r="Y573" s="166"/>
      <c r="Z573" s="166"/>
      <c r="AA573" s="166"/>
      <c r="AB573" s="166"/>
      <c r="AC573" s="166"/>
      <c r="AD573" s="166"/>
      <c r="AE573" s="166"/>
      <c r="AF573" s="166"/>
      <c r="AG573" s="166"/>
      <c r="AH573" s="166"/>
      <c r="AI573" s="166"/>
      <c r="AJ573" s="166"/>
      <c r="AK573" s="166"/>
      <c r="AL573" s="166"/>
      <c r="AM573" s="166"/>
      <c r="AN573" s="166"/>
      <c r="AO573" s="166"/>
      <c r="AP573" s="166"/>
      <c r="AQ573" s="166"/>
      <c r="AR573" s="166"/>
      <c r="AS573" s="166"/>
      <c r="AT573" s="166"/>
      <c r="AU573" s="166"/>
      <c r="AV573" s="166"/>
      <c r="AW573" s="166"/>
      <c r="AX573" s="166"/>
      <c r="AY573" s="166"/>
      <c r="AZ573" s="166"/>
      <c r="BA573" s="166"/>
      <c r="BB573" s="166"/>
      <c r="BC573" s="166"/>
      <c r="BD573" s="166"/>
      <c r="BE573" s="166"/>
      <c r="BF573" s="166"/>
      <c r="BG573" s="166"/>
      <c r="BH573" s="166"/>
      <c r="BI573" s="166"/>
      <c r="BJ573" s="166"/>
      <c r="BK573" s="166"/>
      <c r="BL573" s="166"/>
      <c r="BM573" s="166"/>
      <c r="BN573" s="166"/>
      <c r="BO573" s="166"/>
      <c r="BP573" s="166"/>
      <c r="BQ573" s="166"/>
      <c r="BR573" s="166"/>
      <c r="BS573" s="166"/>
      <c r="BT573" s="166"/>
    </row>
    <row r="574" spans="1:72" ht="15.75" customHeight="1" thickBot="1" x14ac:dyDescent="0.3">
      <c r="A574" s="165"/>
      <c r="B574" s="165"/>
      <c r="C574" s="148"/>
      <c r="D574" s="148"/>
      <c r="E574" s="166"/>
      <c r="F574" s="166"/>
      <c r="G574" s="166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  <c r="U574" s="166"/>
      <c r="V574" s="166"/>
      <c r="W574" s="166"/>
      <c r="X574" s="166"/>
      <c r="Y574" s="166"/>
      <c r="Z574" s="166"/>
      <c r="AA574" s="166"/>
      <c r="AB574" s="166"/>
      <c r="AC574" s="166"/>
      <c r="AD574" s="166"/>
      <c r="AE574" s="166"/>
      <c r="AF574" s="166"/>
      <c r="AG574" s="166"/>
      <c r="AH574" s="166"/>
      <c r="AI574" s="166"/>
      <c r="AJ574" s="166"/>
      <c r="AK574" s="166"/>
      <c r="AL574" s="166"/>
      <c r="AM574" s="166"/>
      <c r="AN574" s="166"/>
      <c r="AO574" s="166"/>
      <c r="AP574" s="166"/>
      <c r="AQ574" s="166"/>
      <c r="AR574" s="166"/>
      <c r="AS574" s="166"/>
      <c r="AT574" s="166"/>
      <c r="AU574" s="166"/>
      <c r="AV574" s="166"/>
      <c r="AW574" s="166"/>
      <c r="AX574" s="166"/>
      <c r="AY574" s="166"/>
      <c r="AZ574" s="166"/>
      <c r="BA574" s="166"/>
      <c r="BB574" s="166"/>
      <c r="BC574" s="166"/>
      <c r="BD574" s="166"/>
      <c r="BE574" s="166"/>
      <c r="BF574" s="166"/>
      <c r="BG574" s="166"/>
      <c r="BH574" s="166"/>
      <c r="BI574" s="166"/>
      <c r="BJ574" s="166"/>
      <c r="BK574" s="166"/>
      <c r="BL574" s="166"/>
      <c r="BM574" s="166"/>
      <c r="BN574" s="166"/>
      <c r="BO574" s="166"/>
      <c r="BP574" s="166"/>
      <c r="BQ574" s="166"/>
      <c r="BR574" s="166"/>
      <c r="BS574" s="166"/>
      <c r="BT574" s="166"/>
    </row>
    <row r="575" spans="1:72" ht="15.75" customHeight="1" thickBot="1" x14ac:dyDescent="0.3">
      <c r="A575" s="165"/>
      <c r="B575" s="165"/>
      <c r="C575" s="148"/>
      <c r="D575" s="148"/>
      <c r="E575" s="166"/>
      <c r="F575" s="166"/>
      <c r="G575" s="166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  <c r="U575" s="166"/>
      <c r="V575" s="166"/>
      <c r="W575" s="166"/>
      <c r="X575" s="166"/>
      <c r="Y575" s="166"/>
      <c r="Z575" s="166"/>
      <c r="AA575" s="166"/>
      <c r="AB575" s="166"/>
      <c r="AC575" s="166"/>
      <c r="AD575" s="166"/>
      <c r="AE575" s="166"/>
      <c r="AF575" s="166"/>
      <c r="AG575" s="166"/>
      <c r="AH575" s="166"/>
      <c r="AI575" s="166"/>
      <c r="AJ575" s="166"/>
      <c r="AK575" s="166"/>
      <c r="AL575" s="166"/>
      <c r="AM575" s="166"/>
      <c r="AN575" s="166"/>
      <c r="AO575" s="166"/>
      <c r="AP575" s="166"/>
      <c r="AQ575" s="166"/>
      <c r="AR575" s="166"/>
      <c r="AS575" s="166"/>
      <c r="AT575" s="166"/>
      <c r="AU575" s="166"/>
      <c r="AV575" s="166"/>
      <c r="AW575" s="166"/>
      <c r="AX575" s="166"/>
      <c r="AY575" s="166"/>
      <c r="AZ575" s="166"/>
      <c r="BA575" s="166"/>
      <c r="BB575" s="166"/>
      <c r="BC575" s="166"/>
      <c r="BD575" s="166"/>
      <c r="BE575" s="166"/>
      <c r="BF575" s="166"/>
      <c r="BG575" s="166"/>
      <c r="BH575" s="166"/>
      <c r="BI575" s="166"/>
      <c r="BJ575" s="166"/>
      <c r="BK575" s="166"/>
      <c r="BL575" s="166"/>
      <c r="BM575" s="166"/>
      <c r="BN575" s="166"/>
      <c r="BO575" s="166"/>
      <c r="BP575" s="166"/>
      <c r="BQ575" s="166"/>
      <c r="BR575" s="166"/>
      <c r="BS575" s="166"/>
      <c r="BT575" s="166"/>
    </row>
    <row r="576" spans="1:72" ht="15.75" customHeight="1" thickBot="1" x14ac:dyDescent="0.3">
      <c r="A576" s="165"/>
      <c r="B576" s="165"/>
      <c r="C576" s="148"/>
      <c r="D576" s="148"/>
      <c r="E576" s="166"/>
      <c r="F576" s="166"/>
      <c r="G576" s="166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  <c r="U576" s="166"/>
      <c r="V576" s="166"/>
      <c r="W576" s="166"/>
      <c r="X576" s="166"/>
      <c r="Y576" s="166"/>
      <c r="Z576" s="166"/>
      <c r="AA576" s="166"/>
      <c r="AB576" s="166"/>
      <c r="AC576" s="166"/>
      <c r="AD576" s="166"/>
      <c r="AE576" s="166"/>
      <c r="AF576" s="166"/>
      <c r="AG576" s="166"/>
      <c r="AH576" s="166"/>
      <c r="AI576" s="166"/>
      <c r="AJ576" s="166"/>
      <c r="AK576" s="166"/>
      <c r="AL576" s="166"/>
      <c r="AM576" s="166"/>
      <c r="AN576" s="166"/>
      <c r="AO576" s="166"/>
      <c r="AP576" s="166"/>
      <c r="AQ576" s="166"/>
      <c r="AR576" s="166"/>
      <c r="AS576" s="166"/>
      <c r="AT576" s="166"/>
      <c r="AU576" s="166"/>
      <c r="AV576" s="166"/>
      <c r="AW576" s="166"/>
      <c r="AX576" s="166"/>
      <c r="AY576" s="166"/>
      <c r="AZ576" s="166"/>
      <c r="BA576" s="166"/>
      <c r="BB576" s="166"/>
      <c r="BC576" s="166"/>
      <c r="BD576" s="166"/>
      <c r="BE576" s="166"/>
      <c r="BF576" s="166"/>
      <c r="BG576" s="166"/>
      <c r="BH576" s="166"/>
      <c r="BI576" s="166"/>
      <c r="BJ576" s="166"/>
      <c r="BK576" s="166"/>
      <c r="BL576" s="166"/>
      <c r="BM576" s="166"/>
      <c r="BN576" s="166"/>
      <c r="BO576" s="166"/>
      <c r="BP576" s="166"/>
      <c r="BQ576" s="166"/>
      <c r="BR576" s="166"/>
      <c r="BS576" s="166"/>
      <c r="BT576" s="166"/>
    </row>
    <row r="577" spans="1:72" ht="15.75" customHeight="1" thickBot="1" x14ac:dyDescent="0.3">
      <c r="A577" s="165"/>
      <c r="B577" s="165"/>
      <c r="C577" s="148"/>
      <c r="D577" s="148"/>
      <c r="E577" s="166"/>
      <c r="F577" s="166"/>
      <c r="G577" s="166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  <c r="U577" s="166"/>
      <c r="V577" s="166"/>
      <c r="W577" s="166"/>
      <c r="X577" s="166"/>
      <c r="Y577" s="166"/>
      <c r="Z577" s="166"/>
      <c r="AA577" s="166"/>
      <c r="AB577" s="166"/>
      <c r="AC577" s="166"/>
      <c r="AD577" s="166"/>
      <c r="AE577" s="166"/>
      <c r="AF577" s="166"/>
      <c r="AG577" s="166"/>
      <c r="AH577" s="166"/>
      <c r="AI577" s="166"/>
      <c r="AJ577" s="166"/>
      <c r="AK577" s="166"/>
      <c r="AL577" s="166"/>
      <c r="AM577" s="166"/>
      <c r="AN577" s="166"/>
      <c r="AO577" s="166"/>
      <c r="AP577" s="166"/>
      <c r="AQ577" s="166"/>
      <c r="AR577" s="166"/>
      <c r="AS577" s="166"/>
      <c r="AT577" s="166"/>
      <c r="AU577" s="166"/>
      <c r="AV577" s="166"/>
      <c r="AW577" s="166"/>
      <c r="AX577" s="166"/>
      <c r="AY577" s="166"/>
      <c r="AZ577" s="166"/>
      <c r="BA577" s="166"/>
      <c r="BB577" s="166"/>
      <c r="BC577" s="166"/>
      <c r="BD577" s="166"/>
      <c r="BE577" s="166"/>
      <c r="BF577" s="166"/>
      <c r="BG577" s="166"/>
      <c r="BH577" s="166"/>
      <c r="BI577" s="166"/>
      <c r="BJ577" s="166"/>
      <c r="BK577" s="166"/>
      <c r="BL577" s="166"/>
      <c r="BM577" s="166"/>
      <c r="BN577" s="166"/>
      <c r="BO577" s="166"/>
      <c r="BP577" s="166"/>
      <c r="BQ577" s="166"/>
      <c r="BR577" s="166"/>
      <c r="BS577" s="166"/>
      <c r="BT577" s="166"/>
    </row>
    <row r="578" spans="1:72" ht="15.75" customHeight="1" thickBot="1" x14ac:dyDescent="0.3">
      <c r="A578" s="165"/>
      <c r="B578" s="165"/>
      <c r="C578" s="148"/>
      <c r="D578" s="148"/>
      <c r="E578" s="166"/>
      <c r="F578" s="166"/>
      <c r="G578" s="166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  <c r="U578" s="166"/>
      <c r="V578" s="166"/>
      <c r="W578" s="166"/>
      <c r="X578" s="166"/>
      <c r="Y578" s="166"/>
      <c r="Z578" s="166"/>
      <c r="AA578" s="166"/>
      <c r="AB578" s="166"/>
      <c r="AC578" s="166"/>
      <c r="AD578" s="166"/>
      <c r="AE578" s="166"/>
      <c r="AF578" s="166"/>
      <c r="AG578" s="166"/>
      <c r="AH578" s="166"/>
      <c r="AI578" s="166"/>
      <c r="AJ578" s="166"/>
      <c r="AK578" s="166"/>
      <c r="AL578" s="166"/>
      <c r="AM578" s="166"/>
      <c r="AN578" s="166"/>
      <c r="AO578" s="166"/>
      <c r="AP578" s="166"/>
      <c r="AQ578" s="166"/>
      <c r="AR578" s="166"/>
      <c r="AS578" s="166"/>
      <c r="AT578" s="166"/>
      <c r="AU578" s="166"/>
      <c r="AV578" s="166"/>
      <c r="AW578" s="166"/>
      <c r="AX578" s="166"/>
      <c r="AY578" s="166"/>
      <c r="AZ578" s="166"/>
      <c r="BA578" s="166"/>
      <c r="BB578" s="166"/>
      <c r="BC578" s="166"/>
      <c r="BD578" s="166"/>
      <c r="BE578" s="166"/>
      <c r="BF578" s="166"/>
      <c r="BG578" s="166"/>
      <c r="BH578" s="166"/>
      <c r="BI578" s="166"/>
      <c r="BJ578" s="166"/>
      <c r="BK578" s="166"/>
      <c r="BL578" s="166"/>
      <c r="BM578" s="166"/>
      <c r="BN578" s="166"/>
      <c r="BO578" s="166"/>
      <c r="BP578" s="166"/>
      <c r="BQ578" s="166"/>
      <c r="BR578" s="166"/>
      <c r="BS578" s="166"/>
      <c r="BT578" s="166"/>
    </row>
    <row r="579" spans="1:72" ht="15.75" customHeight="1" thickBot="1" x14ac:dyDescent="0.3">
      <c r="A579" s="165"/>
      <c r="B579" s="165"/>
      <c r="C579" s="148"/>
      <c r="D579" s="148"/>
      <c r="E579" s="166"/>
      <c r="F579" s="166"/>
      <c r="G579" s="166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  <c r="U579" s="166"/>
      <c r="V579" s="166"/>
      <c r="W579" s="166"/>
      <c r="X579" s="166"/>
      <c r="Y579" s="166"/>
      <c r="Z579" s="166"/>
      <c r="AA579" s="166"/>
      <c r="AB579" s="166"/>
      <c r="AC579" s="166"/>
      <c r="AD579" s="166"/>
      <c r="AE579" s="166"/>
      <c r="AF579" s="166"/>
      <c r="AG579" s="166"/>
      <c r="AH579" s="166"/>
      <c r="AI579" s="166"/>
      <c r="AJ579" s="166"/>
      <c r="AK579" s="166"/>
      <c r="AL579" s="166"/>
      <c r="AM579" s="166"/>
      <c r="AN579" s="166"/>
      <c r="AO579" s="166"/>
      <c r="AP579" s="166"/>
      <c r="AQ579" s="166"/>
      <c r="AR579" s="166"/>
      <c r="AS579" s="166"/>
      <c r="AT579" s="166"/>
      <c r="AU579" s="166"/>
      <c r="AV579" s="166"/>
      <c r="AW579" s="166"/>
      <c r="AX579" s="166"/>
      <c r="AY579" s="166"/>
      <c r="AZ579" s="166"/>
      <c r="BA579" s="166"/>
      <c r="BB579" s="166"/>
      <c r="BC579" s="166"/>
      <c r="BD579" s="166"/>
      <c r="BE579" s="166"/>
      <c r="BF579" s="166"/>
      <c r="BG579" s="166"/>
      <c r="BH579" s="166"/>
      <c r="BI579" s="166"/>
      <c r="BJ579" s="166"/>
      <c r="BK579" s="166"/>
      <c r="BL579" s="166"/>
      <c r="BM579" s="166"/>
      <c r="BN579" s="166"/>
      <c r="BO579" s="166"/>
      <c r="BP579" s="166"/>
      <c r="BQ579" s="166"/>
      <c r="BR579" s="166"/>
      <c r="BS579" s="166"/>
      <c r="BT579" s="166"/>
    </row>
    <row r="580" spans="1:72" ht="15.75" customHeight="1" thickBot="1" x14ac:dyDescent="0.3">
      <c r="A580" s="165"/>
      <c r="B580" s="165"/>
      <c r="C580" s="148"/>
      <c r="D580" s="148"/>
      <c r="E580" s="166"/>
      <c r="F580" s="166"/>
      <c r="G580" s="166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  <c r="U580" s="166"/>
      <c r="V580" s="166"/>
      <c r="W580" s="166"/>
      <c r="X580" s="166"/>
      <c r="Y580" s="166"/>
      <c r="Z580" s="166"/>
      <c r="AA580" s="166"/>
      <c r="AB580" s="166"/>
      <c r="AC580" s="166"/>
      <c r="AD580" s="166"/>
      <c r="AE580" s="166"/>
      <c r="AF580" s="166"/>
      <c r="AG580" s="166"/>
      <c r="AH580" s="166"/>
      <c r="AI580" s="166"/>
      <c r="AJ580" s="166"/>
      <c r="AK580" s="166"/>
      <c r="AL580" s="166"/>
      <c r="AM580" s="166"/>
      <c r="AN580" s="166"/>
      <c r="AO580" s="166"/>
      <c r="AP580" s="166"/>
      <c r="AQ580" s="166"/>
      <c r="AR580" s="166"/>
      <c r="AS580" s="166"/>
      <c r="AT580" s="166"/>
      <c r="AU580" s="166"/>
      <c r="AV580" s="166"/>
      <c r="AW580" s="166"/>
      <c r="AX580" s="166"/>
      <c r="AY580" s="166"/>
      <c r="AZ580" s="166"/>
      <c r="BA580" s="166"/>
      <c r="BB580" s="166"/>
      <c r="BC580" s="166"/>
      <c r="BD580" s="166"/>
      <c r="BE580" s="166"/>
      <c r="BF580" s="166"/>
      <c r="BG580" s="166"/>
      <c r="BH580" s="166"/>
      <c r="BI580" s="166"/>
      <c r="BJ580" s="166"/>
      <c r="BK580" s="166"/>
      <c r="BL580" s="166"/>
      <c r="BM580" s="166"/>
      <c r="BN580" s="166"/>
      <c r="BO580" s="166"/>
      <c r="BP580" s="166"/>
      <c r="BQ580" s="166"/>
      <c r="BR580" s="166"/>
      <c r="BS580" s="166"/>
      <c r="BT580" s="166"/>
    </row>
    <row r="581" spans="1:72" ht="15.75" customHeight="1" thickBot="1" x14ac:dyDescent="0.3">
      <c r="A581" s="165"/>
      <c r="B581" s="165"/>
      <c r="C581" s="148"/>
      <c r="D581" s="148"/>
      <c r="E581" s="166"/>
      <c r="F581" s="166"/>
      <c r="G581" s="166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  <c r="U581" s="166"/>
      <c r="V581" s="166"/>
      <c r="W581" s="166"/>
      <c r="X581" s="166"/>
      <c r="Y581" s="166"/>
      <c r="Z581" s="166"/>
      <c r="AA581" s="166"/>
      <c r="AB581" s="166"/>
      <c r="AC581" s="166"/>
      <c r="AD581" s="166"/>
      <c r="AE581" s="166"/>
      <c r="AF581" s="166"/>
      <c r="AG581" s="166"/>
      <c r="AH581" s="166"/>
      <c r="AI581" s="166"/>
      <c r="AJ581" s="166"/>
      <c r="AK581" s="166"/>
      <c r="AL581" s="166"/>
      <c r="AM581" s="166"/>
      <c r="AN581" s="166"/>
      <c r="AO581" s="166"/>
      <c r="AP581" s="166"/>
      <c r="AQ581" s="166"/>
      <c r="AR581" s="166"/>
      <c r="AS581" s="166"/>
      <c r="AT581" s="166"/>
      <c r="AU581" s="166"/>
      <c r="AV581" s="166"/>
      <c r="AW581" s="166"/>
      <c r="AX581" s="166"/>
      <c r="AY581" s="166"/>
      <c r="AZ581" s="166"/>
      <c r="BA581" s="166"/>
      <c r="BB581" s="166"/>
      <c r="BC581" s="166"/>
      <c r="BD581" s="166"/>
      <c r="BE581" s="166"/>
      <c r="BF581" s="166"/>
      <c r="BG581" s="166"/>
      <c r="BH581" s="166"/>
      <c r="BI581" s="166"/>
      <c r="BJ581" s="166"/>
      <c r="BK581" s="166"/>
      <c r="BL581" s="166"/>
      <c r="BM581" s="166"/>
      <c r="BN581" s="166"/>
      <c r="BO581" s="166"/>
      <c r="BP581" s="166"/>
      <c r="BQ581" s="166"/>
      <c r="BR581" s="166"/>
      <c r="BS581" s="166"/>
      <c r="BT581" s="166"/>
    </row>
    <row r="582" spans="1:72" ht="15.75" customHeight="1" thickBot="1" x14ac:dyDescent="0.3">
      <c r="A582" s="165"/>
      <c r="B582" s="165"/>
      <c r="C582" s="148"/>
      <c r="D582" s="148"/>
      <c r="E582" s="166"/>
      <c r="F582" s="166"/>
      <c r="G582" s="166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  <c r="U582" s="166"/>
      <c r="V582" s="166"/>
      <c r="W582" s="166"/>
      <c r="X582" s="166"/>
      <c r="Y582" s="166"/>
      <c r="Z582" s="166"/>
      <c r="AA582" s="166"/>
      <c r="AB582" s="166"/>
      <c r="AC582" s="166"/>
      <c r="AD582" s="166"/>
      <c r="AE582" s="166"/>
      <c r="AF582" s="166"/>
      <c r="AG582" s="166"/>
      <c r="AH582" s="166"/>
      <c r="AI582" s="166"/>
      <c r="AJ582" s="166"/>
      <c r="AK582" s="166"/>
      <c r="AL582" s="166"/>
      <c r="AM582" s="166"/>
      <c r="AN582" s="166"/>
      <c r="AO582" s="166"/>
      <c r="AP582" s="166"/>
      <c r="AQ582" s="166"/>
      <c r="AR582" s="166"/>
      <c r="AS582" s="166"/>
      <c r="AT582" s="166"/>
      <c r="AU582" s="166"/>
      <c r="AV582" s="166"/>
      <c r="AW582" s="166"/>
      <c r="AX582" s="166"/>
      <c r="AY582" s="166"/>
      <c r="AZ582" s="166"/>
      <c r="BA582" s="166"/>
      <c r="BB582" s="166"/>
      <c r="BC582" s="166"/>
      <c r="BD582" s="166"/>
      <c r="BE582" s="166"/>
      <c r="BF582" s="166"/>
      <c r="BG582" s="166"/>
      <c r="BH582" s="166"/>
      <c r="BI582" s="166"/>
      <c r="BJ582" s="166"/>
      <c r="BK582" s="166"/>
      <c r="BL582" s="166"/>
      <c r="BM582" s="166"/>
      <c r="BN582" s="166"/>
      <c r="BO582" s="166"/>
      <c r="BP582" s="166"/>
      <c r="BQ582" s="166"/>
      <c r="BR582" s="166"/>
      <c r="BS582" s="166"/>
      <c r="BT582" s="166"/>
    </row>
    <row r="583" spans="1:72" ht="15.75" customHeight="1" thickBot="1" x14ac:dyDescent="0.3">
      <c r="A583" s="165"/>
      <c r="B583" s="165"/>
      <c r="C583" s="148"/>
      <c r="D583" s="148"/>
      <c r="E583" s="166"/>
      <c r="F583" s="166"/>
      <c r="G583" s="166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  <c r="U583" s="166"/>
      <c r="V583" s="166"/>
      <c r="W583" s="166"/>
      <c r="X583" s="166"/>
      <c r="Y583" s="166"/>
      <c r="Z583" s="166"/>
      <c r="AA583" s="166"/>
      <c r="AB583" s="166"/>
      <c r="AC583" s="166"/>
      <c r="AD583" s="166"/>
      <c r="AE583" s="166"/>
      <c r="AF583" s="166"/>
      <c r="AG583" s="166"/>
      <c r="AH583" s="166"/>
      <c r="AI583" s="166"/>
      <c r="AJ583" s="166"/>
      <c r="AK583" s="166"/>
      <c r="AL583" s="166"/>
      <c r="AM583" s="166"/>
      <c r="AN583" s="166"/>
      <c r="AO583" s="166"/>
      <c r="AP583" s="166"/>
      <c r="AQ583" s="166"/>
      <c r="AR583" s="166"/>
      <c r="AS583" s="166"/>
      <c r="AT583" s="166"/>
      <c r="AU583" s="166"/>
      <c r="AV583" s="166"/>
      <c r="AW583" s="166"/>
      <c r="AX583" s="166"/>
      <c r="AY583" s="166"/>
      <c r="AZ583" s="166"/>
      <c r="BA583" s="166"/>
      <c r="BB583" s="166"/>
      <c r="BC583" s="166"/>
      <c r="BD583" s="166"/>
      <c r="BE583" s="166"/>
      <c r="BF583" s="166"/>
      <c r="BG583" s="166"/>
      <c r="BH583" s="166"/>
      <c r="BI583" s="166"/>
      <c r="BJ583" s="166"/>
      <c r="BK583" s="166"/>
      <c r="BL583" s="166"/>
      <c r="BM583" s="166"/>
      <c r="BN583" s="166"/>
      <c r="BO583" s="166"/>
      <c r="BP583" s="166"/>
      <c r="BQ583" s="166"/>
      <c r="BR583" s="166"/>
      <c r="BS583" s="166"/>
      <c r="BT583" s="166"/>
    </row>
    <row r="584" spans="1:72" ht="15.75" customHeight="1" thickBot="1" x14ac:dyDescent="0.3">
      <c r="A584" s="165"/>
      <c r="B584" s="165"/>
      <c r="C584" s="148"/>
      <c r="D584" s="148"/>
      <c r="E584" s="166"/>
      <c r="F584" s="166"/>
      <c r="G584" s="166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  <c r="U584" s="166"/>
      <c r="V584" s="166"/>
      <c r="W584" s="166"/>
      <c r="X584" s="166"/>
      <c r="Y584" s="166"/>
      <c r="Z584" s="166"/>
      <c r="AA584" s="166"/>
      <c r="AB584" s="166"/>
      <c r="AC584" s="166"/>
      <c r="AD584" s="166"/>
      <c r="AE584" s="166"/>
      <c r="AF584" s="166"/>
      <c r="AG584" s="166"/>
      <c r="AH584" s="166"/>
      <c r="AI584" s="166"/>
      <c r="AJ584" s="166"/>
      <c r="AK584" s="166"/>
      <c r="AL584" s="166"/>
      <c r="AM584" s="166"/>
      <c r="AN584" s="166"/>
      <c r="AO584" s="166"/>
      <c r="AP584" s="166"/>
      <c r="AQ584" s="166"/>
      <c r="AR584" s="166"/>
      <c r="AS584" s="166"/>
      <c r="AT584" s="166"/>
      <c r="AU584" s="166"/>
      <c r="AV584" s="166"/>
      <c r="AW584" s="166"/>
      <c r="AX584" s="166"/>
      <c r="AY584" s="166"/>
      <c r="AZ584" s="166"/>
      <c r="BA584" s="166"/>
      <c r="BB584" s="166"/>
      <c r="BC584" s="166"/>
      <c r="BD584" s="166"/>
      <c r="BE584" s="166"/>
      <c r="BF584" s="166"/>
      <c r="BG584" s="166"/>
      <c r="BH584" s="166"/>
      <c r="BI584" s="166"/>
      <c r="BJ584" s="166"/>
      <c r="BK584" s="166"/>
      <c r="BL584" s="166"/>
      <c r="BM584" s="166"/>
      <c r="BN584" s="166"/>
      <c r="BO584" s="166"/>
      <c r="BP584" s="166"/>
      <c r="BQ584" s="166"/>
      <c r="BR584" s="166"/>
      <c r="BS584" s="166"/>
      <c r="BT584" s="166"/>
    </row>
    <row r="585" spans="1:72" ht="15.75" customHeight="1" thickBot="1" x14ac:dyDescent="0.3">
      <c r="A585" s="165"/>
      <c r="B585" s="165"/>
      <c r="C585" s="148"/>
      <c r="D585" s="148"/>
      <c r="E585" s="166"/>
      <c r="F585" s="166"/>
      <c r="G585" s="166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  <c r="U585" s="166"/>
      <c r="V585" s="166"/>
      <c r="W585" s="166"/>
      <c r="X585" s="166"/>
      <c r="Y585" s="166"/>
      <c r="Z585" s="166"/>
      <c r="AA585" s="166"/>
      <c r="AB585" s="166"/>
      <c r="AC585" s="166"/>
      <c r="AD585" s="166"/>
      <c r="AE585" s="166"/>
      <c r="AF585" s="166"/>
      <c r="AG585" s="166"/>
      <c r="AH585" s="166"/>
      <c r="AI585" s="166"/>
      <c r="AJ585" s="166"/>
      <c r="AK585" s="166"/>
      <c r="AL585" s="166"/>
      <c r="AM585" s="166"/>
      <c r="AN585" s="166"/>
      <c r="AO585" s="166"/>
      <c r="AP585" s="166"/>
      <c r="AQ585" s="166"/>
      <c r="AR585" s="166"/>
      <c r="AS585" s="166"/>
      <c r="AT585" s="166"/>
      <c r="AU585" s="166"/>
      <c r="AV585" s="166"/>
      <c r="AW585" s="166"/>
      <c r="AX585" s="166"/>
      <c r="AY585" s="166"/>
      <c r="AZ585" s="166"/>
      <c r="BA585" s="166"/>
      <c r="BB585" s="166"/>
      <c r="BC585" s="166"/>
      <c r="BD585" s="166"/>
      <c r="BE585" s="166"/>
      <c r="BF585" s="166"/>
      <c r="BG585" s="166"/>
      <c r="BH585" s="166"/>
      <c r="BI585" s="166"/>
      <c r="BJ585" s="166"/>
      <c r="BK585" s="166"/>
      <c r="BL585" s="166"/>
      <c r="BM585" s="166"/>
      <c r="BN585" s="166"/>
      <c r="BO585" s="166"/>
      <c r="BP585" s="166"/>
      <c r="BQ585" s="166"/>
      <c r="BR585" s="166"/>
      <c r="BS585" s="166"/>
      <c r="BT585" s="166"/>
    </row>
    <row r="586" spans="1:72" ht="15.75" customHeight="1" thickBot="1" x14ac:dyDescent="0.3">
      <c r="A586" s="165"/>
      <c r="B586" s="165"/>
      <c r="C586" s="148"/>
      <c r="D586" s="148"/>
      <c r="E586" s="166"/>
      <c r="F586" s="166"/>
      <c r="G586" s="166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  <c r="U586" s="166"/>
      <c r="V586" s="166"/>
      <c r="W586" s="166"/>
      <c r="X586" s="166"/>
      <c r="Y586" s="166"/>
      <c r="Z586" s="166"/>
      <c r="AA586" s="166"/>
      <c r="AB586" s="166"/>
      <c r="AC586" s="166"/>
      <c r="AD586" s="166"/>
      <c r="AE586" s="166"/>
      <c r="AF586" s="166"/>
      <c r="AG586" s="166"/>
      <c r="AH586" s="166"/>
      <c r="AI586" s="166"/>
      <c r="AJ586" s="166"/>
      <c r="AK586" s="166"/>
      <c r="AL586" s="166"/>
      <c r="AM586" s="166"/>
      <c r="AN586" s="166"/>
      <c r="AO586" s="166"/>
      <c r="AP586" s="166"/>
      <c r="AQ586" s="166"/>
      <c r="AR586" s="166"/>
      <c r="AS586" s="166"/>
      <c r="AT586" s="166"/>
      <c r="AU586" s="166"/>
      <c r="AV586" s="166"/>
      <c r="AW586" s="166"/>
      <c r="AX586" s="166"/>
      <c r="AY586" s="166"/>
      <c r="AZ586" s="166"/>
      <c r="BA586" s="166"/>
      <c r="BB586" s="166"/>
      <c r="BC586" s="166"/>
      <c r="BD586" s="166"/>
      <c r="BE586" s="166"/>
      <c r="BF586" s="166"/>
      <c r="BG586" s="166"/>
      <c r="BH586" s="166"/>
      <c r="BI586" s="166"/>
      <c r="BJ586" s="166"/>
      <c r="BK586" s="166"/>
      <c r="BL586" s="166"/>
      <c r="BM586" s="166"/>
      <c r="BN586" s="166"/>
      <c r="BO586" s="166"/>
      <c r="BP586" s="166"/>
      <c r="BQ586" s="166"/>
      <c r="BR586" s="166"/>
      <c r="BS586" s="166"/>
      <c r="BT586" s="166"/>
    </row>
    <row r="587" spans="1:72" ht="15.75" customHeight="1" thickBot="1" x14ac:dyDescent="0.3">
      <c r="A587" s="165"/>
      <c r="B587" s="165"/>
      <c r="C587" s="148"/>
      <c r="D587" s="148"/>
      <c r="E587" s="166"/>
      <c r="F587" s="166"/>
      <c r="G587" s="166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  <c r="U587" s="166"/>
      <c r="V587" s="166"/>
      <c r="W587" s="166"/>
      <c r="X587" s="166"/>
      <c r="Y587" s="166"/>
      <c r="Z587" s="166"/>
      <c r="AA587" s="166"/>
      <c r="AB587" s="166"/>
      <c r="AC587" s="166"/>
      <c r="AD587" s="166"/>
      <c r="AE587" s="166"/>
      <c r="AF587" s="166"/>
      <c r="AG587" s="166"/>
      <c r="AH587" s="166"/>
      <c r="AI587" s="166"/>
      <c r="AJ587" s="166"/>
      <c r="AK587" s="166"/>
      <c r="AL587" s="166"/>
      <c r="AM587" s="166"/>
      <c r="AN587" s="166"/>
      <c r="AO587" s="166"/>
      <c r="AP587" s="166"/>
      <c r="AQ587" s="166"/>
      <c r="AR587" s="166"/>
      <c r="AS587" s="166"/>
      <c r="AT587" s="166"/>
      <c r="AU587" s="166"/>
      <c r="AV587" s="166"/>
      <c r="AW587" s="166"/>
      <c r="AX587" s="166"/>
      <c r="AY587" s="166"/>
      <c r="AZ587" s="166"/>
      <c r="BA587" s="166"/>
      <c r="BB587" s="166"/>
      <c r="BC587" s="166"/>
      <c r="BD587" s="166"/>
      <c r="BE587" s="166"/>
      <c r="BF587" s="166"/>
      <c r="BG587" s="166"/>
      <c r="BH587" s="166"/>
      <c r="BI587" s="166"/>
      <c r="BJ587" s="166"/>
      <c r="BK587" s="166"/>
      <c r="BL587" s="166"/>
      <c r="BM587" s="166"/>
      <c r="BN587" s="166"/>
      <c r="BO587" s="166"/>
      <c r="BP587" s="166"/>
      <c r="BQ587" s="166"/>
      <c r="BR587" s="166"/>
      <c r="BS587" s="166"/>
      <c r="BT587" s="166"/>
    </row>
    <row r="588" spans="1:72" ht="15.75" customHeight="1" thickBot="1" x14ac:dyDescent="0.3">
      <c r="A588" s="165"/>
      <c r="B588" s="165"/>
      <c r="C588" s="148"/>
      <c r="D588" s="148"/>
      <c r="E588" s="166"/>
      <c r="F588" s="166"/>
      <c r="G588" s="166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  <c r="U588" s="166"/>
      <c r="V588" s="166"/>
      <c r="W588" s="166"/>
      <c r="X588" s="166"/>
      <c r="Y588" s="166"/>
      <c r="Z588" s="166"/>
      <c r="AA588" s="166"/>
      <c r="AB588" s="166"/>
      <c r="AC588" s="166"/>
      <c r="AD588" s="166"/>
      <c r="AE588" s="166"/>
      <c r="AF588" s="166"/>
      <c r="AG588" s="166"/>
      <c r="AH588" s="166"/>
      <c r="AI588" s="166"/>
      <c r="AJ588" s="166"/>
      <c r="AK588" s="166"/>
      <c r="AL588" s="166"/>
      <c r="AM588" s="166"/>
      <c r="AN588" s="166"/>
      <c r="AO588" s="166"/>
      <c r="AP588" s="166"/>
      <c r="AQ588" s="166"/>
      <c r="AR588" s="166"/>
      <c r="AS588" s="166"/>
      <c r="AT588" s="166"/>
      <c r="AU588" s="166"/>
      <c r="AV588" s="166"/>
      <c r="AW588" s="166"/>
      <c r="AX588" s="166"/>
      <c r="AY588" s="166"/>
      <c r="AZ588" s="166"/>
      <c r="BA588" s="166"/>
      <c r="BB588" s="166"/>
      <c r="BC588" s="166"/>
      <c r="BD588" s="166"/>
      <c r="BE588" s="166"/>
      <c r="BF588" s="166"/>
      <c r="BG588" s="166"/>
      <c r="BH588" s="166"/>
      <c r="BI588" s="166"/>
      <c r="BJ588" s="166"/>
      <c r="BK588" s="166"/>
      <c r="BL588" s="166"/>
      <c r="BM588" s="166"/>
      <c r="BN588" s="166"/>
      <c r="BO588" s="166"/>
      <c r="BP588" s="166"/>
      <c r="BQ588" s="166"/>
      <c r="BR588" s="166"/>
      <c r="BS588" s="166"/>
      <c r="BT588" s="166"/>
    </row>
    <row r="589" spans="1:72" ht="15.75" customHeight="1" thickBot="1" x14ac:dyDescent="0.3">
      <c r="A589" s="165"/>
      <c r="B589" s="165"/>
      <c r="C589" s="148"/>
      <c r="D589" s="148"/>
      <c r="E589" s="166"/>
      <c r="F589" s="166"/>
      <c r="G589" s="166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  <c r="U589" s="166"/>
      <c r="V589" s="166"/>
      <c r="W589" s="166"/>
      <c r="X589" s="166"/>
      <c r="Y589" s="166"/>
      <c r="Z589" s="166"/>
      <c r="AA589" s="166"/>
      <c r="AB589" s="166"/>
      <c r="AC589" s="166"/>
      <c r="AD589" s="166"/>
      <c r="AE589" s="166"/>
      <c r="AF589" s="166"/>
      <c r="AG589" s="166"/>
      <c r="AH589" s="166"/>
      <c r="AI589" s="166"/>
      <c r="AJ589" s="166"/>
      <c r="AK589" s="166"/>
      <c r="AL589" s="166"/>
      <c r="AM589" s="166"/>
      <c r="AN589" s="166"/>
      <c r="AO589" s="166"/>
      <c r="AP589" s="166"/>
      <c r="AQ589" s="166"/>
      <c r="AR589" s="166"/>
      <c r="AS589" s="166"/>
      <c r="AT589" s="166"/>
      <c r="AU589" s="166"/>
      <c r="AV589" s="166"/>
      <c r="AW589" s="166"/>
      <c r="AX589" s="166"/>
      <c r="AY589" s="166"/>
      <c r="AZ589" s="166"/>
      <c r="BA589" s="166"/>
      <c r="BB589" s="166"/>
      <c r="BC589" s="166"/>
      <c r="BD589" s="166"/>
      <c r="BE589" s="166"/>
      <c r="BF589" s="166"/>
      <c r="BG589" s="166"/>
      <c r="BH589" s="166"/>
      <c r="BI589" s="166"/>
      <c r="BJ589" s="166"/>
      <c r="BK589" s="166"/>
      <c r="BL589" s="166"/>
      <c r="BM589" s="166"/>
      <c r="BN589" s="166"/>
      <c r="BO589" s="166"/>
      <c r="BP589" s="166"/>
      <c r="BQ589" s="166"/>
      <c r="BR589" s="166"/>
      <c r="BS589" s="166"/>
      <c r="BT589" s="166"/>
    </row>
    <row r="590" spans="1:72" ht="15.75" customHeight="1" thickBot="1" x14ac:dyDescent="0.3">
      <c r="A590" s="165"/>
      <c r="B590" s="165"/>
      <c r="C590" s="148"/>
      <c r="D590" s="148"/>
      <c r="E590" s="166"/>
      <c r="F590" s="166"/>
      <c r="G590" s="166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  <c r="U590" s="166"/>
      <c r="V590" s="166"/>
      <c r="W590" s="166"/>
      <c r="X590" s="166"/>
      <c r="Y590" s="166"/>
      <c r="Z590" s="166"/>
      <c r="AA590" s="166"/>
      <c r="AB590" s="166"/>
      <c r="AC590" s="166"/>
      <c r="AD590" s="166"/>
      <c r="AE590" s="166"/>
      <c r="AF590" s="166"/>
      <c r="AG590" s="166"/>
      <c r="AH590" s="166"/>
      <c r="AI590" s="166"/>
      <c r="AJ590" s="166"/>
      <c r="AK590" s="166"/>
      <c r="AL590" s="166"/>
      <c r="AM590" s="166"/>
      <c r="AN590" s="166"/>
      <c r="AO590" s="166"/>
      <c r="AP590" s="166"/>
      <c r="AQ590" s="166"/>
      <c r="AR590" s="166"/>
      <c r="AS590" s="166"/>
      <c r="AT590" s="166"/>
      <c r="AU590" s="166"/>
      <c r="AV590" s="166"/>
      <c r="AW590" s="166"/>
      <c r="AX590" s="166"/>
      <c r="AY590" s="166"/>
      <c r="AZ590" s="166"/>
      <c r="BA590" s="166"/>
      <c r="BB590" s="166"/>
      <c r="BC590" s="166"/>
      <c r="BD590" s="166"/>
      <c r="BE590" s="166"/>
      <c r="BF590" s="166"/>
      <c r="BG590" s="166"/>
      <c r="BH590" s="166"/>
      <c r="BI590" s="166"/>
      <c r="BJ590" s="166"/>
      <c r="BK590" s="166"/>
      <c r="BL590" s="166"/>
      <c r="BM590" s="166"/>
      <c r="BN590" s="166"/>
      <c r="BO590" s="166"/>
      <c r="BP590" s="166"/>
      <c r="BQ590" s="166"/>
      <c r="BR590" s="166"/>
      <c r="BS590" s="166"/>
      <c r="BT590" s="166"/>
    </row>
    <row r="591" spans="1:72" ht="15.75" customHeight="1" thickBot="1" x14ac:dyDescent="0.3">
      <c r="A591" s="165"/>
      <c r="B591" s="165"/>
      <c r="C591" s="148"/>
      <c r="D591" s="148"/>
      <c r="E591" s="166"/>
      <c r="F591" s="166"/>
      <c r="G591" s="166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  <c r="U591" s="166"/>
      <c r="V591" s="166"/>
      <c r="W591" s="166"/>
      <c r="X591" s="166"/>
      <c r="Y591" s="166"/>
      <c r="Z591" s="166"/>
      <c r="AA591" s="166"/>
      <c r="AB591" s="166"/>
      <c r="AC591" s="166"/>
      <c r="AD591" s="166"/>
      <c r="AE591" s="166"/>
      <c r="AF591" s="166"/>
      <c r="AG591" s="166"/>
      <c r="AH591" s="166"/>
      <c r="AI591" s="166"/>
      <c r="AJ591" s="166"/>
      <c r="AK591" s="166"/>
      <c r="AL591" s="166"/>
      <c r="AM591" s="166"/>
      <c r="AN591" s="166"/>
      <c r="AO591" s="166"/>
      <c r="AP591" s="166"/>
      <c r="AQ591" s="166"/>
      <c r="AR591" s="166"/>
      <c r="AS591" s="166"/>
      <c r="AT591" s="166"/>
      <c r="AU591" s="166"/>
      <c r="AV591" s="166"/>
      <c r="AW591" s="166"/>
      <c r="AX591" s="166"/>
      <c r="AY591" s="166"/>
      <c r="AZ591" s="166"/>
      <c r="BA591" s="166"/>
      <c r="BB591" s="166"/>
      <c r="BC591" s="166"/>
      <c r="BD591" s="166"/>
      <c r="BE591" s="166"/>
      <c r="BF591" s="166"/>
      <c r="BG591" s="166"/>
      <c r="BH591" s="166"/>
      <c r="BI591" s="166"/>
      <c r="BJ591" s="166"/>
      <c r="BK591" s="166"/>
      <c r="BL591" s="166"/>
      <c r="BM591" s="166"/>
      <c r="BN591" s="166"/>
      <c r="BO591" s="166"/>
      <c r="BP591" s="166"/>
      <c r="BQ591" s="166"/>
      <c r="BR591" s="166"/>
      <c r="BS591" s="166"/>
      <c r="BT591" s="166"/>
    </row>
    <row r="592" spans="1:72" ht="15.75" customHeight="1" thickBot="1" x14ac:dyDescent="0.3">
      <c r="A592" s="165"/>
      <c r="B592" s="165"/>
      <c r="C592" s="148"/>
      <c r="D592" s="148"/>
      <c r="E592" s="166"/>
      <c r="F592" s="166"/>
      <c r="G592" s="166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  <c r="U592" s="166"/>
      <c r="V592" s="166"/>
      <c r="W592" s="166"/>
      <c r="X592" s="166"/>
      <c r="Y592" s="166"/>
      <c r="Z592" s="166"/>
      <c r="AA592" s="166"/>
      <c r="AB592" s="166"/>
      <c r="AC592" s="166"/>
      <c r="AD592" s="166"/>
      <c r="AE592" s="166"/>
      <c r="AF592" s="166"/>
      <c r="AG592" s="166"/>
      <c r="AH592" s="166"/>
      <c r="AI592" s="166"/>
      <c r="AJ592" s="166"/>
      <c r="AK592" s="166"/>
      <c r="AL592" s="166"/>
      <c r="AM592" s="166"/>
      <c r="AN592" s="166"/>
      <c r="AO592" s="166"/>
      <c r="AP592" s="166"/>
      <c r="AQ592" s="166"/>
      <c r="AR592" s="166"/>
      <c r="AS592" s="166"/>
      <c r="AT592" s="166"/>
      <c r="AU592" s="166"/>
      <c r="AV592" s="166"/>
      <c r="AW592" s="166"/>
      <c r="AX592" s="166"/>
      <c r="AY592" s="166"/>
      <c r="AZ592" s="166"/>
      <c r="BA592" s="166"/>
      <c r="BB592" s="166"/>
      <c r="BC592" s="166"/>
      <c r="BD592" s="166"/>
      <c r="BE592" s="166"/>
      <c r="BF592" s="166"/>
      <c r="BG592" s="166"/>
      <c r="BH592" s="166"/>
      <c r="BI592" s="166"/>
      <c r="BJ592" s="166"/>
      <c r="BK592" s="166"/>
      <c r="BL592" s="166"/>
      <c r="BM592" s="166"/>
      <c r="BN592" s="166"/>
      <c r="BO592" s="166"/>
      <c r="BP592" s="166"/>
      <c r="BQ592" s="166"/>
      <c r="BR592" s="166"/>
      <c r="BS592" s="166"/>
      <c r="BT592" s="166"/>
    </row>
    <row r="593" spans="1:72" ht="15.75" customHeight="1" thickBot="1" x14ac:dyDescent="0.3">
      <c r="A593" s="165"/>
      <c r="B593" s="165"/>
      <c r="C593" s="148"/>
      <c r="D593" s="148"/>
      <c r="E593" s="166"/>
      <c r="F593" s="166"/>
      <c r="G593" s="166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  <c r="U593" s="166"/>
      <c r="V593" s="166"/>
      <c r="W593" s="166"/>
      <c r="X593" s="166"/>
      <c r="Y593" s="166"/>
      <c r="Z593" s="166"/>
      <c r="AA593" s="166"/>
      <c r="AB593" s="166"/>
      <c r="AC593" s="166"/>
      <c r="AD593" s="166"/>
      <c r="AE593" s="166"/>
      <c r="AF593" s="166"/>
      <c r="AG593" s="166"/>
      <c r="AH593" s="166"/>
      <c r="AI593" s="166"/>
      <c r="AJ593" s="166"/>
      <c r="AK593" s="166"/>
      <c r="AL593" s="166"/>
      <c r="AM593" s="166"/>
      <c r="AN593" s="166"/>
      <c r="AO593" s="166"/>
      <c r="AP593" s="166"/>
      <c r="AQ593" s="166"/>
      <c r="AR593" s="166"/>
      <c r="AS593" s="166"/>
      <c r="AT593" s="166"/>
      <c r="AU593" s="166"/>
      <c r="AV593" s="166"/>
      <c r="AW593" s="166"/>
      <c r="AX593" s="166"/>
      <c r="AY593" s="166"/>
      <c r="AZ593" s="166"/>
      <c r="BA593" s="166"/>
      <c r="BB593" s="166"/>
      <c r="BC593" s="166"/>
      <c r="BD593" s="166"/>
      <c r="BE593" s="166"/>
      <c r="BF593" s="166"/>
      <c r="BG593" s="166"/>
      <c r="BH593" s="166"/>
      <c r="BI593" s="166"/>
      <c r="BJ593" s="166"/>
      <c r="BK593" s="166"/>
      <c r="BL593" s="166"/>
      <c r="BM593" s="166"/>
      <c r="BN593" s="166"/>
      <c r="BO593" s="166"/>
      <c r="BP593" s="166"/>
      <c r="BQ593" s="166"/>
      <c r="BR593" s="166"/>
      <c r="BS593" s="166"/>
      <c r="BT593" s="166"/>
    </row>
    <row r="594" spans="1:72" ht="15.75" customHeight="1" thickBot="1" x14ac:dyDescent="0.3">
      <c r="A594" s="165"/>
      <c r="B594" s="165"/>
      <c r="C594" s="148"/>
      <c r="D594" s="148"/>
      <c r="E594" s="166"/>
      <c r="F594" s="166"/>
      <c r="G594" s="166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  <c r="U594" s="166"/>
      <c r="V594" s="166"/>
      <c r="W594" s="166"/>
      <c r="X594" s="166"/>
      <c r="Y594" s="166"/>
      <c r="Z594" s="166"/>
      <c r="AA594" s="166"/>
      <c r="AB594" s="166"/>
      <c r="AC594" s="166"/>
      <c r="AD594" s="166"/>
      <c r="AE594" s="166"/>
      <c r="AF594" s="166"/>
      <c r="AG594" s="166"/>
      <c r="AH594" s="166"/>
      <c r="AI594" s="166"/>
      <c r="AJ594" s="166"/>
      <c r="AK594" s="166"/>
      <c r="AL594" s="166"/>
      <c r="AM594" s="166"/>
      <c r="AN594" s="166"/>
      <c r="AO594" s="166"/>
      <c r="AP594" s="166"/>
      <c r="AQ594" s="166"/>
      <c r="AR594" s="166"/>
      <c r="AS594" s="166"/>
      <c r="AT594" s="166"/>
      <c r="AU594" s="166"/>
      <c r="AV594" s="166"/>
      <c r="AW594" s="166"/>
      <c r="AX594" s="166"/>
      <c r="AY594" s="166"/>
      <c r="AZ594" s="166"/>
      <c r="BA594" s="166"/>
      <c r="BB594" s="166"/>
      <c r="BC594" s="166"/>
      <c r="BD594" s="166"/>
      <c r="BE594" s="166"/>
      <c r="BF594" s="166"/>
      <c r="BG594" s="166"/>
      <c r="BH594" s="166"/>
      <c r="BI594" s="166"/>
      <c r="BJ594" s="166"/>
      <c r="BK594" s="166"/>
      <c r="BL594" s="166"/>
      <c r="BM594" s="166"/>
      <c r="BN594" s="166"/>
      <c r="BO594" s="166"/>
      <c r="BP594" s="166"/>
      <c r="BQ594" s="166"/>
      <c r="BR594" s="166"/>
      <c r="BS594" s="166"/>
      <c r="BT594" s="166"/>
    </row>
    <row r="595" spans="1:72" ht="15.75" customHeight="1" thickBot="1" x14ac:dyDescent="0.3">
      <c r="A595" s="165"/>
      <c r="B595" s="165"/>
      <c r="C595" s="148"/>
      <c r="D595" s="148"/>
      <c r="E595" s="166"/>
      <c r="F595" s="166"/>
      <c r="G595" s="166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  <c r="U595" s="166"/>
      <c r="V595" s="166"/>
      <c r="W595" s="166"/>
      <c r="X595" s="166"/>
      <c r="Y595" s="166"/>
      <c r="Z595" s="166"/>
      <c r="AA595" s="166"/>
      <c r="AB595" s="166"/>
      <c r="AC595" s="166"/>
      <c r="AD595" s="166"/>
      <c r="AE595" s="166"/>
      <c r="AF595" s="166"/>
      <c r="AG595" s="166"/>
      <c r="AH595" s="166"/>
      <c r="AI595" s="166"/>
      <c r="AJ595" s="166"/>
      <c r="AK595" s="166"/>
      <c r="AL595" s="166"/>
      <c r="AM595" s="166"/>
      <c r="AN595" s="166"/>
      <c r="AO595" s="166"/>
      <c r="AP595" s="166"/>
      <c r="AQ595" s="166"/>
      <c r="AR595" s="166"/>
      <c r="AS595" s="166"/>
      <c r="AT595" s="166"/>
      <c r="AU595" s="166"/>
      <c r="AV595" s="166"/>
      <c r="AW595" s="166"/>
      <c r="AX595" s="166"/>
      <c r="AY595" s="166"/>
      <c r="AZ595" s="166"/>
      <c r="BA595" s="166"/>
      <c r="BB595" s="166"/>
      <c r="BC595" s="166"/>
      <c r="BD595" s="166"/>
      <c r="BE595" s="166"/>
      <c r="BF595" s="166"/>
      <c r="BG595" s="166"/>
      <c r="BH595" s="166"/>
      <c r="BI595" s="166"/>
      <c r="BJ595" s="166"/>
      <c r="BK595" s="166"/>
      <c r="BL595" s="166"/>
      <c r="BM595" s="166"/>
      <c r="BN595" s="166"/>
      <c r="BO595" s="166"/>
      <c r="BP595" s="166"/>
      <c r="BQ595" s="166"/>
      <c r="BR595" s="166"/>
      <c r="BS595" s="166"/>
      <c r="BT595" s="166"/>
    </row>
    <row r="596" spans="1:72" ht="15.75" customHeight="1" thickBot="1" x14ac:dyDescent="0.3">
      <c r="A596" s="165"/>
      <c r="B596" s="165"/>
      <c r="C596" s="148"/>
      <c r="D596" s="148"/>
      <c r="E596" s="166"/>
      <c r="F596" s="166"/>
      <c r="G596" s="166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  <c r="U596" s="166"/>
      <c r="V596" s="166"/>
      <c r="W596" s="166"/>
      <c r="X596" s="166"/>
      <c r="Y596" s="166"/>
      <c r="Z596" s="166"/>
      <c r="AA596" s="166"/>
      <c r="AB596" s="166"/>
      <c r="AC596" s="166"/>
      <c r="AD596" s="166"/>
      <c r="AE596" s="166"/>
      <c r="AF596" s="166"/>
      <c r="AG596" s="166"/>
      <c r="AH596" s="166"/>
      <c r="AI596" s="166"/>
      <c r="AJ596" s="166"/>
      <c r="AK596" s="166"/>
      <c r="AL596" s="166"/>
      <c r="AM596" s="166"/>
      <c r="AN596" s="166"/>
      <c r="AO596" s="166"/>
      <c r="AP596" s="166"/>
      <c r="AQ596" s="166"/>
      <c r="AR596" s="166"/>
      <c r="AS596" s="166"/>
      <c r="AT596" s="166"/>
      <c r="AU596" s="166"/>
      <c r="AV596" s="166"/>
      <c r="AW596" s="166"/>
      <c r="AX596" s="166"/>
      <c r="AY596" s="166"/>
      <c r="AZ596" s="166"/>
      <c r="BA596" s="166"/>
      <c r="BB596" s="166"/>
      <c r="BC596" s="166"/>
      <c r="BD596" s="166"/>
      <c r="BE596" s="166"/>
      <c r="BF596" s="166"/>
      <c r="BG596" s="166"/>
      <c r="BH596" s="166"/>
      <c r="BI596" s="166"/>
      <c r="BJ596" s="166"/>
      <c r="BK596" s="166"/>
      <c r="BL596" s="166"/>
      <c r="BM596" s="166"/>
      <c r="BN596" s="166"/>
      <c r="BO596" s="166"/>
      <c r="BP596" s="166"/>
      <c r="BQ596" s="166"/>
      <c r="BR596" s="166"/>
      <c r="BS596" s="166"/>
      <c r="BT596" s="166"/>
    </row>
    <row r="597" spans="1:72" ht="15.75" customHeight="1" thickBot="1" x14ac:dyDescent="0.3">
      <c r="A597" s="165"/>
      <c r="B597" s="165"/>
      <c r="C597" s="148"/>
      <c r="D597" s="148"/>
      <c r="E597" s="166"/>
      <c r="F597" s="166"/>
      <c r="G597" s="166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  <c r="U597" s="166"/>
      <c r="V597" s="166"/>
      <c r="W597" s="166"/>
      <c r="X597" s="166"/>
      <c r="Y597" s="166"/>
      <c r="Z597" s="166"/>
      <c r="AA597" s="166"/>
      <c r="AB597" s="166"/>
      <c r="AC597" s="166"/>
      <c r="AD597" s="166"/>
      <c r="AE597" s="166"/>
      <c r="AF597" s="166"/>
      <c r="AG597" s="166"/>
      <c r="AH597" s="166"/>
      <c r="AI597" s="166"/>
      <c r="AJ597" s="166"/>
      <c r="AK597" s="166"/>
      <c r="AL597" s="166"/>
      <c r="AM597" s="166"/>
      <c r="AN597" s="166"/>
      <c r="AO597" s="166"/>
      <c r="AP597" s="166"/>
      <c r="AQ597" s="166"/>
      <c r="AR597" s="166"/>
      <c r="AS597" s="166"/>
      <c r="AT597" s="166"/>
      <c r="AU597" s="166"/>
      <c r="AV597" s="166"/>
      <c r="AW597" s="166"/>
      <c r="AX597" s="166"/>
      <c r="AY597" s="166"/>
      <c r="AZ597" s="166"/>
      <c r="BA597" s="166"/>
      <c r="BB597" s="166"/>
      <c r="BC597" s="166"/>
      <c r="BD597" s="166"/>
      <c r="BE597" s="166"/>
      <c r="BF597" s="166"/>
      <c r="BG597" s="166"/>
      <c r="BH597" s="166"/>
      <c r="BI597" s="166"/>
      <c r="BJ597" s="166"/>
      <c r="BK597" s="166"/>
      <c r="BL597" s="166"/>
      <c r="BM597" s="166"/>
      <c r="BN597" s="166"/>
      <c r="BO597" s="166"/>
      <c r="BP597" s="166"/>
      <c r="BQ597" s="166"/>
      <c r="BR597" s="166"/>
      <c r="BS597" s="166"/>
      <c r="BT597" s="166"/>
    </row>
    <row r="598" spans="1:72" ht="15.75" customHeight="1" thickBot="1" x14ac:dyDescent="0.3">
      <c r="A598" s="165"/>
      <c r="B598" s="165"/>
      <c r="C598" s="148"/>
      <c r="D598" s="148"/>
      <c r="E598" s="166"/>
      <c r="F598" s="166"/>
      <c r="G598" s="166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  <c r="U598" s="166"/>
      <c r="V598" s="166"/>
      <c r="W598" s="166"/>
      <c r="X598" s="166"/>
      <c r="Y598" s="166"/>
      <c r="Z598" s="166"/>
      <c r="AA598" s="166"/>
      <c r="AB598" s="166"/>
      <c r="AC598" s="166"/>
      <c r="AD598" s="166"/>
      <c r="AE598" s="166"/>
      <c r="AF598" s="166"/>
      <c r="AG598" s="166"/>
      <c r="AH598" s="166"/>
      <c r="AI598" s="166"/>
      <c r="AJ598" s="166"/>
      <c r="AK598" s="166"/>
      <c r="AL598" s="166"/>
      <c r="AM598" s="166"/>
      <c r="AN598" s="166"/>
      <c r="AO598" s="166"/>
      <c r="AP598" s="166"/>
      <c r="AQ598" s="166"/>
      <c r="AR598" s="166"/>
      <c r="AS598" s="166"/>
      <c r="AT598" s="166"/>
      <c r="AU598" s="166"/>
      <c r="AV598" s="166"/>
      <c r="AW598" s="166"/>
      <c r="AX598" s="166"/>
      <c r="AY598" s="166"/>
      <c r="AZ598" s="166"/>
      <c r="BA598" s="166"/>
      <c r="BB598" s="166"/>
      <c r="BC598" s="166"/>
      <c r="BD598" s="166"/>
      <c r="BE598" s="166"/>
      <c r="BF598" s="166"/>
      <c r="BG598" s="166"/>
      <c r="BH598" s="166"/>
      <c r="BI598" s="166"/>
      <c r="BJ598" s="166"/>
      <c r="BK598" s="166"/>
      <c r="BL598" s="166"/>
      <c r="BM598" s="166"/>
      <c r="BN598" s="166"/>
      <c r="BO598" s="166"/>
      <c r="BP598" s="166"/>
      <c r="BQ598" s="166"/>
      <c r="BR598" s="166"/>
      <c r="BS598" s="166"/>
      <c r="BT598" s="166"/>
    </row>
    <row r="599" spans="1:72" ht="15.75" customHeight="1" thickBot="1" x14ac:dyDescent="0.3">
      <c r="A599" s="165"/>
      <c r="B599" s="165"/>
      <c r="C599" s="148"/>
      <c r="D599" s="148"/>
      <c r="E599" s="166"/>
      <c r="F599" s="166"/>
      <c r="G599" s="166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  <c r="U599" s="166"/>
      <c r="V599" s="166"/>
      <c r="W599" s="166"/>
      <c r="X599" s="166"/>
      <c r="Y599" s="166"/>
      <c r="Z599" s="166"/>
      <c r="AA599" s="166"/>
      <c r="AB599" s="166"/>
      <c r="AC599" s="166"/>
      <c r="AD599" s="166"/>
      <c r="AE599" s="166"/>
      <c r="AF599" s="166"/>
      <c r="AG599" s="166"/>
      <c r="AH599" s="166"/>
      <c r="AI599" s="166"/>
      <c r="AJ599" s="166"/>
      <c r="AK599" s="166"/>
      <c r="AL599" s="166"/>
      <c r="AM599" s="166"/>
      <c r="AN599" s="166"/>
      <c r="AO599" s="166"/>
      <c r="AP599" s="166"/>
      <c r="AQ599" s="166"/>
      <c r="AR599" s="166"/>
      <c r="AS599" s="166"/>
      <c r="AT599" s="166"/>
      <c r="AU599" s="166"/>
      <c r="AV599" s="166"/>
      <c r="AW599" s="166"/>
      <c r="AX599" s="166"/>
      <c r="AY599" s="166"/>
      <c r="AZ599" s="166"/>
      <c r="BA599" s="166"/>
      <c r="BB599" s="166"/>
      <c r="BC599" s="166"/>
      <c r="BD599" s="166"/>
      <c r="BE599" s="166"/>
      <c r="BF599" s="166"/>
      <c r="BG599" s="166"/>
      <c r="BH599" s="166"/>
      <c r="BI599" s="166"/>
      <c r="BJ599" s="166"/>
      <c r="BK599" s="166"/>
      <c r="BL599" s="166"/>
      <c r="BM599" s="166"/>
      <c r="BN599" s="166"/>
      <c r="BO599" s="166"/>
      <c r="BP599" s="166"/>
      <c r="BQ599" s="166"/>
      <c r="BR599" s="166"/>
      <c r="BS599" s="166"/>
      <c r="BT599" s="166"/>
    </row>
    <row r="600" spans="1:72" ht="15.75" customHeight="1" thickBot="1" x14ac:dyDescent="0.3">
      <c r="A600" s="165"/>
      <c r="B600" s="165"/>
      <c r="C600" s="148"/>
      <c r="D600" s="148"/>
      <c r="E600" s="166"/>
      <c r="F600" s="166"/>
      <c r="G600" s="166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  <c r="U600" s="166"/>
      <c r="V600" s="166"/>
      <c r="W600" s="166"/>
      <c r="X600" s="166"/>
      <c r="Y600" s="166"/>
      <c r="Z600" s="166"/>
      <c r="AA600" s="166"/>
      <c r="AB600" s="166"/>
      <c r="AC600" s="166"/>
      <c r="AD600" s="166"/>
      <c r="AE600" s="166"/>
      <c r="AF600" s="166"/>
      <c r="AG600" s="166"/>
      <c r="AH600" s="166"/>
      <c r="AI600" s="166"/>
      <c r="AJ600" s="166"/>
      <c r="AK600" s="166"/>
      <c r="AL600" s="166"/>
      <c r="AM600" s="166"/>
      <c r="AN600" s="166"/>
      <c r="AO600" s="166"/>
      <c r="AP600" s="166"/>
      <c r="AQ600" s="166"/>
      <c r="AR600" s="166"/>
      <c r="AS600" s="166"/>
      <c r="AT600" s="166"/>
      <c r="AU600" s="166"/>
      <c r="AV600" s="166"/>
      <c r="AW600" s="166"/>
      <c r="AX600" s="166"/>
      <c r="AY600" s="166"/>
      <c r="AZ600" s="166"/>
      <c r="BA600" s="166"/>
      <c r="BB600" s="166"/>
      <c r="BC600" s="166"/>
      <c r="BD600" s="166"/>
      <c r="BE600" s="166"/>
      <c r="BF600" s="166"/>
      <c r="BG600" s="166"/>
      <c r="BH600" s="166"/>
      <c r="BI600" s="166"/>
      <c r="BJ600" s="166"/>
      <c r="BK600" s="166"/>
      <c r="BL600" s="166"/>
      <c r="BM600" s="166"/>
      <c r="BN600" s="166"/>
      <c r="BO600" s="166"/>
      <c r="BP600" s="166"/>
      <c r="BQ600" s="166"/>
      <c r="BR600" s="166"/>
      <c r="BS600" s="166"/>
      <c r="BT600" s="166"/>
    </row>
    <row r="601" spans="1:72" ht="15.75" customHeight="1" thickBot="1" x14ac:dyDescent="0.3">
      <c r="A601" s="165"/>
      <c r="B601" s="165"/>
      <c r="C601" s="148"/>
      <c r="D601" s="148"/>
      <c r="E601" s="166"/>
      <c r="F601" s="166"/>
      <c r="G601" s="166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  <c r="U601" s="166"/>
      <c r="V601" s="166"/>
      <c r="W601" s="166"/>
      <c r="X601" s="166"/>
      <c r="Y601" s="166"/>
      <c r="Z601" s="166"/>
      <c r="AA601" s="166"/>
      <c r="AB601" s="166"/>
      <c r="AC601" s="166"/>
      <c r="AD601" s="166"/>
      <c r="AE601" s="166"/>
      <c r="AF601" s="166"/>
      <c r="AG601" s="166"/>
      <c r="AH601" s="166"/>
      <c r="AI601" s="166"/>
      <c r="AJ601" s="166"/>
      <c r="AK601" s="166"/>
      <c r="AL601" s="166"/>
      <c r="AM601" s="166"/>
      <c r="AN601" s="166"/>
      <c r="AO601" s="166"/>
      <c r="AP601" s="166"/>
      <c r="AQ601" s="166"/>
      <c r="AR601" s="166"/>
      <c r="AS601" s="166"/>
      <c r="AT601" s="166"/>
      <c r="AU601" s="166"/>
      <c r="AV601" s="166"/>
      <c r="AW601" s="166"/>
      <c r="AX601" s="166"/>
      <c r="AY601" s="166"/>
      <c r="AZ601" s="166"/>
      <c r="BA601" s="166"/>
      <c r="BB601" s="166"/>
      <c r="BC601" s="166"/>
      <c r="BD601" s="166"/>
      <c r="BE601" s="166"/>
      <c r="BF601" s="166"/>
      <c r="BG601" s="166"/>
      <c r="BH601" s="166"/>
      <c r="BI601" s="166"/>
      <c r="BJ601" s="166"/>
      <c r="BK601" s="166"/>
      <c r="BL601" s="166"/>
      <c r="BM601" s="166"/>
      <c r="BN601" s="166"/>
      <c r="BO601" s="166"/>
      <c r="BP601" s="166"/>
      <c r="BQ601" s="166"/>
      <c r="BR601" s="166"/>
      <c r="BS601" s="166"/>
      <c r="BT601" s="166"/>
    </row>
    <row r="602" spans="1:72" ht="15.75" customHeight="1" thickBot="1" x14ac:dyDescent="0.3">
      <c r="A602" s="165"/>
      <c r="B602" s="165"/>
      <c r="C602" s="148"/>
      <c r="D602" s="148"/>
      <c r="E602" s="166"/>
      <c r="F602" s="166"/>
      <c r="G602" s="166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  <c r="U602" s="166"/>
      <c r="V602" s="166"/>
      <c r="W602" s="166"/>
      <c r="X602" s="166"/>
      <c r="Y602" s="166"/>
      <c r="Z602" s="166"/>
      <c r="AA602" s="166"/>
      <c r="AB602" s="166"/>
      <c r="AC602" s="166"/>
      <c r="AD602" s="166"/>
      <c r="AE602" s="166"/>
      <c r="AF602" s="166"/>
      <c r="AG602" s="166"/>
      <c r="AH602" s="166"/>
      <c r="AI602" s="166"/>
      <c r="AJ602" s="166"/>
      <c r="AK602" s="166"/>
      <c r="AL602" s="166"/>
      <c r="AM602" s="166"/>
      <c r="AN602" s="166"/>
      <c r="AO602" s="166"/>
      <c r="AP602" s="166"/>
      <c r="AQ602" s="166"/>
      <c r="AR602" s="166"/>
      <c r="AS602" s="166"/>
      <c r="AT602" s="166"/>
      <c r="AU602" s="166"/>
      <c r="AV602" s="166"/>
      <c r="AW602" s="166"/>
      <c r="AX602" s="166"/>
      <c r="AY602" s="166"/>
      <c r="AZ602" s="166"/>
      <c r="BA602" s="166"/>
      <c r="BB602" s="166"/>
      <c r="BC602" s="166"/>
      <c r="BD602" s="166"/>
      <c r="BE602" s="166"/>
      <c r="BF602" s="166"/>
      <c r="BG602" s="166"/>
      <c r="BH602" s="166"/>
      <c r="BI602" s="166"/>
      <c r="BJ602" s="166"/>
      <c r="BK602" s="166"/>
      <c r="BL602" s="166"/>
      <c r="BM602" s="166"/>
      <c r="BN602" s="166"/>
      <c r="BO602" s="166"/>
      <c r="BP602" s="166"/>
      <c r="BQ602" s="166"/>
      <c r="BR602" s="166"/>
      <c r="BS602" s="166"/>
      <c r="BT602" s="166"/>
    </row>
    <row r="603" spans="1:72" ht="15.75" customHeight="1" thickBot="1" x14ac:dyDescent="0.3">
      <c r="A603" s="165"/>
      <c r="B603" s="165"/>
      <c r="C603" s="148"/>
      <c r="D603" s="148"/>
      <c r="E603" s="166"/>
      <c r="F603" s="166"/>
      <c r="G603" s="166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  <c r="U603" s="166"/>
      <c r="V603" s="166"/>
      <c r="W603" s="166"/>
      <c r="X603" s="166"/>
      <c r="Y603" s="166"/>
      <c r="Z603" s="166"/>
      <c r="AA603" s="166"/>
      <c r="AB603" s="166"/>
      <c r="AC603" s="166"/>
      <c r="AD603" s="166"/>
      <c r="AE603" s="166"/>
      <c r="AF603" s="166"/>
      <c r="AG603" s="166"/>
      <c r="AH603" s="166"/>
      <c r="AI603" s="166"/>
      <c r="AJ603" s="166"/>
      <c r="AK603" s="166"/>
      <c r="AL603" s="166"/>
      <c r="AM603" s="166"/>
      <c r="AN603" s="166"/>
      <c r="AO603" s="166"/>
      <c r="AP603" s="166"/>
      <c r="AQ603" s="166"/>
      <c r="AR603" s="166"/>
      <c r="AS603" s="166"/>
      <c r="AT603" s="166"/>
      <c r="AU603" s="166"/>
      <c r="AV603" s="166"/>
      <c r="AW603" s="166"/>
      <c r="AX603" s="166"/>
      <c r="AY603" s="166"/>
      <c r="AZ603" s="166"/>
      <c r="BA603" s="166"/>
      <c r="BB603" s="166"/>
      <c r="BC603" s="166"/>
      <c r="BD603" s="166"/>
      <c r="BE603" s="166"/>
      <c r="BF603" s="166"/>
      <c r="BG603" s="166"/>
      <c r="BH603" s="166"/>
      <c r="BI603" s="166"/>
      <c r="BJ603" s="166"/>
      <c r="BK603" s="166"/>
      <c r="BL603" s="166"/>
      <c r="BM603" s="166"/>
      <c r="BN603" s="166"/>
      <c r="BO603" s="166"/>
      <c r="BP603" s="166"/>
      <c r="BQ603" s="166"/>
      <c r="BR603" s="166"/>
      <c r="BS603" s="166"/>
      <c r="BT603" s="166"/>
    </row>
    <row r="604" spans="1:72" ht="15.75" customHeight="1" thickBot="1" x14ac:dyDescent="0.3">
      <c r="A604" s="165"/>
      <c r="B604" s="165"/>
      <c r="C604" s="148"/>
      <c r="D604" s="148"/>
      <c r="E604" s="166"/>
      <c r="F604" s="166"/>
      <c r="G604" s="166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  <c r="U604" s="166"/>
      <c r="V604" s="166"/>
      <c r="W604" s="166"/>
      <c r="X604" s="166"/>
      <c r="Y604" s="166"/>
      <c r="Z604" s="166"/>
      <c r="AA604" s="166"/>
      <c r="AB604" s="166"/>
      <c r="AC604" s="166"/>
      <c r="AD604" s="166"/>
      <c r="AE604" s="166"/>
      <c r="AF604" s="166"/>
      <c r="AG604" s="166"/>
      <c r="AH604" s="166"/>
      <c r="AI604" s="166"/>
      <c r="AJ604" s="166"/>
      <c r="AK604" s="166"/>
      <c r="AL604" s="166"/>
      <c r="AM604" s="166"/>
      <c r="AN604" s="166"/>
      <c r="AO604" s="166"/>
      <c r="AP604" s="166"/>
      <c r="AQ604" s="166"/>
      <c r="AR604" s="166"/>
      <c r="AS604" s="166"/>
      <c r="AT604" s="166"/>
      <c r="AU604" s="166"/>
      <c r="AV604" s="166"/>
      <c r="AW604" s="166"/>
      <c r="AX604" s="166"/>
      <c r="AY604" s="166"/>
      <c r="AZ604" s="166"/>
      <c r="BA604" s="166"/>
      <c r="BB604" s="166"/>
      <c r="BC604" s="166"/>
      <c r="BD604" s="166"/>
      <c r="BE604" s="166"/>
      <c r="BF604" s="166"/>
      <c r="BG604" s="166"/>
      <c r="BH604" s="166"/>
      <c r="BI604" s="166"/>
      <c r="BJ604" s="166"/>
      <c r="BK604" s="166"/>
      <c r="BL604" s="166"/>
      <c r="BM604" s="166"/>
      <c r="BN604" s="166"/>
      <c r="BO604" s="166"/>
      <c r="BP604" s="166"/>
      <c r="BQ604" s="166"/>
      <c r="BR604" s="166"/>
      <c r="BS604" s="166"/>
      <c r="BT604" s="166"/>
    </row>
    <row r="605" spans="1:72" ht="15.75" customHeight="1" thickBot="1" x14ac:dyDescent="0.3">
      <c r="A605" s="165"/>
      <c r="B605" s="165"/>
      <c r="C605" s="148"/>
      <c r="D605" s="148"/>
      <c r="E605" s="166"/>
      <c r="F605" s="166"/>
      <c r="G605" s="166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  <c r="U605" s="166"/>
      <c r="V605" s="166"/>
      <c r="W605" s="166"/>
      <c r="X605" s="166"/>
      <c r="Y605" s="166"/>
      <c r="Z605" s="166"/>
      <c r="AA605" s="166"/>
      <c r="AB605" s="166"/>
      <c r="AC605" s="166"/>
      <c r="AD605" s="166"/>
      <c r="AE605" s="166"/>
      <c r="AF605" s="166"/>
      <c r="AG605" s="166"/>
      <c r="AH605" s="166"/>
      <c r="AI605" s="166"/>
      <c r="AJ605" s="166"/>
      <c r="AK605" s="166"/>
      <c r="AL605" s="166"/>
      <c r="AM605" s="166"/>
      <c r="AN605" s="166"/>
      <c r="AO605" s="166"/>
      <c r="AP605" s="166"/>
      <c r="AQ605" s="166"/>
      <c r="AR605" s="166"/>
      <c r="AS605" s="166"/>
      <c r="AT605" s="166"/>
      <c r="AU605" s="166"/>
      <c r="AV605" s="166"/>
      <c r="AW605" s="166"/>
      <c r="AX605" s="166"/>
      <c r="AY605" s="166"/>
      <c r="AZ605" s="166"/>
      <c r="BA605" s="166"/>
      <c r="BB605" s="166"/>
      <c r="BC605" s="166"/>
      <c r="BD605" s="166"/>
      <c r="BE605" s="166"/>
      <c r="BF605" s="166"/>
      <c r="BG605" s="166"/>
      <c r="BH605" s="166"/>
      <c r="BI605" s="166"/>
      <c r="BJ605" s="166"/>
      <c r="BK605" s="166"/>
      <c r="BL605" s="166"/>
      <c r="BM605" s="166"/>
      <c r="BN605" s="166"/>
      <c r="BO605" s="166"/>
      <c r="BP605" s="166"/>
      <c r="BQ605" s="166"/>
      <c r="BR605" s="166"/>
      <c r="BS605" s="166"/>
      <c r="BT605" s="166"/>
    </row>
    <row r="606" spans="1:72" ht="15.75" customHeight="1" thickBot="1" x14ac:dyDescent="0.3">
      <c r="A606" s="165"/>
      <c r="B606" s="165"/>
      <c r="C606" s="148"/>
      <c r="D606" s="148"/>
      <c r="E606" s="166"/>
      <c r="F606" s="166"/>
      <c r="G606" s="166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  <c r="U606" s="166"/>
      <c r="V606" s="166"/>
      <c r="W606" s="166"/>
      <c r="X606" s="166"/>
      <c r="Y606" s="166"/>
      <c r="Z606" s="166"/>
      <c r="AA606" s="166"/>
      <c r="AB606" s="166"/>
      <c r="AC606" s="166"/>
      <c r="AD606" s="166"/>
      <c r="AE606" s="166"/>
      <c r="AF606" s="166"/>
      <c r="AG606" s="166"/>
      <c r="AH606" s="166"/>
      <c r="AI606" s="166"/>
      <c r="AJ606" s="166"/>
      <c r="AK606" s="166"/>
      <c r="AL606" s="166"/>
      <c r="AM606" s="166"/>
      <c r="AN606" s="166"/>
      <c r="AO606" s="166"/>
      <c r="AP606" s="166"/>
      <c r="AQ606" s="166"/>
      <c r="AR606" s="166"/>
      <c r="AS606" s="166"/>
      <c r="AT606" s="166"/>
      <c r="AU606" s="166"/>
      <c r="AV606" s="166"/>
      <c r="AW606" s="166"/>
      <c r="AX606" s="166"/>
      <c r="AY606" s="166"/>
      <c r="AZ606" s="166"/>
      <c r="BA606" s="166"/>
      <c r="BB606" s="166"/>
      <c r="BC606" s="166"/>
      <c r="BD606" s="166"/>
      <c r="BE606" s="166"/>
      <c r="BF606" s="166"/>
      <c r="BG606" s="166"/>
      <c r="BH606" s="166"/>
      <c r="BI606" s="166"/>
      <c r="BJ606" s="166"/>
      <c r="BK606" s="166"/>
      <c r="BL606" s="166"/>
      <c r="BM606" s="166"/>
      <c r="BN606" s="166"/>
      <c r="BO606" s="166"/>
      <c r="BP606" s="166"/>
      <c r="BQ606" s="166"/>
      <c r="BR606" s="166"/>
      <c r="BS606" s="166"/>
      <c r="BT606" s="166"/>
    </row>
    <row r="607" spans="1:72" ht="15.75" customHeight="1" thickBot="1" x14ac:dyDescent="0.3">
      <c r="A607" s="165"/>
      <c r="B607" s="165"/>
      <c r="C607" s="148"/>
      <c r="D607" s="148"/>
      <c r="E607" s="166"/>
      <c r="F607" s="166"/>
      <c r="G607" s="166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  <c r="U607" s="166"/>
      <c r="V607" s="166"/>
      <c r="W607" s="166"/>
      <c r="X607" s="166"/>
      <c r="Y607" s="166"/>
      <c r="Z607" s="166"/>
      <c r="AA607" s="166"/>
      <c r="AB607" s="166"/>
      <c r="AC607" s="166"/>
      <c r="AD607" s="166"/>
      <c r="AE607" s="166"/>
      <c r="AF607" s="166"/>
      <c r="AG607" s="166"/>
      <c r="AH607" s="166"/>
      <c r="AI607" s="166"/>
      <c r="AJ607" s="166"/>
      <c r="AK607" s="166"/>
      <c r="AL607" s="166"/>
      <c r="AM607" s="166"/>
      <c r="AN607" s="166"/>
      <c r="AO607" s="166"/>
      <c r="AP607" s="166"/>
      <c r="AQ607" s="166"/>
      <c r="AR607" s="166"/>
      <c r="AS607" s="166"/>
      <c r="AT607" s="166"/>
      <c r="AU607" s="166"/>
      <c r="AV607" s="166"/>
      <c r="AW607" s="166"/>
      <c r="AX607" s="166"/>
      <c r="AY607" s="166"/>
      <c r="AZ607" s="166"/>
      <c r="BA607" s="166"/>
      <c r="BB607" s="166"/>
      <c r="BC607" s="166"/>
      <c r="BD607" s="166"/>
      <c r="BE607" s="166"/>
      <c r="BF607" s="166"/>
      <c r="BG607" s="166"/>
      <c r="BH607" s="166"/>
      <c r="BI607" s="166"/>
      <c r="BJ607" s="166"/>
      <c r="BK607" s="166"/>
      <c r="BL607" s="166"/>
      <c r="BM607" s="166"/>
      <c r="BN607" s="166"/>
      <c r="BO607" s="166"/>
      <c r="BP607" s="166"/>
      <c r="BQ607" s="166"/>
      <c r="BR607" s="166"/>
      <c r="BS607" s="166"/>
      <c r="BT607" s="166"/>
    </row>
    <row r="608" spans="1:72" ht="15.75" customHeight="1" thickBot="1" x14ac:dyDescent="0.3">
      <c r="A608" s="165"/>
      <c r="B608" s="165"/>
      <c r="C608" s="148"/>
      <c r="D608" s="148"/>
      <c r="E608" s="166"/>
      <c r="F608" s="166"/>
      <c r="G608" s="166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  <c r="U608" s="166"/>
      <c r="V608" s="166"/>
      <c r="W608" s="166"/>
      <c r="X608" s="166"/>
      <c r="Y608" s="166"/>
      <c r="Z608" s="166"/>
      <c r="AA608" s="166"/>
      <c r="AB608" s="166"/>
      <c r="AC608" s="166"/>
      <c r="AD608" s="166"/>
      <c r="AE608" s="166"/>
      <c r="AF608" s="166"/>
      <c r="AG608" s="166"/>
      <c r="AH608" s="166"/>
      <c r="AI608" s="166"/>
      <c r="AJ608" s="166"/>
      <c r="AK608" s="166"/>
      <c r="AL608" s="166"/>
      <c r="AM608" s="166"/>
      <c r="AN608" s="166"/>
      <c r="AO608" s="166"/>
      <c r="AP608" s="166"/>
      <c r="AQ608" s="166"/>
      <c r="AR608" s="166"/>
      <c r="AS608" s="166"/>
      <c r="AT608" s="166"/>
      <c r="AU608" s="166"/>
      <c r="AV608" s="166"/>
      <c r="AW608" s="166"/>
      <c r="AX608" s="166"/>
      <c r="AY608" s="166"/>
      <c r="AZ608" s="166"/>
      <c r="BA608" s="166"/>
      <c r="BB608" s="166"/>
      <c r="BC608" s="166"/>
      <c r="BD608" s="166"/>
      <c r="BE608" s="166"/>
      <c r="BF608" s="166"/>
      <c r="BG608" s="166"/>
      <c r="BH608" s="166"/>
      <c r="BI608" s="166"/>
      <c r="BJ608" s="166"/>
      <c r="BK608" s="166"/>
      <c r="BL608" s="166"/>
      <c r="BM608" s="166"/>
      <c r="BN608" s="166"/>
      <c r="BO608" s="166"/>
      <c r="BP608" s="166"/>
      <c r="BQ608" s="166"/>
      <c r="BR608" s="166"/>
      <c r="BS608" s="166"/>
      <c r="BT608" s="166"/>
    </row>
    <row r="609" spans="1:72" ht="15.75" customHeight="1" thickBot="1" x14ac:dyDescent="0.3">
      <c r="A609" s="165"/>
      <c r="B609" s="165"/>
      <c r="C609" s="148"/>
      <c r="D609" s="148"/>
      <c r="E609" s="166"/>
      <c r="F609" s="166"/>
      <c r="G609" s="166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  <c r="U609" s="166"/>
      <c r="V609" s="166"/>
      <c r="W609" s="166"/>
      <c r="X609" s="166"/>
      <c r="Y609" s="166"/>
      <c r="Z609" s="166"/>
      <c r="AA609" s="166"/>
      <c r="AB609" s="166"/>
      <c r="AC609" s="166"/>
      <c r="AD609" s="166"/>
      <c r="AE609" s="166"/>
      <c r="AF609" s="166"/>
      <c r="AG609" s="166"/>
      <c r="AH609" s="166"/>
      <c r="AI609" s="166"/>
      <c r="AJ609" s="166"/>
      <c r="AK609" s="166"/>
      <c r="AL609" s="166"/>
      <c r="AM609" s="166"/>
      <c r="AN609" s="166"/>
      <c r="AO609" s="166"/>
      <c r="AP609" s="166"/>
      <c r="AQ609" s="166"/>
      <c r="AR609" s="166"/>
      <c r="AS609" s="166"/>
      <c r="AT609" s="166"/>
      <c r="AU609" s="166"/>
      <c r="AV609" s="166"/>
      <c r="AW609" s="166"/>
      <c r="AX609" s="166"/>
      <c r="AY609" s="166"/>
      <c r="AZ609" s="166"/>
      <c r="BA609" s="166"/>
      <c r="BB609" s="166"/>
      <c r="BC609" s="166"/>
      <c r="BD609" s="166"/>
      <c r="BE609" s="166"/>
      <c r="BF609" s="166"/>
      <c r="BG609" s="166"/>
      <c r="BH609" s="166"/>
      <c r="BI609" s="166"/>
      <c r="BJ609" s="166"/>
      <c r="BK609" s="166"/>
      <c r="BL609" s="166"/>
      <c r="BM609" s="166"/>
      <c r="BN609" s="166"/>
      <c r="BO609" s="166"/>
      <c r="BP609" s="166"/>
      <c r="BQ609" s="166"/>
      <c r="BR609" s="166"/>
      <c r="BS609" s="166"/>
      <c r="BT609" s="166"/>
    </row>
    <row r="610" spans="1:72" ht="15.75" customHeight="1" thickBot="1" x14ac:dyDescent="0.3">
      <c r="A610" s="165"/>
      <c r="B610" s="165"/>
      <c r="C610" s="148"/>
      <c r="D610" s="148"/>
      <c r="E610" s="166"/>
      <c r="F610" s="166"/>
      <c r="G610" s="166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  <c r="U610" s="166"/>
      <c r="V610" s="166"/>
      <c r="W610" s="166"/>
      <c r="X610" s="166"/>
      <c r="Y610" s="166"/>
      <c r="Z610" s="166"/>
      <c r="AA610" s="166"/>
      <c r="AB610" s="166"/>
      <c r="AC610" s="166"/>
      <c r="AD610" s="166"/>
      <c r="AE610" s="166"/>
      <c r="AF610" s="166"/>
      <c r="AG610" s="166"/>
      <c r="AH610" s="166"/>
      <c r="AI610" s="166"/>
      <c r="AJ610" s="166"/>
      <c r="AK610" s="166"/>
      <c r="AL610" s="166"/>
      <c r="AM610" s="166"/>
      <c r="AN610" s="166"/>
      <c r="AO610" s="166"/>
      <c r="AP610" s="166"/>
      <c r="AQ610" s="166"/>
      <c r="AR610" s="166"/>
      <c r="AS610" s="166"/>
      <c r="AT610" s="166"/>
      <c r="AU610" s="166"/>
      <c r="AV610" s="166"/>
      <c r="AW610" s="166"/>
      <c r="AX610" s="166"/>
      <c r="AY610" s="166"/>
      <c r="AZ610" s="166"/>
      <c r="BA610" s="166"/>
      <c r="BB610" s="166"/>
      <c r="BC610" s="166"/>
      <c r="BD610" s="166"/>
      <c r="BE610" s="166"/>
      <c r="BF610" s="166"/>
      <c r="BG610" s="166"/>
      <c r="BH610" s="166"/>
      <c r="BI610" s="166"/>
      <c r="BJ610" s="166"/>
      <c r="BK610" s="166"/>
      <c r="BL610" s="166"/>
      <c r="BM610" s="166"/>
      <c r="BN610" s="166"/>
      <c r="BO610" s="166"/>
      <c r="BP610" s="166"/>
      <c r="BQ610" s="166"/>
      <c r="BR610" s="166"/>
      <c r="BS610" s="166"/>
      <c r="BT610" s="166"/>
    </row>
    <row r="611" spans="1:72" ht="15.75" customHeight="1" thickBot="1" x14ac:dyDescent="0.3">
      <c r="A611" s="165"/>
      <c r="B611" s="165"/>
      <c r="C611" s="148"/>
      <c r="D611" s="148"/>
      <c r="E611" s="166"/>
      <c r="F611" s="166"/>
      <c r="G611" s="166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  <c r="U611" s="166"/>
      <c r="V611" s="166"/>
      <c r="W611" s="166"/>
      <c r="X611" s="166"/>
      <c r="Y611" s="166"/>
      <c r="Z611" s="166"/>
      <c r="AA611" s="166"/>
      <c r="AB611" s="166"/>
      <c r="AC611" s="166"/>
      <c r="AD611" s="166"/>
      <c r="AE611" s="166"/>
      <c r="AF611" s="166"/>
      <c r="AG611" s="166"/>
      <c r="AH611" s="166"/>
      <c r="AI611" s="166"/>
      <c r="AJ611" s="166"/>
      <c r="AK611" s="166"/>
      <c r="AL611" s="166"/>
      <c r="AM611" s="166"/>
      <c r="AN611" s="166"/>
      <c r="AO611" s="166"/>
      <c r="AP611" s="166"/>
      <c r="AQ611" s="166"/>
      <c r="AR611" s="166"/>
      <c r="AS611" s="166"/>
      <c r="AT611" s="166"/>
      <c r="AU611" s="166"/>
      <c r="AV611" s="166"/>
      <c r="AW611" s="166"/>
      <c r="AX611" s="166"/>
      <c r="AY611" s="166"/>
      <c r="AZ611" s="166"/>
      <c r="BA611" s="166"/>
      <c r="BB611" s="166"/>
      <c r="BC611" s="166"/>
      <c r="BD611" s="166"/>
      <c r="BE611" s="166"/>
      <c r="BF611" s="166"/>
      <c r="BG611" s="166"/>
      <c r="BH611" s="166"/>
      <c r="BI611" s="166"/>
      <c r="BJ611" s="166"/>
      <c r="BK611" s="166"/>
      <c r="BL611" s="166"/>
      <c r="BM611" s="166"/>
      <c r="BN611" s="166"/>
      <c r="BO611" s="166"/>
      <c r="BP611" s="166"/>
      <c r="BQ611" s="166"/>
      <c r="BR611" s="166"/>
      <c r="BS611" s="166"/>
      <c r="BT611" s="166"/>
    </row>
    <row r="612" spans="1:72" ht="15.75" customHeight="1" thickBot="1" x14ac:dyDescent="0.3">
      <c r="A612" s="165"/>
      <c r="B612" s="165"/>
      <c r="C612" s="148"/>
      <c r="D612" s="148"/>
      <c r="E612" s="166"/>
      <c r="F612" s="166"/>
      <c r="G612" s="166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  <c r="U612" s="166"/>
      <c r="V612" s="166"/>
      <c r="W612" s="166"/>
      <c r="X612" s="166"/>
      <c r="Y612" s="166"/>
      <c r="Z612" s="166"/>
      <c r="AA612" s="166"/>
      <c r="AB612" s="166"/>
      <c r="AC612" s="166"/>
      <c r="AD612" s="166"/>
      <c r="AE612" s="166"/>
      <c r="AF612" s="166"/>
      <c r="AG612" s="166"/>
      <c r="AH612" s="166"/>
      <c r="AI612" s="166"/>
      <c r="AJ612" s="166"/>
      <c r="AK612" s="166"/>
      <c r="AL612" s="166"/>
      <c r="AM612" s="166"/>
      <c r="AN612" s="166"/>
      <c r="AO612" s="166"/>
      <c r="AP612" s="166"/>
      <c r="AQ612" s="166"/>
      <c r="AR612" s="166"/>
      <c r="AS612" s="166"/>
      <c r="AT612" s="166"/>
      <c r="AU612" s="166"/>
      <c r="AV612" s="166"/>
      <c r="AW612" s="166"/>
      <c r="AX612" s="166"/>
      <c r="AY612" s="166"/>
      <c r="AZ612" s="166"/>
      <c r="BA612" s="166"/>
      <c r="BB612" s="166"/>
      <c r="BC612" s="166"/>
      <c r="BD612" s="166"/>
      <c r="BE612" s="166"/>
      <c r="BF612" s="166"/>
      <c r="BG612" s="166"/>
      <c r="BH612" s="166"/>
      <c r="BI612" s="166"/>
      <c r="BJ612" s="166"/>
      <c r="BK612" s="166"/>
      <c r="BL612" s="166"/>
      <c r="BM612" s="166"/>
      <c r="BN612" s="166"/>
      <c r="BO612" s="166"/>
      <c r="BP612" s="166"/>
      <c r="BQ612" s="166"/>
      <c r="BR612" s="166"/>
      <c r="BS612" s="166"/>
      <c r="BT612" s="166"/>
    </row>
    <row r="613" spans="1:72" ht="15.75" customHeight="1" thickBot="1" x14ac:dyDescent="0.3">
      <c r="A613" s="165"/>
      <c r="B613" s="165"/>
      <c r="C613" s="148"/>
      <c r="D613" s="148"/>
      <c r="E613" s="166"/>
      <c r="F613" s="166"/>
      <c r="G613" s="166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  <c r="U613" s="166"/>
      <c r="V613" s="166"/>
      <c r="W613" s="166"/>
      <c r="X613" s="166"/>
      <c r="Y613" s="166"/>
      <c r="Z613" s="166"/>
      <c r="AA613" s="166"/>
      <c r="AB613" s="166"/>
      <c r="AC613" s="166"/>
      <c r="AD613" s="166"/>
      <c r="AE613" s="166"/>
      <c r="AF613" s="166"/>
      <c r="AG613" s="166"/>
      <c r="AH613" s="166"/>
      <c r="AI613" s="166"/>
      <c r="AJ613" s="166"/>
      <c r="AK613" s="166"/>
      <c r="AL613" s="166"/>
      <c r="AM613" s="166"/>
      <c r="AN613" s="166"/>
      <c r="AO613" s="166"/>
      <c r="AP613" s="166"/>
      <c r="AQ613" s="166"/>
      <c r="AR613" s="166"/>
      <c r="AS613" s="166"/>
      <c r="AT613" s="166"/>
      <c r="AU613" s="166"/>
      <c r="AV613" s="166"/>
      <c r="AW613" s="166"/>
      <c r="AX613" s="166"/>
      <c r="AY613" s="166"/>
      <c r="AZ613" s="166"/>
      <c r="BA613" s="166"/>
      <c r="BB613" s="166"/>
      <c r="BC613" s="166"/>
      <c r="BD613" s="166"/>
      <c r="BE613" s="166"/>
      <c r="BF613" s="166"/>
      <c r="BG613" s="166"/>
      <c r="BH613" s="166"/>
      <c r="BI613" s="166"/>
      <c r="BJ613" s="166"/>
      <c r="BK613" s="166"/>
      <c r="BL613" s="166"/>
      <c r="BM613" s="166"/>
      <c r="BN613" s="166"/>
      <c r="BO613" s="166"/>
      <c r="BP613" s="166"/>
      <c r="BQ613" s="166"/>
      <c r="BR613" s="166"/>
      <c r="BS613" s="166"/>
      <c r="BT613" s="166"/>
    </row>
    <row r="614" spans="1:72" ht="15.75" customHeight="1" thickBot="1" x14ac:dyDescent="0.3">
      <c r="A614" s="165"/>
      <c r="B614" s="165"/>
      <c r="C614" s="148"/>
      <c r="D614" s="148"/>
      <c r="E614" s="166"/>
      <c r="F614" s="166"/>
      <c r="G614" s="166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  <c r="U614" s="166"/>
      <c r="V614" s="166"/>
      <c r="W614" s="166"/>
      <c r="X614" s="166"/>
      <c r="Y614" s="166"/>
      <c r="Z614" s="166"/>
      <c r="AA614" s="166"/>
      <c r="AB614" s="166"/>
      <c r="AC614" s="166"/>
      <c r="AD614" s="166"/>
      <c r="AE614" s="166"/>
      <c r="AF614" s="166"/>
      <c r="AG614" s="166"/>
      <c r="AH614" s="166"/>
      <c r="AI614" s="166"/>
      <c r="AJ614" s="166"/>
      <c r="AK614" s="166"/>
      <c r="AL614" s="166"/>
      <c r="AM614" s="166"/>
      <c r="AN614" s="166"/>
      <c r="AO614" s="166"/>
      <c r="AP614" s="166"/>
      <c r="AQ614" s="166"/>
      <c r="AR614" s="166"/>
      <c r="AS614" s="166"/>
      <c r="AT614" s="166"/>
      <c r="AU614" s="166"/>
      <c r="AV614" s="166"/>
      <c r="AW614" s="166"/>
      <c r="AX614" s="166"/>
      <c r="AY614" s="166"/>
      <c r="AZ614" s="166"/>
      <c r="BA614" s="166"/>
      <c r="BB614" s="166"/>
      <c r="BC614" s="166"/>
      <c r="BD614" s="166"/>
      <c r="BE614" s="166"/>
      <c r="BF614" s="166"/>
      <c r="BG614" s="166"/>
      <c r="BH614" s="166"/>
      <c r="BI614" s="166"/>
      <c r="BJ614" s="166"/>
      <c r="BK614" s="166"/>
      <c r="BL614" s="166"/>
      <c r="BM614" s="166"/>
      <c r="BN614" s="166"/>
      <c r="BO614" s="166"/>
      <c r="BP614" s="166"/>
      <c r="BQ614" s="166"/>
      <c r="BR614" s="166"/>
      <c r="BS614" s="166"/>
      <c r="BT614" s="166"/>
    </row>
    <row r="615" spans="1:72" ht="15.75" customHeight="1" thickBot="1" x14ac:dyDescent="0.3">
      <c r="A615" s="165"/>
      <c r="B615" s="165"/>
      <c r="C615" s="148"/>
      <c r="D615" s="148"/>
      <c r="E615" s="166"/>
      <c r="F615" s="166"/>
      <c r="G615" s="166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  <c r="U615" s="166"/>
      <c r="V615" s="166"/>
      <c r="W615" s="166"/>
      <c r="X615" s="166"/>
      <c r="Y615" s="166"/>
      <c r="Z615" s="166"/>
      <c r="AA615" s="166"/>
      <c r="AB615" s="166"/>
      <c r="AC615" s="166"/>
      <c r="AD615" s="166"/>
      <c r="AE615" s="166"/>
      <c r="AF615" s="166"/>
      <c r="AG615" s="166"/>
      <c r="AH615" s="166"/>
      <c r="AI615" s="166"/>
      <c r="AJ615" s="166"/>
      <c r="AK615" s="166"/>
      <c r="AL615" s="166"/>
      <c r="AM615" s="166"/>
      <c r="AN615" s="166"/>
      <c r="AO615" s="166"/>
      <c r="AP615" s="166"/>
      <c r="AQ615" s="166"/>
      <c r="AR615" s="166"/>
      <c r="AS615" s="166"/>
      <c r="AT615" s="166"/>
      <c r="AU615" s="166"/>
      <c r="AV615" s="166"/>
      <c r="AW615" s="166"/>
      <c r="AX615" s="166"/>
      <c r="AY615" s="166"/>
      <c r="AZ615" s="166"/>
      <c r="BA615" s="166"/>
      <c r="BB615" s="166"/>
      <c r="BC615" s="166"/>
      <c r="BD615" s="166"/>
      <c r="BE615" s="166"/>
      <c r="BF615" s="166"/>
      <c r="BG615" s="166"/>
      <c r="BH615" s="166"/>
      <c r="BI615" s="166"/>
      <c r="BJ615" s="166"/>
      <c r="BK615" s="166"/>
      <c r="BL615" s="166"/>
      <c r="BM615" s="166"/>
      <c r="BN615" s="166"/>
      <c r="BO615" s="166"/>
      <c r="BP615" s="166"/>
      <c r="BQ615" s="166"/>
      <c r="BR615" s="166"/>
      <c r="BS615" s="166"/>
      <c r="BT615" s="166"/>
    </row>
    <row r="616" spans="1:72" ht="15.75" customHeight="1" thickBot="1" x14ac:dyDescent="0.3">
      <c r="A616" s="165"/>
      <c r="B616" s="165"/>
      <c r="C616" s="148"/>
      <c r="D616" s="148"/>
      <c r="E616" s="166"/>
      <c r="F616" s="166"/>
      <c r="G616" s="166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  <c r="U616" s="166"/>
      <c r="V616" s="166"/>
      <c r="W616" s="166"/>
      <c r="X616" s="166"/>
      <c r="Y616" s="166"/>
      <c r="Z616" s="166"/>
      <c r="AA616" s="166"/>
      <c r="AB616" s="166"/>
      <c r="AC616" s="166"/>
      <c r="AD616" s="166"/>
      <c r="AE616" s="166"/>
      <c r="AF616" s="166"/>
      <c r="AG616" s="166"/>
      <c r="AH616" s="166"/>
      <c r="AI616" s="166"/>
      <c r="AJ616" s="166"/>
      <c r="AK616" s="166"/>
      <c r="AL616" s="166"/>
      <c r="AM616" s="166"/>
      <c r="AN616" s="166"/>
      <c r="AO616" s="166"/>
      <c r="AP616" s="166"/>
      <c r="AQ616" s="166"/>
      <c r="AR616" s="166"/>
      <c r="AS616" s="166"/>
      <c r="AT616" s="166"/>
      <c r="AU616" s="166"/>
      <c r="AV616" s="166"/>
      <c r="AW616" s="166"/>
      <c r="AX616" s="166"/>
      <c r="AY616" s="166"/>
      <c r="AZ616" s="166"/>
      <c r="BA616" s="166"/>
      <c r="BB616" s="166"/>
      <c r="BC616" s="166"/>
      <c r="BD616" s="166"/>
      <c r="BE616" s="166"/>
      <c r="BF616" s="166"/>
      <c r="BG616" s="166"/>
      <c r="BH616" s="166"/>
      <c r="BI616" s="166"/>
      <c r="BJ616" s="166"/>
      <c r="BK616" s="166"/>
      <c r="BL616" s="166"/>
      <c r="BM616" s="166"/>
      <c r="BN616" s="166"/>
      <c r="BO616" s="166"/>
      <c r="BP616" s="166"/>
      <c r="BQ616" s="166"/>
      <c r="BR616" s="166"/>
      <c r="BS616" s="166"/>
      <c r="BT616" s="166"/>
    </row>
    <row r="617" spans="1:72" ht="15.75" customHeight="1" thickBot="1" x14ac:dyDescent="0.3">
      <c r="A617" s="165"/>
      <c r="B617" s="165"/>
      <c r="C617" s="148"/>
      <c r="D617" s="148"/>
      <c r="E617" s="166"/>
      <c r="F617" s="166"/>
      <c r="G617" s="166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  <c r="U617" s="166"/>
      <c r="V617" s="166"/>
      <c r="W617" s="166"/>
      <c r="X617" s="166"/>
      <c r="Y617" s="166"/>
      <c r="Z617" s="166"/>
      <c r="AA617" s="166"/>
      <c r="AB617" s="166"/>
      <c r="AC617" s="166"/>
      <c r="AD617" s="166"/>
      <c r="AE617" s="166"/>
      <c r="AF617" s="166"/>
      <c r="AG617" s="166"/>
      <c r="AH617" s="166"/>
      <c r="AI617" s="166"/>
      <c r="AJ617" s="166"/>
      <c r="AK617" s="166"/>
      <c r="AL617" s="166"/>
      <c r="AM617" s="166"/>
      <c r="AN617" s="166"/>
      <c r="AO617" s="166"/>
      <c r="AP617" s="166"/>
      <c r="AQ617" s="166"/>
      <c r="AR617" s="166"/>
      <c r="AS617" s="166"/>
      <c r="AT617" s="166"/>
      <c r="AU617" s="166"/>
      <c r="AV617" s="166"/>
      <c r="AW617" s="166"/>
      <c r="AX617" s="166"/>
      <c r="AY617" s="166"/>
      <c r="AZ617" s="166"/>
      <c r="BA617" s="166"/>
      <c r="BB617" s="166"/>
      <c r="BC617" s="166"/>
      <c r="BD617" s="166"/>
      <c r="BE617" s="166"/>
      <c r="BF617" s="166"/>
      <c r="BG617" s="166"/>
      <c r="BH617" s="166"/>
      <c r="BI617" s="166"/>
      <c r="BJ617" s="166"/>
      <c r="BK617" s="166"/>
      <c r="BL617" s="166"/>
      <c r="BM617" s="166"/>
      <c r="BN617" s="166"/>
      <c r="BO617" s="166"/>
      <c r="BP617" s="166"/>
      <c r="BQ617" s="166"/>
      <c r="BR617" s="166"/>
      <c r="BS617" s="166"/>
      <c r="BT617" s="166"/>
    </row>
    <row r="618" spans="1:72" ht="15.75" customHeight="1" thickBot="1" x14ac:dyDescent="0.3">
      <c r="A618" s="165"/>
      <c r="B618" s="165"/>
      <c r="C618" s="148"/>
      <c r="D618" s="148"/>
      <c r="E618" s="166"/>
      <c r="F618" s="166"/>
      <c r="G618" s="166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  <c r="U618" s="166"/>
      <c r="V618" s="166"/>
      <c r="W618" s="166"/>
      <c r="X618" s="166"/>
      <c r="Y618" s="166"/>
      <c r="Z618" s="166"/>
      <c r="AA618" s="166"/>
      <c r="AB618" s="166"/>
      <c r="AC618" s="166"/>
      <c r="AD618" s="166"/>
      <c r="AE618" s="166"/>
      <c r="AF618" s="166"/>
      <c r="AG618" s="166"/>
      <c r="AH618" s="166"/>
      <c r="AI618" s="166"/>
      <c r="AJ618" s="166"/>
      <c r="AK618" s="166"/>
      <c r="AL618" s="166"/>
      <c r="AM618" s="166"/>
      <c r="AN618" s="166"/>
      <c r="AO618" s="166"/>
      <c r="AP618" s="166"/>
      <c r="AQ618" s="166"/>
      <c r="AR618" s="166"/>
      <c r="AS618" s="166"/>
      <c r="AT618" s="166"/>
      <c r="AU618" s="166"/>
      <c r="AV618" s="166"/>
      <c r="AW618" s="166"/>
      <c r="AX618" s="166"/>
      <c r="AY618" s="166"/>
      <c r="AZ618" s="166"/>
      <c r="BA618" s="166"/>
      <c r="BB618" s="166"/>
      <c r="BC618" s="166"/>
      <c r="BD618" s="166"/>
      <c r="BE618" s="166"/>
      <c r="BF618" s="166"/>
      <c r="BG618" s="166"/>
      <c r="BH618" s="166"/>
      <c r="BI618" s="166"/>
      <c r="BJ618" s="166"/>
      <c r="BK618" s="166"/>
      <c r="BL618" s="166"/>
      <c r="BM618" s="166"/>
      <c r="BN618" s="166"/>
      <c r="BO618" s="166"/>
      <c r="BP618" s="166"/>
      <c r="BQ618" s="166"/>
      <c r="BR618" s="166"/>
      <c r="BS618" s="166"/>
      <c r="BT618" s="166"/>
    </row>
    <row r="619" spans="1:72" ht="15.75" customHeight="1" thickBot="1" x14ac:dyDescent="0.3">
      <c r="A619" s="165"/>
      <c r="B619" s="165"/>
      <c r="C619" s="148"/>
      <c r="D619" s="148"/>
      <c r="E619" s="166"/>
      <c r="F619" s="166"/>
      <c r="G619" s="166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  <c r="U619" s="166"/>
      <c r="V619" s="166"/>
      <c r="W619" s="166"/>
      <c r="X619" s="166"/>
      <c r="Y619" s="166"/>
      <c r="Z619" s="166"/>
      <c r="AA619" s="166"/>
      <c r="AB619" s="166"/>
      <c r="AC619" s="166"/>
      <c r="AD619" s="166"/>
      <c r="AE619" s="166"/>
      <c r="AF619" s="166"/>
      <c r="AG619" s="166"/>
      <c r="AH619" s="166"/>
      <c r="AI619" s="166"/>
      <c r="AJ619" s="166"/>
      <c r="AK619" s="166"/>
      <c r="AL619" s="166"/>
      <c r="AM619" s="166"/>
      <c r="AN619" s="166"/>
      <c r="AO619" s="166"/>
      <c r="AP619" s="166"/>
      <c r="AQ619" s="166"/>
      <c r="AR619" s="166"/>
      <c r="AS619" s="166"/>
      <c r="AT619" s="166"/>
      <c r="AU619" s="166"/>
      <c r="AV619" s="166"/>
      <c r="AW619" s="166"/>
      <c r="AX619" s="166"/>
      <c r="AY619" s="166"/>
      <c r="AZ619" s="166"/>
      <c r="BA619" s="166"/>
      <c r="BB619" s="166"/>
      <c r="BC619" s="166"/>
      <c r="BD619" s="166"/>
      <c r="BE619" s="166"/>
      <c r="BF619" s="166"/>
      <c r="BG619" s="166"/>
      <c r="BH619" s="166"/>
      <c r="BI619" s="166"/>
      <c r="BJ619" s="166"/>
      <c r="BK619" s="166"/>
      <c r="BL619" s="166"/>
      <c r="BM619" s="166"/>
      <c r="BN619" s="166"/>
      <c r="BO619" s="166"/>
      <c r="BP619" s="166"/>
      <c r="BQ619" s="166"/>
      <c r="BR619" s="166"/>
      <c r="BS619" s="166"/>
      <c r="BT619" s="166"/>
    </row>
    <row r="620" spans="1:72" ht="15.75" customHeight="1" thickBot="1" x14ac:dyDescent="0.3">
      <c r="A620" s="165"/>
      <c r="B620" s="165"/>
      <c r="C620" s="148"/>
      <c r="D620" s="148"/>
      <c r="E620" s="166"/>
      <c r="F620" s="166"/>
      <c r="G620" s="166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  <c r="U620" s="166"/>
      <c r="V620" s="166"/>
      <c r="W620" s="166"/>
      <c r="X620" s="166"/>
      <c r="Y620" s="166"/>
      <c r="Z620" s="166"/>
      <c r="AA620" s="166"/>
      <c r="AB620" s="166"/>
      <c r="AC620" s="166"/>
      <c r="AD620" s="166"/>
      <c r="AE620" s="166"/>
      <c r="AF620" s="166"/>
      <c r="AG620" s="166"/>
      <c r="AH620" s="166"/>
      <c r="AI620" s="166"/>
      <c r="AJ620" s="166"/>
      <c r="AK620" s="166"/>
      <c r="AL620" s="166"/>
      <c r="AM620" s="166"/>
      <c r="AN620" s="166"/>
      <c r="AO620" s="166"/>
      <c r="AP620" s="166"/>
      <c r="AQ620" s="166"/>
      <c r="AR620" s="166"/>
      <c r="AS620" s="166"/>
      <c r="AT620" s="166"/>
      <c r="AU620" s="166"/>
      <c r="AV620" s="166"/>
      <c r="AW620" s="166"/>
      <c r="AX620" s="166"/>
      <c r="AY620" s="166"/>
      <c r="AZ620" s="166"/>
      <c r="BA620" s="166"/>
      <c r="BB620" s="166"/>
      <c r="BC620" s="166"/>
      <c r="BD620" s="166"/>
      <c r="BE620" s="166"/>
      <c r="BF620" s="166"/>
      <c r="BG620" s="166"/>
      <c r="BH620" s="166"/>
      <c r="BI620" s="166"/>
      <c r="BJ620" s="166"/>
      <c r="BK620" s="166"/>
      <c r="BL620" s="166"/>
      <c r="BM620" s="166"/>
      <c r="BN620" s="166"/>
      <c r="BO620" s="166"/>
      <c r="BP620" s="166"/>
      <c r="BQ620" s="166"/>
      <c r="BR620" s="166"/>
      <c r="BS620" s="166"/>
      <c r="BT620" s="166"/>
    </row>
    <row r="621" spans="1:72" ht="15.75" customHeight="1" thickBot="1" x14ac:dyDescent="0.3">
      <c r="A621" s="165"/>
      <c r="B621" s="165"/>
      <c r="C621" s="148"/>
      <c r="D621" s="148"/>
      <c r="E621" s="166"/>
      <c r="F621" s="166"/>
      <c r="G621" s="166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  <c r="U621" s="166"/>
      <c r="V621" s="166"/>
      <c r="W621" s="166"/>
      <c r="X621" s="166"/>
      <c r="Y621" s="166"/>
      <c r="Z621" s="166"/>
      <c r="AA621" s="166"/>
      <c r="AB621" s="166"/>
      <c r="AC621" s="166"/>
      <c r="AD621" s="166"/>
      <c r="AE621" s="166"/>
      <c r="AF621" s="166"/>
      <c r="AG621" s="166"/>
      <c r="AH621" s="166"/>
      <c r="AI621" s="166"/>
      <c r="AJ621" s="166"/>
      <c r="AK621" s="166"/>
      <c r="AL621" s="166"/>
      <c r="AM621" s="166"/>
      <c r="AN621" s="166"/>
      <c r="AO621" s="166"/>
      <c r="AP621" s="166"/>
      <c r="AQ621" s="166"/>
      <c r="AR621" s="166"/>
      <c r="AS621" s="166"/>
      <c r="AT621" s="166"/>
      <c r="AU621" s="166"/>
      <c r="AV621" s="166"/>
      <c r="AW621" s="166"/>
      <c r="AX621" s="166"/>
      <c r="AY621" s="166"/>
      <c r="AZ621" s="166"/>
      <c r="BA621" s="166"/>
      <c r="BB621" s="166"/>
      <c r="BC621" s="166"/>
      <c r="BD621" s="166"/>
      <c r="BE621" s="166"/>
      <c r="BF621" s="166"/>
      <c r="BG621" s="166"/>
      <c r="BH621" s="166"/>
      <c r="BI621" s="166"/>
      <c r="BJ621" s="166"/>
      <c r="BK621" s="166"/>
      <c r="BL621" s="166"/>
      <c r="BM621" s="166"/>
      <c r="BN621" s="166"/>
      <c r="BO621" s="166"/>
      <c r="BP621" s="166"/>
      <c r="BQ621" s="166"/>
      <c r="BR621" s="166"/>
      <c r="BS621" s="166"/>
      <c r="BT621" s="166"/>
    </row>
    <row r="622" spans="1:72" ht="15.75" customHeight="1" thickBot="1" x14ac:dyDescent="0.3">
      <c r="A622" s="165"/>
      <c r="B622" s="165"/>
      <c r="C622" s="148"/>
      <c r="D622" s="148"/>
      <c r="E622" s="166"/>
      <c r="F622" s="166"/>
      <c r="G622" s="166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  <c r="U622" s="166"/>
      <c r="V622" s="166"/>
      <c r="W622" s="166"/>
      <c r="X622" s="166"/>
      <c r="Y622" s="166"/>
      <c r="Z622" s="166"/>
      <c r="AA622" s="166"/>
      <c r="AB622" s="166"/>
      <c r="AC622" s="166"/>
      <c r="AD622" s="166"/>
      <c r="AE622" s="166"/>
      <c r="AF622" s="166"/>
      <c r="AG622" s="166"/>
      <c r="AH622" s="166"/>
      <c r="AI622" s="166"/>
      <c r="AJ622" s="166"/>
      <c r="AK622" s="166"/>
      <c r="AL622" s="166"/>
      <c r="AM622" s="166"/>
      <c r="AN622" s="166"/>
      <c r="AO622" s="166"/>
      <c r="AP622" s="166"/>
      <c r="AQ622" s="166"/>
      <c r="AR622" s="166"/>
      <c r="AS622" s="166"/>
      <c r="AT622" s="166"/>
      <c r="AU622" s="166"/>
      <c r="AV622" s="166"/>
      <c r="AW622" s="166"/>
      <c r="AX622" s="166"/>
      <c r="AY622" s="166"/>
      <c r="AZ622" s="166"/>
      <c r="BA622" s="166"/>
      <c r="BB622" s="166"/>
      <c r="BC622" s="166"/>
      <c r="BD622" s="166"/>
      <c r="BE622" s="166"/>
      <c r="BF622" s="166"/>
      <c r="BG622" s="166"/>
      <c r="BH622" s="166"/>
      <c r="BI622" s="166"/>
      <c r="BJ622" s="166"/>
      <c r="BK622" s="166"/>
      <c r="BL622" s="166"/>
      <c r="BM622" s="166"/>
      <c r="BN622" s="166"/>
      <c r="BO622" s="166"/>
      <c r="BP622" s="166"/>
      <c r="BQ622" s="166"/>
      <c r="BR622" s="166"/>
      <c r="BS622" s="166"/>
      <c r="BT622" s="166"/>
    </row>
    <row r="623" spans="1:72" ht="15.75" customHeight="1" thickBot="1" x14ac:dyDescent="0.3">
      <c r="A623" s="165"/>
      <c r="B623" s="165"/>
      <c r="C623" s="148"/>
      <c r="D623" s="148"/>
      <c r="E623" s="166"/>
      <c r="F623" s="166"/>
      <c r="G623" s="166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  <c r="U623" s="166"/>
      <c r="V623" s="166"/>
      <c r="W623" s="166"/>
      <c r="X623" s="166"/>
      <c r="Y623" s="166"/>
      <c r="Z623" s="166"/>
      <c r="AA623" s="166"/>
      <c r="AB623" s="166"/>
      <c r="AC623" s="166"/>
      <c r="AD623" s="166"/>
      <c r="AE623" s="166"/>
      <c r="AF623" s="166"/>
      <c r="AG623" s="166"/>
      <c r="AH623" s="166"/>
      <c r="AI623" s="166"/>
      <c r="AJ623" s="166"/>
      <c r="AK623" s="166"/>
      <c r="AL623" s="166"/>
      <c r="AM623" s="166"/>
      <c r="AN623" s="166"/>
      <c r="AO623" s="166"/>
      <c r="AP623" s="166"/>
      <c r="AQ623" s="166"/>
      <c r="AR623" s="166"/>
      <c r="AS623" s="166"/>
      <c r="AT623" s="166"/>
      <c r="AU623" s="166"/>
      <c r="AV623" s="166"/>
      <c r="AW623" s="166"/>
      <c r="AX623" s="166"/>
      <c r="AY623" s="166"/>
      <c r="AZ623" s="166"/>
      <c r="BA623" s="166"/>
      <c r="BB623" s="166"/>
      <c r="BC623" s="166"/>
      <c r="BD623" s="166"/>
      <c r="BE623" s="166"/>
      <c r="BF623" s="166"/>
      <c r="BG623" s="166"/>
      <c r="BH623" s="166"/>
      <c r="BI623" s="166"/>
      <c r="BJ623" s="166"/>
      <c r="BK623" s="166"/>
      <c r="BL623" s="166"/>
      <c r="BM623" s="166"/>
      <c r="BN623" s="166"/>
      <c r="BO623" s="166"/>
      <c r="BP623" s="166"/>
      <c r="BQ623" s="166"/>
      <c r="BR623" s="166"/>
      <c r="BS623" s="166"/>
      <c r="BT623" s="166"/>
    </row>
    <row r="624" spans="1:72" ht="15.75" customHeight="1" thickBot="1" x14ac:dyDescent="0.3">
      <c r="A624" s="165"/>
      <c r="B624" s="165"/>
      <c r="C624" s="148"/>
      <c r="D624" s="148"/>
      <c r="E624" s="166"/>
      <c r="F624" s="166"/>
      <c r="G624" s="166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  <c r="U624" s="166"/>
      <c r="V624" s="166"/>
      <c r="W624" s="166"/>
      <c r="X624" s="166"/>
      <c r="Y624" s="166"/>
      <c r="Z624" s="166"/>
      <c r="AA624" s="166"/>
      <c r="AB624" s="166"/>
      <c r="AC624" s="166"/>
      <c r="AD624" s="166"/>
      <c r="AE624" s="166"/>
      <c r="AF624" s="166"/>
      <c r="AG624" s="166"/>
      <c r="AH624" s="166"/>
      <c r="AI624" s="166"/>
      <c r="AJ624" s="166"/>
      <c r="AK624" s="166"/>
      <c r="AL624" s="166"/>
      <c r="AM624" s="166"/>
      <c r="AN624" s="166"/>
      <c r="AO624" s="166"/>
      <c r="AP624" s="166"/>
      <c r="AQ624" s="166"/>
      <c r="AR624" s="166"/>
      <c r="AS624" s="166"/>
      <c r="AT624" s="166"/>
      <c r="AU624" s="166"/>
      <c r="AV624" s="166"/>
      <c r="AW624" s="166"/>
      <c r="AX624" s="166"/>
      <c r="AY624" s="166"/>
      <c r="AZ624" s="166"/>
      <c r="BA624" s="166"/>
      <c r="BB624" s="166"/>
      <c r="BC624" s="166"/>
      <c r="BD624" s="166"/>
      <c r="BE624" s="166"/>
      <c r="BF624" s="166"/>
      <c r="BG624" s="166"/>
      <c r="BH624" s="166"/>
      <c r="BI624" s="166"/>
      <c r="BJ624" s="166"/>
      <c r="BK624" s="166"/>
      <c r="BL624" s="166"/>
      <c r="BM624" s="166"/>
      <c r="BN624" s="166"/>
      <c r="BO624" s="166"/>
      <c r="BP624" s="166"/>
      <c r="BQ624" s="166"/>
      <c r="BR624" s="166"/>
      <c r="BS624" s="166"/>
      <c r="BT624" s="166"/>
    </row>
    <row r="625" spans="1:72" ht="15.75" customHeight="1" thickBot="1" x14ac:dyDescent="0.3">
      <c r="A625" s="165"/>
      <c r="B625" s="165"/>
      <c r="C625" s="148"/>
      <c r="D625" s="148"/>
      <c r="E625" s="166"/>
      <c r="F625" s="166"/>
      <c r="G625" s="166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  <c r="U625" s="166"/>
      <c r="V625" s="166"/>
      <c r="W625" s="166"/>
      <c r="X625" s="166"/>
      <c r="Y625" s="166"/>
      <c r="Z625" s="166"/>
      <c r="AA625" s="166"/>
      <c r="AB625" s="166"/>
      <c r="AC625" s="166"/>
      <c r="AD625" s="166"/>
      <c r="AE625" s="166"/>
      <c r="AF625" s="166"/>
      <c r="AG625" s="166"/>
      <c r="AH625" s="166"/>
      <c r="AI625" s="166"/>
      <c r="AJ625" s="166"/>
      <c r="AK625" s="166"/>
      <c r="AL625" s="166"/>
      <c r="AM625" s="166"/>
      <c r="AN625" s="166"/>
      <c r="AO625" s="166"/>
      <c r="AP625" s="166"/>
      <c r="AQ625" s="166"/>
      <c r="AR625" s="166"/>
      <c r="AS625" s="166"/>
      <c r="AT625" s="166"/>
      <c r="AU625" s="166"/>
      <c r="AV625" s="166"/>
      <c r="AW625" s="166"/>
      <c r="AX625" s="166"/>
      <c r="AY625" s="166"/>
      <c r="AZ625" s="166"/>
      <c r="BA625" s="166"/>
      <c r="BB625" s="166"/>
      <c r="BC625" s="166"/>
      <c r="BD625" s="166"/>
      <c r="BE625" s="166"/>
      <c r="BF625" s="166"/>
      <c r="BG625" s="166"/>
      <c r="BH625" s="166"/>
      <c r="BI625" s="166"/>
      <c r="BJ625" s="166"/>
      <c r="BK625" s="166"/>
      <c r="BL625" s="166"/>
      <c r="BM625" s="166"/>
      <c r="BN625" s="166"/>
      <c r="BO625" s="166"/>
      <c r="BP625" s="166"/>
      <c r="BQ625" s="166"/>
      <c r="BR625" s="166"/>
      <c r="BS625" s="166"/>
      <c r="BT625" s="166"/>
    </row>
    <row r="626" spans="1:72" ht="15.75" customHeight="1" thickBot="1" x14ac:dyDescent="0.3">
      <c r="A626" s="165"/>
      <c r="B626" s="165"/>
      <c r="C626" s="148"/>
      <c r="D626" s="148"/>
      <c r="E626" s="166"/>
      <c r="F626" s="166"/>
      <c r="G626" s="166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  <c r="U626" s="166"/>
      <c r="V626" s="166"/>
      <c r="W626" s="166"/>
      <c r="X626" s="166"/>
      <c r="Y626" s="166"/>
      <c r="Z626" s="166"/>
      <c r="AA626" s="166"/>
      <c r="AB626" s="166"/>
      <c r="AC626" s="166"/>
      <c r="AD626" s="166"/>
      <c r="AE626" s="166"/>
      <c r="AF626" s="166"/>
      <c r="AG626" s="166"/>
      <c r="AH626" s="166"/>
      <c r="AI626" s="166"/>
      <c r="AJ626" s="166"/>
      <c r="AK626" s="166"/>
      <c r="AL626" s="166"/>
      <c r="AM626" s="166"/>
      <c r="AN626" s="166"/>
      <c r="AO626" s="166"/>
      <c r="AP626" s="166"/>
      <c r="AQ626" s="166"/>
      <c r="AR626" s="166"/>
      <c r="AS626" s="166"/>
      <c r="AT626" s="166"/>
      <c r="AU626" s="166"/>
      <c r="AV626" s="166"/>
      <c r="AW626" s="166"/>
      <c r="AX626" s="166"/>
      <c r="AY626" s="166"/>
      <c r="AZ626" s="166"/>
      <c r="BA626" s="166"/>
      <c r="BB626" s="166"/>
      <c r="BC626" s="166"/>
      <c r="BD626" s="166"/>
      <c r="BE626" s="166"/>
      <c r="BF626" s="166"/>
      <c r="BG626" s="166"/>
      <c r="BH626" s="166"/>
      <c r="BI626" s="166"/>
      <c r="BJ626" s="166"/>
      <c r="BK626" s="166"/>
      <c r="BL626" s="166"/>
      <c r="BM626" s="166"/>
      <c r="BN626" s="166"/>
      <c r="BO626" s="166"/>
      <c r="BP626" s="166"/>
      <c r="BQ626" s="166"/>
      <c r="BR626" s="166"/>
      <c r="BS626" s="166"/>
      <c r="BT626" s="166"/>
    </row>
    <row r="627" spans="1:72" ht="15.75" customHeight="1" thickBot="1" x14ac:dyDescent="0.3">
      <c r="A627" s="165"/>
      <c r="B627" s="165"/>
      <c r="C627" s="148"/>
      <c r="D627" s="148"/>
      <c r="E627" s="166"/>
      <c r="F627" s="166"/>
      <c r="G627" s="166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  <c r="U627" s="166"/>
      <c r="V627" s="166"/>
      <c r="W627" s="166"/>
      <c r="X627" s="166"/>
      <c r="Y627" s="166"/>
      <c r="Z627" s="166"/>
      <c r="AA627" s="166"/>
      <c r="AB627" s="166"/>
      <c r="AC627" s="166"/>
      <c r="AD627" s="166"/>
      <c r="AE627" s="166"/>
      <c r="AF627" s="166"/>
      <c r="AG627" s="166"/>
      <c r="AH627" s="166"/>
      <c r="AI627" s="166"/>
      <c r="AJ627" s="166"/>
      <c r="AK627" s="166"/>
      <c r="AL627" s="166"/>
      <c r="AM627" s="166"/>
      <c r="AN627" s="166"/>
      <c r="AO627" s="166"/>
      <c r="AP627" s="166"/>
      <c r="AQ627" s="166"/>
      <c r="AR627" s="166"/>
      <c r="AS627" s="166"/>
      <c r="AT627" s="166"/>
      <c r="AU627" s="166"/>
      <c r="AV627" s="166"/>
      <c r="AW627" s="166"/>
      <c r="AX627" s="166"/>
      <c r="AY627" s="166"/>
      <c r="AZ627" s="166"/>
      <c r="BA627" s="166"/>
      <c r="BB627" s="166"/>
      <c r="BC627" s="166"/>
      <c r="BD627" s="166"/>
      <c r="BE627" s="166"/>
      <c r="BF627" s="166"/>
      <c r="BG627" s="166"/>
      <c r="BH627" s="166"/>
      <c r="BI627" s="166"/>
      <c r="BJ627" s="166"/>
      <c r="BK627" s="166"/>
      <c r="BL627" s="166"/>
      <c r="BM627" s="166"/>
      <c r="BN627" s="166"/>
      <c r="BO627" s="166"/>
      <c r="BP627" s="166"/>
      <c r="BQ627" s="166"/>
      <c r="BR627" s="166"/>
      <c r="BS627" s="166"/>
      <c r="BT627" s="166"/>
    </row>
    <row r="628" spans="1:72" ht="15.75" customHeight="1" thickBot="1" x14ac:dyDescent="0.3">
      <c r="A628" s="165"/>
      <c r="B628" s="165"/>
      <c r="C628" s="148"/>
      <c r="D628" s="148"/>
      <c r="E628" s="166"/>
      <c r="F628" s="166"/>
      <c r="G628" s="166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  <c r="U628" s="166"/>
      <c r="V628" s="166"/>
      <c r="W628" s="166"/>
      <c r="X628" s="166"/>
      <c r="Y628" s="166"/>
      <c r="Z628" s="166"/>
      <c r="AA628" s="166"/>
      <c r="AB628" s="166"/>
      <c r="AC628" s="166"/>
      <c r="AD628" s="166"/>
      <c r="AE628" s="166"/>
      <c r="AF628" s="166"/>
      <c r="AG628" s="166"/>
      <c r="AH628" s="166"/>
      <c r="AI628" s="166"/>
      <c r="AJ628" s="166"/>
      <c r="AK628" s="166"/>
      <c r="AL628" s="166"/>
      <c r="AM628" s="166"/>
      <c r="AN628" s="166"/>
      <c r="AO628" s="166"/>
      <c r="AP628" s="166"/>
      <c r="AQ628" s="166"/>
      <c r="AR628" s="166"/>
      <c r="AS628" s="166"/>
      <c r="AT628" s="166"/>
      <c r="AU628" s="166"/>
      <c r="AV628" s="166"/>
      <c r="AW628" s="166"/>
      <c r="AX628" s="166"/>
      <c r="AY628" s="166"/>
      <c r="AZ628" s="166"/>
      <c r="BA628" s="166"/>
      <c r="BB628" s="166"/>
      <c r="BC628" s="166"/>
      <c r="BD628" s="166"/>
      <c r="BE628" s="166"/>
      <c r="BF628" s="166"/>
      <c r="BG628" s="166"/>
      <c r="BH628" s="166"/>
      <c r="BI628" s="166"/>
      <c r="BJ628" s="166"/>
      <c r="BK628" s="166"/>
      <c r="BL628" s="166"/>
      <c r="BM628" s="166"/>
      <c r="BN628" s="166"/>
      <c r="BO628" s="166"/>
      <c r="BP628" s="166"/>
      <c r="BQ628" s="166"/>
      <c r="BR628" s="166"/>
      <c r="BS628" s="166"/>
      <c r="BT628" s="166"/>
    </row>
    <row r="629" spans="1:72" ht="15.75" customHeight="1" thickBot="1" x14ac:dyDescent="0.3">
      <c r="A629" s="165"/>
      <c r="B629" s="165"/>
      <c r="C629" s="148"/>
      <c r="D629" s="148"/>
      <c r="E629" s="166"/>
      <c r="F629" s="166"/>
      <c r="G629" s="166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  <c r="U629" s="166"/>
      <c r="V629" s="166"/>
      <c r="W629" s="166"/>
      <c r="X629" s="166"/>
      <c r="Y629" s="166"/>
      <c r="Z629" s="166"/>
      <c r="AA629" s="166"/>
      <c r="AB629" s="166"/>
      <c r="AC629" s="166"/>
      <c r="AD629" s="166"/>
      <c r="AE629" s="166"/>
      <c r="AF629" s="166"/>
      <c r="AG629" s="166"/>
      <c r="AH629" s="166"/>
      <c r="AI629" s="166"/>
      <c r="AJ629" s="166"/>
      <c r="AK629" s="166"/>
      <c r="AL629" s="166"/>
      <c r="AM629" s="166"/>
      <c r="AN629" s="166"/>
      <c r="AO629" s="166"/>
      <c r="AP629" s="166"/>
      <c r="AQ629" s="166"/>
      <c r="AR629" s="166"/>
      <c r="AS629" s="166"/>
      <c r="AT629" s="166"/>
      <c r="AU629" s="166"/>
      <c r="AV629" s="166"/>
      <c r="AW629" s="166"/>
      <c r="AX629" s="166"/>
      <c r="AY629" s="166"/>
      <c r="AZ629" s="166"/>
      <c r="BA629" s="166"/>
      <c r="BB629" s="166"/>
      <c r="BC629" s="166"/>
      <c r="BD629" s="166"/>
      <c r="BE629" s="166"/>
      <c r="BF629" s="166"/>
      <c r="BG629" s="166"/>
      <c r="BH629" s="166"/>
      <c r="BI629" s="166"/>
      <c r="BJ629" s="166"/>
      <c r="BK629" s="166"/>
      <c r="BL629" s="166"/>
      <c r="BM629" s="166"/>
      <c r="BN629" s="166"/>
      <c r="BO629" s="166"/>
      <c r="BP629" s="166"/>
      <c r="BQ629" s="166"/>
      <c r="BR629" s="166"/>
      <c r="BS629" s="166"/>
      <c r="BT629" s="166"/>
    </row>
    <row r="630" spans="1:72" ht="15.75" customHeight="1" thickBot="1" x14ac:dyDescent="0.3">
      <c r="A630" s="165"/>
      <c r="B630" s="165"/>
      <c r="C630" s="148"/>
      <c r="D630" s="148"/>
      <c r="E630" s="166"/>
      <c r="F630" s="166"/>
      <c r="G630" s="166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  <c r="U630" s="166"/>
      <c r="V630" s="166"/>
      <c r="W630" s="166"/>
      <c r="X630" s="166"/>
      <c r="Y630" s="166"/>
      <c r="Z630" s="166"/>
      <c r="AA630" s="166"/>
      <c r="AB630" s="166"/>
      <c r="AC630" s="166"/>
      <c r="AD630" s="166"/>
      <c r="AE630" s="166"/>
      <c r="AF630" s="166"/>
      <c r="AG630" s="166"/>
      <c r="AH630" s="166"/>
      <c r="AI630" s="166"/>
      <c r="AJ630" s="166"/>
      <c r="AK630" s="166"/>
      <c r="AL630" s="166"/>
      <c r="AM630" s="166"/>
      <c r="AN630" s="166"/>
      <c r="AO630" s="166"/>
      <c r="AP630" s="166"/>
      <c r="AQ630" s="166"/>
      <c r="AR630" s="166"/>
      <c r="AS630" s="166"/>
      <c r="AT630" s="166"/>
      <c r="AU630" s="166"/>
      <c r="AV630" s="166"/>
      <c r="AW630" s="166"/>
      <c r="AX630" s="166"/>
      <c r="AY630" s="166"/>
      <c r="AZ630" s="166"/>
      <c r="BA630" s="166"/>
      <c r="BB630" s="166"/>
      <c r="BC630" s="166"/>
      <c r="BD630" s="166"/>
      <c r="BE630" s="166"/>
      <c r="BF630" s="166"/>
      <c r="BG630" s="166"/>
      <c r="BH630" s="166"/>
      <c r="BI630" s="166"/>
      <c r="BJ630" s="166"/>
      <c r="BK630" s="166"/>
      <c r="BL630" s="166"/>
      <c r="BM630" s="166"/>
      <c r="BN630" s="166"/>
      <c r="BO630" s="166"/>
      <c r="BP630" s="166"/>
      <c r="BQ630" s="166"/>
      <c r="BR630" s="166"/>
      <c r="BS630" s="166"/>
      <c r="BT630" s="166"/>
    </row>
    <row r="631" spans="1:72" ht="15.75" customHeight="1" thickBot="1" x14ac:dyDescent="0.3">
      <c r="A631" s="165"/>
      <c r="B631" s="165"/>
      <c r="C631" s="148"/>
      <c r="D631" s="148"/>
      <c r="E631" s="166"/>
      <c r="F631" s="166"/>
      <c r="G631" s="166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  <c r="U631" s="166"/>
      <c r="V631" s="166"/>
      <c r="W631" s="166"/>
      <c r="X631" s="166"/>
      <c r="Y631" s="166"/>
      <c r="Z631" s="166"/>
      <c r="AA631" s="166"/>
      <c r="AB631" s="166"/>
      <c r="AC631" s="166"/>
      <c r="AD631" s="166"/>
      <c r="AE631" s="166"/>
      <c r="AF631" s="166"/>
      <c r="AG631" s="166"/>
      <c r="AH631" s="166"/>
      <c r="AI631" s="166"/>
      <c r="AJ631" s="166"/>
      <c r="AK631" s="166"/>
      <c r="AL631" s="166"/>
      <c r="AM631" s="166"/>
      <c r="AN631" s="166"/>
      <c r="AO631" s="166"/>
      <c r="AP631" s="166"/>
      <c r="AQ631" s="166"/>
      <c r="AR631" s="166"/>
      <c r="AS631" s="166"/>
      <c r="AT631" s="166"/>
      <c r="AU631" s="166"/>
      <c r="AV631" s="166"/>
      <c r="AW631" s="166"/>
      <c r="AX631" s="166"/>
      <c r="AY631" s="166"/>
      <c r="AZ631" s="166"/>
      <c r="BA631" s="166"/>
      <c r="BB631" s="166"/>
      <c r="BC631" s="166"/>
      <c r="BD631" s="166"/>
      <c r="BE631" s="166"/>
      <c r="BF631" s="166"/>
      <c r="BG631" s="166"/>
      <c r="BH631" s="166"/>
      <c r="BI631" s="166"/>
      <c r="BJ631" s="166"/>
      <c r="BK631" s="166"/>
      <c r="BL631" s="166"/>
      <c r="BM631" s="166"/>
      <c r="BN631" s="166"/>
      <c r="BO631" s="166"/>
      <c r="BP631" s="166"/>
      <c r="BQ631" s="166"/>
      <c r="BR631" s="166"/>
      <c r="BS631" s="166"/>
      <c r="BT631" s="166"/>
    </row>
    <row r="632" spans="1:72" ht="15.75" customHeight="1" thickBot="1" x14ac:dyDescent="0.3">
      <c r="A632" s="165"/>
      <c r="B632" s="165"/>
      <c r="C632" s="148"/>
      <c r="D632" s="148"/>
      <c r="E632" s="166"/>
      <c r="F632" s="166"/>
      <c r="G632" s="166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  <c r="U632" s="166"/>
      <c r="V632" s="166"/>
      <c r="W632" s="166"/>
      <c r="X632" s="166"/>
      <c r="Y632" s="166"/>
      <c r="Z632" s="166"/>
      <c r="AA632" s="166"/>
      <c r="AB632" s="166"/>
      <c r="AC632" s="166"/>
      <c r="AD632" s="166"/>
      <c r="AE632" s="166"/>
      <c r="AF632" s="166"/>
      <c r="AG632" s="166"/>
      <c r="AH632" s="166"/>
      <c r="AI632" s="166"/>
      <c r="AJ632" s="166"/>
      <c r="AK632" s="166"/>
      <c r="AL632" s="166"/>
      <c r="AM632" s="166"/>
      <c r="AN632" s="166"/>
      <c r="AO632" s="166"/>
      <c r="AP632" s="166"/>
      <c r="AQ632" s="166"/>
      <c r="AR632" s="166"/>
      <c r="AS632" s="166"/>
      <c r="AT632" s="166"/>
      <c r="AU632" s="166"/>
      <c r="AV632" s="166"/>
      <c r="AW632" s="166"/>
      <c r="AX632" s="166"/>
      <c r="AY632" s="166"/>
      <c r="AZ632" s="166"/>
      <c r="BA632" s="166"/>
      <c r="BB632" s="166"/>
      <c r="BC632" s="166"/>
      <c r="BD632" s="166"/>
      <c r="BE632" s="166"/>
      <c r="BF632" s="166"/>
      <c r="BG632" s="166"/>
      <c r="BH632" s="166"/>
      <c r="BI632" s="166"/>
      <c r="BJ632" s="166"/>
      <c r="BK632" s="166"/>
      <c r="BL632" s="166"/>
      <c r="BM632" s="166"/>
      <c r="BN632" s="166"/>
      <c r="BO632" s="166"/>
      <c r="BP632" s="166"/>
      <c r="BQ632" s="166"/>
      <c r="BR632" s="166"/>
      <c r="BS632" s="166"/>
      <c r="BT632" s="166"/>
    </row>
    <row r="633" spans="1:72" ht="15.75" customHeight="1" thickBot="1" x14ac:dyDescent="0.3">
      <c r="A633" s="165"/>
      <c r="B633" s="165"/>
      <c r="C633" s="148"/>
      <c r="D633" s="148"/>
      <c r="E633" s="166"/>
      <c r="F633" s="166"/>
      <c r="G633" s="166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  <c r="U633" s="166"/>
      <c r="V633" s="166"/>
      <c r="W633" s="166"/>
      <c r="X633" s="166"/>
      <c r="Y633" s="166"/>
      <c r="Z633" s="166"/>
      <c r="AA633" s="166"/>
      <c r="AB633" s="166"/>
      <c r="AC633" s="166"/>
      <c r="AD633" s="166"/>
      <c r="AE633" s="166"/>
      <c r="AF633" s="166"/>
      <c r="AG633" s="166"/>
      <c r="AH633" s="166"/>
      <c r="AI633" s="166"/>
      <c r="AJ633" s="166"/>
      <c r="AK633" s="166"/>
      <c r="AL633" s="166"/>
      <c r="AM633" s="166"/>
      <c r="AN633" s="166"/>
      <c r="AO633" s="166"/>
      <c r="AP633" s="166"/>
      <c r="AQ633" s="166"/>
      <c r="AR633" s="166"/>
      <c r="AS633" s="166"/>
      <c r="AT633" s="166"/>
      <c r="AU633" s="166"/>
      <c r="AV633" s="166"/>
      <c r="AW633" s="166"/>
      <c r="AX633" s="166"/>
      <c r="AY633" s="166"/>
      <c r="AZ633" s="166"/>
      <c r="BA633" s="166"/>
      <c r="BB633" s="166"/>
      <c r="BC633" s="166"/>
      <c r="BD633" s="166"/>
      <c r="BE633" s="166"/>
      <c r="BF633" s="166"/>
      <c r="BG633" s="166"/>
      <c r="BH633" s="166"/>
      <c r="BI633" s="166"/>
      <c r="BJ633" s="166"/>
      <c r="BK633" s="166"/>
      <c r="BL633" s="166"/>
      <c r="BM633" s="166"/>
      <c r="BN633" s="166"/>
      <c r="BO633" s="166"/>
      <c r="BP633" s="166"/>
      <c r="BQ633" s="166"/>
      <c r="BR633" s="166"/>
      <c r="BS633" s="166"/>
      <c r="BT633" s="166"/>
    </row>
    <row r="634" spans="1:72" ht="15.75" customHeight="1" thickBot="1" x14ac:dyDescent="0.3">
      <c r="A634" s="165"/>
      <c r="B634" s="165"/>
      <c r="C634" s="148"/>
      <c r="D634" s="148"/>
      <c r="E634" s="166"/>
      <c r="F634" s="166"/>
      <c r="G634" s="166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  <c r="U634" s="166"/>
      <c r="V634" s="166"/>
      <c r="W634" s="166"/>
      <c r="X634" s="166"/>
      <c r="Y634" s="166"/>
      <c r="Z634" s="166"/>
      <c r="AA634" s="166"/>
      <c r="AB634" s="166"/>
      <c r="AC634" s="166"/>
      <c r="AD634" s="166"/>
      <c r="AE634" s="166"/>
      <c r="AF634" s="166"/>
      <c r="AG634" s="166"/>
      <c r="AH634" s="166"/>
      <c r="AI634" s="166"/>
      <c r="AJ634" s="166"/>
      <c r="AK634" s="166"/>
      <c r="AL634" s="166"/>
      <c r="AM634" s="166"/>
      <c r="AN634" s="166"/>
      <c r="AO634" s="166"/>
      <c r="AP634" s="166"/>
      <c r="AQ634" s="166"/>
      <c r="AR634" s="166"/>
      <c r="AS634" s="166"/>
      <c r="AT634" s="166"/>
      <c r="AU634" s="166"/>
      <c r="AV634" s="166"/>
      <c r="AW634" s="166"/>
      <c r="AX634" s="166"/>
      <c r="AY634" s="166"/>
      <c r="AZ634" s="166"/>
      <c r="BA634" s="166"/>
      <c r="BB634" s="166"/>
      <c r="BC634" s="166"/>
      <c r="BD634" s="166"/>
      <c r="BE634" s="166"/>
      <c r="BF634" s="166"/>
      <c r="BG634" s="166"/>
      <c r="BH634" s="166"/>
      <c r="BI634" s="166"/>
      <c r="BJ634" s="166"/>
      <c r="BK634" s="166"/>
      <c r="BL634" s="166"/>
      <c r="BM634" s="166"/>
      <c r="BN634" s="166"/>
      <c r="BO634" s="166"/>
      <c r="BP634" s="166"/>
      <c r="BQ634" s="166"/>
      <c r="BR634" s="166"/>
      <c r="BS634" s="166"/>
      <c r="BT634" s="166"/>
    </row>
    <row r="635" spans="1:72" ht="15.75" customHeight="1" thickBot="1" x14ac:dyDescent="0.3">
      <c r="A635" s="165"/>
      <c r="B635" s="165"/>
      <c r="C635" s="148"/>
      <c r="D635" s="148"/>
      <c r="E635" s="166"/>
      <c r="F635" s="166"/>
      <c r="G635" s="166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  <c r="U635" s="166"/>
      <c r="V635" s="166"/>
      <c r="W635" s="166"/>
      <c r="X635" s="166"/>
      <c r="Y635" s="166"/>
      <c r="Z635" s="166"/>
      <c r="AA635" s="166"/>
      <c r="AB635" s="166"/>
      <c r="AC635" s="166"/>
      <c r="AD635" s="166"/>
      <c r="AE635" s="166"/>
      <c r="AF635" s="166"/>
      <c r="AG635" s="166"/>
      <c r="AH635" s="166"/>
      <c r="AI635" s="166"/>
      <c r="AJ635" s="166"/>
      <c r="AK635" s="166"/>
      <c r="AL635" s="166"/>
      <c r="AM635" s="166"/>
      <c r="AN635" s="166"/>
      <c r="AO635" s="166"/>
      <c r="AP635" s="166"/>
      <c r="AQ635" s="166"/>
      <c r="AR635" s="166"/>
      <c r="AS635" s="166"/>
      <c r="AT635" s="166"/>
      <c r="AU635" s="166"/>
      <c r="AV635" s="166"/>
      <c r="AW635" s="166"/>
      <c r="AX635" s="166"/>
      <c r="AY635" s="166"/>
      <c r="AZ635" s="166"/>
      <c r="BA635" s="166"/>
      <c r="BB635" s="166"/>
      <c r="BC635" s="166"/>
      <c r="BD635" s="166"/>
      <c r="BE635" s="166"/>
      <c r="BF635" s="166"/>
      <c r="BG635" s="166"/>
      <c r="BH635" s="166"/>
      <c r="BI635" s="166"/>
      <c r="BJ635" s="166"/>
      <c r="BK635" s="166"/>
      <c r="BL635" s="166"/>
      <c r="BM635" s="166"/>
      <c r="BN635" s="166"/>
      <c r="BO635" s="166"/>
      <c r="BP635" s="166"/>
      <c r="BQ635" s="166"/>
      <c r="BR635" s="166"/>
      <c r="BS635" s="166"/>
      <c r="BT635" s="166"/>
    </row>
    <row r="636" spans="1:72" ht="15.75" customHeight="1" thickBot="1" x14ac:dyDescent="0.3">
      <c r="A636" s="165"/>
      <c r="B636" s="165"/>
      <c r="C636" s="148"/>
      <c r="D636" s="148"/>
      <c r="E636" s="166"/>
      <c r="F636" s="166"/>
      <c r="G636" s="166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  <c r="U636" s="166"/>
      <c r="V636" s="166"/>
      <c r="W636" s="166"/>
      <c r="X636" s="166"/>
      <c r="Y636" s="166"/>
      <c r="Z636" s="166"/>
      <c r="AA636" s="166"/>
      <c r="AB636" s="166"/>
      <c r="AC636" s="166"/>
      <c r="AD636" s="166"/>
      <c r="AE636" s="166"/>
      <c r="AF636" s="166"/>
      <c r="AG636" s="166"/>
      <c r="AH636" s="166"/>
      <c r="AI636" s="166"/>
      <c r="AJ636" s="166"/>
      <c r="AK636" s="166"/>
      <c r="AL636" s="166"/>
      <c r="AM636" s="166"/>
      <c r="AN636" s="166"/>
      <c r="AO636" s="166"/>
      <c r="AP636" s="166"/>
      <c r="AQ636" s="166"/>
      <c r="AR636" s="166"/>
      <c r="AS636" s="166"/>
      <c r="AT636" s="166"/>
      <c r="AU636" s="166"/>
      <c r="AV636" s="166"/>
      <c r="AW636" s="166"/>
      <c r="AX636" s="166"/>
      <c r="AY636" s="166"/>
      <c r="AZ636" s="166"/>
      <c r="BA636" s="166"/>
      <c r="BB636" s="166"/>
      <c r="BC636" s="166"/>
      <c r="BD636" s="166"/>
      <c r="BE636" s="166"/>
      <c r="BF636" s="166"/>
      <c r="BG636" s="166"/>
      <c r="BH636" s="166"/>
      <c r="BI636" s="166"/>
      <c r="BJ636" s="166"/>
      <c r="BK636" s="166"/>
      <c r="BL636" s="166"/>
      <c r="BM636" s="166"/>
      <c r="BN636" s="166"/>
      <c r="BO636" s="166"/>
      <c r="BP636" s="166"/>
      <c r="BQ636" s="166"/>
      <c r="BR636" s="166"/>
      <c r="BS636" s="166"/>
      <c r="BT636" s="166"/>
    </row>
    <row r="637" spans="1:72" ht="15.75" customHeight="1" thickBot="1" x14ac:dyDescent="0.3">
      <c r="A637" s="165"/>
      <c r="B637" s="165"/>
      <c r="C637" s="148"/>
      <c r="D637" s="148"/>
      <c r="E637" s="166"/>
      <c r="F637" s="166"/>
      <c r="G637" s="166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  <c r="U637" s="166"/>
      <c r="V637" s="166"/>
      <c r="W637" s="166"/>
      <c r="X637" s="166"/>
      <c r="Y637" s="166"/>
      <c r="Z637" s="166"/>
      <c r="AA637" s="166"/>
      <c r="AB637" s="166"/>
      <c r="AC637" s="166"/>
      <c r="AD637" s="166"/>
      <c r="AE637" s="166"/>
      <c r="AF637" s="166"/>
      <c r="AG637" s="166"/>
      <c r="AH637" s="166"/>
      <c r="AI637" s="166"/>
      <c r="AJ637" s="166"/>
      <c r="AK637" s="166"/>
      <c r="AL637" s="166"/>
      <c r="AM637" s="166"/>
      <c r="AN637" s="166"/>
      <c r="AO637" s="166"/>
      <c r="AP637" s="166"/>
      <c r="AQ637" s="166"/>
      <c r="AR637" s="166"/>
      <c r="AS637" s="166"/>
      <c r="AT637" s="166"/>
      <c r="AU637" s="166"/>
      <c r="AV637" s="166"/>
      <c r="AW637" s="166"/>
      <c r="AX637" s="166"/>
      <c r="AY637" s="166"/>
      <c r="AZ637" s="166"/>
      <c r="BA637" s="166"/>
      <c r="BB637" s="166"/>
      <c r="BC637" s="166"/>
      <c r="BD637" s="166"/>
      <c r="BE637" s="166"/>
      <c r="BF637" s="166"/>
      <c r="BG637" s="166"/>
      <c r="BH637" s="166"/>
      <c r="BI637" s="166"/>
      <c r="BJ637" s="166"/>
      <c r="BK637" s="166"/>
      <c r="BL637" s="166"/>
      <c r="BM637" s="166"/>
      <c r="BN637" s="166"/>
      <c r="BO637" s="166"/>
      <c r="BP637" s="166"/>
      <c r="BQ637" s="166"/>
      <c r="BR637" s="166"/>
      <c r="BS637" s="166"/>
      <c r="BT637" s="166"/>
    </row>
    <row r="638" spans="1:72" ht="15.75" customHeight="1" thickBot="1" x14ac:dyDescent="0.3">
      <c r="A638" s="165"/>
      <c r="B638" s="165"/>
      <c r="C638" s="148"/>
      <c r="D638" s="148"/>
      <c r="E638" s="166"/>
      <c r="F638" s="166"/>
      <c r="G638" s="166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  <c r="U638" s="166"/>
      <c r="V638" s="166"/>
      <c r="W638" s="166"/>
      <c r="X638" s="166"/>
      <c r="Y638" s="166"/>
      <c r="Z638" s="166"/>
      <c r="AA638" s="166"/>
      <c r="AB638" s="166"/>
      <c r="AC638" s="166"/>
      <c r="AD638" s="166"/>
      <c r="AE638" s="166"/>
      <c r="AF638" s="166"/>
      <c r="AG638" s="166"/>
      <c r="AH638" s="166"/>
      <c r="AI638" s="166"/>
      <c r="AJ638" s="166"/>
      <c r="AK638" s="166"/>
      <c r="AL638" s="166"/>
      <c r="AM638" s="166"/>
      <c r="AN638" s="166"/>
      <c r="AO638" s="166"/>
      <c r="AP638" s="166"/>
      <c r="AQ638" s="166"/>
      <c r="AR638" s="166"/>
      <c r="AS638" s="166"/>
      <c r="AT638" s="166"/>
      <c r="AU638" s="166"/>
      <c r="AV638" s="166"/>
      <c r="AW638" s="166"/>
      <c r="AX638" s="166"/>
      <c r="AY638" s="166"/>
      <c r="AZ638" s="166"/>
      <c r="BA638" s="166"/>
      <c r="BB638" s="166"/>
      <c r="BC638" s="166"/>
      <c r="BD638" s="166"/>
      <c r="BE638" s="166"/>
      <c r="BF638" s="166"/>
      <c r="BG638" s="166"/>
      <c r="BH638" s="166"/>
      <c r="BI638" s="166"/>
      <c r="BJ638" s="166"/>
      <c r="BK638" s="166"/>
      <c r="BL638" s="166"/>
      <c r="BM638" s="166"/>
      <c r="BN638" s="166"/>
      <c r="BO638" s="166"/>
      <c r="BP638" s="166"/>
      <c r="BQ638" s="166"/>
      <c r="BR638" s="166"/>
      <c r="BS638" s="166"/>
      <c r="BT638" s="166"/>
    </row>
    <row r="639" spans="1:72" ht="15.75" customHeight="1" thickBot="1" x14ac:dyDescent="0.3">
      <c r="A639" s="165"/>
      <c r="B639" s="165"/>
      <c r="C639" s="148"/>
      <c r="D639" s="148"/>
      <c r="E639" s="166"/>
      <c r="F639" s="166"/>
      <c r="G639" s="166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  <c r="U639" s="166"/>
      <c r="V639" s="166"/>
      <c r="W639" s="166"/>
      <c r="X639" s="166"/>
      <c r="Y639" s="166"/>
      <c r="Z639" s="166"/>
      <c r="AA639" s="166"/>
      <c r="AB639" s="166"/>
      <c r="AC639" s="166"/>
      <c r="AD639" s="166"/>
      <c r="AE639" s="166"/>
      <c r="AF639" s="166"/>
      <c r="AG639" s="166"/>
      <c r="AH639" s="166"/>
      <c r="AI639" s="166"/>
      <c r="AJ639" s="166"/>
      <c r="AK639" s="166"/>
      <c r="AL639" s="166"/>
      <c r="AM639" s="166"/>
      <c r="AN639" s="166"/>
      <c r="AO639" s="166"/>
      <c r="AP639" s="166"/>
      <c r="AQ639" s="166"/>
      <c r="AR639" s="166"/>
      <c r="AS639" s="166"/>
      <c r="AT639" s="166"/>
      <c r="AU639" s="166"/>
      <c r="AV639" s="166"/>
      <c r="AW639" s="166"/>
      <c r="AX639" s="166"/>
      <c r="AY639" s="166"/>
      <c r="AZ639" s="166"/>
      <c r="BA639" s="166"/>
      <c r="BB639" s="166"/>
      <c r="BC639" s="166"/>
      <c r="BD639" s="166"/>
      <c r="BE639" s="166"/>
      <c r="BF639" s="166"/>
      <c r="BG639" s="166"/>
      <c r="BH639" s="166"/>
      <c r="BI639" s="166"/>
      <c r="BJ639" s="166"/>
      <c r="BK639" s="166"/>
      <c r="BL639" s="166"/>
      <c r="BM639" s="166"/>
      <c r="BN639" s="166"/>
      <c r="BO639" s="166"/>
      <c r="BP639" s="166"/>
      <c r="BQ639" s="166"/>
      <c r="BR639" s="166"/>
      <c r="BS639" s="166"/>
      <c r="BT639" s="166"/>
    </row>
    <row r="640" spans="1:72" ht="15.75" customHeight="1" thickBot="1" x14ac:dyDescent="0.3">
      <c r="A640" s="165"/>
      <c r="B640" s="165"/>
      <c r="C640" s="148"/>
      <c r="D640" s="148"/>
      <c r="E640" s="166"/>
      <c r="F640" s="166"/>
      <c r="G640" s="166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  <c r="U640" s="166"/>
      <c r="V640" s="166"/>
      <c r="W640" s="166"/>
      <c r="X640" s="166"/>
      <c r="Y640" s="166"/>
      <c r="Z640" s="166"/>
      <c r="AA640" s="166"/>
      <c r="AB640" s="166"/>
      <c r="AC640" s="166"/>
      <c r="AD640" s="166"/>
      <c r="AE640" s="166"/>
      <c r="AF640" s="166"/>
      <c r="AG640" s="166"/>
      <c r="AH640" s="166"/>
      <c r="AI640" s="166"/>
      <c r="AJ640" s="166"/>
      <c r="AK640" s="166"/>
      <c r="AL640" s="166"/>
      <c r="AM640" s="166"/>
      <c r="AN640" s="166"/>
      <c r="AO640" s="166"/>
      <c r="AP640" s="166"/>
      <c r="AQ640" s="166"/>
      <c r="AR640" s="166"/>
      <c r="AS640" s="166"/>
      <c r="AT640" s="166"/>
      <c r="AU640" s="166"/>
      <c r="AV640" s="166"/>
      <c r="AW640" s="166"/>
      <c r="AX640" s="166"/>
      <c r="AY640" s="166"/>
      <c r="AZ640" s="166"/>
      <c r="BA640" s="166"/>
      <c r="BB640" s="166"/>
      <c r="BC640" s="166"/>
      <c r="BD640" s="166"/>
      <c r="BE640" s="166"/>
      <c r="BF640" s="166"/>
      <c r="BG640" s="166"/>
      <c r="BH640" s="166"/>
      <c r="BI640" s="166"/>
      <c r="BJ640" s="166"/>
      <c r="BK640" s="166"/>
      <c r="BL640" s="166"/>
      <c r="BM640" s="166"/>
      <c r="BN640" s="166"/>
      <c r="BO640" s="166"/>
      <c r="BP640" s="166"/>
      <c r="BQ640" s="166"/>
      <c r="BR640" s="166"/>
      <c r="BS640" s="166"/>
      <c r="BT640" s="166"/>
    </row>
    <row r="641" spans="1:72" ht="15.75" customHeight="1" thickBot="1" x14ac:dyDescent="0.3">
      <c r="A641" s="165"/>
      <c r="B641" s="165"/>
      <c r="C641" s="148"/>
      <c r="D641" s="148"/>
      <c r="E641" s="166"/>
      <c r="F641" s="166"/>
      <c r="G641" s="166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  <c r="U641" s="166"/>
      <c r="V641" s="166"/>
      <c r="W641" s="166"/>
      <c r="X641" s="166"/>
      <c r="Y641" s="166"/>
      <c r="Z641" s="166"/>
      <c r="AA641" s="166"/>
      <c r="AB641" s="166"/>
      <c r="AC641" s="166"/>
      <c r="AD641" s="166"/>
      <c r="AE641" s="166"/>
      <c r="AF641" s="166"/>
      <c r="AG641" s="166"/>
      <c r="AH641" s="166"/>
      <c r="AI641" s="166"/>
      <c r="AJ641" s="166"/>
      <c r="AK641" s="166"/>
      <c r="AL641" s="166"/>
      <c r="AM641" s="166"/>
      <c r="AN641" s="166"/>
      <c r="AO641" s="166"/>
      <c r="AP641" s="166"/>
      <c r="AQ641" s="166"/>
      <c r="AR641" s="166"/>
      <c r="AS641" s="166"/>
      <c r="AT641" s="166"/>
      <c r="AU641" s="166"/>
      <c r="AV641" s="166"/>
      <c r="AW641" s="166"/>
      <c r="AX641" s="166"/>
      <c r="AY641" s="166"/>
      <c r="AZ641" s="166"/>
      <c r="BA641" s="166"/>
      <c r="BB641" s="166"/>
      <c r="BC641" s="166"/>
      <c r="BD641" s="166"/>
      <c r="BE641" s="166"/>
      <c r="BF641" s="166"/>
      <c r="BG641" s="166"/>
      <c r="BH641" s="166"/>
      <c r="BI641" s="166"/>
      <c r="BJ641" s="166"/>
      <c r="BK641" s="166"/>
      <c r="BL641" s="166"/>
      <c r="BM641" s="166"/>
      <c r="BN641" s="166"/>
      <c r="BO641" s="166"/>
      <c r="BP641" s="166"/>
      <c r="BQ641" s="166"/>
      <c r="BR641" s="166"/>
      <c r="BS641" s="166"/>
      <c r="BT641" s="166"/>
    </row>
    <row r="642" spans="1:72" ht="15.75" customHeight="1" thickBot="1" x14ac:dyDescent="0.3">
      <c r="A642" s="165"/>
      <c r="B642" s="165"/>
      <c r="C642" s="148"/>
      <c r="D642" s="148"/>
      <c r="E642" s="166"/>
      <c r="F642" s="166"/>
      <c r="G642" s="166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  <c r="U642" s="166"/>
      <c r="V642" s="166"/>
      <c r="W642" s="166"/>
      <c r="X642" s="166"/>
      <c r="Y642" s="166"/>
      <c r="Z642" s="166"/>
      <c r="AA642" s="166"/>
      <c r="AB642" s="166"/>
      <c r="AC642" s="166"/>
      <c r="AD642" s="166"/>
      <c r="AE642" s="166"/>
      <c r="AF642" s="166"/>
      <c r="AG642" s="166"/>
      <c r="AH642" s="166"/>
      <c r="AI642" s="166"/>
      <c r="AJ642" s="166"/>
      <c r="AK642" s="166"/>
      <c r="AL642" s="166"/>
      <c r="AM642" s="166"/>
      <c r="AN642" s="166"/>
      <c r="AO642" s="166"/>
      <c r="AP642" s="166"/>
      <c r="AQ642" s="166"/>
      <c r="AR642" s="166"/>
      <c r="AS642" s="166"/>
      <c r="AT642" s="166"/>
      <c r="AU642" s="166"/>
      <c r="AV642" s="166"/>
      <c r="AW642" s="166"/>
      <c r="AX642" s="166"/>
      <c r="AY642" s="166"/>
      <c r="AZ642" s="166"/>
      <c r="BA642" s="166"/>
      <c r="BB642" s="166"/>
      <c r="BC642" s="166"/>
      <c r="BD642" s="166"/>
      <c r="BE642" s="166"/>
      <c r="BF642" s="166"/>
      <c r="BG642" s="166"/>
      <c r="BH642" s="166"/>
      <c r="BI642" s="166"/>
      <c r="BJ642" s="166"/>
      <c r="BK642" s="166"/>
      <c r="BL642" s="166"/>
      <c r="BM642" s="166"/>
      <c r="BN642" s="166"/>
      <c r="BO642" s="166"/>
      <c r="BP642" s="166"/>
      <c r="BQ642" s="166"/>
      <c r="BR642" s="166"/>
      <c r="BS642" s="166"/>
      <c r="BT642" s="166"/>
    </row>
    <row r="643" spans="1:72" ht="15.75" customHeight="1" thickBot="1" x14ac:dyDescent="0.3">
      <c r="A643" s="165"/>
      <c r="B643" s="165"/>
      <c r="C643" s="148"/>
      <c r="D643" s="148"/>
      <c r="E643" s="166"/>
      <c r="F643" s="166"/>
      <c r="G643" s="166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  <c r="U643" s="166"/>
      <c r="V643" s="166"/>
      <c r="W643" s="166"/>
      <c r="X643" s="166"/>
      <c r="Y643" s="166"/>
      <c r="Z643" s="166"/>
      <c r="AA643" s="166"/>
      <c r="AB643" s="166"/>
      <c r="AC643" s="166"/>
      <c r="AD643" s="166"/>
      <c r="AE643" s="166"/>
      <c r="AF643" s="166"/>
      <c r="AG643" s="166"/>
      <c r="AH643" s="166"/>
      <c r="AI643" s="166"/>
      <c r="AJ643" s="166"/>
      <c r="AK643" s="166"/>
      <c r="AL643" s="166"/>
      <c r="AM643" s="166"/>
      <c r="AN643" s="166"/>
      <c r="AO643" s="166"/>
      <c r="AP643" s="166"/>
      <c r="AQ643" s="166"/>
      <c r="AR643" s="166"/>
      <c r="AS643" s="166"/>
      <c r="AT643" s="166"/>
      <c r="AU643" s="166"/>
      <c r="AV643" s="166"/>
      <c r="AW643" s="166"/>
      <c r="AX643" s="166"/>
      <c r="AY643" s="166"/>
      <c r="AZ643" s="166"/>
      <c r="BA643" s="166"/>
      <c r="BB643" s="166"/>
      <c r="BC643" s="166"/>
      <c r="BD643" s="166"/>
      <c r="BE643" s="166"/>
      <c r="BF643" s="166"/>
      <c r="BG643" s="166"/>
      <c r="BH643" s="166"/>
      <c r="BI643" s="166"/>
      <c r="BJ643" s="166"/>
      <c r="BK643" s="166"/>
      <c r="BL643" s="166"/>
      <c r="BM643" s="166"/>
      <c r="BN643" s="166"/>
      <c r="BO643" s="166"/>
      <c r="BP643" s="166"/>
      <c r="BQ643" s="166"/>
      <c r="BR643" s="166"/>
      <c r="BS643" s="166"/>
      <c r="BT643" s="166"/>
    </row>
    <row r="644" spans="1:72" ht="15.75" customHeight="1" thickBot="1" x14ac:dyDescent="0.3">
      <c r="A644" s="165"/>
      <c r="B644" s="165"/>
      <c r="C644" s="148"/>
      <c r="D644" s="148"/>
      <c r="E644" s="166"/>
      <c r="F644" s="166"/>
      <c r="G644" s="166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  <c r="U644" s="166"/>
      <c r="V644" s="166"/>
      <c r="W644" s="166"/>
      <c r="X644" s="166"/>
      <c r="Y644" s="166"/>
      <c r="Z644" s="166"/>
      <c r="AA644" s="166"/>
      <c r="AB644" s="166"/>
      <c r="AC644" s="166"/>
      <c r="AD644" s="166"/>
      <c r="AE644" s="166"/>
      <c r="AF644" s="166"/>
      <c r="AG644" s="166"/>
      <c r="AH644" s="166"/>
      <c r="AI644" s="166"/>
      <c r="AJ644" s="166"/>
      <c r="AK644" s="166"/>
      <c r="AL644" s="166"/>
      <c r="AM644" s="166"/>
      <c r="AN644" s="166"/>
      <c r="AO644" s="166"/>
      <c r="AP644" s="166"/>
      <c r="AQ644" s="166"/>
      <c r="AR644" s="166"/>
      <c r="AS644" s="166"/>
      <c r="AT644" s="166"/>
      <c r="AU644" s="166"/>
      <c r="AV644" s="166"/>
      <c r="AW644" s="166"/>
      <c r="AX644" s="166"/>
      <c r="AY644" s="166"/>
      <c r="AZ644" s="166"/>
      <c r="BA644" s="166"/>
      <c r="BB644" s="166"/>
      <c r="BC644" s="166"/>
      <c r="BD644" s="166"/>
      <c r="BE644" s="166"/>
      <c r="BF644" s="166"/>
      <c r="BG644" s="166"/>
      <c r="BH644" s="166"/>
      <c r="BI644" s="166"/>
      <c r="BJ644" s="166"/>
      <c r="BK644" s="166"/>
      <c r="BL644" s="166"/>
      <c r="BM644" s="166"/>
      <c r="BN644" s="166"/>
      <c r="BO644" s="166"/>
      <c r="BP644" s="166"/>
      <c r="BQ644" s="166"/>
      <c r="BR644" s="166"/>
      <c r="BS644" s="166"/>
      <c r="BT644" s="166"/>
    </row>
    <row r="645" spans="1:72" ht="15.75" customHeight="1" thickBot="1" x14ac:dyDescent="0.3">
      <c r="A645" s="165"/>
      <c r="B645" s="165"/>
      <c r="C645" s="148"/>
      <c r="D645" s="148"/>
      <c r="E645" s="166"/>
      <c r="F645" s="166"/>
      <c r="G645" s="166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  <c r="U645" s="166"/>
      <c r="V645" s="166"/>
      <c r="W645" s="166"/>
      <c r="X645" s="166"/>
      <c r="Y645" s="166"/>
      <c r="Z645" s="166"/>
      <c r="AA645" s="166"/>
      <c r="AB645" s="166"/>
      <c r="AC645" s="166"/>
      <c r="AD645" s="166"/>
      <c r="AE645" s="166"/>
      <c r="AF645" s="166"/>
      <c r="AG645" s="166"/>
      <c r="AH645" s="166"/>
      <c r="AI645" s="166"/>
      <c r="AJ645" s="166"/>
      <c r="AK645" s="166"/>
      <c r="AL645" s="166"/>
      <c r="AM645" s="166"/>
      <c r="AN645" s="166"/>
      <c r="AO645" s="166"/>
      <c r="AP645" s="166"/>
      <c r="AQ645" s="166"/>
      <c r="AR645" s="166"/>
      <c r="AS645" s="166"/>
      <c r="AT645" s="166"/>
      <c r="AU645" s="166"/>
      <c r="AV645" s="166"/>
      <c r="AW645" s="166"/>
      <c r="AX645" s="166"/>
      <c r="AY645" s="166"/>
      <c r="AZ645" s="166"/>
      <c r="BA645" s="166"/>
      <c r="BB645" s="166"/>
      <c r="BC645" s="166"/>
      <c r="BD645" s="166"/>
      <c r="BE645" s="166"/>
      <c r="BF645" s="166"/>
      <c r="BG645" s="166"/>
      <c r="BH645" s="166"/>
      <c r="BI645" s="166"/>
      <c r="BJ645" s="166"/>
      <c r="BK645" s="166"/>
      <c r="BL645" s="166"/>
      <c r="BM645" s="166"/>
      <c r="BN645" s="166"/>
      <c r="BO645" s="166"/>
      <c r="BP645" s="166"/>
      <c r="BQ645" s="166"/>
      <c r="BR645" s="166"/>
      <c r="BS645" s="166"/>
      <c r="BT645" s="166"/>
    </row>
    <row r="646" spans="1:72" ht="15.75" customHeight="1" thickBot="1" x14ac:dyDescent="0.3">
      <c r="A646" s="165"/>
      <c r="B646" s="165"/>
      <c r="C646" s="148"/>
      <c r="D646" s="148"/>
      <c r="E646" s="166"/>
      <c r="F646" s="166"/>
      <c r="G646" s="166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  <c r="U646" s="166"/>
      <c r="V646" s="166"/>
      <c r="W646" s="166"/>
      <c r="X646" s="166"/>
      <c r="Y646" s="166"/>
      <c r="Z646" s="166"/>
      <c r="AA646" s="166"/>
      <c r="AB646" s="166"/>
      <c r="AC646" s="166"/>
      <c r="AD646" s="166"/>
      <c r="AE646" s="166"/>
      <c r="AF646" s="166"/>
      <c r="AG646" s="166"/>
      <c r="AH646" s="166"/>
      <c r="AI646" s="166"/>
      <c r="AJ646" s="166"/>
      <c r="AK646" s="166"/>
      <c r="AL646" s="166"/>
      <c r="AM646" s="166"/>
      <c r="AN646" s="166"/>
      <c r="AO646" s="166"/>
      <c r="AP646" s="166"/>
      <c r="AQ646" s="166"/>
      <c r="AR646" s="166"/>
      <c r="AS646" s="166"/>
      <c r="AT646" s="166"/>
      <c r="AU646" s="166"/>
      <c r="AV646" s="166"/>
      <c r="AW646" s="166"/>
      <c r="AX646" s="166"/>
      <c r="AY646" s="166"/>
      <c r="AZ646" s="166"/>
      <c r="BA646" s="166"/>
      <c r="BB646" s="166"/>
      <c r="BC646" s="166"/>
      <c r="BD646" s="166"/>
      <c r="BE646" s="166"/>
      <c r="BF646" s="166"/>
      <c r="BG646" s="166"/>
      <c r="BH646" s="166"/>
      <c r="BI646" s="166"/>
      <c r="BJ646" s="166"/>
      <c r="BK646" s="166"/>
      <c r="BL646" s="166"/>
      <c r="BM646" s="166"/>
      <c r="BN646" s="166"/>
      <c r="BO646" s="166"/>
      <c r="BP646" s="166"/>
      <c r="BQ646" s="166"/>
      <c r="BR646" s="166"/>
      <c r="BS646" s="166"/>
      <c r="BT646" s="166"/>
    </row>
    <row r="647" spans="1:72" ht="15.75" customHeight="1" thickBot="1" x14ac:dyDescent="0.3">
      <c r="A647" s="165"/>
      <c r="B647" s="165"/>
      <c r="C647" s="148"/>
      <c r="D647" s="148"/>
      <c r="E647" s="166"/>
      <c r="F647" s="166"/>
      <c r="G647" s="166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  <c r="U647" s="166"/>
      <c r="V647" s="166"/>
      <c r="W647" s="166"/>
      <c r="X647" s="166"/>
      <c r="Y647" s="166"/>
      <c r="Z647" s="166"/>
      <c r="AA647" s="166"/>
      <c r="AB647" s="166"/>
      <c r="AC647" s="166"/>
      <c r="AD647" s="166"/>
      <c r="AE647" s="166"/>
      <c r="AF647" s="166"/>
      <c r="AG647" s="166"/>
      <c r="AH647" s="166"/>
      <c r="AI647" s="166"/>
      <c r="AJ647" s="166"/>
      <c r="AK647" s="166"/>
      <c r="AL647" s="166"/>
      <c r="AM647" s="166"/>
      <c r="AN647" s="166"/>
      <c r="AO647" s="166"/>
      <c r="AP647" s="166"/>
      <c r="AQ647" s="166"/>
      <c r="AR647" s="166"/>
      <c r="AS647" s="166"/>
      <c r="AT647" s="166"/>
      <c r="AU647" s="166"/>
      <c r="AV647" s="166"/>
      <c r="AW647" s="166"/>
      <c r="AX647" s="166"/>
      <c r="AY647" s="166"/>
      <c r="AZ647" s="166"/>
      <c r="BA647" s="166"/>
      <c r="BB647" s="166"/>
      <c r="BC647" s="166"/>
      <c r="BD647" s="166"/>
      <c r="BE647" s="166"/>
      <c r="BF647" s="166"/>
      <c r="BG647" s="166"/>
      <c r="BH647" s="166"/>
      <c r="BI647" s="166"/>
      <c r="BJ647" s="166"/>
      <c r="BK647" s="166"/>
      <c r="BL647" s="166"/>
      <c r="BM647" s="166"/>
      <c r="BN647" s="166"/>
      <c r="BO647" s="166"/>
      <c r="BP647" s="166"/>
      <c r="BQ647" s="166"/>
      <c r="BR647" s="166"/>
      <c r="BS647" s="166"/>
      <c r="BT647" s="166"/>
    </row>
    <row r="648" spans="1:72" ht="15.75" customHeight="1" thickBot="1" x14ac:dyDescent="0.3">
      <c r="A648" s="165"/>
      <c r="B648" s="165"/>
      <c r="C648" s="148"/>
      <c r="D648" s="148"/>
      <c r="E648" s="166"/>
      <c r="F648" s="166"/>
      <c r="G648" s="166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  <c r="U648" s="166"/>
      <c r="V648" s="166"/>
      <c r="W648" s="166"/>
      <c r="X648" s="166"/>
      <c r="Y648" s="166"/>
      <c r="Z648" s="166"/>
      <c r="AA648" s="166"/>
      <c r="AB648" s="166"/>
      <c r="AC648" s="166"/>
      <c r="AD648" s="166"/>
      <c r="AE648" s="166"/>
      <c r="AF648" s="166"/>
      <c r="AG648" s="166"/>
      <c r="AH648" s="166"/>
      <c r="AI648" s="166"/>
      <c r="AJ648" s="166"/>
      <c r="AK648" s="166"/>
      <c r="AL648" s="166"/>
      <c r="AM648" s="166"/>
      <c r="AN648" s="166"/>
      <c r="AO648" s="166"/>
      <c r="AP648" s="166"/>
      <c r="AQ648" s="166"/>
      <c r="AR648" s="166"/>
      <c r="AS648" s="166"/>
      <c r="AT648" s="166"/>
      <c r="AU648" s="166"/>
      <c r="AV648" s="166"/>
      <c r="AW648" s="166"/>
      <c r="AX648" s="166"/>
      <c r="AY648" s="166"/>
      <c r="AZ648" s="166"/>
      <c r="BA648" s="166"/>
      <c r="BB648" s="166"/>
      <c r="BC648" s="166"/>
      <c r="BD648" s="166"/>
      <c r="BE648" s="166"/>
      <c r="BF648" s="166"/>
      <c r="BG648" s="166"/>
      <c r="BH648" s="166"/>
      <c r="BI648" s="166"/>
      <c r="BJ648" s="166"/>
      <c r="BK648" s="166"/>
      <c r="BL648" s="166"/>
      <c r="BM648" s="166"/>
      <c r="BN648" s="166"/>
      <c r="BO648" s="166"/>
      <c r="BP648" s="166"/>
      <c r="BQ648" s="166"/>
      <c r="BR648" s="166"/>
      <c r="BS648" s="166"/>
      <c r="BT648" s="166"/>
    </row>
    <row r="649" spans="1:72" ht="15.75" customHeight="1" thickBot="1" x14ac:dyDescent="0.3">
      <c r="A649" s="165"/>
      <c r="B649" s="165"/>
      <c r="C649" s="148"/>
      <c r="D649" s="148"/>
      <c r="E649" s="166"/>
      <c r="F649" s="166"/>
      <c r="G649" s="166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  <c r="U649" s="166"/>
      <c r="V649" s="166"/>
      <c r="W649" s="166"/>
      <c r="X649" s="166"/>
      <c r="Y649" s="166"/>
      <c r="Z649" s="166"/>
      <c r="AA649" s="166"/>
      <c r="AB649" s="166"/>
      <c r="AC649" s="166"/>
      <c r="AD649" s="166"/>
      <c r="AE649" s="166"/>
      <c r="AF649" s="166"/>
      <c r="AG649" s="166"/>
      <c r="AH649" s="166"/>
      <c r="AI649" s="166"/>
      <c r="AJ649" s="166"/>
      <c r="AK649" s="166"/>
      <c r="AL649" s="166"/>
      <c r="AM649" s="166"/>
      <c r="AN649" s="166"/>
      <c r="AO649" s="166"/>
      <c r="AP649" s="166"/>
      <c r="AQ649" s="166"/>
      <c r="AR649" s="166"/>
      <c r="AS649" s="166"/>
      <c r="AT649" s="166"/>
      <c r="AU649" s="166"/>
      <c r="AV649" s="166"/>
      <c r="AW649" s="166"/>
      <c r="AX649" s="166"/>
      <c r="AY649" s="166"/>
      <c r="AZ649" s="166"/>
      <c r="BA649" s="166"/>
      <c r="BB649" s="166"/>
      <c r="BC649" s="166"/>
      <c r="BD649" s="166"/>
      <c r="BE649" s="166"/>
      <c r="BF649" s="166"/>
      <c r="BG649" s="166"/>
      <c r="BH649" s="166"/>
      <c r="BI649" s="166"/>
      <c r="BJ649" s="166"/>
      <c r="BK649" s="166"/>
      <c r="BL649" s="166"/>
      <c r="BM649" s="166"/>
      <c r="BN649" s="166"/>
      <c r="BO649" s="166"/>
      <c r="BP649" s="166"/>
      <c r="BQ649" s="166"/>
      <c r="BR649" s="166"/>
      <c r="BS649" s="166"/>
      <c r="BT649" s="166"/>
    </row>
    <row r="650" spans="1:72" ht="15.75" customHeight="1" thickBot="1" x14ac:dyDescent="0.3">
      <c r="A650" s="165"/>
      <c r="B650" s="165"/>
      <c r="C650" s="148"/>
      <c r="D650" s="148"/>
      <c r="E650" s="166"/>
      <c r="F650" s="166"/>
      <c r="G650" s="166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  <c r="U650" s="166"/>
      <c r="V650" s="166"/>
      <c r="W650" s="166"/>
      <c r="X650" s="166"/>
      <c r="Y650" s="166"/>
      <c r="Z650" s="166"/>
      <c r="AA650" s="166"/>
      <c r="AB650" s="166"/>
      <c r="AC650" s="166"/>
      <c r="AD650" s="166"/>
      <c r="AE650" s="166"/>
      <c r="AF650" s="166"/>
      <c r="AG650" s="166"/>
      <c r="AH650" s="166"/>
      <c r="AI650" s="166"/>
      <c r="AJ650" s="166"/>
      <c r="AK650" s="166"/>
      <c r="AL650" s="166"/>
      <c r="AM650" s="166"/>
      <c r="AN650" s="166"/>
      <c r="AO650" s="166"/>
      <c r="AP650" s="166"/>
      <c r="AQ650" s="166"/>
      <c r="AR650" s="166"/>
      <c r="AS650" s="166"/>
      <c r="AT650" s="166"/>
      <c r="AU650" s="166"/>
      <c r="AV650" s="166"/>
      <c r="AW650" s="166"/>
      <c r="AX650" s="166"/>
      <c r="AY650" s="166"/>
      <c r="AZ650" s="166"/>
      <c r="BA650" s="166"/>
      <c r="BB650" s="166"/>
      <c r="BC650" s="166"/>
      <c r="BD650" s="166"/>
      <c r="BE650" s="166"/>
      <c r="BF650" s="166"/>
      <c r="BG650" s="166"/>
      <c r="BH650" s="166"/>
      <c r="BI650" s="166"/>
      <c r="BJ650" s="166"/>
      <c r="BK650" s="166"/>
      <c r="BL650" s="166"/>
      <c r="BM650" s="166"/>
      <c r="BN650" s="166"/>
      <c r="BO650" s="166"/>
      <c r="BP650" s="166"/>
      <c r="BQ650" s="166"/>
      <c r="BR650" s="166"/>
      <c r="BS650" s="166"/>
      <c r="BT650" s="166"/>
    </row>
    <row r="651" spans="1:72" ht="15.75" customHeight="1" thickBot="1" x14ac:dyDescent="0.3">
      <c r="A651" s="165"/>
      <c r="B651" s="165"/>
      <c r="C651" s="148"/>
      <c r="D651" s="148"/>
      <c r="E651" s="166"/>
      <c r="F651" s="166"/>
      <c r="G651" s="166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  <c r="U651" s="166"/>
      <c r="V651" s="166"/>
      <c r="W651" s="166"/>
      <c r="X651" s="166"/>
      <c r="Y651" s="166"/>
      <c r="Z651" s="166"/>
      <c r="AA651" s="166"/>
      <c r="AB651" s="166"/>
      <c r="AC651" s="166"/>
      <c r="AD651" s="166"/>
      <c r="AE651" s="166"/>
      <c r="AF651" s="166"/>
      <c r="AG651" s="166"/>
      <c r="AH651" s="166"/>
      <c r="AI651" s="166"/>
      <c r="AJ651" s="166"/>
      <c r="AK651" s="166"/>
      <c r="AL651" s="166"/>
      <c r="AM651" s="166"/>
      <c r="AN651" s="166"/>
      <c r="AO651" s="166"/>
      <c r="AP651" s="166"/>
      <c r="AQ651" s="166"/>
      <c r="AR651" s="166"/>
      <c r="AS651" s="166"/>
      <c r="AT651" s="166"/>
      <c r="AU651" s="166"/>
      <c r="AV651" s="166"/>
      <c r="AW651" s="166"/>
      <c r="AX651" s="166"/>
      <c r="AY651" s="166"/>
      <c r="AZ651" s="166"/>
      <c r="BA651" s="166"/>
      <c r="BB651" s="166"/>
      <c r="BC651" s="166"/>
      <c r="BD651" s="166"/>
      <c r="BE651" s="166"/>
      <c r="BF651" s="166"/>
      <c r="BG651" s="166"/>
      <c r="BH651" s="166"/>
      <c r="BI651" s="166"/>
      <c r="BJ651" s="166"/>
      <c r="BK651" s="166"/>
      <c r="BL651" s="166"/>
      <c r="BM651" s="166"/>
      <c r="BN651" s="166"/>
      <c r="BO651" s="166"/>
      <c r="BP651" s="166"/>
      <c r="BQ651" s="166"/>
      <c r="BR651" s="166"/>
      <c r="BS651" s="166"/>
      <c r="BT651" s="166"/>
    </row>
    <row r="652" spans="1:72" ht="15.75" customHeight="1" thickBot="1" x14ac:dyDescent="0.3">
      <c r="A652" s="165"/>
      <c r="B652" s="165"/>
      <c r="C652" s="148"/>
      <c r="D652" s="148"/>
      <c r="E652" s="166"/>
      <c r="F652" s="166"/>
      <c r="G652" s="166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  <c r="U652" s="166"/>
      <c r="V652" s="166"/>
      <c r="W652" s="166"/>
      <c r="X652" s="166"/>
      <c r="Y652" s="166"/>
      <c r="Z652" s="166"/>
      <c r="AA652" s="166"/>
      <c r="AB652" s="166"/>
      <c r="AC652" s="166"/>
      <c r="AD652" s="166"/>
      <c r="AE652" s="166"/>
      <c r="AF652" s="166"/>
      <c r="AG652" s="166"/>
      <c r="AH652" s="166"/>
      <c r="AI652" s="166"/>
      <c r="AJ652" s="166"/>
      <c r="AK652" s="166"/>
      <c r="AL652" s="166"/>
      <c r="AM652" s="166"/>
      <c r="AN652" s="166"/>
      <c r="AO652" s="166"/>
      <c r="AP652" s="166"/>
      <c r="AQ652" s="166"/>
      <c r="AR652" s="166"/>
      <c r="AS652" s="166"/>
      <c r="AT652" s="166"/>
      <c r="AU652" s="166"/>
      <c r="AV652" s="166"/>
      <c r="AW652" s="166"/>
      <c r="AX652" s="166"/>
      <c r="AY652" s="166"/>
      <c r="AZ652" s="166"/>
      <c r="BA652" s="166"/>
      <c r="BB652" s="166"/>
      <c r="BC652" s="166"/>
      <c r="BD652" s="166"/>
      <c r="BE652" s="166"/>
      <c r="BF652" s="166"/>
      <c r="BG652" s="166"/>
      <c r="BH652" s="166"/>
      <c r="BI652" s="166"/>
      <c r="BJ652" s="166"/>
      <c r="BK652" s="166"/>
      <c r="BL652" s="166"/>
      <c r="BM652" s="166"/>
      <c r="BN652" s="166"/>
      <c r="BO652" s="166"/>
      <c r="BP652" s="166"/>
      <c r="BQ652" s="166"/>
      <c r="BR652" s="166"/>
      <c r="BS652" s="166"/>
      <c r="BT652" s="166"/>
    </row>
    <row r="653" spans="1:72" ht="15.75" customHeight="1" thickBot="1" x14ac:dyDescent="0.3">
      <c r="A653" s="165"/>
      <c r="B653" s="165"/>
      <c r="C653" s="148"/>
      <c r="D653" s="148"/>
      <c r="E653" s="166"/>
      <c r="F653" s="166"/>
      <c r="G653" s="166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  <c r="U653" s="166"/>
      <c r="V653" s="166"/>
      <c r="W653" s="166"/>
      <c r="X653" s="166"/>
      <c r="Y653" s="166"/>
      <c r="Z653" s="166"/>
      <c r="AA653" s="166"/>
      <c r="AB653" s="166"/>
      <c r="AC653" s="166"/>
      <c r="AD653" s="166"/>
      <c r="AE653" s="166"/>
      <c r="AF653" s="166"/>
      <c r="AG653" s="166"/>
      <c r="AH653" s="166"/>
      <c r="AI653" s="166"/>
      <c r="AJ653" s="166"/>
      <c r="AK653" s="166"/>
      <c r="AL653" s="166"/>
      <c r="AM653" s="166"/>
      <c r="AN653" s="166"/>
      <c r="AO653" s="166"/>
      <c r="AP653" s="166"/>
      <c r="AQ653" s="166"/>
      <c r="AR653" s="166"/>
      <c r="AS653" s="166"/>
      <c r="AT653" s="166"/>
      <c r="AU653" s="166"/>
      <c r="AV653" s="166"/>
      <c r="AW653" s="166"/>
      <c r="AX653" s="166"/>
      <c r="AY653" s="166"/>
      <c r="AZ653" s="166"/>
      <c r="BA653" s="166"/>
      <c r="BB653" s="166"/>
      <c r="BC653" s="166"/>
      <c r="BD653" s="166"/>
      <c r="BE653" s="166"/>
      <c r="BF653" s="166"/>
      <c r="BG653" s="166"/>
      <c r="BH653" s="166"/>
      <c r="BI653" s="166"/>
      <c r="BJ653" s="166"/>
      <c r="BK653" s="166"/>
      <c r="BL653" s="166"/>
      <c r="BM653" s="166"/>
      <c r="BN653" s="166"/>
      <c r="BO653" s="166"/>
      <c r="BP653" s="166"/>
      <c r="BQ653" s="166"/>
      <c r="BR653" s="166"/>
      <c r="BS653" s="166"/>
      <c r="BT653" s="166"/>
    </row>
    <row r="654" spans="1:72" ht="15.75" customHeight="1" thickBot="1" x14ac:dyDescent="0.3">
      <c r="A654" s="165"/>
      <c r="B654" s="165"/>
      <c r="C654" s="148"/>
      <c r="D654" s="148"/>
      <c r="E654" s="166"/>
      <c r="F654" s="166"/>
      <c r="G654" s="166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  <c r="U654" s="166"/>
      <c r="V654" s="166"/>
      <c r="W654" s="166"/>
      <c r="X654" s="166"/>
      <c r="Y654" s="166"/>
      <c r="Z654" s="166"/>
      <c r="AA654" s="166"/>
      <c r="AB654" s="166"/>
      <c r="AC654" s="166"/>
      <c r="AD654" s="166"/>
      <c r="AE654" s="166"/>
      <c r="AF654" s="166"/>
      <c r="AG654" s="166"/>
      <c r="AH654" s="166"/>
      <c r="AI654" s="166"/>
      <c r="AJ654" s="166"/>
      <c r="AK654" s="166"/>
      <c r="AL654" s="166"/>
      <c r="AM654" s="166"/>
      <c r="AN654" s="166"/>
      <c r="AO654" s="166"/>
      <c r="AP654" s="166"/>
      <c r="AQ654" s="166"/>
      <c r="AR654" s="166"/>
      <c r="AS654" s="166"/>
      <c r="AT654" s="166"/>
      <c r="AU654" s="166"/>
      <c r="AV654" s="166"/>
      <c r="AW654" s="166"/>
      <c r="AX654" s="166"/>
      <c r="AY654" s="166"/>
      <c r="AZ654" s="166"/>
      <c r="BA654" s="166"/>
      <c r="BB654" s="166"/>
      <c r="BC654" s="166"/>
      <c r="BD654" s="166"/>
      <c r="BE654" s="166"/>
      <c r="BF654" s="166"/>
      <c r="BG654" s="166"/>
      <c r="BH654" s="166"/>
      <c r="BI654" s="166"/>
      <c r="BJ654" s="166"/>
      <c r="BK654" s="166"/>
      <c r="BL654" s="166"/>
      <c r="BM654" s="166"/>
      <c r="BN654" s="166"/>
      <c r="BO654" s="166"/>
      <c r="BP654" s="166"/>
      <c r="BQ654" s="166"/>
      <c r="BR654" s="166"/>
      <c r="BS654" s="166"/>
      <c r="BT654" s="166"/>
    </row>
    <row r="655" spans="1:72" ht="15.75" customHeight="1" thickBot="1" x14ac:dyDescent="0.3">
      <c r="A655" s="165"/>
      <c r="B655" s="165"/>
      <c r="C655" s="148"/>
      <c r="D655" s="148"/>
      <c r="E655" s="166"/>
      <c r="F655" s="166"/>
      <c r="G655" s="166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  <c r="U655" s="166"/>
      <c r="V655" s="166"/>
      <c r="W655" s="166"/>
      <c r="X655" s="166"/>
      <c r="Y655" s="166"/>
      <c r="Z655" s="166"/>
      <c r="AA655" s="166"/>
      <c r="AB655" s="166"/>
      <c r="AC655" s="166"/>
      <c r="AD655" s="166"/>
      <c r="AE655" s="166"/>
      <c r="AF655" s="166"/>
      <c r="AG655" s="166"/>
      <c r="AH655" s="166"/>
      <c r="AI655" s="166"/>
      <c r="AJ655" s="166"/>
      <c r="AK655" s="166"/>
      <c r="AL655" s="166"/>
      <c r="AM655" s="166"/>
      <c r="AN655" s="166"/>
      <c r="AO655" s="166"/>
      <c r="AP655" s="166"/>
      <c r="AQ655" s="166"/>
      <c r="AR655" s="166"/>
      <c r="AS655" s="166"/>
      <c r="AT655" s="166"/>
      <c r="AU655" s="166"/>
      <c r="AV655" s="166"/>
      <c r="AW655" s="166"/>
      <c r="AX655" s="166"/>
      <c r="AY655" s="166"/>
      <c r="AZ655" s="166"/>
      <c r="BA655" s="166"/>
      <c r="BB655" s="166"/>
      <c r="BC655" s="166"/>
      <c r="BD655" s="166"/>
      <c r="BE655" s="166"/>
      <c r="BF655" s="166"/>
      <c r="BG655" s="166"/>
      <c r="BH655" s="166"/>
      <c r="BI655" s="166"/>
      <c r="BJ655" s="166"/>
      <c r="BK655" s="166"/>
      <c r="BL655" s="166"/>
      <c r="BM655" s="166"/>
      <c r="BN655" s="166"/>
      <c r="BO655" s="166"/>
      <c r="BP655" s="166"/>
      <c r="BQ655" s="166"/>
      <c r="BR655" s="166"/>
      <c r="BS655" s="166"/>
      <c r="BT655" s="166"/>
    </row>
    <row r="656" spans="1:72" ht="15.75" customHeight="1" thickBot="1" x14ac:dyDescent="0.3">
      <c r="A656" s="165"/>
      <c r="B656" s="165"/>
      <c r="C656" s="148"/>
      <c r="D656" s="148"/>
      <c r="E656" s="166"/>
      <c r="F656" s="166"/>
      <c r="G656" s="166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  <c r="U656" s="166"/>
      <c r="V656" s="166"/>
      <c r="W656" s="166"/>
      <c r="X656" s="166"/>
      <c r="Y656" s="166"/>
      <c r="Z656" s="166"/>
      <c r="AA656" s="166"/>
      <c r="AB656" s="166"/>
      <c r="AC656" s="166"/>
      <c r="AD656" s="166"/>
      <c r="AE656" s="166"/>
      <c r="AF656" s="166"/>
      <c r="AG656" s="166"/>
      <c r="AH656" s="166"/>
      <c r="AI656" s="166"/>
      <c r="AJ656" s="166"/>
      <c r="AK656" s="166"/>
      <c r="AL656" s="166"/>
      <c r="AM656" s="166"/>
      <c r="AN656" s="166"/>
      <c r="AO656" s="166"/>
      <c r="AP656" s="166"/>
      <c r="AQ656" s="166"/>
      <c r="AR656" s="166"/>
      <c r="AS656" s="166"/>
      <c r="AT656" s="166"/>
      <c r="AU656" s="166"/>
      <c r="AV656" s="166"/>
      <c r="AW656" s="166"/>
      <c r="AX656" s="166"/>
      <c r="AY656" s="166"/>
      <c r="AZ656" s="166"/>
      <c r="BA656" s="166"/>
      <c r="BB656" s="166"/>
      <c r="BC656" s="166"/>
      <c r="BD656" s="166"/>
      <c r="BE656" s="166"/>
      <c r="BF656" s="166"/>
      <c r="BG656" s="166"/>
      <c r="BH656" s="166"/>
      <c r="BI656" s="166"/>
      <c r="BJ656" s="166"/>
      <c r="BK656" s="166"/>
      <c r="BL656" s="166"/>
      <c r="BM656" s="166"/>
      <c r="BN656" s="166"/>
      <c r="BO656" s="166"/>
      <c r="BP656" s="166"/>
      <c r="BQ656" s="166"/>
      <c r="BR656" s="166"/>
      <c r="BS656" s="166"/>
      <c r="BT656" s="166"/>
    </row>
    <row r="657" spans="1:72" ht="15.75" customHeight="1" thickBot="1" x14ac:dyDescent="0.3">
      <c r="A657" s="165"/>
      <c r="B657" s="165"/>
      <c r="C657" s="148"/>
      <c r="D657" s="148"/>
      <c r="E657" s="166"/>
      <c r="F657" s="166"/>
      <c r="G657" s="166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  <c r="U657" s="166"/>
      <c r="V657" s="166"/>
      <c r="W657" s="166"/>
      <c r="X657" s="166"/>
      <c r="Y657" s="166"/>
      <c r="Z657" s="166"/>
      <c r="AA657" s="166"/>
      <c r="AB657" s="166"/>
      <c r="AC657" s="166"/>
      <c r="AD657" s="166"/>
      <c r="AE657" s="166"/>
      <c r="AF657" s="166"/>
      <c r="AG657" s="166"/>
      <c r="AH657" s="166"/>
      <c r="AI657" s="166"/>
      <c r="AJ657" s="166"/>
      <c r="AK657" s="166"/>
      <c r="AL657" s="166"/>
      <c r="AM657" s="166"/>
      <c r="AN657" s="166"/>
      <c r="AO657" s="166"/>
      <c r="AP657" s="166"/>
      <c r="AQ657" s="166"/>
      <c r="AR657" s="166"/>
      <c r="AS657" s="166"/>
      <c r="AT657" s="166"/>
      <c r="AU657" s="166"/>
      <c r="AV657" s="166"/>
      <c r="AW657" s="166"/>
      <c r="AX657" s="166"/>
      <c r="AY657" s="166"/>
      <c r="AZ657" s="166"/>
      <c r="BA657" s="166"/>
      <c r="BB657" s="166"/>
      <c r="BC657" s="166"/>
      <c r="BD657" s="166"/>
      <c r="BE657" s="166"/>
      <c r="BF657" s="166"/>
      <c r="BG657" s="166"/>
      <c r="BH657" s="166"/>
      <c r="BI657" s="166"/>
      <c r="BJ657" s="166"/>
      <c r="BK657" s="166"/>
      <c r="BL657" s="166"/>
      <c r="BM657" s="166"/>
      <c r="BN657" s="166"/>
      <c r="BO657" s="166"/>
      <c r="BP657" s="166"/>
      <c r="BQ657" s="166"/>
      <c r="BR657" s="166"/>
      <c r="BS657" s="166"/>
      <c r="BT657" s="166"/>
    </row>
    <row r="658" spans="1:72" ht="15.75" customHeight="1" thickBot="1" x14ac:dyDescent="0.3">
      <c r="A658" s="165"/>
      <c r="B658" s="165"/>
      <c r="C658" s="148"/>
      <c r="D658" s="148"/>
      <c r="E658" s="166"/>
      <c r="F658" s="166"/>
      <c r="G658" s="166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  <c r="U658" s="166"/>
      <c r="V658" s="166"/>
      <c r="W658" s="166"/>
      <c r="X658" s="166"/>
      <c r="Y658" s="166"/>
      <c r="Z658" s="166"/>
      <c r="AA658" s="166"/>
      <c r="AB658" s="166"/>
      <c r="AC658" s="166"/>
      <c r="AD658" s="166"/>
      <c r="AE658" s="166"/>
      <c r="AF658" s="166"/>
      <c r="AG658" s="166"/>
      <c r="AH658" s="166"/>
      <c r="AI658" s="166"/>
      <c r="AJ658" s="166"/>
      <c r="AK658" s="166"/>
      <c r="AL658" s="166"/>
      <c r="AM658" s="166"/>
      <c r="AN658" s="166"/>
      <c r="AO658" s="166"/>
      <c r="AP658" s="166"/>
      <c r="AQ658" s="166"/>
      <c r="AR658" s="166"/>
      <c r="AS658" s="166"/>
      <c r="AT658" s="166"/>
      <c r="AU658" s="166"/>
      <c r="AV658" s="166"/>
      <c r="AW658" s="166"/>
      <c r="AX658" s="166"/>
      <c r="AY658" s="166"/>
      <c r="AZ658" s="166"/>
      <c r="BA658" s="166"/>
      <c r="BB658" s="166"/>
      <c r="BC658" s="166"/>
      <c r="BD658" s="166"/>
      <c r="BE658" s="166"/>
      <c r="BF658" s="166"/>
      <c r="BG658" s="166"/>
      <c r="BH658" s="166"/>
      <c r="BI658" s="166"/>
      <c r="BJ658" s="166"/>
      <c r="BK658" s="166"/>
      <c r="BL658" s="166"/>
      <c r="BM658" s="166"/>
      <c r="BN658" s="166"/>
      <c r="BO658" s="166"/>
      <c r="BP658" s="166"/>
      <c r="BQ658" s="166"/>
      <c r="BR658" s="166"/>
      <c r="BS658" s="166"/>
      <c r="BT658" s="166"/>
    </row>
    <row r="659" spans="1:72" ht="15.75" customHeight="1" thickBot="1" x14ac:dyDescent="0.3">
      <c r="A659" s="165"/>
      <c r="B659" s="165"/>
      <c r="C659" s="148"/>
      <c r="D659" s="148"/>
      <c r="E659" s="166"/>
      <c r="F659" s="166"/>
      <c r="G659" s="166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  <c r="U659" s="166"/>
      <c r="V659" s="166"/>
      <c r="W659" s="166"/>
      <c r="X659" s="166"/>
      <c r="Y659" s="166"/>
      <c r="Z659" s="166"/>
      <c r="AA659" s="166"/>
      <c r="AB659" s="166"/>
      <c r="AC659" s="166"/>
      <c r="AD659" s="166"/>
      <c r="AE659" s="166"/>
      <c r="AF659" s="166"/>
      <c r="AG659" s="166"/>
      <c r="AH659" s="166"/>
      <c r="AI659" s="166"/>
      <c r="AJ659" s="166"/>
      <c r="AK659" s="166"/>
      <c r="AL659" s="166"/>
      <c r="AM659" s="166"/>
      <c r="AN659" s="166"/>
      <c r="AO659" s="166"/>
      <c r="AP659" s="166"/>
      <c r="AQ659" s="166"/>
      <c r="AR659" s="166"/>
      <c r="AS659" s="166"/>
      <c r="AT659" s="166"/>
      <c r="AU659" s="166"/>
      <c r="AV659" s="166"/>
      <c r="AW659" s="166"/>
      <c r="AX659" s="166"/>
      <c r="AY659" s="166"/>
      <c r="AZ659" s="166"/>
      <c r="BA659" s="166"/>
      <c r="BB659" s="166"/>
      <c r="BC659" s="166"/>
      <c r="BD659" s="166"/>
      <c r="BE659" s="166"/>
      <c r="BF659" s="166"/>
      <c r="BG659" s="166"/>
      <c r="BH659" s="166"/>
      <c r="BI659" s="166"/>
      <c r="BJ659" s="166"/>
      <c r="BK659" s="166"/>
      <c r="BL659" s="166"/>
      <c r="BM659" s="166"/>
      <c r="BN659" s="166"/>
      <c r="BO659" s="166"/>
      <c r="BP659" s="166"/>
      <c r="BQ659" s="166"/>
      <c r="BR659" s="166"/>
      <c r="BS659" s="166"/>
      <c r="BT659" s="166"/>
    </row>
    <row r="660" spans="1:72" ht="15.75" customHeight="1" thickBot="1" x14ac:dyDescent="0.3">
      <c r="A660" s="165"/>
      <c r="B660" s="165"/>
      <c r="C660" s="148"/>
      <c r="D660" s="148"/>
      <c r="E660" s="166"/>
      <c r="F660" s="166"/>
      <c r="G660" s="166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  <c r="U660" s="166"/>
      <c r="V660" s="166"/>
      <c r="W660" s="166"/>
      <c r="X660" s="166"/>
      <c r="Y660" s="166"/>
      <c r="Z660" s="166"/>
      <c r="AA660" s="166"/>
      <c r="AB660" s="166"/>
      <c r="AC660" s="166"/>
      <c r="AD660" s="166"/>
      <c r="AE660" s="166"/>
      <c r="AF660" s="166"/>
      <c r="AG660" s="166"/>
      <c r="AH660" s="166"/>
      <c r="AI660" s="166"/>
      <c r="AJ660" s="166"/>
      <c r="AK660" s="166"/>
      <c r="AL660" s="166"/>
      <c r="AM660" s="166"/>
      <c r="AN660" s="166"/>
      <c r="AO660" s="166"/>
      <c r="AP660" s="166"/>
      <c r="AQ660" s="166"/>
      <c r="AR660" s="166"/>
      <c r="AS660" s="166"/>
      <c r="AT660" s="166"/>
      <c r="AU660" s="166"/>
      <c r="AV660" s="166"/>
      <c r="AW660" s="166"/>
      <c r="AX660" s="166"/>
      <c r="AY660" s="166"/>
      <c r="AZ660" s="166"/>
      <c r="BA660" s="166"/>
      <c r="BB660" s="166"/>
      <c r="BC660" s="166"/>
      <c r="BD660" s="166"/>
      <c r="BE660" s="166"/>
      <c r="BF660" s="166"/>
      <c r="BG660" s="166"/>
      <c r="BH660" s="166"/>
      <c r="BI660" s="166"/>
      <c r="BJ660" s="166"/>
      <c r="BK660" s="166"/>
      <c r="BL660" s="166"/>
      <c r="BM660" s="166"/>
      <c r="BN660" s="166"/>
      <c r="BO660" s="166"/>
      <c r="BP660" s="166"/>
      <c r="BQ660" s="166"/>
      <c r="BR660" s="166"/>
      <c r="BS660" s="166"/>
      <c r="BT660" s="166"/>
    </row>
    <row r="661" spans="1:72" ht="15.75" customHeight="1" thickBot="1" x14ac:dyDescent="0.3">
      <c r="A661" s="165"/>
      <c r="B661" s="165"/>
      <c r="C661" s="148"/>
      <c r="D661" s="148"/>
      <c r="E661" s="166"/>
      <c r="F661" s="166"/>
      <c r="G661" s="166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  <c r="U661" s="166"/>
      <c r="V661" s="166"/>
      <c r="W661" s="166"/>
      <c r="X661" s="166"/>
      <c r="Y661" s="166"/>
      <c r="Z661" s="166"/>
      <c r="AA661" s="166"/>
      <c r="AB661" s="166"/>
      <c r="AC661" s="166"/>
      <c r="AD661" s="166"/>
      <c r="AE661" s="166"/>
      <c r="AF661" s="166"/>
      <c r="AG661" s="166"/>
      <c r="AH661" s="166"/>
      <c r="AI661" s="166"/>
      <c r="AJ661" s="166"/>
      <c r="AK661" s="166"/>
      <c r="AL661" s="166"/>
      <c r="AM661" s="166"/>
      <c r="AN661" s="166"/>
      <c r="AO661" s="166"/>
      <c r="AP661" s="166"/>
      <c r="AQ661" s="166"/>
      <c r="AR661" s="166"/>
      <c r="AS661" s="166"/>
      <c r="AT661" s="166"/>
      <c r="AU661" s="166"/>
      <c r="AV661" s="166"/>
      <c r="AW661" s="166"/>
      <c r="AX661" s="166"/>
      <c r="AY661" s="166"/>
      <c r="AZ661" s="166"/>
      <c r="BA661" s="166"/>
      <c r="BB661" s="166"/>
      <c r="BC661" s="166"/>
      <c r="BD661" s="166"/>
      <c r="BE661" s="166"/>
      <c r="BF661" s="166"/>
      <c r="BG661" s="166"/>
      <c r="BH661" s="166"/>
      <c r="BI661" s="166"/>
      <c r="BJ661" s="166"/>
      <c r="BK661" s="166"/>
      <c r="BL661" s="166"/>
      <c r="BM661" s="166"/>
      <c r="BN661" s="166"/>
      <c r="BO661" s="166"/>
      <c r="BP661" s="166"/>
      <c r="BQ661" s="166"/>
      <c r="BR661" s="166"/>
      <c r="BS661" s="166"/>
      <c r="BT661" s="166"/>
    </row>
    <row r="662" spans="1:72" ht="15.75" customHeight="1" thickBot="1" x14ac:dyDescent="0.3">
      <c r="A662" s="165"/>
      <c r="B662" s="165"/>
      <c r="C662" s="148"/>
      <c r="D662" s="148"/>
      <c r="E662" s="166"/>
      <c r="F662" s="166"/>
      <c r="G662" s="166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  <c r="U662" s="166"/>
      <c r="V662" s="166"/>
      <c r="W662" s="166"/>
      <c r="X662" s="166"/>
      <c r="Y662" s="166"/>
      <c r="Z662" s="166"/>
      <c r="AA662" s="166"/>
      <c r="AB662" s="166"/>
      <c r="AC662" s="166"/>
      <c r="AD662" s="166"/>
      <c r="AE662" s="166"/>
      <c r="AF662" s="166"/>
      <c r="AG662" s="166"/>
      <c r="AH662" s="166"/>
      <c r="AI662" s="166"/>
      <c r="AJ662" s="166"/>
      <c r="AK662" s="166"/>
      <c r="AL662" s="166"/>
      <c r="AM662" s="166"/>
      <c r="AN662" s="166"/>
      <c r="AO662" s="166"/>
      <c r="AP662" s="166"/>
      <c r="AQ662" s="166"/>
      <c r="AR662" s="166"/>
      <c r="AS662" s="166"/>
      <c r="AT662" s="166"/>
      <c r="AU662" s="166"/>
      <c r="AV662" s="166"/>
      <c r="AW662" s="166"/>
      <c r="AX662" s="166"/>
      <c r="AY662" s="166"/>
      <c r="AZ662" s="166"/>
      <c r="BA662" s="166"/>
      <c r="BB662" s="166"/>
      <c r="BC662" s="166"/>
      <c r="BD662" s="166"/>
      <c r="BE662" s="166"/>
      <c r="BF662" s="166"/>
      <c r="BG662" s="166"/>
      <c r="BH662" s="166"/>
      <c r="BI662" s="166"/>
      <c r="BJ662" s="166"/>
      <c r="BK662" s="166"/>
      <c r="BL662" s="166"/>
      <c r="BM662" s="166"/>
      <c r="BN662" s="166"/>
      <c r="BO662" s="166"/>
      <c r="BP662" s="166"/>
      <c r="BQ662" s="166"/>
      <c r="BR662" s="166"/>
      <c r="BS662" s="166"/>
      <c r="BT662" s="166"/>
    </row>
    <row r="663" spans="1:72" ht="15.75" customHeight="1" thickBot="1" x14ac:dyDescent="0.3">
      <c r="A663" s="165"/>
      <c r="B663" s="165"/>
      <c r="C663" s="148"/>
      <c r="D663" s="148"/>
      <c r="E663" s="166"/>
      <c r="F663" s="166"/>
      <c r="G663" s="166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  <c r="U663" s="166"/>
      <c r="V663" s="166"/>
      <c r="W663" s="166"/>
      <c r="X663" s="166"/>
      <c r="Y663" s="166"/>
      <c r="Z663" s="166"/>
      <c r="AA663" s="166"/>
      <c r="AB663" s="166"/>
      <c r="AC663" s="166"/>
      <c r="AD663" s="166"/>
      <c r="AE663" s="166"/>
      <c r="AF663" s="166"/>
      <c r="AG663" s="166"/>
      <c r="AH663" s="166"/>
      <c r="AI663" s="166"/>
      <c r="AJ663" s="166"/>
      <c r="AK663" s="166"/>
      <c r="AL663" s="166"/>
      <c r="AM663" s="166"/>
      <c r="AN663" s="166"/>
      <c r="AO663" s="166"/>
      <c r="AP663" s="166"/>
      <c r="AQ663" s="166"/>
      <c r="AR663" s="166"/>
      <c r="AS663" s="166"/>
      <c r="AT663" s="166"/>
      <c r="AU663" s="166"/>
      <c r="AV663" s="166"/>
      <c r="AW663" s="166"/>
      <c r="AX663" s="166"/>
      <c r="AY663" s="166"/>
      <c r="AZ663" s="166"/>
      <c r="BA663" s="166"/>
      <c r="BB663" s="166"/>
      <c r="BC663" s="166"/>
      <c r="BD663" s="166"/>
      <c r="BE663" s="166"/>
      <c r="BF663" s="166"/>
      <c r="BG663" s="166"/>
      <c r="BH663" s="166"/>
      <c r="BI663" s="166"/>
      <c r="BJ663" s="166"/>
      <c r="BK663" s="166"/>
      <c r="BL663" s="166"/>
      <c r="BM663" s="166"/>
      <c r="BN663" s="166"/>
      <c r="BO663" s="166"/>
      <c r="BP663" s="166"/>
      <c r="BQ663" s="166"/>
      <c r="BR663" s="166"/>
      <c r="BS663" s="166"/>
      <c r="BT663" s="166"/>
    </row>
    <row r="664" spans="1:72" ht="15.75" customHeight="1" thickBot="1" x14ac:dyDescent="0.3">
      <c r="A664" s="165"/>
      <c r="B664" s="165"/>
      <c r="C664" s="148"/>
      <c r="D664" s="148"/>
      <c r="E664" s="166"/>
      <c r="F664" s="166"/>
      <c r="G664" s="166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  <c r="U664" s="166"/>
      <c r="V664" s="166"/>
      <c r="W664" s="166"/>
      <c r="X664" s="166"/>
      <c r="Y664" s="166"/>
      <c r="Z664" s="166"/>
      <c r="AA664" s="166"/>
      <c r="AB664" s="166"/>
      <c r="AC664" s="166"/>
      <c r="AD664" s="166"/>
      <c r="AE664" s="166"/>
      <c r="AF664" s="166"/>
      <c r="AG664" s="166"/>
      <c r="AH664" s="166"/>
      <c r="AI664" s="166"/>
      <c r="AJ664" s="166"/>
      <c r="AK664" s="166"/>
      <c r="AL664" s="166"/>
      <c r="AM664" s="166"/>
      <c r="AN664" s="166"/>
      <c r="AO664" s="166"/>
      <c r="AP664" s="166"/>
      <c r="AQ664" s="166"/>
      <c r="AR664" s="166"/>
      <c r="AS664" s="166"/>
      <c r="AT664" s="166"/>
      <c r="AU664" s="166"/>
      <c r="AV664" s="166"/>
      <c r="AW664" s="166"/>
      <c r="AX664" s="166"/>
      <c r="AY664" s="166"/>
      <c r="AZ664" s="166"/>
      <c r="BA664" s="166"/>
      <c r="BB664" s="166"/>
      <c r="BC664" s="166"/>
      <c r="BD664" s="166"/>
      <c r="BE664" s="166"/>
      <c r="BF664" s="166"/>
      <c r="BG664" s="166"/>
      <c r="BH664" s="166"/>
      <c r="BI664" s="166"/>
      <c r="BJ664" s="166"/>
      <c r="BK664" s="166"/>
      <c r="BL664" s="166"/>
      <c r="BM664" s="166"/>
      <c r="BN664" s="166"/>
      <c r="BO664" s="166"/>
      <c r="BP664" s="166"/>
      <c r="BQ664" s="166"/>
      <c r="BR664" s="166"/>
      <c r="BS664" s="166"/>
      <c r="BT664" s="166"/>
    </row>
    <row r="665" spans="1:72" ht="15.75" customHeight="1" thickBot="1" x14ac:dyDescent="0.3">
      <c r="A665" s="165"/>
      <c r="B665" s="165"/>
      <c r="C665" s="148"/>
      <c r="D665" s="148"/>
      <c r="E665" s="166"/>
      <c r="F665" s="166"/>
      <c r="G665" s="166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  <c r="U665" s="166"/>
      <c r="V665" s="166"/>
      <c r="W665" s="166"/>
      <c r="X665" s="166"/>
      <c r="Y665" s="166"/>
      <c r="Z665" s="166"/>
      <c r="AA665" s="166"/>
      <c r="AB665" s="166"/>
      <c r="AC665" s="166"/>
      <c r="AD665" s="166"/>
      <c r="AE665" s="166"/>
      <c r="AF665" s="166"/>
      <c r="AG665" s="166"/>
      <c r="AH665" s="166"/>
      <c r="AI665" s="166"/>
      <c r="AJ665" s="166"/>
      <c r="AK665" s="166"/>
      <c r="AL665" s="166"/>
      <c r="AM665" s="166"/>
      <c r="AN665" s="166"/>
      <c r="AO665" s="166"/>
      <c r="AP665" s="166"/>
      <c r="AQ665" s="166"/>
      <c r="AR665" s="166"/>
      <c r="AS665" s="166"/>
      <c r="AT665" s="166"/>
      <c r="AU665" s="166"/>
      <c r="AV665" s="166"/>
      <c r="AW665" s="166"/>
      <c r="AX665" s="166"/>
      <c r="AY665" s="166"/>
      <c r="AZ665" s="166"/>
      <c r="BA665" s="166"/>
      <c r="BB665" s="166"/>
      <c r="BC665" s="166"/>
      <c r="BD665" s="166"/>
      <c r="BE665" s="166"/>
      <c r="BF665" s="166"/>
      <c r="BG665" s="166"/>
      <c r="BH665" s="166"/>
      <c r="BI665" s="166"/>
      <c r="BJ665" s="166"/>
      <c r="BK665" s="166"/>
      <c r="BL665" s="166"/>
      <c r="BM665" s="166"/>
      <c r="BN665" s="166"/>
      <c r="BO665" s="166"/>
      <c r="BP665" s="166"/>
      <c r="BQ665" s="166"/>
      <c r="BR665" s="166"/>
      <c r="BS665" s="166"/>
      <c r="BT665" s="166"/>
    </row>
    <row r="666" spans="1:72" ht="15.75" customHeight="1" thickBot="1" x14ac:dyDescent="0.3">
      <c r="A666" s="165"/>
      <c r="B666" s="165"/>
      <c r="C666" s="148"/>
      <c r="D666" s="148"/>
      <c r="E666" s="166"/>
      <c r="F666" s="166"/>
      <c r="G666" s="166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  <c r="U666" s="166"/>
      <c r="V666" s="166"/>
      <c r="W666" s="166"/>
      <c r="X666" s="166"/>
      <c r="Y666" s="166"/>
      <c r="Z666" s="166"/>
      <c r="AA666" s="166"/>
      <c r="AB666" s="166"/>
      <c r="AC666" s="166"/>
      <c r="AD666" s="166"/>
      <c r="AE666" s="166"/>
      <c r="AF666" s="166"/>
      <c r="AG666" s="166"/>
      <c r="AH666" s="166"/>
      <c r="AI666" s="166"/>
      <c r="AJ666" s="166"/>
      <c r="AK666" s="166"/>
      <c r="AL666" s="166"/>
      <c r="AM666" s="166"/>
      <c r="AN666" s="166"/>
      <c r="AO666" s="166"/>
      <c r="AP666" s="166"/>
      <c r="AQ666" s="166"/>
      <c r="AR666" s="166"/>
      <c r="AS666" s="166"/>
      <c r="AT666" s="166"/>
      <c r="AU666" s="166"/>
      <c r="AV666" s="166"/>
      <c r="AW666" s="166"/>
      <c r="AX666" s="166"/>
      <c r="AY666" s="166"/>
      <c r="AZ666" s="166"/>
      <c r="BA666" s="166"/>
      <c r="BB666" s="166"/>
      <c r="BC666" s="166"/>
      <c r="BD666" s="166"/>
      <c r="BE666" s="166"/>
      <c r="BF666" s="166"/>
      <c r="BG666" s="166"/>
      <c r="BH666" s="166"/>
      <c r="BI666" s="166"/>
      <c r="BJ666" s="166"/>
      <c r="BK666" s="166"/>
      <c r="BL666" s="166"/>
      <c r="BM666" s="166"/>
      <c r="BN666" s="166"/>
      <c r="BO666" s="166"/>
      <c r="BP666" s="166"/>
      <c r="BQ666" s="166"/>
      <c r="BR666" s="166"/>
      <c r="BS666" s="166"/>
      <c r="BT666" s="166"/>
    </row>
    <row r="667" spans="1:72" ht="15.75" customHeight="1" thickBot="1" x14ac:dyDescent="0.3">
      <c r="A667" s="165"/>
      <c r="B667" s="165"/>
      <c r="C667" s="148"/>
      <c r="D667" s="148"/>
      <c r="E667" s="166"/>
      <c r="F667" s="166"/>
      <c r="G667" s="166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  <c r="U667" s="166"/>
      <c r="V667" s="166"/>
      <c r="W667" s="166"/>
      <c r="X667" s="166"/>
      <c r="Y667" s="166"/>
      <c r="Z667" s="166"/>
      <c r="AA667" s="166"/>
      <c r="AB667" s="166"/>
      <c r="AC667" s="166"/>
      <c r="AD667" s="166"/>
      <c r="AE667" s="166"/>
      <c r="AF667" s="166"/>
      <c r="AG667" s="166"/>
      <c r="AH667" s="166"/>
      <c r="AI667" s="166"/>
      <c r="AJ667" s="166"/>
      <c r="AK667" s="166"/>
      <c r="AL667" s="166"/>
      <c r="AM667" s="166"/>
      <c r="AN667" s="166"/>
      <c r="AO667" s="166"/>
      <c r="AP667" s="166"/>
      <c r="AQ667" s="166"/>
      <c r="AR667" s="166"/>
      <c r="AS667" s="166"/>
      <c r="AT667" s="166"/>
      <c r="AU667" s="166"/>
      <c r="AV667" s="166"/>
      <c r="AW667" s="166"/>
      <c r="AX667" s="166"/>
      <c r="AY667" s="166"/>
      <c r="AZ667" s="166"/>
      <c r="BA667" s="166"/>
      <c r="BB667" s="166"/>
      <c r="BC667" s="166"/>
      <c r="BD667" s="166"/>
      <c r="BE667" s="166"/>
      <c r="BF667" s="166"/>
      <c r="BG667" s="166"/>
      <c r="BH667" s="166"/>
      <c r="BI667" s="166"/>
      <c r="BJ667" s="166"/>
      <c r="BK667" s="166"/>
      <c r="BL667" s="166"/>
      <c r="BM667" s="166"/>
      <c r="BN667" s="166"/>
      <c r="BO667" s="166"/>
      <c r="BP667" s="166"/>
      <c r="BQ667" s="166"/>
      <c r="BR667" s="166"/>
      <c r="BS667" s="166"/>
      <c r="BT667" s="166"/>
    </row>
    <row r="668" spans="1:72" ht="15.75" customHeight="1" thickBot="1" x14ac:dyDescent="0.3">
      <c r="A668" s="165"/>
      <c r="B668" s="165"/>
      <c r="C668" s="148"/>
      <c r="D668" s="148"/>
      <c r="E668" s="166"/>
      <c r="F668" s="166"/>
      <c r="G668" s="166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  <c r="U668" s="166"/>
      <c r="V668" s="166"/>
      <c r="W668" s="166"/>
      <c r="X668" s="166"/>
      <c r="Y668" s="166"/>
      <c r="Z668" s="166"/>
      <c r="AA668" s="166"/>
      <c r="AB668" s="166"/>
      <c r="AC668" s="166"/>
      <c r="AD668" s="166"/>
      <c r="AE668" s="166"/>
      <c r="AF668" s="166"/>
      <c r="AG668" s="166"/>
      <c r="AH668" s="166"/>
      <c r="AI668" s="166"/>
      <c r="AJ668" s="166"/>
      <c r="AK668" s="166"/>
      <c r="AL668" s="166"/>
      <c r="AM668" s="166"/>
      <c r="AN668" s="166"/>
      <c r="AO668" s="166"/>
      <c r="AP668" s="166"/>
      <c r="AQ668" s="166"/>
      <c r="AR668" s="166"/>
      <c r="AS668" s="166"/>
      <c r="AT668" s="166"/>
      <c r="AU668" s="166"/>
      <c r="AV668" s="166"/>
      <c r="AW668" s="166"/>
      <c r="AX668" s="166"/>
      <c r="AY668" s="166"/>
      <c r="AZ668" s="166"/>
      <c r="BA668" s="166"/>
      <c r="BB668" s="166"/>
      <c r="BC668" s="166"/>
      <c r="BD668" s="166"/>
      <c r="BE668" s="166"/>
      <c r="BF668" s="166"/>
      <c r="BG668" s="166"/>
      <c r="BH668" s="166"/>
      <c r="BI668" s="166"/>
      <c r="BJ668" s="166"/>
      <c r="BK668" s="166"/>
      <c r="BL668" s="166"/>
      <c r="BM668" s="166"/>
      <c r="BN668" s="166"/>
      <c r="BO668" s="166"/>
      <c r="BP668" s="166"/>
      <c r="BQ668" s="166"/>
      <c r="BR668" s="166"/>
      <c r="BS668" s="166"/>
      <c r="BT668" s="166"/>
    </row>
    <row r="669" spans="1:72" ht="15.75" customHeight="1" thickBot="1" x14ac:dyDescent="0.3">
      <c r="A669" s="165"/>
      <c r="B669" s="165"/>
      <c r="C669" s="148"/>
      <c r="D669" s="148"/>
      <c r="E669" s="166"/>
      <c r="F669" s="166"/>
      <c r="G669" s="166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  <c r="U669" s="166"/>
      <c r="V669" s="166"/>
      <c r="W669" s="166"/>
      <c r="X669" s="166"/>
      <c r="Y669" s="166"/>
      <c r="Z669" s="166"/>
      <c r="AA669" s="166"/>
      <c r="AB669" s="166"/>
      <c r="AC669" s="166"/>
      <c r="AD669" s="166"/>
      <c r="AE669" s="166"/>
      <c r="AF669" s="166"/>
      <c r="AG669" s="166"/>
      <c r="AH669" s="166"/>
      <c r="AI669" s="166"/>
      <c r="AJ669" s="166"/>
      <c r="AK669" s="166"/>
      <c r="AL669" s="166"/>
      <c r="AM669" s="166"/>
      <c r="AN669" s="166"/>
      <c r="AO669" s="166"/>
      <c r="AP669" s="166"/>
      <c r="AQ669" s="166"/>
      <c r="AR669" s="166"/>
      <c r="AS669" s="166"/>
      <c r="AT669" s="166"/>
      <c r="AU669" s="166"/>
      <c r="AV669" s="166"/>
      <c r="AW669" s="166"/>
      <c r="AX669" s="166"/>
      <c r="AY669" s="166"/>
      <c r="AZ669" s="166"/>
      <c r="BA669" s="166"/>
      <c r="BB669" s="166"/>
      <c r="BC669" s="166"/>
      <c r="BD669" s="166"/>
      <c r="BE669" s="166"/>
      <c r="BF669" s="166"/>
      <c r="BG669" s="166"/>
      <c r="BH669" s="166"/>
      <c r="BI669" s="166"/>
      <c r="BJ669" s="166"/>
      <c r="BK669" s="166"/>
      <c r="BL669" s="166"/>
      <c r="BM669" s="166"/>
      <c r="BN669" s="166"/>
      <c r="BO669" s="166"/>
      <c r="BP669" s="166"/>
      <c r="BQ669" s="166"/>
      <c r="BR669" s="166"/>
      <c r="BS669" s="166"/>
      <c r="BT669" s="166"/>
    </row>
    <row r="670" spans="1:72" ht="15.75" customHeight="1" thickBot="1" x14ac:dyDescent="0.3">
      <c r="A670" s="165"/>
      <c r="B670" s="165"/>
      <c r="C670" s="148"/>
      <c r="D670" s="148"/>
      <c r="E670" s="166"/>
      <c r="F670" s="166"/>
      <c r="G670" s="166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  <c r="U670" s="166"/>
      <c r="V670" s="166"/>
      <c r="W670" s="166"/>
      <c r="X670" s="166"/>
      <c r="Y670" s="166"/>
      <c r="Z670" s="166"/>
      <c r="AA670" s="166"/>
      <c r="AB670" s="166"/>
      <c r="AC670" s="166"/>
      <c r="AD670" s="166"/>
      <c r="AE670" s="166"/>
      <c r="AF670" s="166"/>
      <c r="AG670" s="166"/>
      <c r="AH670" s="166"/>
      <c r="AI670" s="166"/>
      <c r="AJ670" s="166"/>
      <c r="AK670" s="166"/>
      <c r="AL670" s="166"/>
      <c r="AM670" s="166"/>
      <c r="AN670" s="166"/>
      <c r="AO670" s="166"/>
      <c r="AP670" s="166"/>
      <c r="AQ670" s="166"/>
      <c r="AR670" s="166"/>
      <c r="AS670" s="166"/>
      <c r="AT670" s="166"/>
      <c r="AU670" s="166"/>
      <c r="AV670" s="166"/>
      <c r="AW670" s="166"/>
      <c r="AX670" s="166"/>
      <c r="AY670" s="166"/>
      <c r="AZ670" s="166"/>
      <c r="BA670" s="166"/>
      <c r="BB670" s="166"/>
      <c r="BC670" s="166"/>
      <c r="BD670" s="166"/>
      <c r="BE670" s="166"/>
      <c r="BF670" s="166"/>
      <c r="BG670" s="166"/>
      <c r="BH670" s="166"/>
      <c r="BI670" s="166"/>
      <c r="BJ670" s="166"/>
      <c r="BK670" s="166"/>
      <c r="BL670" s="166"/>
      <c r="BM670" s="166"/>
      <c r="BN670" s="166"/>
      <c r="BO670" s="166"/>
      <c r="BP670" s="166"/>
      <c r="BQ670" s="166"/>
      <c r="BR670" s="166"/>
      <c r="BS670" s="166"/>
      <c r="BT670" s="166"/>
    </row>
    <row r="671" spans="1:72" ht="15.75" customHeight="1" thickBot="1" x14ac:dyDescent="0.3">
      <c r="A671" s="165"/>
      <c r="B671" s="165"/>
      <c r="C671" s="148"/>
      <c r="D671" s="148"/>
      <c r="E671" s="166"/>
      <c r="F671" s="166"/>
      <c r="G671" s="166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  <c r="U671" s="166"/>
      <c r="V671" s="166"/>
      <c r="W671" s="166"/>
      <c r="X671" s="166"/>
      <c r="Y671" s="166"/>
      <c r="Z671" s="166"/>
      <c r="AA671" s="166"/>
      <c r="AB671" s="166"/>
      <c r="AC671" s="166"/>
      <c r="AD671" s="166"/>
      <c r="AE671" s="166"/>
      <c r="AF671" s="166"/>
      <c r="AG671" s="166"/>
      <c r="AH671" s="166"/>
      <c r="AI671" s="166"/>
      <c r="AJ671" s="166"/>
      <c r="AK671" s="166"/>
      <c r="AL671" s="166"/>
      <c r="AM671" s="166"/>
      <c r="AN671" s="166"/>
      <c r="AO671" s="166"/>
      <c r="AP671" s="166"/>
      <c r="AQ671" s="166"/>
      <c r="AR671" s="166"/>
      <c r="AS671" s="166"/>
      <c r="AT671" s="166"/>
      <c r="AU671" s="166"/>
      <c r="AV671" s="166"/>
      <c r="AW671" s="166"/>
      <c r="AX671" s="166"/>
      <c r="AY671" s="166"/>
      <c r="AZ671" s="166"/>
      <c r="BA671" s="166"/>
      <c r="BB671" s="166"/>
      <c r="BC671" s="166"/>
      <c r="BD671" s="166"/>
      <c r="BE671" s="166"/>
      <c r="BF671" s="166"/>
      <c r="BG671" s="166"/>
      <c r="BH671" s="166"/>
      <c r="BI671" s="166"/>
      <c r="BJ671" s="166"/>
      <c r="BK671" s="166"/>
      <c r="BL671" s="166"/>
      <c r="BM671" s="166"/>
      <c r="BN671" s="166"/>
      <c r="BO671" s="166"/>
      <c r="BP671" s="166"/>
      <c r="BQ671" s="166"/>
      <c r="BR671" s="166"/>
      <c r="BS671" s="166"/>
      <c r="BT671" s="166"/>
    </row>
    <row r="672" spans="1:72" ht="15.75" customHeight="1" thickBot="1" x14ac:dyDescent="0.3">
      <c r="A672" s="165"/>
      <c r="B672" s="165"/>
      <c r="C672" s="148"/>
      <c r="D672" s="148"/>
      <c r="E672" s="166"/>
      <c r="F672" s="166"/>
      <c r="G672" s="166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  <c r="U672" s="166"/>
      <c r="V672" s="166"/>
      <c r="W672" s="166"/>
      <c r="X672" s="166"/>
      <c r="Y672" s="166"/>
      <c r="Z672" s="166"/>
      <c r="AA672" s="166"/>
      <c r="AB672" s="166"/>
      <c r="AC672" s="166"/>
      <c r="AD672" s="166"/>
      <c r="AE672" s="166"/>
      <c r="AF672" s="166"/>
      <c r="AG672" s="166"/>
      <c r="AH672" s="166"/>
      <c r="AI672" s="166"/>
      <c r="AJ672" s="166"/>
      <c r="AK672" s="166"/>
      <c r="AL672" s="166"/>
      <c r="AM672" s="166"/>
      <c r="AN672" s="166"/>
      <c r="AO672" s="166"/>
      <c r="AP672" s="166"/>
      <c r="AQ672" s="166"/>
      <c r="AR672" s="166"/>
      <c r="AS672" s="166"/>
      <c r="AT672" s="166"/>
      <c r="AU672" s="166"/>
      <c r="AV672" s="166"/>
      <c r="AW672" s="166"/>
      <c r="AX672" s="166"/>
      <c r="AY672" s="166"/>
      <c r="AZ672" s="166"/>
      <c r="BA672" s="166"/>
      <c r="BB672" s="166"/>
      <c r="BC672" s="166"/>
      <c r="BD672" s="166"/>
      <c r="BE672" s="166"/>
      <c r="BF672" s="166"/>
      <c r="BG672" s="166"/>
      <c r="BH672" s="166"/>
      <c r="BI672" s="166"/>
      <c r="BJ672" s="166"/>
      <c r="BK672" s="166"/>
      <c r="BL672" s="166"/>
      <c r="BM672" s="166"/>
      <c r="BN672" s="166"/>
      <c r="BO672" s="166"/>
      <c r="BP672" s="166"/>
      <c r="BQ672" s="166"/>
      <c r="BR672" s="166"/>
      <c r="BS672" s="166"/>
      <c r="BT672" s="166"/>
    </row>
    <row r="673" spans="1:72" ht="15.75" customHeight="1" thickBot="1" x14ac:dyDescent="0.3">
      <c r="A673" s="165"/>
      <c r="B673" s="165"/>
      <c r="C673" s="148"/>
      <c r="D673" s="148"/>
      <c r="E673" s="166"/>
      <c r="F673" s="166"/>
      <c r="G673" s="166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  <c r="U673" s="166"/>
      <c r="V673" s="166"/>
      <c r="W673" s="166"/>
      <c r="X673" s="166"/>
      <c r="Y673" s="166"/>
      <c r="Z673" s="166"/>
      <c r="AA673" s="166"/>
      <c r="AB673" s="166"/>
      <c r="AC673" s="166"/>
      <c r="AD673" s="166"/>
      <c r="AE673" s="166"/>
      <c r="AF673" s="166"/>
      <c r="AG673" s="166"/>
      <c r="AH673" s="166"/>
      <c r="AI673" s="166"/>
      <c r="AJ673" s="166"/>
      <c r="AK673" s="166"/>
      <c r="AL673" s="166"/>
      <c r="AM673" s="166"/>
      <c r="AN673" s="166"/>
      <c r="AO673" s="166"/>
      <c r="AP673" s="166"/>
      <c r="AQ673" s="166"/>
      <c r="AR673" s="166"/>
      <c r="AS673" s="166"/>
      <c r="AT673" s="166"/>
      <c r="AU673" s="166"/>
      <c r="AV673" s="166"/>
      <c r="AW673" s="166"/>
      <c r="AX673" s="166"/>
      <c r="AY673" s="166"/>
      <c r="AZ673" s="166"/>
      <c r="BA673" s="166"/>
      <c r="BB673" s="166"/>
      <c r="BC673" s="166"/>
      <c r="BD673" s="166"/>
      <c r="BE673" s="166"/>
      <c r="BF673" s="166"/>
      <c r="BG673" s="166"/>
      <c r="BH673" s="166"/>
      <c r="BI673" s="166"/>
      <c r="BJ673" s="166"/>
      <c r="BK673" s="166"/>
      <c r="BL673" s="166"/>
      <c r="BM673" s="166"/>
      <c r="BN673" s="166"/>
      <c r="BO673" s="166"/>
      <c r="BP673" s="166"/>
      <c r="BQ673" s="166"/>
      <c r="BR673" s="166"/>
      <c r="BS673" s="166"/>
      <c r="BT673" s="166"/>
    </row>
    <row r="674" spans="1:72" ht="15.75" customHeight="1" thickBot="1" x14ac:dyDescent="0.3">
      <c r="A674" s="165"/>
      <c r="B674" s="165"/>
      <c r="C674" s="148"/>
      <c r="D674" s="148"/>
      <c r="E674" s="166"/>
      <c r="F674" s="166"/>
      <c r="G674" s="166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  <c r="U674" s="166"/>
      <c r="V674" s="166"/>
      <c r="W674" s="166"/>
      <c r="X674" s="166"/>
      <c r="Y674" s="166"/>
      <c r="Z674" s="166"/>
      <c r="AA674" s="166"/>
      <c r="AB674" s="166"/>
      <c r="AC674" s="166"/>
      <c r="AD674" s="166"/>
      <c r="AE674" s="166"/>
      <c r="AF674" s="166"/>
      <c r="AG674" s="166"/>
      <c r="AH674" s="166"/>
      <c r="AI674" s="166"/>
      <c r="AJ674" s="166"/>
      <c r="AK674" s="166"/>
      <c r="AL674" s="166"/>
      <c r="AM674" s="166"/>
      <c r="AN674" s="166"/>
      <c r="AO674" s="166"/>
      <c r="AP674" s="166"/>
      <c r="AQ674" s="166"/>
      <c r="AR674" s="166"/>
      <c r="AS674" s="166"/>
      <c r="AT674" s="166"/>
      <c r="AU674" s="166"/>
      <c r="AV674" s="166"/>
      <c r="AW674" s="166"/>
      <c r="AX674" s="166"/>
      <c r="AY674" s="166"/>
      <c r="AZ674" s="166"/>
      <c r="BA674" s="166"/>
      <c r="BB674" s="166"/>
      <c r="BC674" s="166"/>
      <c r="BD674" s="166"/>
      <c r="BE674" s="166"/>
      <c r="BF674" s="166"/>
      <c r="BG674" s="166"/>
      <c r="BH674" s="166"/>
      <c r="BI674" s="166"/>
      <c r="BJ674" s="166"/>
      <c r="BK674" s="166"/>
      <c r="BL674" s="166"/>
      <c r="BM674" s="166"/>
      <c r="BN674" s="166"/>
      <c r="BO674" s="166"/>
      <c r="BP674" s="166"/>
      <c r="BQ674" s="166"/>
      <c r="BR674" s="166"/>
      <c r="BS674" s="166"/>
      <c r="BT674" s="166"/>
    </row>
    <row r="675" spans="1:72" ht="15.75" customHeight="1" thickBot="1" x14ac:dyDescent="0.3">
      <c r="A675" s="165"/>
      <c r="B675" s="165"/>
      <c r="C675" s="148"/>
      <c r="D675" s="148"/>
      <c r="E675" s="166"/>
      <c r="F675" s="166"/>
      <c r="G675" s="166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  <c r="U675" s="166"/>
      <c r="V675" s="166"/>
      <c r="W675" s="166"/>
      <c r="X675" s="166"/>
      <c r="Y675" s="166"/>
      <c r="Z675" s="166"/>
      <c r="AA675" s="166"/>
      <c r="AB675" s="166"/>
      <c r="AC675" s="166"/>
      <c r="AD675" s="166"/>
      <c r="AE675" s="166"/>
      <c r="AF675" s="166"/>
      <c r="AG675" s="166"/>
      <c r="AH675" s="166"/>
      <c r="AI675" s="166"/>
      <c r="AJ675" s="166"/>
      <c r="AK675" s="166"/>
      <c r="AL675" s="166"/>
      <c r="AM675" s="166"/>
      <c r="AN675" s="166"/>
      <c r="AO675" s="166"/>
      <c r="AP675" s="166"/>
      <c r="AQ675" s="166"/>
      <c r="AR675" s="166"/>
      <c r="AS675" s="166"/>
      <c r="AT675" s="166"/>
      <c r="AU675" s="166"/>
      <c r="AV675" s="166"/>
      <c r="AW675" s="166"/>
      <c r="AX675" s="166"/>
      <c r="AY675" s="166"/>
      <c r="AZ675" s="166"/>
      <c r="BA675" s="166"/>
      <c r="BB675" s="166"/>
      <c r="BC675" s="166"/>
      <c r="BD675" s="166"/>
      <c r="BE675" s="166"/>
      <c r="BF675" s="166"/>
      <c r="BG675" s="166"/>
      <c r="BH675" s="166"/>
      <c r="BI675" s="166"/>
      <c r="BJ675" s="166"/>
      <c r="BK675" s="166"/>
      <c r="BL675" s="166"/>
      <c r="BM675" s="166"/>
      <c r="BN675" s="166"/>
      <c r="BO675" s="166"/>
      <c r="BP675" s="166"/>
      <c r="BQ675" s="166"/>
      <c r="BR675" s="166"/>
      <c r="BS675" s="166"/>
      <c r="BT675" s="166"/>
    </row>
    <row r="676" spans="1:72" ht="15.75" customHeight="1" thickBot="1" x14ac:dyDescent="0.3">
      <c r="A676" s="165"/>
      <c r="B676" s="165"/>
      <c r="C676" s="148"/>
      <c r="D676" s="148"/>
      <c r="E676" s="166"/>
      <c r="F676" s="166"/>
      <c r="G676" s="166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  <c r="U676" s="166"/>
      <c r="V676" s="166"/>
      <c r="W676" s="166"/>
      <c r="X676" s="166"/>
      <c r="Y676" s="166"/>
      <c r="Z676" s="166"/>
      <c r="AA676" s="166"/>
      <c r="AB676" s="166"/>
      <c r="AC676" s="166"/>
      <c r="AD676" s="166"/>
      <c r="AE676" s="166"/>
      <c r="AF676" s="166"/>
      <c r="AG676" s="166"/>
      <c r="AH676" s="166"/>
      <c r="AI676" s="166"/>
      <c r="AJ676" s="166"/>
      <c r="AK676" s="166"/>
      <c r="AL676" s="166"/>
      <c r="AM676" s="166"/>
      <c r="AN676" s="166"/>
      <c r="AO676" s="166"/>
      <c r="AP676" s="166"/>
      <c r="AQ676" s="166"/>
      <c r="AR676" s="166"/>
      <c r="AS676" s="166"/>
      <c r="AT676" s="166"/>
      <c r="AU676" s="166"/>
      <c r="AV676" s="166"/>
      <c r="AW676" s="166"/>
      <c r="AX676" s="166"/>
      <c r="AY676" s="166"/>
      <c r="AZ676" s="166"/>
      <c r="BA676" s="166"/>
      <c r="BB676" s="166"/>
      <c r="BC676" s="166"/>
      <c r="BD676" s="166"/>
      <c r="BE676" s="166"/>
      <c r="BF676" s="166"/>
      <c r="BG676" s="166"/>
      <c r="BH676" s="166"/>
      <c r="BI676" s="166"/>
      <c r="BJ676" s="166"/>
      <c r="BK676" s="166"/>
      <c r="BL676" s="166"/>
      <c r="BM676" s="166"/>
      <c r="BN676" s="166"/>
      <c r="BO676" s="166"/>
      <c r="BP676" s="166"/>
      <c r="BQ676" s="166"/>
      <c r="BR676" s="166"/>
      <c r="BS676" s="166"/>
      <c r="BT676" s="166"/>
    </row>
    <row r="677" spans="1:72" ht="15.75" customHeight="1" thickBot="1" x14ac:dyDescent="0.3">
      <c r="A677" s="165"/>
      <c r="B677" s="165"/>
      <c r="C677" s="148"/>
      <c r="D677" s="148"/>
      <c r="E677" s="166"/>
      <c r="F677" s="166"/>
      <c r="G677" s="166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  <c r="U677" s="166"/>
      <c r="V677" s="166"/>
      <c r="W677" s="166"/>
      <c r="X677" s="166"/>
      <c r="Y677" s="166"/>
      <c r="Z677" s="166"/>
      <c r="AA677" s="166"/>
      <c r="AB677" s="166"/>
      <c r="AC677" s="166"/>
      <c r="AD677" s="166"/>
      <c r="AE677" s="166"/>
      <c r="AF677" s="166"/>
      <c r="AG677" s="166"/>
      <c r="AH677" s="166"/>
      <c r="AI677" s="166"/>
      <c r="AJ677" s="166"/>
      <c r="AK677" s="166"/>
      <c r="AL677" s="166"/>
      <c r="AM677" s="166"/>
      <c r="AN677" s="166"/>
      <c r="AO677" s="166"/>
      <c r="AP677" s="166"/>
      <c r="AQ677" s="166"/>
      <c r="AR677" s="166"/>
      <c r="AS677" s="166"/>
      <c r="AT677" s="166"/>
      <c r="AU677" s="166"/>
      <c r="AV677" s="166"/>
      <c r="AW677" s="166"/>
      <c r="AX677" s="166"/>
      <c r="AY677" s="166"/>
      <c r="AZ677" s="166"/>
      <c r="BA677" s="166"/>
      <c r="BB677" s="166"/>
      <c r="BC677" s="166"/>
      <c r="BD677" s="166"/>
      <c r="BE677" s="166"/>
      <c r="BF677" s="166"/>
      <c r="BG677" s="166"/>
      <c r="BH677" s="166"/>
      <c r="BI677" s="166"/>
      <c r="BJ677" s="166"/>
      <c r="BK677" s="166"/>
      <c r="BL677" s="166"/>
      <c r="BM677" s="166"/>
      <c r="BN677" s="166"/>
      <c r="BO677" s="166"/>
      <c r="BP677" s="166"/>
      <c r="BQ677" s="166"/>
      <c r="BR677" s="166"/>
      <c r="BS677" s="166"/>
      <c r="BT677" s="166"/>
    </row>
    <row r="678" spans="1:72" ht="15.75" customHeight="1" thickBot="1" x14ac:dyDescent="0.3">
      <c r="A678" s="165"/>
      <c r="B678" s="165"/>
      <c r="C678" s="148"/>
      <c r="D678" s="148"/>
      <c r="E678" s="166"/>
      <c r="F678" s="166"/>
      <c r="G678" s="166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  <c r="U678" s="166"/>
      <c r="V678" s="166"/>
      <c r="W678" s="166"/>
      <c r="X678" s="166"/>
      <c r="Y678" s="166"/>
      <c r="Z678" s="166"/>
      <c r="AA678" s="166"/>
      <c r="AB678" s="166"/>
      <c r="AC678" s="166"/>
      <c r="AD678" s="166"/>
      <c r="AE678" s="166"/>
      <c r="AF678" s="166"/>
      <c r="AG678" s="166"/>
      <c r="AH678" s="166"/>
      <c r="AI678" s="166"/>
      <c r="AJ678" s="166"/>
      <c r="AK678" s="166"/>
      <c r="AL678" s="166"/>
      <c r="AM678" s="166"/>
      <c r="AN678" s="166"/>
      <c r="AO678" s="166"/>
      <c r="AP678" s="166"/>
      <c r="AQ678" s="166"/>
      <c r="AR678" s="166"/>
      <c r="AS678" s="166"/>
      <c r="AT678" s="166"/>
      <c r="AU678" s="166"/>
      <c r="AV678" s="166"/>
      <c r="AW678" s="166"/>
      <c r="AX678" s="166"/>
      <c r="AY678" s="166"/>
      <c r="AZ678" s="166"/>
      <c r="BA678" s="166"/>
      <c r="BB678" s="166"/>
      <c r="BC678" s="166"/>
      <c r="BD678" s="166"/>
      <c r="BE678" s="166"/>
      <c r="BF678" s="166"/>
      <c r="BG678" s="166"/>
      <c r="BH678" s="166"/>
      <c r="BI678" s="166"/>
      <c r="BJ678" s="166"/>
      <c r="BK678" s="166"/>
      <c r="BL678" s="166"/>
      <c r="BM678" s="166"/>
      <c r="BN678" s="166"/>
      <c r="BO678" s="166"/>
      <c r="BP678" s="166"/>
      <c r="BQ678" s="166"/>
      <c r="BR678" s="166"/>
      <c r="BS678" s="166"/>
      <c r="BT678" s="166"/>
    </row>
    <row r="679" spans="1:72" ht="15.75" customHeight="1" thickBot="1" x14ac:dyDescent="0.3">
      <c r="A679" s="165"/>
      <c r="B679" s="165"/>
      <c r="C679" s="148"/>
      <c r="D679" s="148"/>
      <c r="E679" s="166"/>
      <c r="F679" s="166"/>
      <c r="G679" s="166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  <c r="U679" s="166"/>
      <c r="V679" s="166"/>
      <c r="W679" s="166"/>
      <c r="X679" s="166"/>
      <c r="Y679" s="166"/>
      <c r="Z679" s="166"/>
      <c r="AA679" s="166"/>
      <c r="AB679" s="166"/>
      <c r="AC679" s="166"/>
      <c r="AD679" s="166"/>
      <c r="AE679" s="166"/>
      <c r="AF679" s="166"/>
      <c r="AG679" s="166"/>
      <c r="AH679" s="166"/>
      <c r="AI679" s="166"/>
      <c r="AJ679" s="166"/>
      <c r="AK679" s="166"/>
      <c r="AL679" s="166"/>
      <c r="AM679" s="166"/>
      <c r="AN679" s="166"/>
      <c r="AO679" s="166"/>
      <c r="AP679" s="166"/>
      <c r="AQ679" s="166"/>
      <c r="AR679" s="166"/>
      <c r="AS679" s="166"/>
      <c r="AT679" s="166"/>
      <c r="AU679" s="166"/>
      <c r="AV679" s="166"/>
      <c r="AW679" s="166"/>
      <c r="AX679" s="166"/>
      <c r="AY679" s="166"/>
      <c r="AZ679" s="166"/>
      <c r="BA679" s="166"/>
      <c r="BB679" s="166"/>
      <c r="BC679" s="166"/>
      <c r="BD679" s="166"/>
      <c r="BE679" s="166"/>
      <c r="BF679" s="166"/>
      <c r="BG679" s="166"/>
      <c r="BH679" s="166"/>
      <c r="BI679" s="166"/>
      <c r="BJ679" s="166"/>
      <c r="BK679" s="166"/>
      <c r="BL679" s="166"/>
      <c r="BM679" s="166"/>
      <c r="BN679" s="166"/>
      <c r="BO679" s="166"/>
      <c r="BP679" s="166"/>
      <c r="BQ679" s="166"/>
      <c r="BR679" s="166"/>
      <c r="BS679" s="166"/>
      <c r="BT679" s="166"/>
    </row>
    <row r="680" spans="1:72" ht="15.75" customHeight="1" thickBot="1" x14ac:dyDescent="0.3">
      <c r="A680" s="165"/>
      <c r="B680" s="165"/>
      <c r="C680" s="148"/>
      <c r="D680" s="148"/>
      <c r="E680" s="166"/>
      <c r="F680" s="166"/>
      <c r="G680" s="166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  <c r="U680" s="166"/>
      <c r="V680" s="166"/>
      <c r="W680" s="166"/>
      <c r="X680" s="166"/>
      <c r="Y680" s="166"/>
      <c r="Z680" s="166"/>
      <c r="AA680" s="166"/>
      <c r="AB680" s="166"/>
      <c r="AC680" s="166"/>
      <c r="AD680" s="166"/>
      <c r="AE680" s="166"/>
      <c r="AF680" s="166"/>
      <c r="AG680" s="166"/>
      <c r="AH680" s="166"/>
      <c r="AI680" s="166"/>
      <c r="AJ680" s="166"/>
      <c r="AK680" s="166"/>
      <c r="AL680" s="166"/>
      <c r="AM680" s="166"/>
      <c r="AN680" s="166"/>
      <c r="AO680" s="166"/>
      <c r="AP680" s="166"/>
      <c r="AQ680" s="166"/>
      <c r="AR680" s="166"/>
      <c r="AS680" s="166"/>
      <c r="AT680" s="166"/>
      <c r="AU680" s="166"/>
      <c r="AV680" s="166"/>
      <c r="AW680" s="166"/>
      <c r="AX680" s="166"/>
      <c r="AY680" s="166"/>
      <c r="AZ680" s="166"/>
      <c r="BA680" s="166"/>
      <c r="BB680" s="166"/>
      <c r="BC680" s="166"/>
      <c r="BD680" s="166"/>
      <c r="BE680" s="166"/>
      <c r="BF680" s="166"/>
      <c r="BG680" s="166"/>
      <c r="BH680" s="166"/>
      <c r="BI680" s="166"/>
      <c r="BJ680" s="166"/>
      <c r="BK680" s="166"/>
      <c r="BL680" s="166"/>
      <c r="BM680" s="166"/>
      <c r="BN680" s="166"/>
      <c r="BO680" s="166"/>
      <c r="BP680" s="166"/>
      <c r="BQ680" s="166"/>
      <c r="BR680" s="166"/>
      <c r="BS680" s="166"/>
      <c r="BT680" s="166"/>
    </row>
    <row r="681" spans="1:72" ht="15.75" customHeight="1" thickBot="1" x14ac:dyDescent="0.3">
      <c r="A681" s="165"/>
      <c r="B681" s="165"/>
      <c r="C681" s="148"/>
      <c r="D681" s="148"/>
      <c r="E681" s="166"/>
      <c r="F681" s="166"/>
      <c r="G681" s="166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  <c r="U681" s="166"/>
      <c r="V681" s="166"/>
      <c r="W681" s="166"/>
      <c r="X681" s="166"/>
      <c r="Y681" s="166"/>
      <c r="Z681" s="166"/>
      <c r="AA681" s="166"/>
      <c r="AB681" s="166"/>
      <c r="AC681" s="166"/>
      <c r="AD681" s="166"/>
      <c r="AE681" s="166"/>
      <c r="AF681" s="166"/>
      <c r="AG681" s="166"/>
      <c r="AH681" s="166"/>
      <c r="AI681" s="166"/>
      <c r="AJ681" s="166"/>
      <c r="AK681" s="166"/>
      <c r="AL681" s="166"/>
      <c r="AM681" s="166"/>
      <c r="AN681" s="166"/>
      <c r="AO681" s="166"/>
      <c r="AP681" s="166"/>
      <c r="AQ681" s="166"/>
      <c r="AR681" s="166"/>
      <c r="AS681" s="166"/>
      <c r="AT681" s="166"/>
      <c r="AU681" s="166"/>
      <c r="AV681" s="166"/>
      <c r="AW681" s="166"/>
      <c r="AX681" s="166"/>
      <c r="AY681" s="166"/>
      <c r="AZ681" s="166"/>
      <c r="BA681" s="166"/>
      <c r="BB681" s="166"/>
      <c r="BC681" s="166"/>
      <c r="BD681" s="166"/>
      <c r="BE681" s="166"/>
      <c r="BF681" s="166"/>
      <c r="BG681" s="166"/>
      <c r="BH681" s="166"/>
      <c r="BI681" s="166"/>
      <c r="BJ681" s="166"/>
      <c r="BK681" s="166"/>
      <c r="BL681" s="166"/>
      <c r="BM681" s="166"/>
      <c r="BN681" s="166"/>
      <c r="BO681" s="166"/>
      <c r="BP681" s="166"/>
      <c r="BQ681" s="166"/>
      <c r="BR681" s="166"/>
      <c r="BS681" s="166"/>
      <c r="BT681" s="166"/>
    </row>
    <row r="682" spans="1:72" ht="15.75" customHeight="1" thickBot="1" x14ac:dyDescent="0.3">
      <c r="A682" s="165"/>
      <c r="B682" s="165"/>
      <c r="C682" s="148"/>
      <c r="D682" s="148"/>
      <c r="E682" s="166"/>
      <c r="F682" s="166"/>
      <c r="G682" s="166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  <c r="U682" s="166"/>
      <c r="V682" s="166"/>
      <c r="W682" s="166"/>
      <c r="X682" s="166"/>
      <c r="Y682" s="166"/>
      <c r="Z682" s="166"/>
      <c r="AA682" s="166"/>
      <c r="AB682" s="166"/>
      <c r="AC682" s="166"/>
      <c r="AD682" s="166"/>
      <c r="AE682" s="166"/>
      <c r="AF682" s="166"/>
      <c r="AG682" s="166"/>
      <c r="AH682" s="166"/>
      <c r="AI682" s="166"/>
      <c r="AJ682" s="166"/>
      <c r="AK682" s="166"/>
      <c r="AL682" s="166"/>
      <c r="AM682" s="166"/>
      <c r="AN682" s="166"/>
      <c r="AO682" s="166"/>
      <c r="AP682" s="166"/>
      <c r="AQ682" s="166"/>
      <c r="AR682" s="166"/>
      <c r="AS682" s="166"/>
      <c r="AT682" s="166"/>
      <c r="AU682" s="166"/>
      <c r="AV682" s="166"/>
      <c r="AW682" s="166"/>
      <c r="AX682" s="166"/>
      <c r="AY682" s="166"/>
      <c r="AZ682" s="166"/>
      <c r="BA682" s="166"/>
      <c r="BB682" s="166"/>
      <c r="BC682" s="166"/>
      <c r="BD682" s="166"/>
      <c r="BE682" s="166"/>
      <c r="BF682" s="166"/>
      <c r="BG682" s="166"/>
      <c r="BH682" s="166"/>
      <c r="BI682" s="166"/>
      <c r="BJ682" s="166"/>
      <c r="BK682" s="166"/>
      <c r="BL682" s="166"/>
      <c r="BM682" s="166"/>
      <c r="BN682" s="166"/>
      <c r="BO682" s="166"/>
      <c r="BP682" s="166"/>
      <c r="BQ682" s="166"/>
      <c r="BR682" s="166"/>
      <c r="BS682" s="166"/>
      <c r="BT682" s="166"/>
    </row>
    <row r="683" spans="1:72" ht="15.75" customHeight="1" thickBot="1" x14ac:dyDescent="0.3">
      <c r="A683" s="165"/>
      <c r="B683" s="165"/>
      <c r="C683" s="148"/>
      <c r="D683" s="148"/>
      <c r="E683" s="166"/>
      <c r="F683" s="166"/>
      <c r="G683" s="166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  <c r="U683" s="166"/>
      <c r="V683" s="166"/>
      <c r="W683" s="166"/>
      <c r="X683" s="166"/>
      <c r="Y683" s="166"/>
      <c r="Z683" s="166"/>
      <c r="AA683" s="166"/>
      <c r="AB683" s="166"/>
      <c r="AC683" s="166"/>
      <c r="AD683" s="166"/>
      <c r="AE683" s="166"/>
      <c r="AF683" s="166"/>
      <c r="AG683" s="166"/>
      <c r="AH683" s="166"/>
      <c r="AI683" s="166"/>
      <c r="AJ683" s="166"/>
      <c r="AK683" s="166"/>
      <c r="AL683" s="166"/>
      <c r="AM683" s="166"/>
      <c r="AN683" s="166"/>
      <c r="AO683" s="166"/>
      <c r="AP683" s="166"/>
      <c r="AQ683" s="166"/>
      <c r="AR683" s="166"/>
      <c r="AS683" s="166"/>
      <c r="AT683" s="166"/>
      <c r="AU683" s="166"/>
      <c r="AV683" s="166"/>
      <c r="AW683" s="166"/>
      <c r="AX683" s="166"/>
      <c r="AY683" s="166"/>
      <c r="AZ683" s="166"/>
      <c r="BA683" s="166"/>
      <c r="BB683" s="166"/>
      <c r="BC683" s="166"/>
      <c r="BD683" s="166"/>
      <c r="BE683" s="166"/>
      <c r="BF683" s="166"/>
      <c r="BG683" s="166"/>
      <c r="BH683" s="166"/>
      <c r="BI683" s="166"/>
      <c r="BJ683" s="166"/>
      <c r="BK683" s="166"/>
      <c r="BL683" s="166"/>
      <c r="BM683" s="166"/>
      <c r="BN683" s="166"/>
      <c r="BO683" s="166"/>
      <c r="BP683" s="166"/>
      <c r="BQ683" s="166"/>
      <c r="BR683" s="166"/>
      <c r="BS683" s="166"/>
      <c r="BT683" s="166"/>
    </row>
    <row r="684" spans="1:72" ht="15.75" customHeight="1" thickBot="1" x14ac:dyDescent="0.3">
      <c r="A684" s="165"/>
      <c r="B684" s="165"/>
      <c r="C684" s="148"/>
      <c r="D684" s="148"/>
      <c r="E684" s="166"/>
      <c r="F684" s="166"/>
      <c r="G684" s="166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  <c r="U684" s="166"/>
      <c r="V684" s="166"/>
      <c r="W684" s="166"/>
      <c r="X684" s="166"/>
      <c r="Y684" s="166"/>
      <c r="Z684" s="166"/>
      <c r="AA684" s="166"/>
      <c r="AB684" s="166"/>
      <c r="AC684" s="166"/>
      <c r="AD684" s="166"/>
      <c r="AE684" s="166"/>
      <c r="AF684" s="166"/>
      <c r="AG684" s="166"/>
      <c r="AH684" s="166"/>
      <c r="AI684" s="166"/>
      <c r="AJ684" s="166"/>
      <c r="AK684" s="166"/>
      <c r="AL684" s="166"/>
      <c r="AM684" s="166"/>
      <c r="AN684" s="166"/>
      <c r="AO684" s="166"/>
      <c r="AP684" s="166"/>
      <c r="AQ684" s="166"/>
      <c r="AR684" s="166"/>
      <c r="AS684" s="166"/>
      <c r="AT684" s="166"/>
      <c r="AU684" s="166"/>
      <c r="AV684" s="166"/>
      <c r="AW684" s="166"/>
      <c r="AX684" s="166"/>
      <c r="AY684" s="166"/>
      <c r="AZ684" s="166"/>
      <c r="BA684" s="166"/>
      <c r="BB684" s="166"/>
      <c r="BC684" s="166"/>
      <c r="BD684" s="166"/>
      <c r="BE684" s="166"/>
      <c r="BF684" s="166"/>
      <c r="BG684" s="166"/>
      <c r="BH684" s="166"/>
      <c r="BI684" s="166"/>
      <c r="BJ684" s="166"/>
      <c r="BK684" s="166"/>
      <c r="BL684" s="166"/>
      <c r="BM684" s="166"/>
      <c r="BN684" s="166"/>
      <c r="BO684" s="166"/>
      <c r="BP684" s="166"/>
      <c r="BQ684" s="166"/>
      <c r="BR684" s="166"/>
      <c r="BS684" s="166"/>
      <c r="BT684" s="166"/>
    </row>
    <row r="685" spans="1:72" ht="15.75" customHeight="1" thickBot="1" x14ac:dyDescent="0.3">
      <c r="A685" s="165"/>
      <c r="B685" s="165"/>
      <c r="C685" s="148"/>
      <c r="D685" s="148"/>
      <c r="E685" s="166"/>
      <c r="F685" s="166"/>
      <c r="G685" s="166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  <c r="U685" s="166"/>
      <c r="V685" s="166"/>
      <c r="W685" s="166"/>
      <c r="X685" s="166"/>
      <c r="Y685" s="166"/>
      <c r="Z685" s="166"/>
      <c r="AA685" s="166"/>
      <c r="AB685" s="166"/>
      <c r="AC685" s="166"/>
      <c r="AD685" s="166"/>
      <c r="AE685" s="166"/>
      <c r="AF685" s="166"/>
      <c r="AG685" s="166"/>
      <c r="AH685" s="166"/>
      <c r="AI685" s="166"/>
      <c r="AJ685" s="166"/>
      <c r="AK685" s="166"/>
      <c r="AL685" s="166"/>
      <c r="AM685" s="166"/>
      <c r="AN685" s="166"/>
      <c r="AO685" s="166"/>
      <c r="AP685" s="166"/>
      <c r="AQ685" s="166"/>
      <c r="AR685" s="166"/>
      <c r="AS685" s="166"/>
      <c r="AT685" s="166"/>
      <c r="AU685" s="166"/>
      <c r="AV685" s="166"/>
      <c r="AW685" s="166"/>
      <c r="AX685" s="166"/>
      <c r="AY685" s="166"/>
      <c r="AZ685" s="166"/>
      <c r="BA685" s="166"/>
      <c r="BB685" s="166"/>
      <c r="BC685" s="166"/>
      <c r="BD685" s="166"/>
      <c r="BE685" s="166"/>
      <c r="BF685" s="166"/>
      <c r="BG685" s="166"/>
      <c r="BH685" s="166"/>
      <c r="BI685" s="166"/>
      <c r="BJ685" s="166"/>
      <c r="BK685" s="166"/>
      <c r="BL685" s="166"/>
      <c r="BM685" s="166"/>
      <c r="BN685" s="166"/>
      <c r="BO685" s="166"/>
      <c r="BP685" s="166"/>
      <c r="BQ685" s="166"/>
      <c r="BR685" s="166"/>
      <c r="BS685" s="166"/>
      <c r="BT685" s="166"/>
    </row>
    <row r="686" spans="1:72" ht="15.75" customHeight="1" thickBot="1" x14ac:dyDescent="0.3">
      <c r="A686" s="165"/>
      <c r="B686" s="165"/>
      <c r="C686" s="148"/>
      <c r="D686" s="148"/>
      <c r="E686" s="166"/>
      <c r="F686" s="166"/>
      <c r="G686" s="166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  <c r="U686" s="166"/>
      <c r="V686" s="166"/>
      <c r="W686" s="166"/>
      <c r="X686" s="166"/>
      <c r="Y686" s="166"/>
      <c r="Z686" s="166"/>
      <c r="AA686" s="166"/>
      <c r="AB686" s="166"/>
      <c r="AC686" s="166"/>
      <c r="AD686" s="166"/>
      <c r="AE686" s="166"/>
      <c r="AF686" s="166"/>
      <c r="AG686" s="166"/>
      <c r="AH686" s="166"/>
      <c r="AI686" s="166"/>
      <c r="AJ686" s="166"/>
      <c r="AK686" s="166"/>
      <c r="AL686" s="166"/>
      <c r="AM686" s="166"/>
      <c r="AN686" s="166"/>
      <c r="AO686" s="166"/>
      <c r="AP686" s="166"/>
      <c r="AQ686" s="166"/>
      <c r="AR686" s="166"/>
      <c r="AS686" s="166"/>
      <c r="AT686" s="166"/>
      <c r="AU686" s="166"/>
      <c r="AV686" s="166"/>
      <c r="AW686" s="166"/>
      <c r="AX686" s="166"/>
      <c r="AY686" s="166"/>
      <c r="AZ686" s="166"/>
      <c r="BA686" s="166"/>
      <c r="BB686" s="166"/>
      <c r="BC686" s="166"/>
      <c r="BD686" s="166"/>
      <c r="BE686" s="166"/>
      <c r="BF686" s="166"/>
      <c r="BG686" s="166"/>
      <c r="BH686" s="166"/>
      <c r="BI686" s="166"/>
      <c r="BJ686" s="166"/>
      <c r="BK686" s="166"/>
      <c r="BL686" s="166"/>
      <c r="BM686" s="166"/>
      <c r="BN686" s="166"/>
      <c r="BO686" s="166"/>
      <c r="BP686" s="166"/>
      <c r="BQ686" s="166"/>
      <c r="BR686" s="166"/>
      <c r="BS686" s="166"/>
      <c r="BT686" s="166"/>
    </row>
    <row r="687" spans="1:72" ht="15.75" customHeight="1" thickBot="1" x14ac:dyDescent="0.3">
      <c r="A687" s="165"/>
      <c r="B687" s="165"/>
      <c r="C687" s="148"/>
      <c r="D687" s="148"/>
      <c r="E687" s="166"/>
      <c r="F687" s="166"/>
      <c r="G687" s="166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  <c r="U687" s="166"/>
      <c r="V687" s="166"/>
      <c r="W687" s="166"/>
      <c r="X687" s="166"/>
      <c r="Y687" s="166"/>
      <c r="Z687" s="166"/>
      <c r="AA687" s="166"/>
      <c r="AB687" s="166"/>
      <c r="AC687" s="166"/>
      <c r="AD687" s="166"/>
      <c r="AE687" s="166"/>
      <c r="AF687" s="166"/>
      <c r="AG687" s="166"/>
      <c r="AH687" s="166"/>
      <c r="AI687" s="166"/>
      <c r="AJ687" s="166"/>
      <c r="AK687" s="166"/>
      <c r="AL687" s="166"/>
      <c r="AM687" s="166"/>
      <c r="AN687" s="166"/>
      <c r="AO687" s="166"/>
      <c r="AP687" s="166"/>
      <c r="AQ687" s="166"/>
      <c r="AR687" s="166"/>
      <c r="AS687" s="166"/>
      <c r="AT687" s="166"/>
      <c r="AU687" s="166"/>
      <c r="AV687" s="166"/>
      <c r="AW687" s="166"/>
      <c r="AX687" s="166"/>
      <c r="AY687" s="166"/>
      <c r="AZ687" s="166"/>
      <c r="BA687" s="166"/>
      <c r="BB687" s="166"/>
      <c r="BC687" s="166"/>
      <c r="BD687" s="166"/>
      <c r="BE687" s="166"/>
      <c r="BF687" s="166"/>
      <c r="BG687" s="166"/>
      <c r="BH687" s="166"/>
      <c r="BI687" s="166"/>
      <c r="BJ687" s="166"/>
      <c r="BK687" s="166"/>
      <c r="BL687" s="166"/>
      <c r="BM687" s="166"/>
      <c r="BN687" s="166"/>
      <c r="BO687" s="166"/>
      <c r="BP687" s="166"/>
      <c r="BQ687" s="166"/>
      <c r="BR687" s="166"/>
      <c r="BS687" s="166"/>
      <c r="BT687" s="166"/>
    </row>
    <row r="688" spans="1:72" ht="15.75" customHeight="1" thickBot="1" x14ac:dyDescent="0.3">
      <c r="A688" s="165"/>
      <c r="B688" s="165"/>
      <c r="C688" s="148"/>
      <c r="D688" s="148"/>
      <c r="E688" s="166"/>
      <c r="F688" s="166"/>
      <c r="G688" s="166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  <c r="U688" s="166"/>
      <c r="V688" s="166"/>
      <c r="W688" s="166"/>
      <c r="X688" s="166"/>
      <c r="Y688" s="166"/>
      <c r="Z688" s="166"/>
      <c r="AA688" s="166"/>
      <c r="AB688" s="166"/>
      <c r="AC688" s="166"/>
      <c r="AD688" s="166"/>
      <c r="AE688" s="166"/>
      <c r="AF688" s="166"/>
      <c r="AG688" s="166"/>
      <c r="AH688" s="166"/>
      <c r="AI688" s="166"/>
      <c r="AJ688" s="166"/>
      <c r="AK688" s="166"/>
      <c r="AL688" s="166"/>
      <c r="AM688" s="166"/>
      <c r="AN688" s="166"/>
      <c r="AO688" s="166"/>
      <c r="AP688" s="166"/>
      <c r="AQ688" s="166"/>
      <c r="AR688" s="166"/>
      <c r="AS688" s="166"/>
      <c r="AT688" s="166"/>
      <c r="AU688" s="166"/>
      <c r="AV688" s="166"/>
      <c r="AW688" s="166"/>
      <c r="AX688" s="166"/>
      <c r="AY688" s="166"/>
      <c r="AZ688" s="166"/>
      <c r="BA688" s="166"/>
      <c r="BB688" s="166"/>
      <c r="BC688" s="166"/>
      <c r="BD688" s="166"/>
      <c r="BE688" s="166"/>
      <c r="BF688" s="166"/>
      <c r="BG688" s="166"/>
      <c r="BH688" s="166"/>
      <c r="BI688" s="166"/>
      <c r="BJ688" s="166"/>
      <c r="BK688" s="166"/>
      <c r="BL688" s="166"/>
      <c r="BM688" s="166"/>
      <c r="BN688" s="166"/>
      <c r="BO688" s="166"/>
      <c r="BP688" s="166"/>
      <c r="BQ688" s="166"/>
      <c r="BR688" s="166"/>
      <c r="BS688" s="166"/>
      <c r="BT688" s="166"/>
    </row>
    <row r="689" spans="1:72" ht="15.75" customHeight="1" thickBot="1" x14ac:dyDescent="0.3">
      <c r="A689" s="165"/>
      <c r="B689" s="165"/>
      <c r="C689" s="148"/>
      <c r="D689" s="148"/>
      <c r="E689" s="166"/>
      <c r="F689" s="166"/>
      <c r="G689" s="166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  <c r="U689" s="166"/>
      <c r="V689" s="166"/>
      <c r="W689" s="166"/>
      <c r="X689" s="166"/>
      <c r="Y689" s="166"/>
      <c r="Z689" s="166"/>
      <c r="AA689" s="166"/>
      <c r="AB689" s="166"/>
      <c r="AC689" s="166"/>
      <c r="AD689" s="166"/>
      <c r="AE689" s="166"/>
      <c r="AF689" s="166"/>
      <c r="AG689" s="166"/>
      <c r="AH689" s="166"/>
      <c r="AI689" s="166"/>
      <c r="AJ689" s="166"/>
      <c r="AK689" s="166"/>
      <c r="AL689" s="166"/>
      <c r="AM689" s="166"/>
      <c r="AN689" s="166"/>
      <c r="AO689" s="166"/>
      <c r="AP689" s="166"/>
      <c r="AQ689" s="166"/>
      <c r="AR689" s="166"/>
      <c r="AS689" s="166"/>
      <c r="AT689" s="166"/>
      <c r="AU689" s="166"/>
      <c r="AV689" s="166"/>
      <c r="AW689" s="166"/>
      <c r="AX689" s="166"/>
      <c r="AY689" s="166"/>
      <c r="AZ689" s="166"/>
      <c r="BA689" s="166"/>
      <c r="BB689" s="166"/>
      <c r="BC689" s="166"/>
      <c r="BD689" s="166"/>
      <c r="BE689" s="166"/>
      <c r="BF689" s="166"/>
      <c r="BG689" s="166"/>
      <c r="BH689" s="166"/>
      <c r="BI689" s="166"/>
      <c r="BJ689" s="166"/>
      <c r="BK689" s="166"/>
      <c r="BL689" s="166"/>
      <c r="BM689" s="166"/>
      <c r="BN689" s="166"/>
      <c r="BO689" s="166"/>
      <c r="BP689" s="166"/>
      <c r="BQ689" s="166"/>
      <c r="BR689" s="166"/>
      <c r="BS689" s="166"/>
      <c r="BT689" s="166"/>
    </row>
    <row r="690" spans="1:72" ht="15.75" customHeight="1" thickBot="1" x14ac:dyDescent="0.3">
      <c r="A690" s="165"/>
      <c r="B690" s="165"/>
      <c r="C690" s="148"/>
      <c r="D690" s="148"/>
      <c r="E690" s="166"/>
      <c r="F690" s="166"/>
      <c r="G690" s="166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  <c r="U690" s="166"/>
      <c r="V690" s="166"/>
      <c r="W690" s="166"/>
      <c r="X690" s="166"/>
      <c r="Y690" s="166"/>
      <c r="Z690" s="166"/>
      <c r="AA690" s="166"/>
      <c r="AB690" s="166"/>
      <c r="AC690" s="166"/>
      <c r="AD690" s="166"/>
      <c r="AE690" s="166"/>
      <c r="AF690" s="166"/>
      <c r="AG690" s="166"/>
      <c r="AH690" s="166"/>
      <c r="AI690" s="166"/>
      <c r="AJ690" s="166"/>
      <c r="AK690" s="166"/>
      <c r="AL690" s="166"/>
      <c r="AM690" s="166"/>
      <c r="AN690" s="166"/>
      <c r="AO690" s="166"/>
      <c r="AP690" s="166"/>
      <c r="AQ690" s="166"/>
      <c r="AR690" s="166"/>
      <c r="AS690" s="166"/>
      <c r="AT690" s="166"/>
      <c r="AU690" s="166"/>
      <c r="AV690" s="166"/>
      <c r="AW690" s="166"/>
      <c r="AX690" s="166"/>
      <c r="AY690" s="166"/>
      <c r="AZ690" s="166"/>
      <c r="BA690" s="166"/>
      <c r="BB690" s="166"/>
      <c r="BC690" s="166"/>
      <c r="BD690" s="166"/>
      <c r="BE690" s="166"/>
      <c r="BF690" s="166"/>
      <c r="BG690" s="166"/>
      <c r="BH690" s="166"/>
      <c r="BI690" s="166"/>
      <c r="BJ690" s="166"/>
      <c r="BK690" s="166"/>
      <c r="BL690" s="166"/>
      <c r="BM690" s="166"/>
      <c r="BN690" s="166"/>
      <c r="BO690" s="166"/>
      <c r="BP690" s="166"/>
      <c r="BQ690" s="166"/>
      <c r="BR690" s="166"/>
      <c r="BS690" s="166"/>
      <c r="BT690" s="166"/>
    </row>
    <row r="691" spans="1:72" ht="15.75" customHeight="1" thickBot="1" x14ac:dyDescent="0.3">
      <c r="A691" s="165"/>
      <c r="B691" s="165"/>
      <c r="C691" s="148"/>
      <c r="D691" s="148"/>
      <c r="E691" s="166"/>
      <c r="F691" s="166"/>
      <c r="G691" s="166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  <c r="U691" s="166"/>
      <c r="V691" s="166"/>
      <c r="W691" s="166"/>
      <c r="X691" s="166"/>
      <c r="Y691" s="166"/>
      <c r="Z691" s="166"/>
      <c r="AA691" s="166"/>
      <c r="AB691" s="166"/>
      <c r="AC691" s="166"/>
      <c r="AD691" s="166"/>
      <c r="AE691" s="166"/>
      <c r="AF691" s="166"/>
      <c r="AG691" s="166"/>
      <c r="AH691" s="166"/>
      <c r="AI691" s="166"/>
      <c r="AJ691" s="166"/>
      <c r="AK691" s="166"/>
      <c r="AL691" s="166"/>
      <c r="AM691" s="166"/>
      <c r="AN691" s="166"/>
      <c r="AO691" s="166"/>
      <c r="AP691" s="166"/>
      <c r="AQ691" s="166"/>
      <c r="AR691" s="166"/>
      <c r="AS691" s="166"/>
      <c r="AT691" s="166"/>
      <c r="AU691" s="166"/>
      <c r="AV691" s="166"/>
      <c r="AW691" s="166"/>
      <c r="AX691" s="166"/>
      <c r="AY691" s="166"/>
      <c r="AZ691" s="166"/>
      <c r="BA691" s="166"/>
      <c r="BB691" s="166"/>
      <c r="BC691" s="166"/>
      <c r="BD691" s="166"/>
      <c r="BE691" s="166"/>
      <c r="BF691" s="166"/>
      <c r="BG691" s="166"/>
      <c r="BH691" s="166"/>
      <c r="BI691" s="166"/>
      <c r="BJ691" s="166"/>
      <c r="BK691" s="166"/>
      <c r="BL691" s="166"/>
      <c r="BM691" s="166"/>
      <c r="BN691" s="166"/>
      <c r="BO691" s="166"/>
      <c r="BP691" s="166"/>
      <c r="BQ691" s="166"/>
      <c r="BR691" s="166"/>
      <c r="BS691" s="166"/>
      <c r="BT691" s="166"/>
    </row>
    <row r="692" spans="1:72" ht="15.75" customHeight="1" thickBot="1" x14ac:dyDescent="0.3">
      <c r="A692" s="165"/>
      <c r="B692" s="165"/>
      <c r="C692" s="148"/>
      <c r="D692" s="148"/>
      <c r="E692" s="166"/>
      <c r="F692" s="166"/>
      <c r="G692" s="166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  <c r="U692" s="166"/>
      <c r="V692" s="166"/>
      <c r="W692" s="166"/>
      <c r="X692" s="166"/>
      <c r="Y692" s="166"/>
      <c r="Z692" s="166"/>
      <c r="AA692" s="166"/>
      <c r="AB692" s="166"/>
      <c r="AC692" s="166"/>
      <c r="AD692" s="166"/>
      <c r="AE692" s="166"/>
      <c r="AF692" s="166"/>
      <c r="AG692" s="166"/>
      <c r="AH692" s="166"/>
      <c r="AI692" s="166"/>
      <c r="AJ692" s="166"/>
      <c r="AK692" s="166"/>
      <c r="AL692" s="166"/>
      <c r="AM692" s="166"/>
      <c r="AN692" s="166"/>
      <c r="AO692" s="166"/>
      <c r="AP692" s="166"/>
      <c r="AQ692" s="166"/>
      <c r="AR692" s="166"/>
      <c r="AS692" s="166"/>
      <c r="AT692" s="166"/>
      <c r="AU692" s="166"/>
      <c r="AV692" s="166"/>
      <c r="AW692" s="166"/>
      <c r="AX692" s="166"/>
      <c r="AY692" s="166"/>
      <c r="AZ692" s="166"/>
      <c r="BA692" s="166"/>
      <c r="BB692" s="166"/>
      <c r="BC692" s="166"/>
      <c r="BD692" s="166"/>
      <c r="BE692" s="166"/>
      <c r="BF692" s="166"/>
      <c r="BG692" s="166"/>
      <c r="BH692" s="166"/>
      <c r="BI692" s="166"/>
      <c r="BJ692" s="166"/>
      <c r="BK692" s="166"/>
      <c r="BL692" s="166"/>
      <c r="BM692" s="166"/>
      <c r="BN692" s="166"/>
      <c r="BO692" s="166"/>
      <c r="BP692" s="166"/>
      <c r="BQ692" s="166"/>
      <c r="BR692" s="166"/>
      <c r="BS692" s="166"/>
      <c r="BT692" s="166"/>
    </row>
    <row r="693" spans="1:72" ht="15.75" customHeight="1" thickBot="1" x14ac:dyDescent="0.3">
      <c r="A693" s="165"/>
      <c r="B693" s="165"/>
      <c r="C693" s="148"/>
      <c r="D693" s="148"/>
      <c r="E693" s="166"/>
      <c r="F693" s="166"/>
      <c r="G693" s="166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  <c r="U693" s="166"/>
      <c r="V693" s="166"/>
      <c r="W693" s="166"/>
      <c r="X693" s="166"/>
      <c r="Y693" s="166"/>
      <c r="Z693" s="166"/>
      <c r="AA693" s="166"/>
      <c r="AB693" s="166"/>
      <c r="AC693" s="166"/>
      <c r="AD693" s="166"/>
      <c r="AE693" s="166"/>
      <c r="AF693" s="166"/>
      <c r="AG693" s="166"/>
      <c r="AH693" s="166"/>
      <c r="AI693" s="166"/>
      <c r="AJ693" s="166"/>
      <c r="AK693" s="166"/>
      <c r="AL693" s="166"/>
      <c r="AM693" s="166"/>
      <c r="AN693" s="166"/>
      <c r="AO693" s="166"/>
      <c r="AP693" s="166"/>
      <c r="AQ693" s="166"/>
      <c r="AR693" s="166"/>
      <c r="AS693" s="166"/>
      <c r="AT693" s="166"/>
      <c r="AU693" s="166"/>
      <c r="AV693" s="166"/>
      <c r="AW693" s="166"/>
      <c r="AX693" s="166"/>
      <c r="AY693" s="166"/>
      <c r="AZ693" s="166"/>
      <c r="BA693" s="166"/>
      <c r="BB693" s="166"/>
      <c r="BC693" s="166"/>
      <c r="BD693" s="166"/>
      <c r="BE693" s="166"/>
      <c r="BF693" s="166"/>
      <c r="BG693" s="166"/>
      <c r="BH693" s="166"/>
      <c r="BI693" s="166"/>
      <c r="BJ693" s="166"/>
      <c r="BK693" s="166"/>
      <c r="BL693" s="166"/>
      <c r="BM693" s="166"/>
      <c r="BN693" s="166"/>
      <c r="BO693" s="166"/>
      <c r="BP693" s="166"/>
      <c r="BQ693" s="166"/>
      <c r="BR693" s="166"/>
      <c r="BS693" s="166"/>
      <c r="BT693" s="166"/>
    </row>
    <row r="694" spans="1:72" ht="15.75" customHeight="1" thickBot="1" x14ac:dyDescent="0.3">
      <c r="A694" s="165"/>
      <c r="B694" s="165"/>
      <c r="C694" s="148"/>
      <c r="D694" s="148"/>
      <c r="E694" s="166"/>
      <c r="F694" s="166"/>
      <c r="G694" s="166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  <c r="U694" s="166"/>
      <c r="V694" s="166"/>
      <c r="W694" s="166"/>
      <c r="X694" s="166"/>
      <c r="Y694" s="166"/>
      <c r="Z694" s="166"/>
      <c r="AA694" s="166"/>
      <c r="AB694" s="166"/>
      <c r="AC694" s="166"/>
      <c r="AD694" s="166"/>
      <c r="AE694" s="166"/>
      <c r="AF694" s="166"/>
      <c r="AG694" s="166"/>
      <c r="AH694" s="166"/>
      <c r="AI694" s="166"/>
      <c r="AJ694" s="166"/>
      <c r="AK694" s="166"/>
      <c r="AL694" s="166"/>
      <c r="AM694" s="166"/>
      <c r="AN694" s="166"/>
      <c r="AO694" s="166"/>
      <c r="AP694" s="166"/>
      <c r="AQ694" s="166"/>
      <c r="AR694" s="166"/>
      <c r="AS694" s="166"/>
      <c r="AT694" s="166"/>
      <c r="AU694" s="166"/>
      <c r="AV694" s="166"/>
      <c r="AW694" s="166"/>
      <c r="AX694" s="166"/>
      <c r="AY694" s="166"/>
      <c r="AZ694" s="166"/>
      <c r="BA694" s="166"/>
      <c r="BB694" s="166"/>
      <c r="BC694" s="166"/>
      <c r="BD694" s="166"/>
      <c r="BE694" s="166"/>
      <c r="BF694" s="166"/>
      <c r="BG694" s="166"/>
      <c r="BH694" s="166"/>
      <c r="BI694" s="166"/>
      <c r="BJ694" s="166"/>
      <c r="BK694" s="166"/>
      <c r="BL694" s="166"/>
      <c r="BM694" s="166"/>
      <c r="BN694" s="166"/>
      <c r="BO694" s="166"/>
      <c r="BP694" s="166"/>
      <c r="BQ694" s="166"/>
      <c r="BR694" s="166"/>
      <c r="BS694" s="166"/>
      <c r="BT694" s="166"/>
    </row>
    <row r="695" spans="1:72" ht="15.75" customHeight="1" thickBot="1" x14ac:dyDescent="0.3">
      <c r="A695" s="165"/>
      <c r="B695" s="165"/>
      <c r="C695" s="148"/>
      <c r="D695" s="148"/>
      <c r="E695" s="166"/>
      <c r="F695" s="166"/>
      <c r="G695" s="166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  <c r="U695" s="166"/>
      <c r="V695" s="166"/>
      <c r="W695" s="166"/>
      <c r="X695" s="166"/>
      <c r="Y695" s="166"/>
      <c r="Z695" s="166"/>
      <c r="AA695" s="166"/>
      <c r="AB695" s="166"/>
      <c r="AC695" s="166"/>
      <c r="AD695" s="166"/>
      <c r="AE695" s="166"/>
      <c r="AF695" s="166"/>
      <c r="AG695" s="166"/>
      <c r="AH695" s="166"/>
      <c r="AI695" s="166"/>
      <c r="AJ695" s="166"/>
      <c r="AK695" s="166"/>
      <c r="AL695" s="166"/>
      <c r="AM695" s="166"/>
      <c r="AN695" s="166"/>
      <c r="AO695" s="166"/>
      <c r="AP695" s="166"/>
      <c r="AQ695" s="166"/>
      <c r="AR695" s="166"/>
      <c r="AS695" s="166"/>
      <c r="AT695" s="166"/>
      <c r="AU695" s="166"/>
      <c r="AV695" s="166"/>
      <c r="AW695" s="166"/>
      <c r="AX695" s="166"/>
      <c r="AY695" s="166"/>
      <c r="AZ695" s="166"/>
      <c r="BA695" s="166"/>
      <c r="BB695" s="166"/>
      <c r="BC695" s="166"/>
      <c r="BD695" s="166"/>
      <c r="BE695" s="166"/>
      <c r="BF695" s="166"/>
      <c r="BG695" s="166"/>
      <c r="BH695" s="166"/>
      <c r="BI695" s="166"/>
      <c r="BJ695" s="166"/>
      <c r="BK695" s="166"/>
      <c r="BL695" s="166"/>
      <c r="BM695" s="166"/>
      <c r="BN695" s="166"/>
      <c r="BO695" s="166"/>
      <c r="BP695" s="166"/>
      <c r="BQ695" s="166"/>
      <c r="BR695" s="166"/>
      <c r="BS695" s="166"/>
      <c r="BT695" s="166"/>
    </row>
    <row r="696" spans="1:72" ht="15.75" customHeight="1" thickBot="1" x14ac:dyDescent="0.3">
      <c r="A696" s="165"/>
      <c r="B696" s="165"/>
      <c r="C696" s="148"/>
      <c r="D696" s="148"/>
      <c r="E696" s="166"/>
      <c r="F696" s="166"/>
      <c r="G696" s="166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  <c r="U696" s="166"/>
      <c r="V696" s="166"/>
      <c r="W696" s="166"/>
      <c r="X696" s="166"/>
      <c r="Y696" s="166"/>
      <c r="Z696" s="166"/>
      <c r="AA696" s="166"/>
      <c r="AB696" s="166"/>
      <c r="AC696" s="166"/>
      <c r="AD696" s="166"/>
      <c r="AE696" s="166"/>
      <c r="AF696" s="166"/>
      <c r="AG696" s="166"/>
      <c r="AH696" s="166"/>
      <c r="AI696" s="166"/>
      <c r="AJ696" s="166"/>
      <c r="AK696" s="166"/>
      <c r="AL696" s="166"/>
      <c r="AM696" s="166"/>
      <c r="AN696" s="166"/>
      <c r="AO696" s="166"/>
      <c r="AP696" s="166"/>
      <c r="AQ696" s="166"/>
      <c r="AR696" s="166"/>
      <c r="AS696" s="166"/>
      <c r="AT696" s="166"/>
      <c r="AU696" s="166"/>
      <c r="AV696" s="166"/>
      <c r="AW696" s="166"/>
      <c r="AX696" s="166"/>
      <c r="AY696" s="166"/>
      <c r="AZ696" s="166"/>
      <c r="BA696" s="166"/>
      <c r="BB696" s="166"/>
      <c r="BC696" s="166"/>
      <c r="BD696" s="166"/>
      <c r="BE696" s="166"/>
      <c r="BF696" s="166"/>
      <c r="BG696" s="166"/>
      <c r="BH696" s="166"/>
      <c r="BI696" s="166"/>
      <c r="BJ696" s="166"/>
      <c r="BK696" s="166"/>
      <c r="BL696" s="166"/>
      <c r="BM696" s="166"/>
      <c r="BN696" s="166"/>
      <c r="BO696" s="166"/>
      <c r="BP696" s="166"/>
      <c r="BQ696" s="166"/>
      <c r="BR696" s="166"/>
      <c r="BS696" s="166"/>
      <c r="BT696" s="166"/>
    </row>
    <row r="697" spans="1:72" ht="15.75" customHeight="1" thickBot="1" x14ac:dyDescent="0.3">
      <c r="A697" s="165"/>
      <c r="B697" s="165"/>
      <c r="C697" s="148"/>
      <c r="D697" s="148"/>
      <c r="E697" s="166"/>
      <c r="F697" s="166"/>
      <c r="G697" s="166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  <c r="U697" s="166"/>
      <c r="V697" s="166"/>
      <c r="W697" s="166"/>
      <c r="X697" s="166"/>
      <c r="Y697" s="166"/>
      <c r="Z697" s="166"/>
      <c r="AA697" s="166"/>
      <c r="AB697" s="166"/>
      <c r="AC697" s="166"/>
      <c r="AD697" s="166"/>
      <c r="AE697" s="166"/>
      <c r="AF697" s="166"/>
      <c r="AG697" s="166"/>
      <c r="AH697" s="166"/>
      <c r="AI697" s="166"/>
      <c r="AJ697" s="166"/>
      <c r="AK697" s="166"/>
      <c r="AL697" s="166"/>
      <c r="AM697" s="166"/>
      <c r="AN697" s="166"/>
      <c r="AO697" s="166"/>
      <c r="AP697" s="166"/>
      <c r="AQ697" s="166"/>
      <c r="AR697" s="166"/>
      <c r="AS697" s="166"/>
      <c r="AT697" s="166"/>
      <c r="AU697" s="166"/>
      <c r="AV697" s="166"/>
      <c r="AW697" s="166"/>
      <c r="AX697" s="166"/>
      <c r="AY697" s="166"/>
      <c r="AZ697" s="166"/>
      <c r="BA697" s="166"/>
      <c r="BB697" s="166"/>
      <c r="BC697" s="166"/>
      <c r="BD697" s="166"/>
      <c r="BE697" s="166"/>
      <c r="BF697" s="166"/>
      <c r="BG697" s="166"/>
      <c r="BH697" s="166"/>
      <c r="BI697" s="166"/>
      <c r="BJ697" s="166"/>
      <c r="BK697" s="166"/>
      <c r="BL697" s="166"/>
      <c r="BM697" s="166"/>
      <c r="BN697" s="166"/>
      <c r="BO697" s="166"/>
      <c r="BP697" s="166"/>
      <c r="BQ697" s="166"/>
      <c r="BR697" s="166"/>
      <c r="BS697" s="166"/>
      <c r="BT697" s="166"/>
    </row>
    <row r="698" spans="1:72" ht="15.75" customHeight="1" thickBot="1" x14ac:dyDescent="0.3">
      <c r="A698" s="165"/>
      <c r="B698" s="165"/>
      <c r="C698" s="148"/>
      <c r="D698" s="148"/>
      <c r="E698" s="166"/>
      <c r="F698" s="166"/>
      <c r="G698" s="166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  <c r="U698" s="166"/>
      <c r="V698" s="166"/>
      <c r="W698" s="166"/>
      <c r="X698" s="166"/>
      <c r="Y698" s="166"/>
      <c r="Z698" s="166"/>
      <c r="AA698" s="166"/>
      <c r="AB698" s="166"/>
      <c r="AC698" s="166"/>
      <c r="AD698" s="166"/>
      <c r="AE698" s="166"/>
      <c r="AF698" s="166"/>
      <c r="AG698" s="166"/>
      <c r="AH698" s="166"/>
      <c r="AI698" s="166"/>
      <c r="AJ698" s="166"/>
      <c r="AK698" s="166"/>
      <c r="AL698" s="166"/>
      <c r="AM698" s="166"/>
      <c r="AN698" s="166"/>
      <c r="AO698" s="166"/>
      <c r="AP698" s="166"/>
      <c r="AQ698" s="166"/>
      <c r="AR698" s="166"/>
      <c r="AS698" s="166"/>
      <c r="AT698" s="166"/>
      <c r="AU698" s="166"/>
      <c r="AV698" s="166"/>
      <c r="AW698" s="166"/>
      <c r="AX698" s="166"/>
      <c r="AY698" s="166"/>
      <c r="AZ698" s="166"/>
      <c r="BA698" s="166"/>
      <c r="BB698" s="166"/>
      <c r="BC698" s="166"/>
      <c r="BD698" s="166"/>
      <c r="BE698" s="166"/>
      <c r="BF698" s="166"/>
      <c r="BG698" s="166"/>
      <c r="BH698" s="166"/>
      <c r="BI698" s="166"/>
      <c r="BJ698" s="166"/>
      <c r="BK698" s="166"/>
      <c r="BL698" s="166"/>
      <c r="BM698" s="166"/>
      <c r="BN698" s="166"/>
      <c r="BO698" s="166"/>
      <c r="BP698" s="166"/>
      <c r="BQ698" s="166"/>
      <c r="BR698" s="166"/>
      <c r="BS698" s="166"/>
      <c r="BT698" s="166"/>
    </row>
    <row r="699" spans="1:72" ht="15.75" customHeight="1" thickBot="1" x14ac:dyDescent="0.3">
      <c r="A699" s="165"/>
      <c r="B699" s="165"/>
      <c r="C699" s="148"/>
      <c r="D699" s="148"/>
      <c r="E699" s="166"/>
      <c r="F699" s="166"/>
      <c r="G699" s="166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  <c r="U699" s="166"/>
      <c r="V699" s="166"/>
      <c r="W699" s="166"/>
      <c r="X699" s="166"/>
      <c r="Y699" s="166"/>
      <c r="Z699" s="166"/>
      <c r="AA699" s="166"/>
      <c r="AB699" s="166"/>
      <c r="AC699" s="166"/>
      <c r="AD699" s="166"/>
      <c r="AE699" s="166"/>
      <c r="AF699" s="166"/>
      <c r="AG699" s="166"/>
      <c r="AH699" s="166"/>
      <c r="AI699" s="166"/>
      <c r="AJ699" s="166"/>
      <c r="AK699" s="166"/>
      <c r="AL699" s="166"/>
      <c r="AM699" s="166"/>
      <c r="AN699" s="166"/>
      <c r="AO699" s="166"/>
      <c r="AP699" s="166"/>
      <c r="AQ699" s="166"/>
      <c r="AR699" s="166"/>
      <c r="AS699" s="166"/>
      <c r="AT699" s="166"/>
      <c r="AU699" s="166"/>
      <c r="AV699" s="166"/>
      <c r="AW699" s="166"/>
      <c r="AX699" s="166"/>
      <c r="AY699" s="166"/>
      <c r="AZ699" s="166"/>
      <c r="BA699" s="166"/>
      <c r="BB699" s="166"/>
      <c r="BC699" s="166"/>
      <c r="BD699" s="166"/>
      <c r="BE699" s="166"/>
      <c r="BF699" s="166"/>
      <c r="BG699" s="166"/>
      <c r="BH699" s="166"/>
      <c r="BI699" s="166"/>
      <c r="BJ699" s="166"/>
      <c r="BK699" s="166"/>
      <c r="BL699" s="166"/>
      <c r="BM699" s="166"/>
      <c r="BN699" s="166"/>
      <c r="BO699" s="166"/>
      <c r="BP699" s="166"/>
      <c r="BQ699" s="166"/>
      <c r="BR699" s="166"/>
      <c r="BS699" s="166"/>
      <c r="BT699" s="166"/>
    </row>
    <row r="700" spans="1:72" ht="15.75" customHeight="1" thickBot="1" x14ac:dyDescent="0.3">
      <c r="A700" s="165"/>
      <c r="B700" s="165"/>
      <c r="C700" s="148"/>
      <c r="D700" s="148"/>
      <c r="E700" s="166"/>
      <c r="F700" s="166"/>
      <c r="G700" s="166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  <c r="U700" s="166"/>
      <c r="V700" s="166"/>
      <c r="W700" s="166"/>
      <c r="X700" s="166"/>
      <c r="Y700" s="166"/>
      <c r="Z700" s="166"/>
      <c r="AA700" s="166"/>
      <c r="AB700" s="166"/>
      <c r="AC700" s="166"/>
      <c r="AD700" s="166"/>
      <c r="AE700" s="166"/>
      <c r="AF700" s="166"/>
      <c r="AG700" s="166"/>
      <c r="AH700" s="166"/>
      <c r="AI700" s="166"/>
      <c r="AJ700" s="166"/>
      <c r="AK700" s="166"/>
      <c r="AL700" s="166"/>
      <c r="AM700" s="166"/>
      <c r="AN700" s="166"/>
      <c r="AO700" s="166"/>
      <c r="AP700" s="166"/>
      <c r="AQ700" s="166"/>
      <c r="AR700" s="166"/>
      <c r="AS700" s="166"/>
      <c r="AT700" s="166"/>
      <c r="AU700" s="166"/>
      <c r="AV700" s="166"/>
      <c r="AW700" s="166"/>
      <c r="AX700" s="166"/>
      <c r="AY700" s="166"/>
      <c r="AZ700" s="166"/>
      <c r="BA700" s="166"/>
      <c r="BB700" s="166"/>
      <c r="BC700" s="166"/>
      <c r="BD700" s="166"/>
      <c r="BE700" s="166"/>
      <c r="BF700" s="166"/>
      <c r="BG700" s="166"/>
      <c r="BH700" s="166"/>
      <c r="BI700" s="166"/>
      <c r="BJ700" s="166"/>
      <c r="BK700" s="166"/>
      <c r="BL700" s="166"/>
      <c r="BM700" s="166"/>
      <c r="BN700" s="166"/>
      <c r="BO700" s="166"/>
      <c r="BP700" s="166"/>
      <c r="BQ700" s="166"/>
      <c r="BR700" s="166"/>
      <c r="BS700" s="166"/>
      <c r="BT700" s="166"/>
    </row>
    <row r="701" spans="1:72" ht="15.75" customHeight="1" thickBot="1" x14ac:dyDescent="0.3">
      <c r="A701" s="165"/>
      <c r="B701" s="165"/>
      <c r="C701" s="148"/>
      <c r="D701" s="148"/>
      <c r="E701" s="166"/>
      <c r="F701" s="166"/>
      <c r="G701" s="166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  <c r="U701" s="166"/>
      <c r="V701" s="166"/>
      <c r="W701" s="166"/>
      <c r="X701" s="166"/>
      <c r="Y701" s="166"/>
      <c r="Z701" s="166"/>
      <c r="AA701" s="166"/>
      <c r="AB701" s="166"/>
      <c r="AC701" s="166"/>
      <c r="AD701" s="166"/>
      <c r="AE701" s="166"/>
      <c r="AF701" s="166"/>
      <c r="AG701" s="166"/>
      <c r="AH701" s="166"/>
      <c r="AI701" s="166"/>
      <c r="AJ701" s="166"/>
      <c r="AK701" s="166"/>
      <c r="AL701" s="166"/>
      <c r="AM701" s="166"/>
      <c r="AN701" s="166"/>
      <c r="AO701" s="166"/>
      <c r="AP701" s="166"/>
      <c r="AQ701" s="166"/>
      <c r="AR701" s="166"/>
      <c r="AS701" s="166"/>
      <c r="AT701" s="166"/>
      <c r="AU701" s="166"/>
      <c r="AV701" s="166"/>
      <c r="AW701" s="166"/>
      <c r="AX701" s="166"/>
      <c r="AY701" s="166"/>
      <c r="AZ701" s="166"/>
      <c r="BA701" s="166"/>
      <c r="BB701" s="166"/>
      <c r="BC701" s="166"/>
      <c r="BD701" s="166"/>
      <c r="BE701" s="166"/>
      <c r="BF701" s="166"/>
      <c r="BG701" s="166"/>
      <c r="BH701" s="166"/>
      <c r="BI701" s="166"/>
      <c r="BJ701" s="166"/>
      <c r="BK701" s="166"/>
      <c r="BL701" s="166"/>
      <c r="BM701" s="166"/>
      <c r="BN701" s="166"/>
      <c r="BO701" s="166"/>
      <c r="BP701" s="166"/>
      <c r="BQ701" s="166"/>
      <c r="BR701" s="166"/>
      <c r="BS701" s="166"/>
      <c r="BT701" s="166"/>
    </row>
    <row r="702" spans="1:72" ht="15.75" customHeight="1" thickBot="1" x14ac:dyDescent="0.3">
      <c r="A702" s="165"/>
      <c r="B702" s="165"/>
      <c r="C702" s="148"/>
      <c r="D702" s="148"/>
      <c r="E702" s="166"/>
      <c r="F702" s="166"/>
      <c r="G702" s="166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  <c r="U702" s="166"/>
      <c r="V702" s="166"/>
      <c r="W702" s="166"/>
      <c r="X702" s="166"/>
      <c r="Y702" s="166"/>
      <c r="Z702" s="166"/>
      <c r="AA702" s="166"/>
      <c r="AB702" s="166"/>
      <c r="AC702" s="166"/>
      <c r="AD702" s="166"/>
      <c r="AE702" s="166"/>
      <c r="AF702" s="166"/>
      <c r="AG702" s="166"/>
      <c r="AH702" s="166"/>
      <c r="AI702" s="166"/>
      <c r="AJ702" s="166"/>
      <c r="AK702" s="166"/>
      <c r="AL702" s="166"/>
      <c r="AM702" s="166"/>
      <c r="AN702" s="166"/>
      <c r="AO702" s="166"/>
      <c r="AP702" s="166"/>
      <c r="AQ702" s="166"/>
      <c r="AR702" s="166"/>
      <c r="AS702" s="166"/>
      <c r="AT702" s="166"/>
      <c r="AU702" s="166"/>
      <c r="AV702" s="166"/>
      <c r="AW702" s="166"/>
      <c r="AX702" s="166"/>
      <c r="AY702" s="166"/>
      <c r="AZ702" s="166"/>
      <c r="BA702" s="166"/>
      <c r="BB702" s="166"/>
      <c r="BC702" s="166"/>
      <c r="BD702" s="166"/>
      <c r="BE702" s="166"/>
      <c r="BF702" s="166"/>
      <c r="BG702" s="166"/>
      <c r="BH702" s="166"/>
      <c r="BI702" s="166"/>
      <c r="BJ702" s="166"/>
      <c r="BK702" s="166"/>
      <c r="BL702" s="166"/>
      <c r="BM702" s="166"/>
      <c r="BN702" s="166"/>
      <c r="BO702" s="166"/>
      <c r="BP702" s="166"/>
      <c r="BQ702" s="166"/>
      <c r="BR702" s="166"/>
      <c r="BS702" s="166"/>
      <c r="BT702" s="166"/>
    </row>
    <row r="703" spans="1:72" ht="15.75" customHeight="1" thickBot="1" x14ac:dyDescent="0.3">
      <c r="A703" s="165"/>
      <c r="B703" s="165"/>
      <c r="C703" s="148"/>
      <c r="D703" s="148"/>
      <c r="E703" s="166"/>
      <c r="F703" s="166"/>
      <c r="G703" s="166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  <c r="U703" s="166"/>
      <c r="V703" s="166"/>
      <c r="W703" s="166"/>
      <c r="X703" s="166"/>
      <c r="Y703" s="166"/>
      <c r="Z703" s="166"/>
      <c r="AA703" s="166"/>
      <c r="AB703" s="166"/>
      <c r="AC703" s="166"/>
      <c r="AD703" s="166"/>
      <c r="AE703" s="166"/>
      <c r="AF703" s="166"/>
      <c r="AG703" s="166"/>
      <c r="AH703" s="166"/>
      <c r="AI703" s="166"/>
      <c r="AJ703" s="166"/>
      <c r="AK703" s="166"/>
      <c r="AL703" s="166"/>
      <c r="AM703" s="166"/>
      <c r="AN703" s="166"/>
      <c r="AO703" s="166"/>
      <c r="AP703" s="166"/>
      <c r="AQ703" s="166"/>
      <c r="AR703" s="166"/>
      <c r="AS703" s="166"/>
      <c r="AT703" s="166"/>
      <c r="AU703" s="166"/>
      <c r="AV703" s="166"/>
      <c r="AW703" s="166"/>
      <c r="AX703" s="166"/>
      <c r="AY703" s="166"/>
      <c r="AZ703" s="166"/>
      <c r="BA703" s="166"/>
      <c r="BB703" s="166"/>
      <c r="BC703" s="166"/>
      <c r="BD703" s="166"/>
      <c r="BE703" s="166"/>
      <c r="BF703" s="166"/>
      <c r="BG703" s="166"/>
      <c r="BH703" s="166"/>
      <c r="BI703" s="166"/>
      <c r="BJ703" s="166"/>
      <c r="BK703" s="166"/>
      <c r="BL703" s="166"/>
      <c r="BM703" s="166"/>
      <c r="BN703" s="166"/>
      <c r="BO703" s="166"/>
      <c r="BP703" s="166"/>
      <c r="BQ703" s="166"/>
      <c r="BR703" s="166"/>
      <c r="BS703" s="166"/>
      <c r="BT703" s="166"/>
    </row>
    <row r="704" spans="1:72" ht="15.75" customHeight="1" thickBot="1" x14ac:dyDescent="0.3">
      <c r="A704" s="165"/>
      <c r="B704" s="165"/>
      <c r="C704" s="148"/>
      <c r="D704" s="148"/>
      <c r="E704" s="166"/>
      <c r="F704" s="166"/>
      <c r="G704" s="166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  <c r="U704" s="166"/>
      <c r="V704" s="166"/>
      <c r="W704" s="166"/>
      <c r="X704" s="166"/>
      <c r="Y704" s="166"/>
      <c r="Z704" s="166"/>
      <c r="AA704" s="166"/>
      <c r="AB704" s="166"/>
      <c r="AC704" s="166"/>
      <c r="AD704" s="166"/>
      <c r="AE704" s="166"/>
      <c r="AF704" s="166"/>
      <c r="AG704" s="166"/>
      <c r="AH704" s="166"/>
      <c r="AI704" s="166"/>
      <c r="AJ704" s="166"/>
      <c r="AK704" s="166"/>
      <c r="AL704" s="166"/>
      <c r="AM704" s="166"/>
      <c r="AN704" s="166"/>
      <c r="AO704" s="166"/>
      <c r="AP704" s="166"/>
      <c r="AQ704" s="166"/>
      <c r="AR704" s="166"/>
      <c r="AS704" s="166"/>
      <c r="AT704" s="166"/>
      <c r="AU704" s="166"/>
      <c r="AV704" s="166"/>
      <c r="AW704" s="166"/>
      <c r="AX704" s="166"/>
      <c r="AY704" s="166"/>
      <c r="AZ704" s="166"/>
      <c r="BA704" s="166"/>
      <c r="BB704" s="166"/>
      <c r="BC704" s="166"/>
      <c r="BD704" s="166"/>
      <c r="BE704" s="166"/>
      <c r="BF704" s="166"/>
      <c r="BG704" s="166"/>
      <c r="BH704" s="166"/>
      <c r="BI704" s="166"/>
      <c r="BJ704" s="166"/>
      <c r="BK704" s="166"/>
      <c r="BL704" s="166"/>
      <c r="BM704" s="166"/>
      <c r="BN704" s="166"/>
      <c r="BO704" s="166"/>
      <c r="BP704" s="166"/>
      <c r="BQ704" s="166"/>
      <c r="BR704" s="166"/>
      <c r="BS704" s="166"/>
      <c r="BT704" s="166"/>
    </row>
    <row r="705" spans="1:72" ht="15.75" customHeight="1" thickBot="1" x14ac:dyDescent="0.3">
      <c r="A705" s="165"/>
      <c r="B705" s="165"/>
      <c r="C705" s="148"/>
      <c r="D705" s="148"/>
      <c r="E705" s="166"/>
      <c r="F705" s="166"/>
      <c r="G705" s="166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  <c r="U705" s="166"/>
      <c r="V705" s="166"/>
      <c r="W705" s="166"/>
      <c r="X705" s="166"/>
      <c r="Y705" s="166"/>
      <c r="Z705" s="166"/>
      <c r="AA705" s="166"/>
      <c r="AB705" s="166"/>
      <c r="AC705" s="166"/>
      <c r="AD705" s="166"/>
      <c r="AE705" s="166"/>
      <c r="AF705" s="166"/>
      <c r="AG705" s="166"/>
      <c r="AH705" s="166"/>
      <c r="AI705" s="166"/>
      <c r="AJ705" s="166"/>
      <c r="AK705" s="166"/>
      <c r="AL705" s="166"/>
      <c r="AM705" s="166"/>
      <c r="AN705" s="166"/>
      <c r="AO705" s="166"/>
      <c r="AP705" s="166"/>
      <c r="AQ705" s="166"/>
      <c r="AR705" s="166"/>
      <c r="AS705" s="166"/>
      <c r="AT705" s="166"/>
      <c r="AU705" s="166"/>
      <c r="AV705" s="166"/>
      <c r="AW705" s="166"/>
      <c r="AX705" s="166"/>
      <c r="AY705" s="166"/>
      <c r="AZ705" s="166"/>
      <c r="BA705" s="166"/>
      <c r="BB705" s="166"/>
      <c r="BC705" s="166"/>
      <c r="BD705" s="166"/>
      <c r="BE705" s="166"/>
      <c r="BF705" s="166"/>
      <c r="BG705" s="166"/>
      <c r="BH705" s="166"/>
      <c r="BI705" s="166"/>
      <c r="BJ705" s="166"/>
      <c r="BK705" s="166"/>
      <c r="BL705" s="166"/>
      <c r="BM705" s="166"/>
      <c r="BN705" s="166"/>
      <c r="BO705" s="166"/>
      <c r="BP705" s="166"/>
      <c r="BQ705" s="166"/>
      <c r="BR705" s="166"/>
      <c r="BS705" s="166"/>
      <c r="BT705" s="166"/>
    </row>
    <row r="706" spans="1:72" ht="15.75" customHeight="1" thickBot="1" x14ac:dyDescent="0.3">
      <c r="A706" s="165"/>
      <c r="B706" s="165"/>
      <c r="C706" s="148"/>
      <c r="D706" s="148"/>
      <c r="E706" s="166"/>
      <c r="F706" s="166"/>
      <c r="G706" s="166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  <c r="U706" s="166"/>
      <c r="V706" s="166"/>
      <c r="W706" s="166"/>
      <c r="X706" s="166"/>
      <c r="Y706" s="166"/>
      <c r="Z706" s="166"/>
      <c r="AA706" s="166"/>
      <c r="AB706" s="166"/>
      <c r="AC706" s="166"/>
      <c r="AD706" s="166"/>
      <c r="AE706" s="166"/>
      <c r="AF706" s="166"/>
      <c r="AG706" s="166"/>
      <c r="AH706" s="166"/>
      <c r="AI706" s="166"/>
      <c r="AJ706" s="166"/>
      <c r="AK706" s="166"/>
      <c r="AL706" s="166"/>
      <c r="AM706" s="166"/>
      <c r="AN706" s="166"/>
      <c r="AO706" s="166"/>
      <c r="AP706" s="166"/>
      <c r="AQ706" s="166"/>
      <c r="AR706" s="166"/>
      <c r="AS706" s="166"/>
      <c r="AT706" s="166"/>
      <c r="AU706" s="166"/>
      <c r="AV706" s="166"/>
      <c r="AW706" s="166"/>
      <c r="AX706" s="166"/>
      <c r="AY706" s="166"/>
      <c r="AZ706" s="166"/>
      <c r="BA706" s="166"/>
      <c r="BB706" s="166"/>
      <c r="BC706" s="166"/>
      <c r="BD706" s="166"/>
      <c r="BE706" s="166"/>
      <c r="BF706" s="166"/>
      <c r="BG706" s="166"/>
      <c r="BH706" s="166"/>
      <c r="BI706" s="166"/>
      <c r="BJ706" s="166"/>
      <c r="BK706" s="166"/>
      <c r="BL706" s="166"/>
      <c r="BM706" s="166"/>
      <c r="BN706" s="166"/>
      <c r="BO706" s="166"/>
      <c r="BP706" s="166"/>
      <c r="BQ706" s="166"/>
      <c r="BR706" s="166"/>
      <c r="BS706" s="166"/>
      <c r="BT706" s="166"/>
    </row>
    <row r="707" spans="1:72" ht="15.75" customHeight="1" thickBot="1" x14ac:dyDescent="0.3">
      <c r="A707" s="165"/>
      <c r="B707" s="165"/>
      <c r="C707" s="148"/>
      <c r="D707" s="148"/>
      <c r="E707" s="166"/>
      <c r="F707" s="166"/>
      <c r="G707" s="166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  <c r="U707" s="166"/>
      <c r="V707" s="166"/>
      <c r="W707" s="166"/>
      <c r="X707" s="166"/>
      <c r="Y707" s="166"/>
      <c r="Z707" s="166"/>
      <c r="AA707" s="166"/>
      <c r="AB707" s="166"/>
      <c r="AC707" s="166"/>
      <c r="AD707" s="166"/>
      <c r="AE707" s="166"/>
      <c r="AF707" s="166"/>
      <c r="AG707" s="166"/>
      <c r="AH707" s="166"/>
      <c r="AI707" s="166"/>
      <c r="AJ707" s="166"/>
      <c r="AK707" s="166"/>
      <c r="AL707" s="166"/>
      <c r="AM707" s="166"/>
      <c r="AN707" s="166"/>
      <c r="AO707" s="166"/>
      <c r="AP707" s="166"/>
      <c r="AQ707" s="166"/>
      <c r="AR707" s="166"/>
      <c r="AS707" s="166"/>
      <c r="AT707" s="166"/>
      <c r="AU707" s="166"/>
      <c r="AV707" s="166"/>
      <c r="AW707" s="166"/>
      <c r="AX707" s="166"/>
      <c r="AY707" s="166"/>
      <c r="AZ707" s="166"/>
      <c r="BA707" s="166"/>
      <c r="BB707" s="166"/>
      <c r="BC707" s="166"/>
      <c r="BD707" s="166"/>
      <c r="BE707" s="166"/>
      <c r="BF707" s="166"/>
      <c r="BG707" s="166"/>
      <c r="BH707" s="166"/>
      <c r="BI707" s="166"/>
      <c r="BJ707" s="166"/>
      <c r="BK707" s="166"/>
      <c r="BL707" s="166"/>
      <c r="BM707" s="166"/>
      <c r="BN707" s="166"/>
      <c r="BO707" s="166"/>
      <c r="BP707" s="166"/>
      <c r="BQ707" s="166"/>
      <c r="BR707" s="166"/>
      <c r="BS707" s="166"/>
      <c r="BT707" s="166"/>
    </row>
    <row r="708" spans="1:72" ht="15.75" customHeight="1" thickBot="1" x14ac:dyDescent="0.3">
      <c r="A708" s="165"/>
      <c r="B708" s="165"/>
      <c r="C708" s="148"/>
      <c r="D708" s="148"/>
      <c r="E708" s="166"/>
      <c r="F708" s="166"/>
      <c r="G708" s="166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  <c r="U708" s="166"/>
      <c r="V708" s="166"/>
      <c r="W708" s="166"/>
      <c r="X708" s="166"/>
      <c r="Y708" s="166"/>
      <c r="Z708" s="166"/>
      <c r="AA708" s="166"/>
      <c r="AB708" s="166"/>
      <c r="AC708" s="166"/>
      <c r="AD708" s="166"/>
      <c r="AE708" s="166"/>
      <c r="AF708" s="166"/>
      <c r="AG708" s="166"/>
      <c r="AH708" s="166"/>
      <c r="AI708" s="166"/>
      <c r="AJ708" s="166"/>
      <c r="AK708" s="166"/>
      <c r="AL708" s="166"/>
      <c r="AM708" s="166"/>
      <c r="AN708" s="166"/>
      <c r="AO708" s="166"/>
      <c r="AP708" s="166"/>
      <c r="AQ708" s="166"/>
      <c r="AR708" s="166"/>
      <c r="AS708" s="166"/>
      <c r="AT708" s="166"/>
      <c r="AU708" s="166"/>
      <c r="AV708" s="166"/>
      <c r="AW708" s="166"/>
      <c r="AX708" s="166"/>
      <c r="AY708" s="166"/>
      <c r="AZ708" s="166"/>
      <c r="BA708" s="166"/>
      <c r="BB708" s="166"/>
      <c r="BC708" s="166"/>
      <c r="BD708" s="166"/>
      <c r="BE708" s="166"/>
      <c r="BF708" s="166"/>
      <c r="BG708" s="166"/>
      <c r="BH708" s="166"/>
      <c r="BI708" s="166"/>
      <c r="BJ708" s="166"/>
      <c r="BK708" s="166"/>
      <c r="BL708" s="166"/>
      <c r="BM708" s="166"/>
      <c r="BN708" s="166"/>
      <c r="BO708" s="166"/>
      <c r="BP708" s="166"/>
      <c r="BQ708" s="166"/>
      <c r="BR708" s="166"/>
      <c r="BS708" s="166"/>
      <c r="BT708" s="166"/>
    </row>
    <row r="709" spans="1:72" ht="15.75" customHeight="1" thickBot="1" x14ac:dyDescent="0.3">
      <c r="A709" s="165"/>
      <c r="B709" s="165"/>
      <c r="C709" s="148"/>
      <c r="D709" s="148"/>
      <c r="E709" s="166"/>
      <c r="F709" s="166"/>
      <c r="G709" s="166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  <c r="U709" s="166"/>
      <c r="V709" s="166"/>
      <c r="W709" s="166"/>
      <c r="X709" s="166"/>
      <c r="Y709" s="166"/>
      <c r="Z709" s="166"/>
      <c r="AA709" s="166"/>
      <c r="AB709" s="166"/>
      <c r="AC709" s="166"/>
      <c r="AD709" s="166"/>
      <c r="AE709" s="166"/>
      <c r="AF709" s="166"/>
      <c r="AG709" s="166"/>
      <c r="AH709" s="166"/>
      <c r="AI709" s="166"/>
      <c r="AJ709" s="166"/>
      <c r="AK709" s="166"/>
      <c r="AL709" s="166"/>
      <c r="AM709" s="166"/>
      <c r="AN709" s="166"/>
      <c r="AO709" s="166"/>
      <c r="AP709" s="166"/>
      <c r="AQ709" s="166"/>
      <c r="AR709" s="166"/>
      <c r="AS709" s="166"/>
      <c r="AT709" s="166"/>
      <c r="AU709" s="166"/>
      <c r="AV709" s="166"/>
      <c r="AW709" s="166"/>
      <c r="AX709" s="166"/>
      <c r="AY709" s="166"/>
      <c r="AZ709" s="166"/>
      <c r="BA709" s="166"/>
      <c r="BB709" s="166"/>
      <c r="BC709" s="166"/>
      <c r="BD709" s="166"/>
      <c r="BE709" s="166"/>
      <c r="BF709" s="166"/>
      <c r="BG709" s="166"/>
      <c r="BH709" s="166"/>
      <c r="BI709" s="166"/>
      <c r="BJ709" s="166"/>
      <c r="BK709" s="166"/>
      <c r="BL709" s="166"/>
      <c r="BM709" s="166"/>
      <c r="BN709" s="166"/>
      <c r="BO709" s="166"/>
      <c r="BP709" s="166"/>
      <c r="BQ709" s="166"/>
      <c r="BR709" s="166"/>
      <c r="BS709" s="166"/>
      <c r="BT709" s="166"/>
    </row>
    <row r="710" spans="1:72" ht="15.75" customHeight="1" thickBot="1" x14ac:dyDescent="0.3">
      <c r="A710" s="165"/>
      <c r="B710" s="165"/>
      <c r="C710" s="148"/>
      <c r="D710" s="148"/>
      <c r="E710" s="166"/>
      <c r="F710" s="166"/>
      <c r="G710" s="166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  <c r="U710" s="166"/>
      <c r="V710" s="166"/>
      <c r="W710" s="166"/>
      <c r="X710" s="166"/>
      <c r="Y710" s="166"/>
      <c r="Z710" s="166"/>
      <c r="AA710" s="166"/>
      <c r="AB710" s="166"/>
      <c r="AC710" s="166"/>
      <c r="AD710" s="166"/>
      <c r="AE710" s="166"/>
      <c r="AF710" s="166"/>
      <c r="AG710" s="166"/>
      <c r="AH710" s="166"/>
      <c r="AI710" s="166"/>
      <c r="AJ710" s="166"/>
      <c r="AK710" s="166"/>
      <c r="AL710" s="166"/>
      <c r="AM710" s="166"/>
      <c r="AN710" s="166"/>
      <c r="AO710" s="166"/>
      <c r="AP710" s="166"/>
      <c r="AQ710" s="166"/>
      <c r="AR710" s="166"/>
      <c r="AS710" s="166"/>
      <c r="AT710" s="166"/>
      <c r="AU710" s="166"/>
      <c r="AV710" s="166"/>
      <c r="AW710" s="166"/>
      <c r="AX710" s="166"/>
      <c r="AY710" s="166"/>
      <c r="AZ710" s="166"/>
      <c r="BA710" s="166"/>
      <c r="BB710" s="166"/>
      <c r="BC710" s="166"/>
      <c r="BD710" s="166"/>
      <c r="BE710" s="166"/>
      <c r="BF710" s="166"/>
      <c r="BG710" s="166"/>
      <c r="BH710" s="166"/>
      <c r="BI710" s="166"/>
      <c r="BJ710" s="166"/>
      <c r="BK710" s="166"/>
      <c r="BL710" s="166"/>
      <c r="BM710" s="166"/>
      <c r="BN710" s="166"/>
      <c r="BO710" s="166"/>
      <c r="BP710" s="166"/>
      <c r="BQ710" s="166"/>
      <c r="BR710" s="166"/>
      <c r="BS710" s="166"/>
      <c r="BT710" s="166"/>
    </row>
    <row r="711" spans="1:72" ht="15.75" customHeight="1" thickBot="1" x14ac:dyDescent="0.3">
      <c r="A711" s="165"/>
      <c r="B711" s="165"/>
      <c r="C711" s="148"/>
      <c r="D711" s="148"/>
      <c r="E711" s="166"/>
      <c r="F711" s="166"/>
      <c r="G711" s="166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  <c r="U711" s="166"/>
      <c r="V711" s="166"/>
      <c r="W711" s="166"/>
      <c r="X711" s="166"/>
      <c r="Y711" s="166"/>
      <c r="Z711" s="166"/>
      <c r="AA711" s="166"/>
      <c r="AB711" s="166"/>
      <c r="AC711" s="166"/>
      <c r="AD711" s="166"/>
      <c r="AE711" s="166"/>
      <c r="AF711" s="166"/>
      <c r="AG711" s="166"/>
      <c r="AH711" s="166"/>
      <c r="AI711" s="166"/>
      <c r="AJ711" s="166"/>
      <c r="AK711" s="166"/>
      <c r="AL711" s="166"/>
      <c r="AM711" s="166"/>
      <c r="AN711" s="166"/>
      <c r="AO711" s="166"/>
      <c r="AP711" s="166"/>
      <c r="AQ711" s="166"/>
      <c r="AR711" s="166"/>
      <c r="AS711" s="166"/>
      <c r="AT711" s="166"/>
      <c r="AU711" s="166"/>
      <c r="AV711" s="166"/>
      <c r="AW711" s="166"/>
      <c r="AX711" s="166"/>
      <c r="AY711" s="166"/>
      <c r="AZ711" s="166"/>
      <c r="BA711" s="166"/>
      <c r="BB711" s="166"/>
      <c r="BC711" s="166"/>
      <c r="BD711" s="166"/>
      <c r="BE711" s="166"/>
      <c r="BF711" s="166"/>
      <c r="BG711" s="166"/>
      <c r="BH711" s="166"/>
      <c r="BI711" s="166"/>
      <c r="BJ711" s="166"/>
      <c r="BK711" s="166"/>
      <c r="BL711" s="166"/>
      <c r="BM711" s="166"/>
      <c r="BN711" s="166"/>
      <c r="BO711" s="166"/>
      <c r="BP711" s="166"/>
      <c r="BQ711" s="166"/>
      <c r="BR711" s="166"/>
      <c r="BS711" s="166"/>
      <c r="BT711" s="166"/>
    </row>
    <row r="712" spans="1:72" ht="15.75" customHeight="1" thickBot="1" x14ac:dyDescent="0.3">
      <c r="A712" s="165"/>
      <c r="B712" s="165"/>
      <c r="C712" s="148"/>
      <c r="D712" s="148"/>
      <c r="E712" s="166"/>
      <c r="F712" s="166"/>
      <c r="G712" s="166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  <c r="U712" s="166"/>
      <c r="V712" s="166"/>
      <c r="W712" s="166"/>
      <c r="X712" s="166"/>
      <c r="Y712" s="166"/>
      <c r="Z712" s="166"/>
      <c r="AA712" s="166"/>
      <c r="AB712" s="166"/>
      <c r="AC712" s="166"/>
      <c r="AD712" s="166"/>
      <c r="AE712" s="166"/>
      <c r="AF712" s="166"/>
      <c r="AG712" s="166"/>
      <c r="AH712" s="166"/>
      <c r="AI712" s="166"/>
      <c r="AJ712" s="166"/>
      <c r="AK712" s="166"/>
      <c r="AL712" s="166"/>
      <c r="AM712" s="166"/>
      <c r="AN712" s="166"/>
      <c r="AO712" s="166"/>
      <c r="AP712" s="166"/>
      <c r="AQ712" s="166"/>
      <c r="AR712" s="166"/>
      <c r="AS712" s="166"/>
      <c r="AT712" s="166"/>
      <c r="AU712" s="166"/>
      <c r="AV712" s="166"/>
      <c r="AW712" s="166"/>
      <c r="AX712" s="166"/>
      <c r="AY712" s="166"/>
      <c r="AZ712" s="166"/>
      <c r="BA712" s="166"/>
      <c r="BB712" s="166"/>
      <c r="BC712" s="166"/>
      <c r="BD712" s="166"/>
      <c r="BE712" s="166"/>
      <c r="BF712" s="166"/>
      <c r="BG712" s="166"/>
      <c r="BH712" s="166"/>
      <c r="BI712" s="166"/>
      <c r="BJ712" s="166"/>
      <c r="BK712" s="166"/>
      <c r="BL712" s="166"/>
      <c r="BM712" s="166"/>
      <c r="BN712" s="166"/>
      <c r="BO712" s="166"/>
      <c r="BP712" s="166"/>
      <c r="BQ712" s="166"/>
      <c r="BR712" s="166"/>
      <c r="BS712" s="166"/>
      <c r="BT712" s="166"/>
    </row>
    <row r="713" spans="1:72" ht="15.75" customHeight="1" thickBot="1" x14ac:dyDescent="0.3">
      <c r="A713" s="165"/>
      <c r="B713" s="165"/>
      <c r="C713" s="148"/>
      <c r="D713" s="148"/>
      <c r="E713" s="166"/>
      <c r="F713" s="166"/>
      <c r="G713" s="166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  <c r="U713" s="166"/>
      <c r="V713" s="166"/>
      <c r="W713" s="166"/>
      <c r="X713" s="166"/>
      <c r="Y713" s="166"/>
      <c r="Z713" s="166"/>
      <c r="AA713" s="166"/>
      <c r="AB713" s="166"/>
      <c r="AC713" s="166"/>
      <c r="AD713" s="166"/>
      <c r="AE713" s="166"/>
      <c r="AF713" s="166"/>
      <c r="AG713" s="166"/>
      <c r="AH713" s="166"/>
      <c r="AI713" s="166"/>
      <c r="AJ713" s="166"/>
      <c r="AK713" s="166"/>
      <c r="AL713" s="166"/>
      <c r="AM713" s="166"/>
      <c r="AN713" s="166"/>
      <c r="AO713" s="166"/>
      <c r="AP713" s="166"/>
      <c r="AQ713" s="166"/>
      <c r="AR713" s="166"/>
      <c r="AS713" s="166"/>
      <c r="AT713" s="166"/>
      <c r="AU713" s="166"/>
      <c r="AV713" s="166"/>
      <c r="AW713" s="166"/>
      <c r="AX713" s="166"/>
      <c r="AY713" s="166"/>
      <c r="AZ713" s="166"/>
      <c r="BA713" s="166"/>
      <c r="BB713" s="166"/>
      <c r="BC713" s="166"/>
      <c r="BD713" s="166"/>
      <c r="BE713" s="166"/>
      <c r="BF713" s="166"/>
      <c r="BG713" s="166"/>
      <c r="BH713" s="166"/>
      <c r="BI713" s="166"/>
      <c r="BJ713" s="166"/>
      <c r="BK713" s="166"/>
      <c r="BL713" s="166"/>
      <c r="BM713" s="166"/>
      <c r="BN713" s="166"/>
      <c r="BO713" s="166"/>
      <c r="BP713" s="166"/>
      <c r="BQ713" s="166"/>
      <c r="BR713" s="166"/>
      <c r="BS713" s="166"/>
      <c r="BT713" s="166"/>
    </row>
    <row r="714" spans="1:72" ht="15.75" customHeight="1" thickBot="1" x14ac:dyDescent="0.3">
      <c r="A714" s="165"/>
      <c r="B714" s="165"/>
      <c r="C714" s="148"/>
      <c r="D714" s="148"/>
      <c r="E714" s="166"/>
      <c r="F714" s="166"/>
      <c r="G714" s="166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  <c r="U714" s="166"/>
      <c r="V714" s="166"/>
      <c r="W714" s="166"/>
      <c r="X714" s="166"/>
      <c r="Y714" s="166"/>
      <c r="Z714" s="166"/>
      <c r="AA714" s="166"/>
      <c r="AB714" s="166"/>
      <c r="AC714" s="166"/>
      <c r="AD714" s="166"/>
      <c r="AE714" s="166"/>
      <c r="AF714" s="166"/>
      <c r="AG714" s="166"/>
      <c r="AH714" s="166"/>
      <c r="AI714" s="166"/>
      <c r="AJ714" s="166"/>
      <c r="AK714" s="166"/>
      <c r="AL714" s="166"/>
      <c r="AM714" s="166"/>
      <c r="AN714" s="166"/>
      <c r="AO714" s="166"/>
      <c r="AP714" s="166"/>
      <c r="AQ714" s="166"/>
      <c r="AR714" s="166"/>
      <c r="AS714" s="166"/>
      <c r="AT714" s="166"/>
      <c r="AU714" s="166"/>
      <c r="AV714" s="166"/>
      <c r="AW714" s="166"/>
      <c r="AX714" s="166"/>
      <c r="AY714" s="166"/>
      <c r="AZ714" s="166"/>
      <c r="BA714" s="166"/>
      <c r="BB714" s="166"/>
      <c r="BC714" s="166"/>
      <c r="BD714" s="166"/>
      <c r="BE714" s="166"/>
      <c r="BF714" s="166"/>
      <c r="BG714" s="166"/>
      <c r="BH714" s="166"/>
      <c r="BI714" s="166"/>
      <c r="BJ714" s="166"/>
      <c r="BK714" s="166"/>
      <c r="BL714" s="166"/>
      <c r="BM714" s="166"/>
      <c r="BN714" s="166"/>
      <c r="BO714" s="166"/>
      <c r="BP714" s="166"/>
      <c r="BQ714" s="166"/>
      <c r="BR714" s="166"/>
      <c r="BS714" s="166"/>
      <c r="BT714" s="166"/>
    </row>
    <row r="715" spans="1:72" ht="15.75" customHeight="1" thickBot="1" x14ac:dyDescent="0.3">
      <c r="A715" s="165"/>
      <c r="B715" s="165"/>
      <c r="C715" s="148"/>
      <c r="D715" s="148"/>
      <c r="E715" s="166"/>
      <c r="F715" s="166"/>
      <c r="G715" s="166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  <c r="U715" s="166"/>
      <c r="V715" s="166"/>
      <c r="W715" s="166"/>
      <c r="X715" s="166"/>
      <c r="Y715" s="166"/>
      <c r="Z715" s="166"/>
      <c r="AA715" s="166"/>
      <c r="AB715" s="166"/>
      <c r="AC715" s="166"/>
      <c r="AD715" s="166"/>
      <c r="AE715" s="166"/>
      <c r="AF715" s="166"/>
      <c r="AG715" s="166"/>
      <c r="AH715" s="166"/>
      <c r="AI715" s="166"/>
      <c r="AJ715" s="166"/>
      <c r="AK715" s="166"/>
      <c r="AL715" s="166"/>
      <c r="AM715" s="166"/>
      <c r="AN715" s="166"/>
      <c r="AO715" s="166"/>
      <c r="AP715" s="166"/>
      <c r="AQ715" s="166"/>
      <c r="AR715" s="166"/>
      <c r="AS715" s="166"/>
      <c r="AT715" s="166"/>
      <c r="AU715" s="166"/>
      <c r="AV715" s="166"/>
      <c r="AW715" s="166"/>
      <c r="AX715" s="166"/>
      <c r="AY715" s="166"/>
      <c r="AZ715" s="166"/>
      <c r="BA715" s="166"/>
      <c r="BB715" s="166"/>
      <c r="BC715" s="166"/>
      <c r="BD715" s="166"/>
      <c r="BE715" s="166"/>
      <c r="BF715" s="166"/>
      <c r="BG715" s="166"/>
      <c r="BH715" s="166"/>
      <c r="BI715" s="166"/>
      <c r="BJ715" s="166"/>
      <c r="BK715" s="166"/>
      <c r="BL715" s="166"/>
      <c r="BM715" s="166"/>
      <c r="BN715" s="166"/>
      <c r="BO715" s="166"/>
      <c r="BP715" s="166"/>
      <c r="BQ715" s="166"/>
      <c r="BR715" s="166"/>
      <c r="BS715" s="166"/>
      <c r="BT715" s="166"/>
    </row>
    <row r="716" spans="1:72" ht="15.75" customHeight="1" thickBot="1" x14ac:dyDescent="0.3">
      <c r="A716" s="165"/>
      <c r="B716" s="165"/>
      <c r="C716" s="148"/>
      <c r="D716" s="148"/>
      <c r="E716" s="166"/>
      <c r="F716" s="166"/>
      <c r="G716" s="166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  <c r="U716" s="166"/>
      <c r="V716" s="166"/>
      <c r="W716" s="166"/>
      <c r="X716" s="166"/>
      <c r="Y716" s="166"/>
      <c r="Z716" s="166"/>
      <c r="AA716" s="166"/>
      <c r="AB716" s="166"/>
      <c r="AC716" s="166"/>
      <c r="AD716" s="166"/>
      <c r="AE716" s="166"/>
      <c r="AF716" s="166"/>
      <c r="AG716" s="166"/>
      <c r="AH716" s="166"/>
      <c r="AI716" s="166"/>
      <c r="AJ716" s="166"/>
      <c r="AK716" s="166"/>
      <c r="AL716" s="166"/>
      <c r="AM716" s="166"/>
      <c r="AN716" s="166"/>
      <c r="AO716" s="166"/>
      <c r="AP716" s="166"/>
      <c r="AQ716" s="166"/>
      <c r="AR716" s="166"/>
      <c r="AS716" s="166"/>
      <c r="AT716" s="166"/>
      <c r="AU716" s="166"/>
      <c r="AV716" s="166"/>
      <c r="AW716" s="166"/>
      <c r="AX716" s="166"/>
      <c r="AY716" s="166"/>
      <c r="AZ716" s="166"/>
      <c r="BA716" s="166"/>
      <c r="BB716" s="166"/>
      <c r="BC716" s="166"/>
      <c r="BD716" s="166"/>
      <c r="BE716" s="166"/>
      <c r="BF716" s="166"/>
      <c r="BG716" s="166"/>
      <c r="BH716" s="166"/>
      <c r="BI716" s="166"/>
      <c r="BJ716" s="166"/>
      <c r="BK716" s="166"/>
      <c r="BL716" s="166"/>
      <c r="BM716" s="166"/>
      <c r="BN716" s="166"/>
      <c r="BO716" s="166"/>
      <c r="BP716" s="166"/>
      <c r="BQ716" s="166"/>
      <c r="BR716" s="166"/>
      <c r="BS716" s="166"/>
      <c r="BT716" s="166"/>
    </row>
    <row r="717" spans="1:72" ht="15.75" customHeight="1" thickBot="1" x14ac:dyDescent="0.3">
      <c r="A717" s="165"/>
      <c r="B717" s="165"/>
      <c r="C717" s="148"/>
      <c r="D717" s="148"/>
      <c r="E717" s="166"/>
      <c r="F717" s="166"/>
      <c r="G717" s="166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  <c r="U717" s="166"/>
      <c r="V717" s="166"/>
      <c r="W717" s="166"/>
      <c r="X717" s="166"/>
      <c r="Y717" s="166"/>
      <c r="Z717" s="166"/>
      <c r="AA717" s="166"/>
      <c r="AB717" s="166"/>
      <c r="AC717" s="166"/>
      <c r="AD717" s="166"/>
      <c r="AE717" s="166"/>
      <c r="AF717" s="166"/>
      <c r="AG717" s="166"/>
      <c r="AH717" s="166"/>
      <c r="AI717" s="166"/>
      <c r="AJ717" s="166"/>
      <c r="AK717" s="166"/>
      <c r="AL717" s="166"/>
      <c r="AM717" s="166"/>
      <c r="AN717" s="166"/>
      <c r="AO717" s="166"/>
      <c r="AP717" s="166"/>
      <c r="AQ717" s="166"/>
      <c r="AR717" s="166"/>
      <c r="AS717" s="166"/>
      <c r="AT717" s="166"/>
      <c r="AU717" s="166"/>
      <c r="AV717" s="166"/>
      <c r="AW717" s="166"/>
      <c r="AX717" s="166"/>
      <c r="AY717" s="166"/>
      <c r="AZ717" s="166"/>
      <c r="BA717" s="166"/>
      <c r="BB717" s="166"/>
      <c r="BC717" s="166"/>
      <c r="BD717" s="166"/>
      <c r="BE717" s="166"/>
      <c r="BF717" s="166"/>
      <c r="BG717" s="166"/>
      <c r="BH717" s="166"/>
      <c r="BI717" s="166"/>
      <c r="BJ717" s="166"/>
      <c r="BK717" s="166"/>
      <c r="BL717" s="166"/>
      <c r="BM717" s="166"/>
      <c r="BN717" s="166"/>
      <c r="BO717" s="166"/>
      <c r="BP717" s="166"/>
      <c r="BQ717" s="166"/>
      <c r="BR717" s="166"/>
      <c r="BS717" s="166"/>
      <c r="BT717" s="166"/>
    </row>
    <row r="718" spans="1:72" ht="15.75" customHeight="1" thickBot="1" x14ac:dyDescent="0.3">
      <c r="A718" s="165"/>
      <c r="B718" s="165"/>
      <c r="C718" s="148"/>
      <c r="D718" s="148"/>
      <c r="E718" s="166"/>
      <c r="F718" s="166"/>
      <c r="G718" s="166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  <c r="U718" s="166"/>
      <c r="V718" s="166"/>
      <c r="W718" s="166"/>
      <c r="X718" s="166"/>
      <c r="Y718" s="166"/>
      <c r="Z718" s="166"/>
      <c r="AA718" s="166"/>
      <c r="AB718" s="166"/>
      <c r="AC718" s="166"/>
      <c r="AD718" s="166"/>
      <c r="AE718" s="166"/>
      <c r="AF718" s="166"/>
      <c r="AG718" s="166"/>
      <c r="AH718" s="166"/>
      <c r="AI718" s="166"/>
      <c r="AJ718" s="166"/>
      <c r="AK718" s="166"/>
      <c r="AL718" s="166"/>
      <c r="AM718" s="166"/>
      <c r="AN718" s="166"/>
      <c r="AO718" s="166"/>
      <c r="AP718" s="166"/>
      <c r="AQ718" s="166"/>
      <c r="AR718" s="166"/>
      <c r="AS718" s="166"/>
      <c r="AT718" s="166"/>
      <c r="AU718" s="166"/>
      <c r="AV718" s="166"/>
      <c r="AW718" s="166"/>
      <c r="AX718" s="166"/>
      <c r="AY718" s="166"/>
      <c r="AZ718" s="166"/>
      <c r="BA718" s="166"/>
      <c r="BB718" s="166"/>
      <c r="BC718" s="166"/>
      <c r="BD718" s="166"/>
      <c r="BE718" s="166"/>
      <c r="BF718" s="166"/>
      <c r="BG718" s="166"/>
      <c r="BH718" s="166"/>
      <c r="BI718" s="166"/>
      <c r="BJ718" s="166"/>
      <c r="BK718" s="166"/>
      <c r="BL718" s="166"/>
      <c r="BM718" s="166"/>
      <c r="BN718" s="166"/>
      <c r="BO718" s="166"/>
      <c r="BP718" s="166"/>
      <c r="BQ718" s="166"/>
      <c r="BR718" s="166"/>
      <c r="BS718" s="166"/>
      <c r="BT718" s="166"/>
    </row>
    <row r="719" spans="1:72" ht="15.75" customHeight="1" thickBot="1" x14ac:dyDescent="0.3">
      <c r="A719" s="165"/>
      <c r="B719" s="165"/>
      <c r="C719" s="148"/>
      <c r="D719" s="148"/>
      <c r="E719" s="166"/>
      <c r="F719" s="166"/>
      <c r="G719" s="166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  <c r="U719" s="166"/>
      <c r="V719" s="166"/>
      <c r="W719" s="166"/>
      <c r="X719" s="166"/>
      <c r="Y719" s="166"/>
      <c r="Z719" s="166"/>
      <c r="AA719" s="166"/>
      <c r="AB719" s="166"/>
      <c r="AC719" s="166"/>
      <c r="AD719" s="166"/>
      <c r="AE719" s="166"/>
      <c r="AF719" s="166"/>
      <c r="AG719" s="166"/>
      <c r="AH719" s="166"/>
      <c r="AI719" s="166"/>
      <c r="AJ719" s="166"/>
      <c r="AK719" s="166"/>
      <c r="AL719" s="166"/>
      <c r="AM719" s="166"/>
      <c r="AN719" s="166"/>
      <c r="AO719" s="166"/>
      <c r="AP719" s="166"/>
      <c r="AQ719" s="166"/>
      <c r="AR719" s="166"/>
      <c r="AS719" s="166"/>
      <c r="AT719" s="166"/>
      <c r="AU719" s="166"/>
      <c r="AV719" s="166"/>
      <c r="AW719" s="166"/>
      <c r="AX719" s="166"/>
      <c r="AY719" s="166"/>
      <c r="AZ719" s="166"/>
      <c r="BA719" s="166"/>
      <c r="BB719" s="166"/>
      <c r="BC719" s="166"/>
      <c r="BD719" s="166"/>
      <c r="BE719" s="166"/>
      <c r="BF719" s="166"/>
      <c r="BG719" s="166"/>
      <c r="BH719" s="166"/>
      <c r="BI719" s="166"/>
      <c r="BJ719" s="166"/>
      <c r="BK719" s="166"/>
      <c r="BL719" s="166"/>
      <c r="BM719" s="166"/>
      <c r="BN719" s="166"/>
      <c r="BO719" s="166"/>
      <c r="BP719" s="166"/>
      <c r="BQ719" s="166"/>
      <c r="BR719" s="166"/>
      <c r="BS719" s="166"/>
      <c r="BT719" s="166"/>
    </row>
    <row r="720" spans="1:72" ht="15.75" customHeight="1" thickBot="1" x14ac:dyDescent="0.3">
      <c r="A720" s="165"/>
      <c r="B720" s="165"/>
      <c r="C720" s="148"/>
      <c r="D720" s="148"/>
      <c r="E720" s="166"/>
      <c r="F720" s="166"/>
      <c r="G720" s="166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  <c r="U720" s="166"/>
      <c r="V720" s="166"/>
      <c r="W720" s="166"/>
      <c r="X720" s="166"/>
      <c r="Y720" s="166"/>
      <c r="Z720" s="166"/>
      <c r="AA720" s="166"/>
      <c r="AB720" s="166"/>
      <c r="AC720" s="166"/>
      <c r="AD720" s="166"/>
      <c r="AE720" s="166"/>
      <c r="AF720" s="166"/>
      <c r="AG720" s="166"/>
      <c r="AH720" s="166"/>
      <c r="AI720" s="166"/>
      <c r="AJ720" s="166"/>
      <c r="AK720" s="166"/>
      <c r="AL720" s="166"/>
      <c r="AM720" s="166"/>
      <c r="AN720" s="166"/>
      <c r="AO720" s="166"/>
      <c r="AP720" s="166"/>
      <c r="AQ720" s="166"/>
      <c r="AR720" s="166"/>
      <c r="AS720" s="166"/>
      <c r="AT720" s="166"/>
      <c r="AU720" s="166"/>
      <c r="AV720" s="166"/>
      <c r="AW720" s="166"/>
      <c r="AX720" s="166"/>
      <c r="AY720" s="166"/>
      <c r="AZ720" s="166"/>
      <c r="BA720" s="166"/>
      <c r="BB720" s="166"/>
      <c r="BC720" s="166"/>
      <c r="BD720" s="166"/>
      <c r="BE720" s="166"/>
      <c r="BF720" s="166"/>
      <c r="BG720" s="166"/>
      <c r="BH720" s="166"/>
      <c r="BI720" s="166"/>
      <c r="BJ720" s="166"/>
      <c r="BK720" s="166"/>
      <c r="BL720" s="166"/>
      <c r="BM720" s="166"/>
      <c r="BN720" s="166"/>
      <c r="BO720" s="166"/>
      <c r="BP720" s="166"/>
      <c r="BQ720" s="166"/>
      <c r="BR720" s="166"/>
      <c r="BS720" s="166"/>
      <c r="BT720" s="166"/>
    </row>
    <row r="721" spans="1:72" ht="15.75" customHeight="1" thickBot="1" x14ac:dyDescent="0.3">
      <c r="A721" s="165"/>
      <c r="B721" s="165"/>
      <c r="C721" s="148"/>
      <c r="D721" s="148"/>
      <c r="E721" s="166"/>
      <c r="F721" s="166"/>
      <c r="G721" s="166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  <c r="U721" s="166"/>
      <c r="V721" s="166"/>
      <c r="W721" s="166"/>
      <c r="X721" s="166"/>
      <c r="Y721" s="166"/>
      <c r="Z721" s="166"/>
      <c r="AA721" s="166"/>
      <c r="AB721" s="166"/>
      <c r="AC721" s="166"/>
      <c r="AD721" s="166"/>
      <c r="AE721" s="166"/>
      <c r="AF721" s="166"/>
      <c r="AG721" s="166"/>
      <c r="AH721" s="166"/>
      <c r="AI721" s="166"/>
      <c r="AJ721" s="166"/>
      <c r="AK721" s="166"/>
      <c r="AL721" s="166"/>
      <c r="AM721" s="166"/>
      <c r="AN721" s="166"/>
      <c r="AO721" s="166"/>
      <c r="AP721" s="166"/>
      <c r="AQ721" s="166"/>
      <c r="AR721" s="166"/>
      <c r="AS721" s="166"/>
      <c r="AT721" s="166"/>
      <c r="AU721" s="166"/>
      <c r="AV721" s="166"/>
      <c r="AW721" s="166"/>
      <c r="AX721" s="166"/>
      <c r="AY721" s="166"/>
      <c r="AZ721" s="166"/>
      <c r="BA721" s="166"/>
      <c r="BB721" s="166"/>
      <c r="BC721" s="166"/>
      <c r="BD721" s="166"/>
      <c r="BE721" s="166"/>
      <c r="BF721" s="166"/>
      <c r="BG721" s="166"/>
      <c r="BH721" s="166"/>
      <c r="BI721" s="166"/>
      <c r="BJ721" s="166"/>
      <c r="BK721" s="166"/>
      <c r="BL721" s="166"/>
      <c r="BM721" s="166"/>
      <c r="BN721" s="166"/>
      <c r="BO721" s="166"/>
      <c r="BP721" s="166"/>
      <c r="BQ721" s="166"/>
      <c r="BR721" s="166"/>
      <c r="BS721" s="166"/>
      <c r="BT721" s="166"/>
    </row>
    <row r="722" spans="1:72" ht="15.75" customHeight="1" thickBot="1" x14ac:dyDescent="0.3">
      <c r="A722" s="165"/>
      <c r="B722" s="165"/>
      <c r="C722" s="148"/>
      <c r="D722" s="148"/>
      <c r="E722" s="166"/>
      <c r="F722" s="166"/>
      <c r="G722" s="166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  <c r="U722" s="166"/>
      <c r="V722" s="166"/>
      <c r="W722" s="166"/>
      <c r="X722" s="166"/>
      <c r="Y722" s="166"/>
      <c r="Z722" s="166"/>
      <c r="AA722" s="166"/>
      <c r="AB722" s="166"/>
      <c r="AC722" s="166"/>
      <c r="AD722" s="166"/>
      <c r="AE722" s="166"/>
      <c r="AF722" s="166"/>
      <c r="AG722" s="166"/>
      <c r="AH722" s="166"/>
      <c r="AI722" s="166"/>
      <c r="AJ722" s="166"/>
      <c r="AK722" s="166"/>
      <c r="AL722" s="166"/>
      <c r="AM722" s="166"/>
      <c r="AN722" s="166"/>
      <c r="AO722" s="166"/>
      <c r="AP722" s="166"/>
      <c r="AQ722" s="166"/>
      <c r="AR722" s="166"/>
      <c r="AS722" s="166"/>
      <c r="AT722" s="166"/>
      <c r="AU722" s="166"/>
      <c r="AV722" s="166"/>
      <c r="AW722" s="166"/>
      <c r="AX722" s="166"/>
      <c r="AY722" s="166"/>
      <c r="AZ722" s="166"/>
      <c r="BA722" s="166"/>
      <c r="BB722" s="166"/>
      <c r="BC722" s="166"/>
      <c r="BD722" s="166"/>
      <c r="BE722" s="166"/>
      <c r="BF722" s="166"/>
      <c r="BG722" s="166"/>
      <c r="BH722" s="166"/>
      <c r="BI722" s="166"/>
      <c r="BJ722" s="166"/>
      <c r="BK722" s="166"/>
      <c r="BL722" s="166"/>
      <c r="BM722" s="166"/>
      <c r="BN722" s="166"/>
      <c r="BO722" s="166"/>
      <c r="BP722" s="166"/>
      <c r="BQ722" s="166"/>
      <c r="BR722" s="166"/>
      <c r="BS722" s="166"/>
      <c r="BT722" s="166"/>
    </row>
    <row r="723" spans="1:72" ht="15.75" customHeight="1" thickBot="1" x14ac:dyDescent="0.3">
      <c r="A723" s="165"/>
      <c r="B723" s="165"/>
      <c r="C723" s="148"/>
      <c r="D723" s="148"/>
      <c r="E723" s="166"/>
      <c r="F723" s="166"/>
      <c r="G723" s="166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  <c r="U723" s="166"/>
      <c r="V723" s="166"/>
      <c r="W723" s="166"/>
      <c r="X723" s="166"/>
      <c r="Y723" s="166"/>
      <c r="Z723" s="166"/>
      <c r="AA723" s="166"/>
      <c r="AB723" s="166"/>
      <c r="AC723" s="166"/>
      <c r="AD723" s="166"/>
      <c r="AE723" s="166"/>
      <c r="AF723" s="166"/>
      <c r="AG723" s="166"/>
      <c r="AH723" s="166"/>
      <c r="AI723" s="166"/>
      <c r="AJ723" s="166"/>
      <c r="AK723" s="166"/>
      <c r="AL723" s="166"/>
      <c r="AM723" s="166"/>
      <c r="AN723" s="166"/>
      <c r="AO723" s="166"/>
      <c r="AP723" s="166"/>
      <c r="AQ723" s="166"/>
      <c r="AR723" s="166"/>
      <c r="AS723" s="166"/>
      <c r="AT723" s="166"/>
      <c r="AU723" s="166"/>
      <c r="AV723" s="166"/>
      <c r="AW723" s="166"/>
      <c r="AX723" s="166"/>
      <c r="AY723" s="166"/>
      <c r="AZ723" s="166"/>
      <c r="BA723" s="166"/>
      <c r="BB723" s="166"/>
      <c r="BC723" s="166"/>
      <c r="BD723" s="166"/>
      <c r="BE723" s="166"/>
      <c r="BF723" s="166"/>
      <c r="BG723" s="166"/>
      <c r="BH723" s="166"/>
      <c r="BI723" s="166"/>
      <c r="BJ723" s="166"/>
      <c r="BK723" s="166"/>
      <c r="BL723" s="166"/>
      <c r="BM723" s="166"/>
      <c r="BN723" s="166"/>
      <c r="BO723" s="166"/>
      <c r="BP723" s="166"/>
      <c r="BQ723" s="166"/>
      <c r="BR723" s="166"/>
      <c r="BS723" s="166"/>
      <c r="BT723" s="166"/>
    </row>
    <row r="724" spans="1:72" ht="15.75" customHeight="1" thickBot="1" x14ac:dyDescent="0.3">
      <c r="A724" s="165"/>
      <c r="B724" s="165"/>
      <c r="C724" s="148"/>
      <c r="D724" s="148"/>
      <c r="E724" s="166"/>
      <c r="F724" s="166"/>
      <c r="G724" s="166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  <c r="U724" s="166"/>
      <c r="V724" s="166"/>
      <c r="W724" s="166"/>
      <c r="X724" s="166"/>
      <c r="Y724" s="166"/>
      <c r="Z724" s="166"/>
      <c r="AA724" s="166"/>
      <c r="AB724" s="166"/>
      <c r="AC724" s="166"/>
      <c r="AD724" s="166"/>
      <c r="AE724" s="166"/>
      <c r="AF724" s="166"/>
      <c r="AG724" s="166"/>
      <c r="AH724" s="166"/>
      <c r="AI724" s="166"/>
      <c r="AJ724" s="166"/>
      <c r="AK724" s="166"/>
      <c r="AL724" s="166"/>
      <c r="AM724" s="166"/>
      <c r="AN724" s="166"/>
      <c r="AO724" s="166"/>
      <c r="AP724" s="166"/>
      <c r="AQ724" s="166"/>
      <c r="AR724" s="166"/>
      <c r="AS724" s="166"/>
      <c r="AT724" s="166"/>
      <c r="AU724" s="166"/>
      <c r="AV724" s="166"/>
      <c r="AW724" s="166"/>
      <c r="AX724" s="166"/>
      <c r="AY724" s="166"/>
      <c r="AZ724" s="166"/>
      <c r="BA724" s="166"/>
      <c r="BB724" s="166"/>
      <c r="BC724" s="166"/>
      <c r="BD724" s="166"/>
      <c r="BE724" s="166"/>
      <c r="BF724" s="166"/>
      <c r="BG724" s="166"/>
      <c r="BH724" s="166"/>
      <c r="BI724" s="166"/>
      <c r="BJ724" s="166"/>
      <c r="BK724" s="166"/>
      <c r="BL724" s="166"/>
      <c r="BM724" s="166"/>
      <c r="BN724" s="166"/>
      <c r="BO724" s="166"/>
      <c r="BP724" s="166"/>
      <c r="BQ724" s="166"/>
      <c r="BR724" s="166"/>
      <c r="BS724" s="166"/>
      <c r="BT724" s="166"/>
    </row>
    <row r="725" spans="1:72" ht="15.75" customHeight="1" thickBot="1" x14ac:dyDescent="0.3">
      <c r="A725" s="165"/>
      <c r="B725" s="165"/>
      <c r="C725" s="148"/>
      <c r="D725" s="148"/>
      <c r="E725" s="166"/>
      <c r="F725" s="166"/>
      <c r="G725" s="166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  <c r="U725" s="166"/>
      <c r="V725" s="166"/>
      <c r="W725" s="166"/>
      <c r="X725" s="166"/>
      <c r="Y725" s="166"/>
      <c r="Z725" s="166"/>
      <c r="AA725" s="166"/>
      <c r="AB725" s="166"/>
      <c r="AC725" s="166"/>
      <c r="AD725" s="166"/>
      <c r="AE725" s="166"/>
      <c r="AF725" s="166"/>
      <c r="AG725" s="166"/>
      <c r="AH725" s="166"/>
      <c r="AI725" s="166"/>
      <c r="AJ725" s="166"/>
      <c r="AK725" s="166"/>
      <c r="AL725" s="166"/>
      <c r="AM725" s="166"/>
      <c r="AN725" s="166"/>
      <c r="AO725" s="166"/>
      <c r="AP725" s="166"/>
      <c r="AQ725" s="166"/>
      <c r="AR725" s="166"/>
      <c r="AS725" s="166"/>
      <c r="AT725" s="166"/>
      <c r="AU725" s="166"/>
      <c r="AV725" s="166"/>
      <c r="AW725" s="166"/>
      <c r="AX725" s="166"/>
      <c r="AY725" s="166"/>
      <c r="AZ725" s="166"/>
      <c r="BA725" s="166"/>
      <c r="BB725" s="166"/>
      <c r="BC725" s="166"/>
      <c r="BD725" s="166"/>
      <c r="BE725" s="166"/>
      <c r="BF725" s="166"/>
      <c r="BG725" s="166"/>
      <c r="BH725" s="166"/>
      <c r="BI725" s="166"/>
      <c r="BJ725" s="166"/>
      <c r="BK725" s="166"/>
      <c r="BL725" s="166"/>
      <c r="BM725" s="166"/>
      <c r="BN725" s="166"/>
      <c r="BO725" s="166"/>
      <c r="BP725" s="166"/>
      <c r="BQ725" s="166"/>
      <c r="BR725" s="166"/>
      <c r="BS725" s="166"/>
      <c r="BT725" s="166"/>
    </row>
    <row r="726" spans="1:72" ht="15.75" customHeight="1" thickBot="1" x14ac:dyDescent="0.3">
      <c r="A726" s="165"/>
      <c r="B726" s="165"/>
      <c r="C726" s="148"/>
      <c r="D726" s="148"/>
      <c r="E726" s="166"/>
      <c r="F726" s="166"/>
      <c r="G726" s="166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  <c r="U726" s="166"/>
      <c r="V726" s="166"/>
      <c r="W726" s="166"/>
      <c r="X726" s="166"/>
      <c r="Y726" s="166"/>
      <c r="Z726" s="166"/>
      <c r="AA726" s="166"/>
      <c r="AB726" s="166"/>
      <c r="AC726" s="166"/>
      <c r="AD726" s="166"/>
      <c r="AE726" s="166"/>
      <c r="AF726" s="166"/>
      <c r="AG726" s="166"/>
      <c r="AH726" s="166"/>
      <c r="AI726" s="166"/>
      <c r="AJ726" s="166"/>
      <c r="AK726" s="166"/>
      <c r="AL726" s="166"/>
      <c r="AM726" s="166"/>
      <c r="AN726" s="166"/>
      <c r="AO726" s="166"/>
      <c r="AP726" s="166"/>
      <c r="AQ726" s="166"/>
      <c r="AR726" s="166"/>
      <c r="AS726" s="166"/>
      <c r="AT726" s="166"/>
      <c r="AU726" s="166"/>
      <c r="AV726" s="166"/>
      <c r="AW726" s="166"/>
      <c r="AX726" s="166"/>
      <c r="AY726" s="166"/>
      <c r="AZ726" s="166"/>
      <c r="BA726" s="166"/>
      <c r="BB726" s="166"/>
      <c r="BC726" s="166"/>
      <c r="BD726" s="166"/>
      <c r="BE726" s="166"/>
      <c r="BF726" s="166"/>
      <c r="BG726" s="166"/>
      <c r="BH726" s="166"/>
      <c r="BI726" s="166"/>
      <c r="BJ726" s="166"/>
      <c r="BK726" s="166"/>
      <c r="BL726" s="166"/>
      <c r="BM726" s="166"/>
      <c r="BN726" s="166"/>
      <c r="BO726" s="166"/>
      <c r="BP726" s="166"/>
      <c r="BQ726" s="166"/>
      <c r="BR726" s="166"/>
      <c r="BS726" s="166"/>
      <c r="BT726" s="166"/>
    </row>
    <row r="727" spans="1:72" ht="15.75" customHeight="1" thickBot="1" x14ac:dyDescent="0.3">
      <c r="A727" s="165"/>
      <c r="B727" s="165"/>
      <c r="C727" s="148"/>
      <c r="D727" s="148"/>
      <c r="E727" s="166"/>
      <c r="F727" s="166"/>
      <c r="G727" s="166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  <c r="U727" s="166"/>
      <c r="V727" s="166"/>
      <c r="W727" s="166"/>
      <c r="X727" s="166"/>
      <c r="Y727" s="166"/>
      <c r="Z727" s="166"/>
      <c r="AA727" s="166"/>
      <c r="AB727" s="166"/>
      <c r="AC727" s="166"/>
      <c r="AD727" s="166"/>
      <c r="AE727" s="166"/>
      <c r="AF727" s="166"/>
      <c r="AG727" s="166"/>
      <c r="AH727" s="166"/>
      <c r="AI727" s="166"/>
      <c r="AJ727" s="166"/>
      <c r="AK727" s="166"/>
      <c r="AL727" s="166"/>
      <c r="AM727" s="166"/>
      <c r="AN727" s="166"/>
      <c r="AO727" s="166"/>
      <c r="AP727" s="166"/>
      <c r="AQ727" s="166"/>
      <c r="AR727" s="166"/>
      <c r="AS727" s="166"/>
      <c r="AT727" s="166"/>
      <c r="AU727" s="166"/>
      <c r="AV727" s="166"/>
      <c r="AW727" s="166"/>
      <c r="AX727" s="166"/>
      <c r="AY727" s="166"/>
      <c r="AZ727" s="166"/>
      <c r="BA727" s="166"/>
      <c r="BB727" s="166"/>
      <c r="BC727" s="166"/>
      <c r="BD727" s="166"/>
      <c r="BE727" s="166"/>
      <c r="BF727" s="166"/>
      <c r="BG727" s="166"/>
      <c r="BH727" s="166"/>
      <c r="BI727" s="166"/>
      <c r="BJ727" s="166"/>
      <c r="BK727" s="166"/>
      <c r="BL727" s="166"/>
      <c r="BM727" s="166"/>
      <c r="BN727" s="166"/>
      <c r="BO727" s="166"/>
      <c r="BP727" s="166"/>
      <c r="BQ727" s="166"/>
      <c r="BR727" s="166"/>
      <c r="BS727" s="166"/>
      <c r="BT727" s="166"/>
    </row>
    <row r="728" spans="1:72" ht="15.75" customHeight="1" thickBot="1" x14ac:dyDescent="0.3">
      <c r="A728" s="165"/>
      <c r="B728" s="165"/>
      <c r="C728" s="148"/>
      <c r="D728" s="148"/>
      <c r="E728" s="166"/>
      <c r="F728" s="166"/>
      <c r="G728" s="166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  <c r="U728" s="166"/>
      <c r="V728" s="166"/>
      <c r="W728" s="166"/>
      <c r="X728" s="166"/>
      <c r="Y728" s="166"/>
      <c r="Z728" s="166"/>
      <c r="AA728" s="166"/>
      <c r="AB728" s="166"/>
      <c r="AC728" s="166"/>
      <c r="AD728" s="166"/>
      <c r="AE728" s="166"/>
      <c r="AF728" s="166"/>
      <c r="AG728" s="166"/>
      <c r="AH728" s="166"/>
      <c r="AI728" s="166"/>
      <c r="AJ728" s="166"/>
      <c r="AK728" s="166"/>
      <c r="AL728" s="166"/>
      <c r="AM728" s="166"/>
      <c r="AN728" s="166"/>
      <c r="AO728" s="166"/>
      <c r="AP728" s="166"/>
      <c r="AQ728" s="166"/>
      <c r="AR728" s="166"/>
      <c r="AS728" s="166"/>
      <c r="AT728" s="166"/>
      <c r="AU728" s="166"/>
      <c r="AV728" s="166"/>
      <c r="AW728" s="166"/>
      <c r="AX728" s="166"/>
      <c r="AY728" s="166"/>
      <c r="AZ728" s="166"/>
      <c r="BA728" s="166"/>
      <c r="BB728" s="166"/>
      <c r="BC728" s="166"/>
      <c r="BD728" s="166"/>
      <c r="BE728" s="166"/>
      <c r="BF728" s="166"/>
      <c r="BG728" s="166"/>
      <c r="BH728" s="166"/>
      <c r="BI728" s="166"/>
      <c r="BJ728" s="166"/>
      <c r="BK728" s="166"/>
      <c r="BL728" s="166"/>
      <c r="BM728" s="166"/>
      <c r="BN728" s="166"/>
      <c r="BO728" s="166"/>
      <c r="BP728" s="166"/>
      <c r="BQ728" s="166"/>
      <c r="BR728" s="166"/>
      <c r="BS728" s="166"/>
      <c r="BT728" s="166"/>
    </row>
    <row r="729" spans="1:72" ht="15.75" customHeight="1" thickBot="1" x14ac:dyDescent="0.3">
      <c r="A729" s="165"/>
      <c r="B729" s="165"/>
      <c r="C729" s="148"/>
      <c r="D729" s="148"/>
      <c r="E729" s="166"/>
      <c r="F729" s="166"/>
      <c r="G729" s="166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  <c r="U729" s="166"/>
      <c r="V729" s="166"/>
      <c r="W729" s="166"/>
      <c r="X729" s="166"/>
      <c r="Y729" s="166"/>
      <c r="Z729" s="166"/>
      <c r="AA729" s="166"/>
      <c r="AB729" s="166"/>
      <c r="AC729" s="166"/>
      <c r="AD729" s="166"/>
      <c r="AE729" s="166"/>
      <c r="AF729" s="166"/>
      <c r="AG729" s="166"/>
      <c r="AH729" s="166"/>
      <c r="AI729" s="166"/>
      <c r="AJ729" s="166"/>
      <c r="AK729" s="166"/>
      <c r="AL729" s="166"/>
      <c r="AM729" s="166"/>
      <c r="AN729" s="166"/>
      <c r="AO729" s="166"/>
      <c r="AP729" s="166"/>
      <c r="AQ729" s="166"/>
      <c r="AR729" s="166"/>
      <c r="AS729" s="166"/>
      <c r="AT729" s="166"/>
      <c r="AU729" s="166"/>
      <c r="AV729" s="166"/>
      <c r="AW729" s="166"/>
      <c r="AX729" s="166"/>
      <c r="AY729" s="166"/>
      <c r="AZ729" s="166"/>
      <c r="BA729" s="166"/>
      <c r="BB729" s="166"/>
      <c r="BC729" s="166"/>
      <c r="BD729" s="166"/>
      <c r="BE729" s="166"/>
      <c r="BF729" s="166"/>
      <c r="BG729" s="166"/>
      <c r="BH729" s="166"/>
      <c r="BI729" s="166"/>
      <c r="BJ729" s="166"/>
      <c r="BK729" s="166"/>
      <c r="BL729" s="166"/>
      <c r="BM729" s="166"/>
      <c r="BN729" s="166"/>
      <c r="BO729" s="166"/>
      <c r="BP729" s="166"/>
      <c r="BQ729" s="166"/>
      <c r="BR729" s="166"/>
      <c r="BS729" s="166"/>
      <c r="BT729" s="166"/>
    </row>
    <row r="730" spans="1:72" ht="15.75" customHeight="1" thickBot="1" x14ac:dyDescent="0.3">
      <c r="A730" s="165"/>
      <c r="B730" s="165"/>
      <c r="C730" s="148"/>
      <c r="D730" s="148"/>
      <c r="E730" s="166"/>
      <c r="F730" s="166"/>
      <c r="G730" s="166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  <c r="U730" s="166"/>
      <c r="V730" s="166"/>
      <c r="W730" s="166"/>
      <c r="X730" s="166"/>
      <c r="Y730" s="166"/>
      <c r="Z730" s="166"/>
      <c r="AA730" s="166"/>
      <c r="AB730" s="166"/>
      <c r="AC730" s="166"/>
      <c r="AD730" s="166"/>
      <c r="AE730" s="166"/>
      <c r="AF730" s="166"/>
      <c r="AG730" s="166"/>
      <c r="AH730" s="166"/>
      <c r="AI730" s="166"/>
      <c r="AJ730" s="166"/>
      <c r="AK730" s="166"/>
      <c r="AL730" s="166"/>
      <c r="AM730" s="166"/>
      <c r="AN730" s="166"/>
      <c r="AO730" s="166"/>
      <c r="AP730" s="166"/>
      <c r="AQ730" s="166"/>
      <c r="AR730" s="166"/>
      <c r="AS730" s="166"/>
      <c r="AT730" s="166"/>
      <c r="AU730" s="166"/>
      <c r="AV730" s="166"/>
      <c r="AW730" s="166"/>
      <c r="AX730" s="166"/>
      <c r="AY730" s="166"/>
      <c r="AZ730" s="166"/>
      <c r="BA730" s="166"/>
      <c r="BB730" s="166"/>
      <c r="BC730" s="166"/>
      <c r="BD730" s="166"/>
      <c r="BE730" s="166"/>
      <c r="BF730" s="166"/>
      <c r="BG730" s="166"/>
      <c r="BH730" s="166"/>
      <c r="BI730" s="166"/>
      <c r="BJ730" s="166"/>
      <c r="BK730" s="166"/>
      <c r="BL730" s="166"/>
      <c r="BM730" s="166"/>
      <c r="BN730" s="166"/>
      <c r="BO730" s="166"/>
      <c r="BP730" s="166"/>
      <c r="BQ730" s="166"/>
      <c r="BR730" s="166"/>
      <c r="BS730" s="166"/>
      <c r="BT730" s="166"/>
    </row>
    <row r="731" spans="1:72" ht="15.75" customHeight="1" thickBot="1" x14ac:dyDescent="0.3">
      <c r="A731" s="165"/>
      <c r="B731" s="165"/>
      <c r="C731" s="148"/>
      <c r="D731" s="148"/>
      <c r="E731" s="166"/>
      <c r="F731" s="166"/>
      <c r="G731" s="166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  <c r="U731" s="166"/>
      <c r="V731" s="166"/>
      <c r="W731" s="166"/>
      <c r="X731" s="166"/>
      <c r="Y731" s="166"/>
      <c r="Z731" s="166"/>
      <c r="AA731" s="166"/>
      <c r="AB731" s="166"/>
      <c r="AC731" s="166"/>
      <c r="AD731" s="166"/>
      <c r="AE731" s="166"/>
      <c r="AF731" s="166"/>
      <c r="AG731" s="166"/>
      <c r="AH731" s="166"/>
      <c r="AI731" s="166"/>
      <c r="AJ731" s="166"/>
      <c r="AK731" s="166"/>
      <c r="AL731" s="166"/>
      <c r="AM731" s="166"/>
      <c r="AN731" s="166"/>
      <c r="AO731" s="166"/>
      <c r="AP731" s="166"/>
      <c r="AQ731" s="166"/>
      <c r="AR731" s="166"/>
      <c r="AS731" s="166"/>
      <c r="AT731" s="166"/>
      <c r="AU731" s="166"/>
      <c r="AV731" s="166"/>
      <c r="AW731" s="166"/>
      <c r="AX731" s="166"/>
      <c r="AY731" s="166"/>
      <c r="AZ731" s="166"/>
      <c r="BA731" s="166"/>
      <c r="BB731" s="166"/>
      <c r="BC731" s="166"/>
      <c r="BD731" s="166"/>
      <c r="BE731" s="166"/>
      <c r="BF731" s="166"/>
      <c r="BG731" s="166"/>
      <c r="BH731" s="166"/>
      <c r="BI731" s="166"/>
      <c r="BJ731" s="166"/>
      <c r="BK731" s="166"/>
      <c r="BL731" s="166"/>
      <c r="BM731" s="166"/>
      <c r="BN731" s="166"/>
      <c r="BO731" s="166"/>
      <c r="BP731" s="166"/>
      <c r="BQ731" s="166"/>
      <c r="BR731" s="166"/>
      <c r="BS731" s="166"/>
      <c r="BT731" s="166"/>
    </row>
    <row r="732" spans="1:72" ht="15.75" customHeight="1" thickBot="1" x14ac:dyDescent="0.3">
      <c r="A732" s="165"/>
      <c r="B732" s="165"/>
      <c r="C732" s="148"/>
      <c r="D732" s="148"/>
      <c r="E732" s="166"/>
      <c r="F732" s="166"/>
      <c r="G732" s="166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  <c r="U732" s="166"/>
      <c r="V732" s="166"/>
      <c r="W732" s="166"/>
      <c r="X732" s="166"/>
      <c r="Y732" s="166"/>
      <c r="Z732" s="166"/>
      <c r="AA732" s="166"/>
      <c r="AB732" s="166"/>
      <c r="AC732" s="166"/>
      <c r="AD732" s="166"/>
      <c r="AE732" s="166"/>
      <c r="AF732" s="166"/>
      <c r="AG732" s="166"/>
      <c r="AH732" s="166"/>
      <c r="AI732" s="166"/>
      <c r="AJ732" s="166"/>
      <c r="AK732" s="166"/>
      <c r="AL732" s="166"/>
      <c r="AM732" s="166"/>
      <c r="AN732" s="166"/>
      <c r="AO732" s="166"/>
      <c r="AP732" s="166"/>
      <c r="AQ732" s="166"/>
      <c r="AR732" s="166"/>
      <c r="AS732" s="166"/>
      <c r="AT732" s="166"/>
      <c r="AU732" s="166"/>
      <c r="AV732" s="166"/>
      <c r="AW732" s="166"/>
      <c r="AX732" s="166"/>
      <c r="AY732" s="166"/>
      <c r="AZ732" s="166"/>
      <c r="BA732" s="166"/>
      <c r="BB732" s="166"/>
      <c r="BC732" s="166"/>
      <c r="BD732" s="166"/>
      <c r="BE732" s="166"/>
      <c r="BF732" s="166"/>
      <c r="BG732" s="166"/>
      <c r="BH732" s="166"/>
      <c r="BI732" s="166"/>
      <c r="BJ732" s="166"/>
      <c r="BK732" s="166"/>
      <c r="BL732" s="166"/>
      <c r="BM732" s="166"/>
      <c r="BN732" s="166"/>
      <c r="BO732" s="166"/>
      <c r="BP732" s="166"/>
      <c r="BQ732" s="166"/>
      <c r="BR732" s="166"/>
      <c r="BS732" s="166"/>
      <c r="BT732" s="166"/>
    </row>
    <row r="733" spans="1:72" ht="15.75" customHeight="1" thickBot="1" x14ac:dyDescent="0.3">
      <c r="A733" s="165"/>
      <c r="B733" s="165"/>
      <c r="C733" s="148"/>
      <c r="D733" s="148"/>
      <c r="E733" s="166"/>
      <c r="F733" s="166"/>
      <c r="G733" s="166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  <c r="U733" s="166"/>
      <c r="V733" s="166"/>
      <c r="W733" s="166"/>
      <c r="X733" s="166"/>
      <c r="Y733" s="166"/>
      <c r="Z733" s="166"/>
      <c r="AA733" s="166"/>
      <c r="AB733" s="166"/>
      <c r="AC733" s="166"/>
      <c r="AD733" s="166"/>
      <c r="AE733" s="166"/>
      <c r="AF733" s="166"/>
      <c r="AG733" s="166"/>
      <c r="AH733" s="166"/>
      <c r="AI733" s="166"/>
      <c r="AJ733" s="166"/>
      <c r="AK733" s="166"/>
      <c r="AL733" s="166"/>
      <c r="AM733" s="166"/>
      <c r="AN733" s="166"/>
      <c r="AO733" s="166"/>
      <c r="AP733" s="166"/>
      <c r="AQ733" s="166"/>
      <c r="AR733" s="166"/>
      <c r="AS733" s="166"/>
      <c r="AT733" s="166"/>
      <c r="AU733" s="166"/>
      <c r="AV733" s="166"/>
      <c r="AW733" s="166"/>
      <c r="AX733" s="166"/>
      <c r="AY733" s="166"/>
      <c r="AZ733" s="166"/>
      <c r="BA733" s="166"/>
      <c r="BB733" s="166"/>
      <c r="BC733" s="166"/>
      <c r="BD733" s="166"/>
      <c r="BE733" s="166"/>
      <c r="BF733" s="166"/>
      <c r="BG733" s="166"/>
      <c r="BH733" s="166"/>
      <c r="BI733" s="166"/>
      <c r="BJ733" s="166"/>
      <c r="BK733" s="166"/>
      <c r="BL733" s="166"/>
      <c r="BM733" s="166"/>
      <c r="BN733" s="166"/>
      <c r="BO733" s="166"/>
      <c r="BP733" s="166"/>
      <c r="BQ733" s="166"/>
      <c r="BR733" s="166"/>
      <c r="BS733" s="166"/>
      <c r="BT733" s="166"/>
    </row>
    <row r="734" spans="1:72" ht="15.75" customHeight="1" thickBot="1" x14ac:dyDescent="0.3">
      <c r="A734" s="165"/>
      <c r="B734" s="165"/>
      <c r="C734" s="148"/>
      <c r="D734" s="148"/>
      <c r="E734" s="166"/>
      <c r="F734" s="166"/>
      <c r="G734" s="166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  <c r="U734" s="166"/>
      <c r="V734" s="166"/>
      <c r="W734" s="166"/>
      <c r="X734" s="166"/>
      <c r="Y734" s="166"/>
      <c r="Z734" s="166"/>
      <c r="AA734" s="166"/>
      <c r="AB734" s="166"/>
      <c r="AC734" s="166"/>
      <c r="AD734" s="166"/>
      <c r="AE734" s="166"/>
      <c r="AF734" s="166"/>
      <c r="AG734" s="166"/>
      <c r="AH734" s="166"/>
      <c r="AI734" s="166"/>
      <c r="AJ734" s="166"/>
      <c r="AK734" s="166"/>
      <c r="AL734" s="166"/>
      <c r="AM734" s="166"/>
      <c r="AN734" s="166"/>
      <c r="AO734" s="166"/>
      <c r="AP734" s="166"/>
      <c r="AQ734" s="166"/>
      <c r="AR734" s="166"/>
      <c r="AS734" s="166"/>
      <c r="AT734" s="166"/>
      <c r="AU734" s="166"/>
      <c r="AV734" s="166"/>
      <c r="AW734" s="166"/>
      <c r="AX734" s="166"/>
      <c r="AY734" s="166"/>
      <c r="AZ734" s="166"/>
      <c r="BA734" s="166"/>
      <c r="BB734" s="166"/>
      <c r="BC734" s="166"/>
      <c r="BD734" s="166"/>
      <c r="BE734" s="166"/>
      <c r="BF734" s="166"/>
      <c r="BG734" s="166"/>
      <c r="BH734" s="166"/>
      <c r="BI734" s="166"/>
      <c r="BJ734" s="166"/>
      <c r="BK734" s="166"/>
      <c r="BL734" s="166"/>
      <c r="BM734" s="166"/>
      <c r="BN734" s="166"/>
      <c r="BO734" s="166"/>
      <c r="BP734" s="166"/>
      <c r="BQ734" s="166"/>
      <c r="BR734" s="166"/>
      <c r="BS734" s="166"/>
      <c r="BT734" s="166"/>
    </row>
    <row r="735" spans="1:72" ht="15.75" customHeight="1" thickBot="1" x14ac:dyDescent="0.3">
      <c r="A735" s="165"/>
      <c r="B735" s="165"/>
      <c r="C735" s="148"/>
      <c r="D735" s="148"/>
      <c r="E735" s="166"/>
      <c r="F735" s="166"/>
      <c r="G735" s="166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  <c r="U735" s="166"/>
      <c r="V735" s="166"/>
      <c r="W735" s="166"/>
      <c r="X735" s="166"/>
      <c r="Y735" s="166"/>
      <c r="Z735" s="166"/>
      <c r="AA735" s="166"/>
      <c r="AB735" s="166"/>
      <c r="AC735" s="166"/>
      <c r="AD735" s="166"/>
      <c r="AE735" s="166"/>
      <c r="AF735" s="166"/>
      <c r="AG735" s="166"/>
      <c r="AH735" s="166"/>
      <c r="AI735" s="166"/>
      <c r="AJ735" s="166"/>
      <c r="AK735" s="166"/>
      <c r="AL735" s="166"/>
      <c r="AM735" s="166"/>
      <c r="AN735" s="166"/>
      <c r="AO735" s="166"/>
      <c r="AP735" s="166"/>
      <c r="AQ735" s="166"/>
      <c r="AR735" s="166"/>
      <c r="AS735" s="166"/>
      <c r="AT735" s="166"/>
      <c r="AU735" s="166"/>
      <c r="AV735" s="166"/>
      <c r="AW735" s="166"/>
      <c r="AX735" s="166"/>
      <c r="AY735" s="166"/>
      <c r="AZ735" s="166"/>
      <c r="BA735" s="166"/>
      <c r="BB735" s="166"/>
      <c r="BC735" s="166"/>
      <c r="BD735" s="166"/>
      <c r="BE735" s="166"/>
      <c r="BF735" s="166"/>
      <c r="BG735" s="166"/>
      <c r="BH735" s="166"/>
      <c r="BI735" s="166"/>
      <c r="BJ735" s="166"/>
      <c r="BK735" s="166"/>
      <c r="BL735" s="166"/>
      <c r="BM735" s="166"/>
      <c r="BN735" s="166"/>
      <c r="BO735" s="166"/>
      <c r="BP735" s="166"/>
      <c r="BQ735" s="166"/>
      <c r="BR735" s="166"/>
      <c r="BS735" s="166"/>
      <c r="BT735" s="166"/>
    </row>
    <row r="736" spans="1:72" ht="15.75" customHeight="1" thickBot="1" x14ac:dyDescent="0.3">
      <c r="A736" s="165"/>
      <c r="B736" s="165"/>
      <c r="C736" s="148"/>
      <c r="D736" s="148"/>
      <c r="E736" s="166"/>
      <c r="F736" s="166"/>
      <c r="G736" s="166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  <c r="U736" s="166"/>
      <c r="V736" s="166"/>
      <c r="W736" s="166"/>
      <c r="X736" s="166"/>
      <c r="Y736" s="166"/>
      <c r="Z736" s="166"/>
      <c r="AA736" s="166"/>
      <c r="AB736" s="166"/>
      <c r="AC736" s="166"/>
      <c r="AD736" s="166"/>
      <c r="AE736" s="166"/>
      <c r="AF736" s="166"/>
      <c r="AG736" s="166"/>
      <c r="AH736" s="166"/>
      <c r="AI736" s="166"/>
      <c r="AJ736" s="166"/>
      <c r="AK736" s="166"/>
      <c r="AL736" s="166"/>
      <c r="AM736" s="166"/>
      <c r="AN736" s="166"/>
      <c r="AO736" s="166"/>
      <c r="AP736" s="166"/>
      <c r="AQ736" s="166"/>
      <c r="AR736" s="166"/>
      <c r="AS736" s="166"/>
      <c r="AT736" s="166"/>
      <c r="AU736" s="166"/>
      <c r="AV736" s="166"/>
      <c r="AW736" s="166"/>
      <c r="AX736" s="166"/>
      <c r="AY736" s="166"/>
      <c r="AZ736" s="166"/>
      <c r="BA736" s="166"/>
      <c r="BB736" s="166"/>
      <c r="BC736" s="166"/>
      <c r="BD736" s="166"/>
      <c r="BE736" s="166"/>
      <c r="BF736" s="166"/>
      <c r="BG736" s="166"/>
      <c r="BH736" s="166"/>
      <c r="BI736" s="166"/>
      <c r="BJ736" s="166"/>
      <c r="BK736" s="166"/>
      <c r="BL736" s="166"/>
      <c r="BM736" s="166"/>
      <c r="BN736" s="166"/>
      <c r="BO736" s="166"/>
      <c r="BP736" s="166"/>
      <c r="BQ736" s="166"/>
      <c r="BR736" s="166"/>
      <c r="BS736" s="166"/>
      <c r="BT736" s="166"/>
    </row>
    <row r="737" spans="1:72" ht="15.75" customHeight="1" thickBot="1" x14ac:dyDescent="0.3">
      <c r="A737" s="165"/>
      <c r="B737" s="165"/>
      <c r="C737" s="148"/>
      <c r="D737" s="148"/>
      <c r="E737" s="166"/>
      <c r="F737" s="166"/>
      <c r="G737" s="166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  <c r="U737" s="166"/>
      <c r="V737" s="166"/>
      <c r="W737" s="166"/>
      <c r="X737" s="166"/>
      <c r="Y737" s="166"/>
      <c r="Z737" s="166"/>
      <c r="AA737" s="166"/>
      <c r="AB737" s="166"/>
      <c r="AC737" s="166"/>
      <c r="AD737" s="166"/>
      <c r="AE737" s="166"/>
      <c r="AF737" s="166"/>
      <c r="AG737" s="166"/>
      <c r="AH737" s="166"/>
      <c r="AI737" s="166"/>
      <c r="AJ737" s="166"/>
      <c r="AK737" s="166"/>
      <c r="AL737" s="166"/>
      <c r="AM737" s="166"/>
      <c r="AN737" s="166"/>
      <c r="AO737" s="166"/>
      <c r="AP737" s="166"/>
      <c r="AQ737" s="166"/>
      <c r="AR737" s="166"/>
      <c r="AS737" s="166"/>
      <c r="AT737" s="166"/>
      <c r="AU737" s="166"/>
      <c r="AV737" s="166"/>
      <c r="AW737" s="166"/>
      <c r="AX737" s="166"/>
      <c r="AY737" s="166"/>
      <c r="AZ737" s="166"/>
      <c r="BA737" s="166"/>
      <c r="BB737" s="166"/>
      <c r="BC737" s="166"/>
      <c r="BD737" s="166"/>
      <c r="BE737" s="166"/>
      <c r="BF737" s="166"/>
      <c r="BG737" s="166"/>
      <c r="BH737" s="166"/>
      <c r="BI737" s="166"/>
      <c r="BJ737" s="166"/>
      <c r="BK737" s="166"/>
      <c r="BL737" s="166"/>
      <c r="BM737" s="166"/>
      <c r="BN737" s="166"/>
      <c r="BO737" s="166"/>
      <c r="BP737" s="166"/>
      <c r="BQ737" s="166"/>
      <c r="BR737" s="166"/>
      <c r="BS737" s="166"/>
      <c r="BT737" s="166"/>
    </row>
    <row r="738" spans="1:72" ht="15.75" customHeight="1" thickBot="1" x14ac:dyDescent="0.3">
      <c r="A738" s="165"/>
      <c r="B738" s="165"/>
      <c r="C738" s="148"/>
      <c r="D738" s="148"/>
      <c r="E738" s="166"/>
      <c r="F738" s="166"/>
      <c r="G738" s="166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  <c r="U738" s="166"/>
      <c r="V738" s="166"/>
      <c r="W738" s="166"/>
      <c r="X738" s="166"/>
      <c r="Y738" s="166"/>
      <c r="Z738" s="166"/>
      <c r="AA738" s="166"/>
      <c r="AB738" s="166"/>
      <c r="AC738" s="166"/>
      <c r="AD738" s="166"/>
      <c r="AE738" s="166"/>
      <c r="AF738" s="166"/>
      <c r="AG738" s="166"/>
      <c r="AH738" s="166"/>
      <c r="AI738" s="166"/>
      <c r="AJ738" s="166"/>
      <c r="AK738" s="166"/>
      <c r="AL738" s="166"/>
      <c r="AM738" s="166"/>
      <c r="AN738" s="166"/>
      <c r="AO738" s="166"/>
      <c r="AP738" s="166"/>
      <c r="AQ738" s="166"/>
      <c r="AR738" s="166"/>
      <c r="AS738" s="166"/>
      <c r="AT738" s="166"/>
      <c r="AU738" s="166"/>
      <c r="AV738" s="166"/>
      <c r="AW738" s="166"/>
      <c r="AX738" s="166"/>
      <c r="AY738" s="166"/>
      <c r="AZ738" s="166"/>
      <c r="BA738" s="166"/>
      <c r="BB738" s="166"/>
      <c r="BC738" s="166"/>
      <c r="BD738" s="166"/>
      <c r="BE738" s="166"/>
      <c r="BF738" s="166"/>
      <c r="BG738" s="166"/>
      <c r="BH738" s="166"/>
      <c r="BI738" s="166"/>
      <c r="BJ738" s="166"/>
      <c r="BK738" s="166"/>
      <c r="BL738" s="166"/>
      <c r="BM738" s="166"/>
      <c r="BN738" s="166"/>
      <c r="BO738" s="166"/>
      <c r="BP738" s="166"/>
      <c r="BQ738" s="166"/>
      <c r="BR738" s="166"/>
      <c r="BS738" s="166"/>
      <c r="BT738" s="166"/>
    </row>
    <row r="739" spans="1:72" ht="15.75" customHeight="1" thickBot="1" x14ac:dyDescent="0.3">
      <c r="A739" s="165"/>
      <c r="B739" s="165"/>
      <c r="C739" s="148"/>
      <c r="D739" s="148"/>
      <c r="E739" s="166"/>
      <c r="F739" s="166"/>
      <c r="G739" s="166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  <c r="U739" s="166"/>
      <c r="V739" s="166"/>
      <c r="W739" s="166"/>
      <c r="X739" s="166"/>
      <c r="Y739" s="166"/>
      <c r="Z739" s="166"/>
      <c r="AA739" s="166"/>
      <c r="AB739" s="166"/>
      <c r="AC739" s="166"/>
      <c r="AD739" s="166"/>
      <c r="AE739" s="166"/>
      <c r="AF739" s="166"/>
      <c r="AG739" s="166"/>
      <c r="AH739" s="166"/>
      <c r="AI739" s="166"/>
      <c r="AJ739" s="166"/>
      <c r="AK739" s="166"/>
      <c r="AL739" s="166"/>
      <c r="AM739" s="166"/>
      <c r="AN739" s="166"/>
      <c r="AO739" s="166"/>
      <c r="AP739" s="166"/>
      <c r="AQ739" s="166"/>
      <c r="AR739" s="166"/>
      <c r="AS739" s="166"/>
      <c r="AT739" s="166"/>
      <c r="AU739" s="166"/>
      <c r="AV739" s="166"/>
      <c r="AW739" s="166"/>
      <c r="AX739" s="166"/>
      <c r="AY739" s="166"/>
      <c r="AZ739" s="166"/>
      <c r="BA739" s="166"/>
      <c r="BB739" s="166"/>
      <c r="BC739" s="166"/>
      <c r="BD739" s="166"/>
      <c r="BE739" s="166"/>
      <c r="BF739" s="166"/>
      <c r="BG739" s="166"/>
      <c r="BH739" s="166"/>
      <c r="BI739" s="166"/>
      <c r="BJ739" s="166"/>
      <c r="BK739" s="166"/>
      <c r="BL739" s="166"/>
      <c r="BM739" s="166"/>
      <c r="BN739" s="166"/>
      <c r="BO739" s="166"/>
      <c r="BP739" s="166"/>
      <c r="BQ739" s="166"/>
      <c r="BR739" s="166"/>
      <c r="BS739" s="166"/>
      <c r="BT739" s="166"/>
    </row>
    <row r="740" spans="1:72" ht="15.75" customHeight="1" thickBot="1" x14ac:dyDescent="0.3">
      <c r="A740" s="165"/>
      <c r="B740" s="165"/>
      <c r="C740" s="148"/>
      <c r="D740" s="148"/>
      <c r="E740" s="166"/>
      <c r="F740" s="166"/>
      <c r="G740" s="166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  <c r="U740" s="166"/>
      <c r="V740" s="166"/>
      <c r="W740" s="166"/>
      <c r="X740" s="166"/>
      <c r="Y740" s="166"/>
      <c r="Z740" s="166"/>
      <c r="AA740" s="166"/>
      <c r="AB740" s="166"/>
      <c r="AC740" s="166"/>
      <c r="AD740" s="166"/>
      <c r="AE740" s="166"/>
      <c r="AF740" s="166"/>
      <c r="AG740" s="166"/>
      <c r="AH740" s="166"/>
      <c r="AI740" s="166"/>
      <c r="AJ740" s="166"/>
      <c r="AK740" s="166"/>
      <c r="AL740" s="166"/>
      <c r="AM740" s="166"/>
      <c r="AN740" s="166"/>
      <c r="AO740" s="166"/>
      <c r="AP740" s="166"/>
      <c r="AQ740" s="166"/>
      <c r="AR740" s="166"/>
      <c r="AS740" s="166"/>
      <c r="AT740" s="166"/>
      <c r="AU740" s="166"/>
      <c r="AV740" s="166"/>
      <c r="AW740" s="166"/>
      <c r="AX740" s="166"/>
      <c r="AY740" s="166"/>
      <c r="AZ740" s="166"/>
      <c r="BA740" s="166"/>
      <c r="BB740" s="166"/>
      <c r="BC740" s="166"/>
      <c r="BD740" s="166"/>
      <c r="BE740" s="166"/>
      <c r="BF740" s="166"/>
      <c r="BG740" s="166"/>
      <c r="BH740" s="166"/>
      <c r="BI740" s="166"/>
      <c r="BJ740" s="166"/>
      <c r="BK740" s="166"/>
      <c r="BL740" s="166"/>
      <c r="BM740" s="166"/>
      <c r="BN740" s="166"/>
      <c r="BO740" s="166"/>
      <c r="BP740" s="166"/>
      <c r="BQ740" s="166"/>
      <c r="BR740" s="166"/>
      <c r="BS740" s="166"/>
      <c r="BT740" s="166"/>
    </row>
    <row r="741" spans="1:72" ht="15.75" customHeight="1" thickBot="1" x14ac:dyDescent="0.3">
      <c r="A741" s="165"/>
      <c r="B741" s="165"/>
      <c r="C741" s="148"/>
      <c r="D741" s="148"/>
      <c r="E741" s="166"/>
      <c r="F741" s="166"/>
      <c r="G741" s="166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  <c r="U741" s="166"/>
      <c r="V741" s="166"/>
      <c r="W741" s="166"/>
      <c r="X741" s="166"/>
      <c r="Y741" s="166"/>
      <c r="Z741" s="166"/>
      <c r="AA741" s="166"/>
      <c r="AB741" s="166"/>
      <c r="AC741" s="166"/>
      <c r="AD741" s="166"/>
      <c r="AE741" s="166"/>
      <c r="AF741" s="166"/>
      <c r="AG741" s="166"/>
      <c r="AH741" s="166"/>
      <c r="AI741" s="166"/>
      <c r="AJ741" s="166"/>
      <c r="AK741" s="166"/>
      <c r="AL741" s="166"/>
      <c r="AM741" s="166"/>
      <c r="AN741" s="166"/>
      <c r="AO741" s="166"/>
      <c r="AP741" s="166"/>
      <c r="AQ741" s="166"/>
      <c r="AR741" s="166"/>
      <c r="AS741" s="166"/>
      <c r="AT741" s="166"/>
      <c r="AU741" s="166"/>
      <c r="AV741" s="166"/>
      <c r="AW741" s="166"/>
      <c r="AX741" s="166"/>
      <c r="AY741" s="166"/>
      <c r="AZ741" s="166"/>
      <c r="BA741" s="166"/>
      <c r="BB741" s="166"/>
      <c r="BC741" s="166"/>
      <c r="BD741" s="166"/>
      <c r="BE741" s="166"/>
      <c r="BF741" s="166"/>
      <c r="BG741" s="166"/>
      <c r="BH741" s="166"/>
      <c r="BI741" s="166"/>
      <c r="BJ741" s="166"/>
      <c r="BK741" s="166"/>
      <c r="BL741" s="166"/>
      <c r="BM741" s="166"/>
      <c r="BN741" s="166"/>
      <c r="BO741" s="166"/>
      <c r="BP741" s="166"/>
      <c r="BQ741" s="166"/>
      <c r="BR741" s="166"/>
      <c r="BS741" s="166"/>
      <c r="BT741" s="166"/>
    </row>
    <row r="742" spans="1:72" ht="15.75" customHeight="1" thickBot="1" x14ac:dyDescent="0.3">
      <c r="A742" s="165"/>
      <c r="B742" s="165"/>
      <c r="C742" s="148"/>
      <c r="D742" s="148"/>
      <c r="E742" s="166"/>
      <c r="F742" s="166"/>
      <c r="G742" s="166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  <c r="U742" s="166"/>
      <c r="V742" s="166"/>
      <c r="W742" s="166"/>
      <c r="X742" s="166"/>
      <c r="Y742" s="166"/>
      <c r="Z742" s="166"/>
      <c r="AA742" s="166"/>
      <c r="AB742" s="166"/>
      <c r="AC742" s="166"/>
      <c r="AD742" s="166"/>
      <c r="AE742" s="166"/>
      <c r="AF742" s="166"/>
      <c r="AG742" s="166"/>
      <c r="AH742" s="166"/>
      <c r="AI742" s="166"/>
      <c r="AJ742" s="166"/>
      <c r="AK742" s="166"/>
      <c r="AL742" s="166"/>
      <c r="AM742" s="166"/>
      <c r="AN742" s="166"/>
      <c r="AO742" s="166"/>
      <c r="AP742" s="166"/>
      <c r="AQ742" s="166"/>
      <c r="AR742" s="166"/>
      <c r="AS742" s="166"/>
      <c r="AT742" s="166"/>
      <c r="AU742" s="166"/>
      <c r="AV742" s="166"/>
      <c r="AW742" s="166"/>
      <c r="AX742" s="166"/>
      <c r="AY742" s="166"/>
      <c r="AZ742" s="166"/>
      <c r="BA742" s="166"/>
      <c r="BB742" s="166"/>
      <c r="BC742" s="166"/>
      <c r="BD742" s="166"/>
      <c r="BE742" s="166"/>
      <c r="BF742" s="166"/>
      <c r="BG742" s="166"/>
      <c r="BH742" s="166"/>
      <c r="BI742" s="166"/>
      <c r="BJ742" s="166"/>
      <c r="BK742" s="166"/>
      <c r="BL742" s="166"/>
      <c r="BM742" s="166"/>
      <c r="BN742" s="166"/>
      <c r="BO742" s="166"/>
      <c r="BP742" s="166"/>
      <c r="BQ742" s="166"/>
      <c r="BR742" s="166"/>
      <c r="BS742" s="166"/>
      <c r="BT742" s="166"/>
    </row>
    <row r="743" spans="1:72" ht="15.75" customHeight="1" thickBot="1" x14ac:dyDescent="0.3">
      <c r="A743" s="165"/>
      <c r="B743" s="165"/>
      <c r="C743" s="148"/>
      <c r="D743" s="148"/>
      <c r="E743" s="166"/>
      <c r="F743" s="166"/>
      <c r="G743" s="166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  <c r="U743" s="166"/>
      <c r="V743" s="166"/>
      <c r="W743" s="166"/>
      <c r="X743" s="166"/>
      <c r="Y743" s="166"/>
      <c r="Z743" s="166"/>
      <c r="AA743" s="166"/>
      <c r="AB743" s="166"/>
      <c r="AC743" s="166"/>
      <c r="AD743" s="166"/>
      <c r="AE743" s="166"/>
      <c r="AF743" s="166"/>
      <c r="AG743" s="166"/>
      <c r="AH743" s="166"/>
      <c r="AI743" s="166"/>
      <c r="AJ743" s="166"/>
      <c r="AK743" s="166"/>
      <c r="AL743" s="166"/>
      <c r="AM743" s="166"/>
      <c r="AN743" s="166"/>
      <c r="AO743" s="166"/>
      <c r="AP743" s="166"/>
      <c r="AQ743" s="166"/>
      <c r="AR743" s="166"/>
      <c r="AS743" s="166"/>
      <c r="AT743" s="166"/>
      <c r="AU743" s="166"/>
      <c r="AV743" s="166"/>
      <c r="AW743" s="166"/>
      <c r="AX743" s="166"/>
      <c r="AY743" s="166"/>
      <c r="AZ743" s="166"/>
      <c r="BA743" s="166"/>
      <c r="BB743" s="166"/>
      <c r="BC743" s="166"/>
      <c r="BD743" s="166"/>
      <c r="BE743" s="166"/>
      <c r="BF743" s="166"/>
      <c r="BG743" s="166"/>
      <c r="BH743" s="166"/>
      <c r="BI743" s="166"/>
      <c r="BJ743" s="166"/>
      <c r="BK743" s="166"/>
      <c r="BL743" s="166"/>
      <c r="BM743" s="166"/>
      <c r="BN743" s="166"/>
      <c r="BO743" s="166"/>
      <c r="BP743" s="166"/>
      <c r="BQ743" s="166"/>
      <c r="BR743" s="166"/>
      <c r="BS743" s="166"/>
      <c r="BT743" s="166"/>
    </row>
    <row r="744" spans="1:72" ht="15.75" customHeight="1" thickBot="1" x14ac:dyDescent="0.3">
      <c r="A744" s="165"/>
      <c r="B744" s="165"/>
      <c r="C744" s="148"/>
      <c r="D744" s="148"/>
      <c r="E744" s="166"/>
      <c r="F744" s="166"/>
      <c r="G744" s="166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  <c r="U744" s="166"/>
      <c r="V744" s="166"/>
      <c r="W744" s="166"/>
      <c r="X744" s="166"/>
      <c r="Y744" s="166"/>
      <c r="Z744" s="166"/>
      <c r="AA744" s="166"/>
      <c r="AB744" s="166"/>
      <c r="AC744" s="166"/>
      <c r="AD744" s="166"/>
      <c r="AE744" s="166"/>
      <c r="AF744" s="166"/>
      <c r="AG744" s="166"/>
      <c r="AH744" s="166"/>
      <c r="AI744" s="166"/>
      <c r="AJ744" s="166"/>
      <c r="AK744" s="166"/>
      <c r="AL744" s="166"/>
      <c r="AM744" s="166"/>
      <c r="AN744" s="166"/>
      <c r="AO744" s="166"/>
      <c r="AP744" s="166"/>
      <c r="AQ744" s="166"/>
      <c r="AR744" s="166"/>
      <c r="AS744" s="166"/>
      <c r="AT744" s="166"/>
      <c r="AU744" s="166"/>
      <c r="AV744" s="166"/>
      <c r="AW744" s="166"/>
      <c r="AX744" s="166"/>
      <c r="AY744" s="166"/>
      <c r="AZ744" s="166"/>
      <c r="BA744" s="166"/>
      <c r="BB744" s="166"/>
      <c r="BC744" s="166"/>
      <c r="BD744" s="166"/>
      <c r="BE744" s="166"/>
      <c r="BF744" s="166"/>
      <c r="BG744" s="166"/>
      <c r="BH744" s="166"/>
      <c r="BI744" s="166"/>
      <c r="BJ744" s="166"/>
      <c r="BK744" s="166"/>
      <c r="BL744" s="166"/>
      <c r="BM744" s="166"/>
      <c r="BN744" s="166"/>
      <c r="BO744" s="166"/>
      <c r="BP744" s="166"/>
      <c r="BQ744" s="166"/>
      <c r="BR744" s="166"/>
      <c r="BS744" s="166"/>
      <c r="BT744" s="166"/>
    </row>
    <row r="745" spans="1:72" ht="15.75" customHeight="1" thickBot="1" x14ac:dyDescent="0.3">
      <c r="A745" s="165"/>
      <c r="B745" s="165"/>
      <c r="C745" s="148"/>
      <c r="D745" s="148"/>
      <c r="E745" s="166"/>
      <c r="F745" s="166"/>
      <c r="G745" s="166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  <c r="U745" s="166"/>
      <c r="V745" s="166"/>
      <c r="W745" s="166"/>
      <c r="X745" s="166"/>
      <c r="Y745" s="166"/>
      <c r="Z745" s="166"/>
      <c r="AA745" s="166"/>
      <c r="AB745" s="166"/>
      <c r="AC745" s="166"/>
      <c r="AD745" s="166"/>
      <c r="AE745" s="166"/>
      <c r="AF745" s="166"/>
      <c r="AG745" s="166"/>
      <c r="AH745" s="166"/>
      <c r="AI745" s="166"/>
      <c r="AJ745" s="166"/>
      <c r="AK745" s="166"/>
      <c r="AL745" s="166"/>
      <c r="AM745" s="166"/>
      <c r="AN745" s="166"/>
      <c r="AO745" s="166"/>
      <c r="AP745" s="166"/>
      <c r="AQ745" s="166"/>
      <c r="AR745" s="166"/>
      <c r="AS745" s="166"/>
      <c r="AT745" s="166"/>
      <c r="AU745" s="166"/>
      <c r="AV745" s="166"/>
      <c r="AW745" s="166"/>
      <c r="AX745" s="166"/>
      <c r="AY745" s="166"/>
      <c r="AZ745" s="166"/>
      <c r="BA745" s="166"/>
      <c r="BB745" s="166"/>
      <c r="BC745" s="166"/>
      <c r="BD745" s="166"/>
      <c r="BE745" s="166"/>
      <c r="BF745" s="166"/>
      <c r="BG745" s="166"/>
      <c r="BH745" s="166"/>
      <c r="BI745" s="166"/>
      <c r="BJ745" s="166"/>
      <c r="BK745" s="166"/>
      <c r="BL745" s="166"/>
      <c r="BM745" s="166"/>
      <c r="BN745" s="166"/>
      <c r="BO745" s="166"/>
      <c r="BP745" s="166"/>
      <c r="BQ745" s="166"/>
      <c r="BR745" s="166"/>
      <c r="BS745" s="166"/>
      <c r="BT745" s="166"/>
    </row>
    <row r="746" spans="1:72" ht="15.75" customHeight="1" thickBot="1" x14ac:dyDescent="0.3">
      <c r="A746" s="165"/>
      <c r="B746" s="165"/>
      <c r="C746" s="148"/>
      <c r="D746" s="148"/>
      <c r="E746" s="166"/>
      <c r="F746" s="166"/>
      <c r="G746" s="166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  <c r="U746" s="166"/>
      <c r="V746" s="166"/>
      <c r="W746" s="166"/>
      <c r="X746" s="166"/>
      <c r="Y746" s="166"/>
      <c r="Z746" s="166"/>
      <c r="AA746" s="166"/>
      <c r="AB746" s="166"/>
      <c r="AC746" s="166"/>
      <c r="AD746" s="166"/>
      <c r="AE746" s="166"/>
      <c r="AF746" s="166"/>
      <c r="AG746" s="166"/>
      <c r="AH746" s="166"/>
      <c r="AI746" s="166"/>
      <c r="AJ746" s="166"/>
      <c r="AK746" s="166"/>
      <c r="AL746" s="166"/>
      <c r="AM746" s="166"/>
      <c r="AN746" s="166"/>
      <c r="AO746" s="166"/>
      <c r="AP746" s="166"/>
      <c r="AQ746" s="166"/>
      <c r="AR746" s="166"/>
      <c r="AS746" s="166"/>
      <c r="AT746" s="166"/>
      <c r="AU746" s="166"/>
      <c r="AV746" s="166"/>
      <c r="AW746" s="166"/>
      <c r="AX746" s="166"/>
      <c r="AY746" s="166"/>
      <c r="AZ746" s="166"/>
      <c r="BA746" s="166"/>
      <c r="BB746" s="166"/>
      <c r="BC746" s="166"/>
      <c r="BD746" s="166"/>
      <c r="BE746" s="166"/>
      <c r="BF746" s="166"/>
      <c r="BG746" s="166"/>
      <c r="BH746" s="166"/>
      <c r="BI746" s="166"/>
      <c r="BJ746" s="166"/>
      <c r="BK746" s="166"/>
      <c r="BL746" s="166"/>
      <c r="BM746" s="166"/>
      <c r="BN746" s="166"/>
      <c r="BO746" s="166"/>
      <c r="BP746" s="166"/>
      <c r="BQ746" s="166"/>
      <c r="BR746" s="166"/>
      <c r="BS746" s="166"/>
      <c r="BT746" s="166"/>
    </row>
    <row r="747" spans="1:72" ht="15.75" customHeight="1" thickBot="1" x14ac:dyDescent="0.3">
      <c r="A747" s="165"/>
      <c r="B747" s="165"/>
      <c r="C747" s="148"/>
      <c r="D747" s="148"/>
      <c r="E747" s="166"/>
      <c r="F747" s="166"/>
      <c r="G747" s="166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  <c r="U747" s="166"/>
      <c r="V747" s="166"/>
      <c r="W747" s="166"/>
      <c r="X747" s="166"/>
      <c r="Y747" s="166"/>
      <c r="Z747" s="166"/>
      <c r="AA747" s="166"/>
      <c r="AB747" s="166"/>
      <c r="AC747" s="166"/>
      <c r="AD747" s="166"/>
      <c r="AE747" s="166"/>
      <c r="AF747" s="166"/>
      <c r="AG747" s="166"/>
      <c r="AH747" s="166"/>
      <c r="AI747" s="166"/>
      <c r="AJ747" s="166"/>
      <c r="AK747" s="166"/>
      <c r="AL747" s="166"/>
      <c r="AM747" s="166"/>
      <c r="AN747" s="166"/>
      <c r="AO747" s="166"/>
      <c r="AP747" s="166"/>
      <c r="AQ747" s="166"/>
      <c r="AR747" s="166"/>
      <c r="AS747" s="166"/>
      <c r="AT747" s="166"/>
      <c r="AU747" s="166"/>
      <c r="AV747" s="166"/>
      <c r="AW747" s="166"/>
      <c r="AX747" s="166"/>
      <c r="AY747" s="166"/>
      <c r="AZ747" s="166"/>
      <c r="BA747" s="166"/>
      <c r="BB747" s="166"/>
      <c r="BC747" s="166"/>
      <c r="BD747" s="166"/>
      <c r="BE747" s="166"/>
      <c r="BF747" s="166"/>
      <c r="BG747" s="166"/>
      <c r="BH747" s="166"/>
      <c r="BI747" s="166"/>
      <c r="BJ747" s="166"/>
      <c r="BK747" s="166"/>
      <c r="BL747" s="166"/>
      <c r="BM747" s="166"/>
      <c r="BN747" s="166"/>
      <c r="BO747" s="166"/>
      <c r="BP747" s="166"/>
      <c r="BQ747" s="166"/>
      <c r="BR747" s="166"/>
      <c r="BS747" s="166"/>
      <c r="BT747" s="166"/>
    </row>
    <row r="748" spans="1:72" ht="15.75" customHeight="1" thickBot="1" x14ac:dyDescent="0.3">
      <c r="A748" s="165"/>
      <c r="B748" s="165"/>
      <c r="C748" s="148"/>
      <c r="D748" s="148"/>
      <c r="E748" s="166"/>
      <c r="F748" s="166"/>
      <c r="G748" s="166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  <c r="U748" s="166"/>
      <c r="V748" s="166"/>
      <c r="W748" s="166"/>
      <c r="X748" s="166"/>
      <c r="Y748" s="166"/>
      <c r="Z748" s="166"/>
      <c r="AA748" s="166"/>
      <c r="AB748" s="166"/>
      <c r="AC748" s="166"/>
      <c r="AD748" s="166"/>
      <c r="AE748" s="166"/>
      <c r="AF748" s="166"/>
      <c r="AG748" s="166"/>
      <c r="AH748" s="166"/>
      <c r="AI748" s="166"/>
      <c r="AJ748" s="166"/>
      <c r="AK748" s="166"/>
      <c r="AL748" s="166"/>
      <c r="AM748" s="166"/>
      <c r="AN748" s="166"/>
      <c r="AO748" s="166"/>
      <c r="AP748" s="166"/>
      <c r="AQ748" s="166"/>
      <c r="AR748" s="166"/>
      <c r="AS748" s="166"/>
      <c r="AT748" s="166"/>
      <c r="AU748" s="166"/>
      <c r="AV748" s="166"/>
      <c r="AW748" s="166"/>
      <c r="AX748" s="166"/>
      <c r="AY748" s="166"/>
      <c r="AZ748" s="166"/>
      <c r="BA748" s="166"/>
      <c r="BB748" s="166"/>
      <c r="BC748" s="166"/>
      <c r="BD748" s="166"/>
      <c r="BE748" s="166"/>
      <c r="BF748" s="166"/>
      <c r="BG748" s="166"/>
      <c r="BH748" s="166"/>
      <c r="BI748" s="166"/>
      <c r="BJ748" s="166"/>
      <c r="BK748" s="166"/>
      <c r="BL748" s="166"/>
      <c r="BM748" s="166"/>
      <c r="BN748" s="166"/>
      <c r="BO748" s="166"/>
      <c r="BP748" s="166"/>
      <c r="BQ748" s="166"/>
      <c r="BR748" s="166"/>
      <c r="BS748" s="166"/>
      <c r="BT748" s="166"/>
    </row>
    <row r="749" spans="1:72" ht="15.75" customHeight="1" thickBot="1" x14ac:dyDescent="0.3">
      <c r="A749" s="165"/>
      <c r="B749" s="165"/>
      <c r="C749" s="148"/>
      <c r="D749" s="148"/>
      <c r="E749" s="166"/>
      <c r="F749" s="166"/>
      <c r="G749" s="166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  <c r="U749" s="166"/>
      <c r="V749" s="166"/>
      <c r="W749" s="166"/>
      <c r="X749" s="166"/>
      <c r="Y749" s="166"/>
      <c r="Z749" s="166"/>
      <c r="AA749" s="166"/>
      <c r="AB749" s="166"/>
      <c r="AC749" s="166"/>
      <c r="AD749" s="166"/>
      <c r="AE749" s="166"/>
      <c r="AF749" s="166"/>
      <c r="AG749" s="166"/>
      <c r="AH749" s="166"/>
      <c r="AI749" s="166"/>
      <c r="AJ749" s="166"/>
      <c r="AK749" s="166"/>
      <c r="AL749" s="166"/>
      <c r="AM749" s="166"/>
      <c r="AN749" s="166"/>
      <c r="AO749" s="166"/>
      <c r="AP749" s="166"/>
      <c r="AQ749" s="166"/>
      <c r="AR749" s="166"/>
      <c r="AS749" s="166"/>
      <c r="AT749" s="166"/>
      <c r="AU749" s="166"/>
      <c r="AV749" s="166"/>
      <c r="AW749" s="166"/>
      <c r="AX749" s="166"/>
      <c r="AY749" s="166"/>
      <c r="AZ749" s="166"/>
      <c r="BA749" s="166"/>
      <c r="BB749" s="166"/>
      <c r="BC749" s="166"/>
      <c r="BD749" s="166"/>
      <c r="BE749" s="166"/>
      <c r="BF749" s="166"/>
      <c r="BG749" s="166"/>
      <c r="BH749" s="166"/>
      <c r="BI749" s="166"/>
      <c r="BJ749" s="166"/>
      <c r="BK749" s="166"/>
      <c r="BL749" s="166"/>
      <c r="BM749" s="166"/>
      <c r="BN749" s="166"/>
      <c r="BO749" s="166"/>
      <c r="BP749" s="166"/>
      <c r="BQ749" s="166"/>
      <c r="BR749" s="166"/>
      <c r="BS749" s="166"/>
      <c r="BT749" s="166"/>
    </row>
    <row r="750" spans="1:72" ht="15.75" customHeight="1" thickBot="1" x14ac:dyDescent="0.3">
      <c r="A750" s="165"/>
      <c r="B750" s="165"/>
      <c r="C750" s="148"/>
      <c r="D750" s="148"/>
      <c r="E750" s="166"/>
      <c r="F750" s="166"/>
      <c r="G750" s="166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  <c r="U750" s="166"/>
      <c r="V750" s="166"/>
      <c r="W750" s="166"/>
      <c r="X750" s="166"/>
      <c r="Y750" s="166"/>
      <c r="Z750" s="166"/>
      <c r="AA750" s="166"/>
      <c r="AB750" s="166"/>
      <c r="AC750" s="166"/>
      <c r="AD750" s="166"/>
      <c r="AE750" s="166"/>
      <c r="AF750" s="166"/>
      <c r="AG750" s="166"/>
      <c r="AH750" s="166"/>
      <c r="AI750" s="166"/>
      <c r="AJ750" s="166"/>
      <c r="AK750" s="166"/>
      <c r="AL750" s="166"/>
      <c r="AM750" s="166"/>
      <c r="AN750" s="166"/>
      <c r="AO750" s="166"/>
      <c r="AP750" s="166"/>
      <c r="AQ750" s="166"/>
      <c r="AR750" s="166"/>
      <c r="AS750" s="166"/>
      <c r="AT750" s="166"/>
      <c r="AU750" s="166"/>
      <c r="AV750" s="166"/>
      <c r="AW750" s="166"/>
      <c r="AX750" s="166"/>
      <c r="AY750" s="166"/>
      <c r="AZ750" s="166"/>
      <c r="BA750" s="166"/>
      <c r="BB750" s="166"/>
      <c r="BC750" s="166"/>
      <c r="BD750" s="166"/>
      <c r="BE750" s="166"/>
      <c r="BF750" s="166"/>
      <c r="BG750" s="166"/>
      <c r="BH750" s="166"/>
      <c r="BI750" s="166"/>
      <c r="BJ750" s="166"/>
      <c r="BK750" s="166"/>
      <c r="BL750" s="166"/>
      <c r="BM750" s="166"/>
      <c r="BN750" s="166"/>
      <c r="BO750" s="166"/>
      <c r="BP750" s="166"/>
      <c r="BQ750" s="166"/>
      <c r="BR750" s="166"/>
      <c r="BS750" s="166"/>
      <c r="BT750" s="166"/>
    </row>
    <row r="751" spans="1:72" ht="15.75" customHeight="1" thickBot="1" x14ac:dyDescent="0.3">
      <c r="A751" s="165"/>
      <c r="B751" s="165"/>
      <c r="C751" s="148"/>
      <c r="D751" s="148"/>
      <c r="E751" s="166"/>
      <c r="F751" s="166"/>
      <c r="G751" s="166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  <c r="U751" s="166"/>
      <c r="V751" s="166"/>
      <c r="W751" s="166"/>
      <c r="X751" s="166"/>
      <c r="Y751" s="166"/>
      <c r="Z751" s="166"/>
      <c r="AA751" s="166"/>
      <c r="AB751" s="166"/>
      <c r="AC751" s="166"/>
      <c r="AD751" s="166"/>
      <c r="AE751" s="166"/>
      <c r="AF751" s="166"/>
      <c r="AG751" s="166"/>
      <c r="AH751" s="166"/>
      <c r="AI751" s="166"/>
      <c r="AJ751" s="166"/>
      <c r="AK751" s="166"/>
      <c r="AL751" s="166"/>
      <c r="AM751" s="166"/>
      <c r="AN751" s="166"/>
      <c r="AO751" s="166"/>
      <c r="AP751" s="166"/>
      <c r="AQ751" s="166"/>
      <c r="AR751" s="166"/>
      <c r="AS751" s="166"/>
      <c r="AT751" s="166"/>
      <c r="AU751" s="166"/>
      <c r="AV751" s="166"/>
      <c r="AW751" s="166"/>
      <c r="AX751" s="166"/>
      <c r="AY751" s="166"/>
      <c r="AZ751" s="166"/>
      <c r="BA751" s="166"/>
      <c r="BB751" s="166"/>
      <c r="BC751" s="166"/>
      <c r="BD751" s="166"/>
      <c r="BE751" s="166"/>
      <c r="BF751" s="166"/>
      <c r="BG751" s="166"/>
      <c r="BH751" s="166"/>
      <c r="BI751" s="166"/>
      <c r="BJ751" s="166"/>
      <c r="BK751" s="166"/>
      <c r="BL751" s="166"/>
      <c r="BM751" s="166"/>
      <c r="BN751" s="166"/>
      <c r="BO751" s="166"/>
      <c r="BP751" s="166"/>
      <c r="BQ751" s="166"/>
      <c r="BR751" s="166"/>
      <c r="BS751" s="166"/>
      <c r="BT751" s="166"/>
    </row>
    <row r="752" spans="1:72" ht="15.75" customHeight="1" thickBot="1" x14ac:dyDescent="0.3">
      <c r="A752" s="165"/>
      <c r="B752" s="165"/>
      <c r="C752" s="148"/>
      <c r="D752" s="148"/>
      <c r="E752" s="166"/>
      <c r="F752" s="166"/>
      <c r="G752" s="166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  <c r="U752" s="166"/>
      <c r="V752" s="166"/>
      <c r="W752" s="166"/>
      <c r="X752" s="166"/>
      <c r="Y752" s="166"/>
      <c r="Z752" s="166"/>
      <c r="AA752" s="166"/>
      <c r="AB752" s="166"/>
      <c r="AC752" s="166"/>
      <c r="AD752" s="166"/>
      <c r="AE752" s="166"/>
      <c r="AF752" s="166"/>
      <c r="AG752" s="166"/>
      <c r="AH752" s="166"/>
      <c r="AI752" s="166"/>
      <c r="AJ752" s="166"/>
      <c r="AK752" s="166"/>
      <c r="AL752" s="166"/>
      <c r="AM752" s="166"/>
      <c r="AN752" s="166"/>
      <c r="AO752" s="166"/>
      <c r="AP752" s="166"/>
      <c r="AQ752" s="166"/>
      <c r="AR752" s="166"/>
      <c r="AS752" s="166"/>
      <c r="AT752" s="166"/>
      <c r="AU752" s="166"/>
      <c r="AV752" s="166"/>
      <c r="AW752" s="166"/>
      <c r="AX752" s="166"/>
      <c r="AY752" s="166"/>
      <c r="AZ752" s="166"/>
      <c r="BA752" s="166"/>
      <c r="BB752" s="166"/>
      <c r="BC752" s="166"/>
      <c r="BD752" s="166"/>
      <c r="BE752" s="166"/>
      <c r="BF752" s="166"/>
      <c r="BG752" s="166"/>
      <c r="BH752" s="166"/>
      <c r="BI752" s="166"/>
      <c r="BJ752" s="166"/>
      <c r="BK752" s="166"/>
      <c r="BL752" s="166"/>
      <c r="BM752" s="166"/>
      <c r="BN752" s="166"/>
      <c r="BO752" s="166"/>
      <c r="BP752" s="166"/>
      <c r="BQ752" s="166"/>
      <c r="BR752" s="166"/>
      <c r="BS752" s="166"/>
      <c r="BT752" s="166"/>
    </row>
    <row r="753" spans="1:72" ht="15.75" customHeight="1" thickBot="1" x14ac:dyDescent="0.3">
      <c r="A753" s="165"/>
      <c r="B753" s="165"/>
      <c r="C753" s="148"/>
      <c r="D753" s="148"/>
      <c r="E753" s="166"/>
      <c r="F753" s="166"/>
      <c r="G753" s="166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  <c r="U753" s="166"/>
      <c r="V753" s="166"/>
      <c r="W753" s="166"/>
      <c r="X753" s="166"/>
      <c r="Y753" s="166"/>
      <c r="Z753" s="166"/>
      <c r="AA753" s="166"/>
      <c r="AB753" s="166"/>
      <c r="AC753" s="166"/>
      <c r="AD753" s="166"/>
      <c r="AE753" s="166"/>
      <c r="AF753" s="166"/>
      <c r="AG753" s="166"/>
      <c r="AH753" s="166"/>
      <c r="AI753" s="166"/>
      <c r="AJ753" s="166"/>
      <c r="AK753" s="166"/>
      <c r="AL753" s="166"/>
      <c r="AM753" s="166"/>
      <c r="AN753" s="166"/>
      <c r="AO753" s="166"/>
      <c r="AP753" s="166"/>
      <c r="AQ753" s="166"/>
      <c r="AR753" s="166"/>
      <c r="AS753" s="166"/>
      <c r="AT753" s="166"/>
      <c r="AU753" s="166"/>
      <c r="AV753" s="166"/>
      <c r="AW753" s="166"/>
      <c r="AX753" s="166"/>
      <c r="AY753" s="166"/>
      <c r="AZ753" s="166"/>
      <c r="BA753" s="166"/>
      <c r="BB753" s="166"/>
      <c r="BC753" s="166"/>
      <c r="BD753" s="166"/>
      <c r="BE753" s="166"/>
      <c r="BF753" s="166"/>
      <c r="BG753" s="166"/>
      <c r="BH753" s="166"/>
      <c r="BI753" s="166"/>
      <c r="BJ753" s="166"/>
      <c r="BK753" s="166"/>
      <c r="BL753" s="166"/>
      <c r="BM753" s="166"/>
      <c r="BN753" s="166"/>
      <c r="BO753" s="166"/>
      <c r="BP753" s="166"/>
      <c r="BQ753" s="166"/>
      <c r="BR753" s="166"/>
      <c r="BS753" s="166"/>
      <c r="BT753" s="166"/>
    </row>
    <row r="754" spans="1:72" ht="15.75" customHeight="1" thickBot="1" x14ac:dyDescent="0.3">
      <c r="A754" s="165"/>
      <c r="B754" s="165"/>
      <c r="C754" s="148"/>
      <c r="D754" s="148"/>
      <c r="E754" s="166"/>
      <c r="F754" s="166"/>
      <c r="G754" s="166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  <c r="U754" s="166"/>
      <c r="V754" s="166"/>
      <c r="W754" s="166"/>
      <c r="X754" s="166"/>
      <c r="Y754" s="166"/>
      <c r="Z754" s="166"/>
      <c r="AA754" s="166"/>
      <c r="AB754" s="166"/>
      <c r="AC754" s="166"/>
      <c r="AD754" s="166"/>
      <c r="AE754" s="166"/>
      <c r="AF754" s="166"/>
      <c r="AG754" s="166"/>
      <c r="AH754" s="166"/>
      <c r="AI754" s="166"/>
      <c r="AJ754" s="166"/>
      <c r="AK754" s="166"/>
      <c r="AL754" s="166"/>
      <c r="AM754" s="166"/>
      <c r="AN754" s="166"/>
      <c r="AO754" s="166"/>
      <c r="AP754" s="166"/>
      <c r="AQ754" s="166"/>
      <c r="AR754" s="166"/>
      <c r="AS754" s="166"/>
      <c r="AT754" s="166"/>
      <c r="AU754" s="166"/>
      <c r="AV754" s="166"/>
      <c r="AW754" s="166"/>
      <c r="AX754" s="166"/>
      <c r="AY754" s="166"/>
      <c r="AZ754" s="166"/>
      <c r="BA754" s="166"/>
      <c r="BB754" s="166"/>
      <c r="BC754" s="166"/>
      <c r="BD754" s="166"/>
      <c r="BE754" s="166"/>
      <c r="BF754" s="166"/>
      <c r="BG754" s="166"/>
      <c r="BH754" s="166"/>
      <c r="BI754" s="166"/>
      <c r="BJ754" s="166"/>
      <c r="BK754" s="166"/>
      <c r="BL754" s="166"/>
      <c r="BM754" s="166"/>
      <c r="BN754" s="166"/>
      <c r="BO754" s="166"/>
      <c r="BP754" s="166"/>
      <c r="BQ754" s="166"/>
      <c r="BR754" s="166"/>
      <c r="BS754" s="166"/>
      <c r="BT754" s="166"/>
    </row>
    <row r="755" spans="1:72" ht="15.75" customHeight="1" thickBot="1" x14ac:dyDescent="0.3">
      <c r="A755" s="165"/>
      <c r="B755" s="165"/>
      <c r="C755" s="148"/>
      <c r="D755" s="148"/>
      <c r="E755" s="166"/>
      <c r="F755" s="166"/>
      <c r="G755" s="166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  <c r="U755" s="166"/>
      <c r="V755" s="166"/>
      <c r="W755" s="166"/>
      <c r="X755" s="166"/>
      <c r="Y755" s="166"/>
      <c r="Z755" s="166"/>
      <c r="AA755" s="166"/>
      <c r="AB755" s="166"/>
      <c r="AC755" s="166"/>
      <c r="AD755" s="166"/>
      <c r="AE755" s="166"/>
      <c r="AF755" s="166"/>
      <c r="AG755" s="166"/>
      <c r="AH755" s="166"/>
      <c r="AI755" s="166"/>
      <c r="AJ755" s="166"/>
      <c r="AK755" s="166"/>
      <c r="AL755" s="166"/>
      <c r="AM755" s="166"/>
      <c r="AN755" s="166"/>
      <c r="AO755" s="166"/>
      <c r="AP755" s="166"/>
      <c r="AQ755" s="166"/>
      <c r="AR755" s="166"/>
      <c r="AS755" s="166"/>
      <c r="AT755" s="166"/>
      <c r="AU755" s="166"/>
      <c r="AV755" s="166"/>
      <c r="AW755" s="166"/>
      <c r="AX755" s="166"/>
      <c r="AY755" s="166"/>
      <c r="AZ755" s="166"/>
      <c r="BA755" s="166"/>
      <c r="BB755" s="166"/>
      <c r="BC755" s="166"/>
      <c r="BD755" s="166"/>
      <c r="BE755" s="166"/>
      <c r="BF755" s="166"/>
      <c r="BG755" s="166"/>
      <c r="BH755" s="166"/>
      <c r="BI755" s="166"/>
      <c r="BJ755" s="166"/>
      <c r="BK755" s="166"/>
      <c r="BL755" s="166"/>
      <c r="BM755" s="166"/>
      <c r="BN755" s="166"/>
      <c r="BO755" s="166"/>
      <c r="BP755" s="166"/>
      <c r="BQ755" s="166"/>
      <c r="BR755" s="166"/>
      <c r="BS755" s="166"/>
      <c r="BT755" s="166"/>
    </row>
    <row r="756" spans="1:72" ht="15.75" customHeight="1" thickBot="1" x14ac:dyDescent="0.3">
      <c r="A756" s="165"/>
      <c r="B756" s="165"/>
      <c r="C756" s="148"/>
      <c r="D756" s="148"/>
      <c r="E756" s="166"/>
      <c r="F756" s="166"/>
      <c r="G756" s="166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  <c r="U756" s="166"/>
      <c r="V756" s="166"/>
      <c r="W756" s="166"/>
      <c r="X756" s="166"/>
      <c r="Y756" s="166"/>
      <c r="Z756" s="166"/>
      <c r="AA756" s="166"/>
      <c r="AB756" s="166"/>
      <c r="AC756" s="166"/>
      <c r="AD756" s="166"/>
      <c r="AE756" s="166"/>
      <c r="AF756" s="166"/>
      <c r="AG756" s="166"/>
      <c r="AH756" s="166"/>
      <c r="AI756" s="166"/>
      <c r="AJ756" s="166"/>
      <c r="AK756" s="166"/>
      <c r="AL756" s="166"/>
      <c r="AM756" s="166"/>
      <c r="AN756" s="166"/>
      <c r="AO756" s="166"/>
      <c r="AP756" s="166"/>
      <c r="AQ756" s="166"/>
      <c r="AR756" s="166"/>
      <c r="AS756" s="166"/>
      <c r="AT756" s="166"/>
      <c r="AU756" s="166"/>
      <c r="AV756" s="166"/>
      <c r="AW756" s="166"/>
      <c r="AX756" s="166"/>
      <c r="AY756" s="166"/>
      <c r="AZ756" s="166"/>
      <c r="BA756" s="166"/>
      <c r="BB756" s="166"/>
      <c r="BC756" s="166"/>
      <c r="BD756" s="166"/>
      <c r="BE756" s="166"/>
      <c r="BF756" s="166"/>
      <c r="BG756" s="166"/>
      <c r="BH756" s="166"/>
      <c r="BI756" s="166"/>
      <c r="BJ756" s="166"/>
      <c r="BK756" s="166"/>
      <c r="BL756" s="166"/>
      <c r="BM756" s="166"/>
      <c r="BN756" s="166"/>
      <c r="BO756" s="166"/>
      <c r="BP756" s="166"/>
      <c r="BQ756" s="166"/>
      <c r="BR756" s="166"/>
      <c r="BS756" s="166"/>
      <c r="BT756" s="166"/>
    </row>
    <row r="757" spans="1:72" ht="15.75" customHeight="1" thickBot="1" x14ac:dyDescent="0.3">
      <c r="A757" s="165"/>
      <c r="B757" s="165"/>
      <c r="C757" s="148"/>
      <c r="D757" s="148"/>
      <c r="E757" s="166"/>
      <c r="F757" s="166"/>
      <c r="G757" s="166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  <c r="U757" s="166"/>
      <c r="V757" s="166"/>
      <c r="W757" s="166"/>
      <c r="X757" s="166"/>
      <c r="Y757" s="166"/>
      <c r="Z757" s="166"/>
      <c r="AA757" s="166"/>
      <c r="AB757" s="166"/>
      <c r="AC757" s="166"/>
      <c r="AD757" s="166"/>
      <c r="AE757" s="166"/>
      <c r="AF757" s="166"/>
      <c r="AG757" s="166"/>
      <c r="AH757" s="166"/>
      <c r="AI757" s="166"/>
      <c r="AJ757" s="166"/>
      <c r="AK757" s="166"/>
      <c r="AL757" s="166"/>
      <c r="AM757" s="166"/>
      <c r="AN757" s="166"/>
      <c r="AO757" s="166"/>
      <c r="AP757" s="166"/>
      <c r="AQ757" s="166"/>
      <c r="AR757" s="166"/>
      <c r="AS757" s="166"/>
      <c r="AT757" s="166"/>
      <c r="AU757" s="166"/>
      <c r="AV757" s="166"/>
      <c r="AW757" s="166"/>
      <c r="AX757" s="166"/>
      <c r="AY757" s="166"/>
      <c r="AZ757" s="166"/>
      <c r="BA757" s="166"/>
      <c r="BB757" s="166"/>
      <c r="BC757" s="166"/>
      <c r="BD757" s="166"/>
      <c r="BE757" s="166"/>
      <c r="BF757" s="166"/>
      <c r="BG757" s="166"/>
      <c r="BH757" s="166"/>
      <c r="BI757" s="166"/>
      <c r="BJ757" s="166"/>
      <c r="BK757" s="166"/>
      <c r="BL757" s="166"/>
      <c r="BM757" s="166"/>
      <c r="BN757" s="166"/>
      <c r="BO757" s="166"/>
      <c r="BP757" s="166"/>
      <c r="BQ757" s="166"/>
      <c r="BR757" s="166"/>
      <c r="BS757" s="166"/>
      <c r="BT757" s="166"/>
    </row>
    <row r="758" spans="1:72" ht="15.75" customHeight="1" thickBot="1" x14ac:dyDescent="0.3">
      <c r="A758" s="165"/>
      <c r="B758" s="165"/>
      <c r="C758" s="148"/>
      <c r="D758" s="148"/>
      <c r="E758" s="166"/>
      <c r="F758" s="166"/>
      <c r="G758" s="166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  <c r="U758" s="166"/>
      <c r="V758" s="166"/>
      <c r="W758" s="166"/>
      <c r="X758" s="166"/>
      <c r="Y758" s="166"/>
      <c r="Z758" s="166"/>
      <c r="AA758" s="166"/>
      <c r="AB758" s="166"/>
      <c r="AC758" s="166"/>
      <c r="AD758" s="166"/>
      <c r="AE758" s="166"/>
      <c r="AF758" s="166"/>
      <c r="AG758" s="166"/>
      <c r="AH758" s="166"/>
      <c r="AI758" s="166"/>
      <c r="AJ758" s="166"/>
      <c r="AK758" s="166"/>
      <c r="AL758" s="166"/>
      <c r="AM758" s="166"/>
      <c r="AN758" s="166"/>
      <c r="AO758" s="166"/>
      <c r="AP758" s="166"/>
      <c r="AQ758" s="166"/>
      <c r="AR758" s="166"/>
      <c r="AS758" s="166"/>
      <c r="AT758" s="166"/>
      <c r="AU758" s="166"/>
      <c r="AV758" s="166"/>
      <c r="AW758" s="166"/>
      <c r="AX758" s="166"/>
      <c r="AY758" s="166"/>
      <c r="AZ758" s="166"/>
      <c r="BA758" s="166"/>
      <c r="BB758" s="166"/>
      <c r="BC758" s="166"/>
      <c r="BD758" s="166"/>
      <c r="BE758" s="166"/>
      <c r="BF758" s="166"/>
      <c r="BG758" s="166"/>
      <c r="BH758" s="166"/>
      <c r="BI758" s="166"/>
      <c r="BJ758" s="166"/>
      <c r="BK758" s="166"/>
      <c r="BL758" s="166"/>
      <c r="BM758" s="166"/>
      <c r="BN758" s="166"/>
      <c r="BO758" s="166"/>
      <c r="BP758" s="166"/>
      <c r="BQ758" s="166"/>
      <c r="BR758" s="166"/>
      <c r="BS758" s="166"/>
      <c r="BT758" s="166"/>
    </row>
    <row r="759" spans="1:72" ht="15.75" customHeight="1" thickBot="1" x14ac:dyDescent="0.3">
      <c r="A759" s="165"/>
      <c r="B759" s="165"/>
      <c r="C759" s="148"/>
      <c r="D759" s="148"/>
      <c r="E759" s="166"/>
      <c r="F759" s="166"/>
      <c r="G759" s="166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  <c r="U759" s="166"/>
      <c r="V759" s="166"/>
      <c r="W759" s="166"/>
      <c r="X759" s="166"/>
      <c r="Y759" s="166"/>
      <c r="Z759" s="166"/>
      <c r="AA759" s="166"/>
      <c r="AB759" s="166"/>
      <c r="AC759" s="166"/>
      <c r="AD759" s="166"/>
      <c r="AE759" s="166"/>
      <c r="AF759" s="166"/>
      <c r="AG759" s="166"/>
      <c r="AH759" s="166"/>
      <c r="AI759" s="166"/>
      <c r="AJ759" s="166"/>
      <c r="AK759" s="166"/>
      <c r="AL759" s="166"/>
      <c r="AM759" s="166"/>
      <c r="AN759" s="166"/>
      <c r="AO759" s="166"/>
      <c r="AP759" s="166"/>
      <c r="AQ759" s="166"/>
      <c r="AR759" s="166"/>
      <c r="AS759" s="166"/>
      <c r="AT759" s="166"/>
      <c r="AU759" s="166"/>
      <c r="AV759" s="166"/>
      <c r="AW759" s="166"/>
      <c r="AX759" s="166"/>
      <c r="AY759" s="166"/>
      <c r="AZ759" s="166"/>
      <c r="BA759" s="166"/>
      <c r="BB759" s="166"/>
      <c r="BC759" s="166"/>
      <c r="BD759" s="166"/>
      <c r="BE759" s="166"/>
      <c r="BF759" s="166"/>
      <c r="BG759" s="166"/>
      <c r="BH759" s="166"/>
      <c r="BI759" s="166"/>
      <c r="BJ759" s="166"/>
      <c r="BK759" s="166"/>
      <c r="BL759" s="166"/>
      <c r="BM759" s="166"/>
      <c r="BN759" s="166"/>
      <c r="BO759" s="166"/>
      <c r="BP759" s="166"/>
      <c r="BQ759" s="166"/>
      <c r="BR759" s="166"/>
      <c r="BS759" s="166"/>
      <c r="BT759" s="166"/>
    </row>
    <row r="760" spans="1:72" ht="15.75" customHeight="1" thickBot="1" x14ac:dyDescent="0.3">
      <c r="A760" s="165"/>
      <c r="B760" s="165"/>
      <c r="C760" s="148"/>
      <c r="D760" s="148"/>
      <c r="E760" s="166"/>
      <c r="F760" s="166"/>
      <c r="G760" s="166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  <c r="U760" s="166"/>
      <c r="V760" s="166"/>
      <c r="W760" s="166"/>
      <c r="X760" s="166"/>
      <c r="Y760" s="166"/>
      <c r="Z760" s="166"/>
      <c r="AA760" s="166"/>
      <c r="AB760" s="166"/>
      <c r="AC760" s="166"/>
      <c r="AD760" s="166"/>
      <c r="AE760" s="166"/>
      <c r="AF760" s="166"/>
      <c r="AG760" s="166"/>
      <c r="AH760" s="166"/>
      <c r="AI760" s="166"/>
      <c r="AJ760" s="166"/>
      <c r="AK760" s="166"/>
      <c r="AL760" s="166"/>
      <c r="AM760" s="166"/>
      <c r="AN760" s="166"/>
      <c r="AO760" s="166"/>
      <c r="AP760" s="166"/>
      <c r="AQ760" s="166"/>
      <c r="AR760" s="166"/>
      <c r="AS760" s="166"/>
      <c r="AT760" s="166"/>
      <c r="AU760" s="166"/>
      <c r="AV760" s="166"/>
      <c r="AW760" s="166"/>
      <c r="AX760" s="166"/>
      <c r="AY760" s="166"/>
      <c r="AZ760" s="166"/>
      <c r="BA760" s="166"/>
      <c r="BB760" s="166"/>
      <c r="BC760" s="166"/>
      <c r="BD760" s="166"/>
      <c r="BE760" s="166"/>
      <c r="BF760" s="166"/>
      <c r="BG760" s="166"/>
      <c r="BH760" s="166"/>
      <c r="BI760" s="166"/>
      <c r="BJ760" s="166"/>
      <c r="BK760" s="166"/>
      <c r="BL760" s="166"/>
      <c r="BM760" s="166"/>
      <c r="BN760" s="166"/>
      <c r="BO760" s="166"/>
      <c r="BP760" s="166"/>
      <c r="BQ760" s="166"/>
      <c r="BR760" s="166"/>
      <c r="BS760" s="166"/>
      <c r="BT760" s="166"/>
    </row>
    <row r="761" spans="1:72" ht="15.75" customHeight="1" thickBot="1" x14ac:dyDescent="0.3">
      <c r="A761" s="165"/>
      <c r="B761" s="165"/>
      <c r="C761" s="148"/>
      <c r="D761" s="148"/>
      <c r="E761" s="166"/>
      <c r="F761" s="166"/>
      <c r="G761" s="166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  <c r="U761" s="166"/>
      <c r="V761" s="166"/>
      <c r="W761" s="166"/>
      <c r="X761" s="166"/>
      <c r="Y761" s="166"/>
      <c r="Z761" s="166"/>
      <c r="AA761" s="166"/>
      <c r="AB761" s="166"/>
      <c r="AC761" s="166"/>
      <c r="AD761" s="166"/>
      <c r="AE761" s="166"/>
      <c r="AF761" s="166"/>
      <c r="AG761" s="166"/>
      <c r="AH761" s="166"/>
      <c r="AI761" s="166"/>
      <c r="AJ761" s="166"/>
      <c r="AK761" s="166"/>
      <c r="AL761" s="166"/>
      <c r="AM761" s="166"/>
      <c r="AN761" s="166"/>
      <c r="AO761" s="166"/>
      <c r="AP761" s="166"/>
      <c r="AQ761" s="166"/>
      <c r="AR761" s="166"/>
      <c r="AS761" s="166"/>
      <c r="AT761" s="166"/>
      <c r="AU761" s="166"/>
      <c r="AV761" s="166"/>
      <c r="AW761" s="166"/>
      <c r="AX761" s="166"/>
      <c r="AY761" s="166"/>
      <c r="AZ761" s="166"/>
      <c r="BA761" s="166"/>
      <c r="BB761" s="166"/>
      <c r="BC761" s="166"/>
      <c r="BD761" s="166"/>
      <c r="BE761" s="166"/>
      <c r="BF761" s="166"/>
      <c r="BG761" s="166"/>
      <c r="BH761" s="166"/>
      <c r="BI761" s="166"/>
      <c r="BJ761" s="166"/>
      <c r="BK761" s="166"/>
      <c r="BL761" s="166"/>
      <c r="BM761" s="166"/>
      <c r="BN761" s="166"/>
      <c r="BO761" s="166"/>
      <c r="BP761" s="166"/>
      <c r="BQ761" s="166"/>
      <c r="BR761" s="166"/>
      <c r="BS761" s="166"/>
      <c r="BT761" s="166"/>
    </row>
    <row r="762" spans="1:72" ht="15.75" customHeight="1" thickBot="1" x14ac:dyDescent="0.3">
      <c r="A762" s="165"/>
      <c r="B762" s="165"/>
      <c r="C762" s="148"/>
      <c r="D762" s="148"/>
      <c r="E762" s="166"/>
      <c r="F762" s="166"/>
      <c r="G762" s="166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  <c r="U762" s="166"/>
      <c r="V762" s="166"/>
      <c r="W762" s="166"/>
      <c r="X762" s="166"/>
      <c r="Y762" s="166"/>
      <c r="Z762" s="166"/>
      <c r="AA762" s="166"/>
      <c r="AB762" s="166"/>
      <c r="AC762" s="166"/>
      <c r="AD762" s="166"/>
      <c r="AE762" s="166"/>
      <c r="AF762" s="166"/>
      <c r="AG762" s="166"/>
      <c r="AH762" s="166"/>
      <c r="AI762" s="166"/>
      <c r="AJ762" s="166"/>
      <c r="AK762" s="166"/>
      <c r="AL762" s="166"/>
      <c r="AM762" s="166"/>
      <c r="AN762" s="166"/>
      <c r="AO762" s="166"/>
      <c r="AP762" s="166"/>
      <c r="AQ762" s="166"/>
      <c r="AR762" s="166"/>
      <c r="AS762" s="166"/>
      <c r="AT762" s="166"/>
      <c r="AU762" s="166"/>
      <c r="AV762" s="166"/>
      <c r="AW762" s="166"/>
      <c r="AX762" s="166"/>
      <c r="AY762" s="166"/>
      <c r="AZ762" s="166"/>
      <c r="BA762" s="166"/>
      <c r="BB762" s="166"/>
      <c r="BC762" s="166"/>
      <c r="BD762" s="166"/>
      <c r="BE762" s="166"/>
      <c r="BF762" s="166"/>
      <c r="BG762" s="166"/>
      <c r="BH762" s="166"/>
      <c r="BI762" s="166"/>
      <c r="BJ762" s="166"/>
      <c r="BK762" s="166"/>
      <c r="BL762" s="166"/>
      <c r="BM762" s="166"/>
      <c r="BN762" s="166"/>
      <c r="BO762" s="166"/>
      <c r="BP762" s="166"/>
      <c r="BQ762" s="166"/>
      <c r="BR762" s="166"/>
      <c r="BS762" s="166"/>
      <c r="BT762" s="166"/>
    </row>
    <row r="763" spans="1:72" ht="15.75" customHeight="1" thickBot="1" x14ac:dyDescent="0.3">
      <c r="A763" s="165"/>
      <c r="B763" s="165"/>
      <c r="C763" s="148"/>
      <c r="D763" s="148"/>
      <c r="E763" s="166"/>
      <c r="F763" s="166"/>
      <c r="G763" s="166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  <c r="U763" s="166"/>
      <c r="V763" s="166"/>
      <c r="W763" s="166"/>
      <c r="X763" s="166"/>
      <c r="Y763" s="166"/>
      <c r="Z763" s="166"/>
      <c r="AA763" s="166"/>
      <c r="AB763" s="166"/>
      <c r="AC763" s="166"/>
      <c r="AD763" s="166"/>
      <c r="AE763" s="166"/>
      <c r="AF763" s="166"/>
      <c r="AG763" s="166"/>
      <c r="AH763" s="166"/>
      <c r="AI763" s="166"/>
      <c r="AJ763" s="166"/>
      <c r="AK763" s="166"/>
      <c r="AL763" s="166"/>
      <c r="AM763" s="166"/>
      <c r="AN763" s="166"/>
      <c r="AO763" s="166"/>
      <c r="AP763" s="166"/>
      <c r="AQ763" s="166"/>
      <c r="AR763" s="166"/>
      <c r="AS763" s="166"/>
      <c r="AT763" s="166"/>
      <c r="AU763" s="166"/>
      <c r="AV763" s="166"/>
      <c r="AW763" s="166"/>
      <c r="AX763" s="166"/>
      <c r="AY763" s="166"/>
      <c r="AZ763" s="166"/>
      <c r="BA763" s="166"/>
      <c r="BB763" s="166"/>
      <c r="BC763" s="166"/>
      <c r="BD763" s="166"/>
      <c r="BE763" s="166"/>
      <c r="BF763" s="166"/>
      <c r="BG763" s="166"/>
      <c r="BH763" s="166"/>
      <c r="BI763" s="166"/>
      <c r="BJ763" s="166"/>
      <c r="BK763" s="166"/>
      <c r="BL763" s="166"/>
      <c r="BM763" s="166"/>
      <c r="BN763" s="166"/>
      <c r="BO763" s="166"/>
      <c r="BP763" s="166"/>
      <c r="BQ763" s="166"/>
      <c r="BR763" s="166"/>
      <c r="BS763" s="166"/>
      <c r="BT763" s="166"/>
    </row>
    <row r="764" spans="1:72" ht="15.75" customHeight="1" thickBot="1" x14ac:dyDescent="0.3">
      <c r="A764" s="165"/>
      <c r="B764" s="165"/>
      <c r="C764" s="148"/>
      <c r="D764" s="148"/>
      <c r="E764" s="166"/>
      <c r="F764" s="166"/>
      <c r="G764" s="166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  <c r="U764" s="166"/>
      <c r="V764" s="166"/>
      <c r="W764" s="166"/>
      <c r="X764" s="166"/>
      <c r="Y764" s="166"/>
      <c r="Z764" s="166"/>
      <c r="AA764" s="166"/>
      <c r="AB764" s="166"/>
      <c r="AC764" s="166"/>
      <c r="AD764" s="166"/>
      <c r="AE764" s="166"/>
      <c r="AF764" s="166"/>
      <c r="AG764" s="166"/>
      <c r="AH764" s="166"/>
      <c r="AI764" s="166"/>
      <c r="AJ764" s="166"/>
      <c r="AK764" s="166"/>
      <c r="AL764" s="166"/>
      <c r="AM764" s="166"/>
      <c r="AN764" s="166"/>
      <c r="AO764" s="166"/>
      <c r="AP764" s="166"/>
      <c r="AQ764" s="166"/>
      <c r="AR764" s="166"/>
      <c r="AS764" s="166"/>
      <c r="AT764" s="166"/>
      <c r="AU764" s="166"/>
      <c r="AV764" s="166"/>
      <c r="AW764" s="166"/>
      <c r="AX764" s="166"/>
      <c r="AY764" s="166"/>
      <c r="AZ764" s="166"/>
      <c r="BA764" s="166"/>
      <c r="BB764" s="166"/>
      <c r="BC764" s="166"/>
      <c r="BD764" s="166"/>
      <c r="BE764" s="166"/>
      <c r="BF764" s="166"/>
      <c r="BG764" s="166"/>
      <c r="BH764" s="166"/>
      <c r="BI764" s="166"/>
      <c r="BJ764" s="166"/>
      <c r="BK764" s="166"/>
      <c r="BL764" s="166"/>
      <c r="BM764" s="166"/>
      <c r="BN764" s="166"/>
      <c r="BO764" s="166"/>
      <c r="BP764" s="166"/>
      <c r="BQ764" s="166"/>
      <c r="BR764" s="166"/>
      <c r="BS764" s="166"/>
      <c r="BT764" s="166"/>
    </row>
    <row r="765" spans="1:72" ht="15.75" customHeight="1" thickBot="1" x14ac:dyDescent="0.3">
      <c r="A765" s="165"/>
      <c r="B765" s="165"/>
      <c r="C765" s="148"/>
      <c r="D765" s="148"/>
      <c r="E765" s="166"/>
      <c r="F765" s="166"/>
      <c r="G765" s="166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  <c r="U765" s="166"/>
      <c r="V765" s="166"/>
      <c r="W765" s="166"/>
      <c r="X765" s="166"/>
      <c r="Y765" s="166"/>
      <c r="Z765" s="166"/>
      <c r="AA765" s="166"/>
      <c r="AB765" s="166"/>
      <c r="AC765" s="166"/>
      <c r="AD765" s="166"/>
      <c r="AE765" s="166"/>
      <c r="AF765" s="166"/>
      <c r="AG765" s="166"/>
      <c r="AH765" s="166"/>
      <c r="AI765" s="166"/>
      <c r="AJ765" s="166"/>
      <c r="AK765" s="166"/>
      <c r="AL765" s="166"/>
      <c r="AM765" s="166"/>
      <c r="AN765" s="166"/>
      <c r="AO765" s="166"/>
      <c r="AP765" s="166"/>
      <c r="AQ765" s="166"/>
      <c r="AR765" s="166"/>
      <c r="AS765" s="166"/>
      <c r="AT765" s="166"/>
      <c r="AU765" s="166"/>
      <c r="AV765" s="166"/>
      <c r="AW765" s="166"/>
      <c r="AX765" s="166"/>
      <c r="AY765" s="166"/>
      <c r="AZ765" s="166"/>
      <c r="BA765" s="166"/>
      <c r="BB765" s="166"/>
      <c r="BC765" s="166"/>
      <c r="BD765" s="166"/>
      <c r="BE765" s="166"/>
      <c r="BF765" s="166"/>
      <c r="BG765" s="166"/>
      <c r="BH765" s="166"/>
      <c r="BI765" s="166"/>
      <c r="BJ765" s="166"/>
      <c r="BK765" s="166"/>
      <c r="BL765" s="166"/>
      <c r="BM765" s="166"/>
      <c r="BN765" s="166"/>
      <c r="BO765" s="166"/>
      <c r="BP765" s="166"/>
      <c r="BQ765" s="166"/>
      <c r="BR765" s="166"/>
      <c r="BS765" s="166"/>
      <c r="BT765" s="166"/>
    </row>
    <row r="766" spans="1:72" ht="15.75" customHeight="1" thickBot="1" x14ac:dyDescent="0.3">
      <c r="A766" s="165"/>
      <c r="B766" s="165"/>
      <c r="C766" s="148"/>
      <c r="D766" s="148"/>
      <c r="E766" s="166"/>
      <c r="F766" s="166"/>
      <c r="G766" s="166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  <c r="U766" s="166"/>
      <c r="V766" s="166"/>
      <c r="W766" s="166"/>
      <c r="X766" s="166"/>
      <c r="Y766" s="166"/>
      <c r="Z766" s="166"/>
      <c r="AA766" s="166"/>
      <c r="AB766" s="166"/>
      <c r="AC766" s="166"/>
      <c r="AD766" s="166"/>
      <c r="AE766" s="166"/>
      <c r="AF766" s="166"/>
      <c r="AG766" s="166"/>
      <c r="AH766" s="166"/>
      <c r="AI766" s="166"/>
      <c r="AJ766" s="166"/>
      <c r="AK766" s="166"/>
      <c r="AL766" s="166"/>
      <c r="AM766" s="166"/>
      <c r="AN766" s="166"/>
      <c r="AO766" s="166"/>
      <c r="AP766" s="166"/>
      <c r="AQ766" s="166"/>
      <c r="AR766" s="166"/>
      <c r="AS766" s="166"/>
      <c r="AT766" s="166"/>
      <c r="AU766" s="166"/>
      <c r="AV766" s="166"/>
      <c r="AW766" s="166"/>
      <c r="AX766" s="166"/>
      <c r="AY766" s="166"/>
      <c r="AZ766" s="166"/>
      <c r="BA766" s="166"/>
      <c r="BB766" s="166"/>
      <c r="BC766" s="166"/>
      <c r="BD766" s="166"/>
      <c r="BE766" s="166"/>
      <c r="BF766" s="166"/>
      <c r="BG766" s="166"/>
      <c r="BH766" s="166"/>
      <c r="BI766" s="166"/>
      <c r="BJ766" s="166"/>
      <c r="BK766" s="166"/>
      <c r="BL766" s="166"/>
      <c r="BM766" s="166"/>
      <c r="BN766" s="166"/>
      <c r="BO766" s="166"/>
      <c r="BP766" s="166"/>
      <c r="BQ766" s="166"/>
      <c r="BR766" s="166"/>
      <c r="BS766" s="166"/>
      <c r="BT766" s="166"/>
    </row>
    <row r="767" spans="1:72" ht="15.75" customHeight="1" thickBot="1" x14ac:dyDescent="0.3">
      <c r="A767" s="165"/>
      <c r="B767" s="165"/>
      <c r="C767" s="148"/>
      <c r="D767" s="148"/>
      <c r="E767" s="166"/>
      <c r="F767" s="166"/>
      <c r="G767" s="166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  <c r="U767" s="166"/>
      <c r="V767" s="166"/>
      <c r="W767" s="166"/>
      <c r="X767" s="166"/>
      <c r="Y767" s="166"/>
      <c r="Z767" s="166"/>
      <c r="AA767" s="166"/>
      <c r="AB767" s="166"/>
      <c r="AC767" s="166"/>
      <c r="AD767" s="166"/>
      <c r="AE767" s="166"/>
      <c r="AF767" s="166"/>
      <c r="AG767" s="166"/>
      <c r="AH767" s="166"/>
      <c r="AI767" s="166"/>
      <c r="AJ767" s="166"/>
      <c r="AK767" s="166"/>
      <c r="AL767" s="166"/>
      <c r="AM767" s="166"/>
      <c r="AN767" s="166"/>
      <c r="AO767" s="166"/>
      <c r="AP767" s="166"/>
      <c r="AQ767" s="166"/>
      <c r="AR767" s="166"/>
      <c r="AS767" s="166"/>
      <c r="AT767" s="166"/>
      <c r="AU767" s="166"/>
      <c r="AV767" s="166"/>
      <c r="AW767" s="166"/>
      <c r="AX767" s="166"/>
      <c r="AY767" s="166"/>
      <c r="AZ767" s="166"/>
      <c r="BA767" s="166"/>
      <c r="BB767" s="166"/>
      <c r="BC767" s="166"/>
      <c r="BD767" s="166"/>
      <c r="BE767" s="166"/>
      <c r="BF767" s="166"/>
      <c r="BG767" s="166"/>
      <c r="BH767" s="166"/>
      <c r="BI767" s="166"/>
      <c r="BJ767" s="166"/>
      <c r="BK767" s="166"/>
      <c r="BL767" s="166"/>
      <c r="BM767" s="166"/>
      <c r="BN767" s="166"/>
      <c r="BO767" s="166"/>
      <c r="BP767" s="166"/>
      <c r="BQ767" s="166"/>
      <c r="BR767" s="166"/>
      <c r="BS767" s="166"/>
      <c r="BT767" s="166"/>
    </row>
    <row r="768" spans="1:72" ht="15.75" customHeight="1" thickBot="1" x14ac:dyDescent="0.3">
      <c r="A768" s="165"/>
      <c r="B768" s="165"/>
      <c r="C768" s="148"/>
      <c r="D768" s="148"/>
      <c r="E768" s="166"/>
      <c r="F768" s="166"/>
      <c r="G768" s="166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  <c r="U768" s="166"/>
      <c r="V768" s="166"/>
      <c r="W768" s="166"/>
      <c r="X768" s="166"/>
      <c r="Y768" s="166"/>
      <c r="Z768" s="166"/>
      <c r="AA768" s="166"/>
      <c r="AB768" s="166"/>
      <c r="AC768" s="166"/>
      <c r="AD768" s="166"/>
      <c r="AE768" s="166"/>
      <c r="AF768" s="166"/>
      <c r="AG768" s="166"/>
      <c r="AH768" s="166"/>
      <c r="AI768" s="166"/>
      <c r="AJ768" s="166"/>
      <c r="AK768" s="166"/>
      <c r="AL768" s="166"/>
      <c r="AM768" s="166"/>
      <c r="AN768" s="166"/>
      <c r="AO768" s="166"/>
      <c r="AP768" s="166"/>
      <c r="AQ768" s="166"/>
      <c r="AR768" s="166"/>
      <c r="AS768" s="166"/>
      <c r="AT768" s="166"/>
      <c r="AU768" s="166"/>
      <c r="AV768" s="166"/>
      <c r="AW768" s="166"/>
      <c r="AX768" s="166"/>
      <c r="AY768" s="166"/>
      <c r="AZ768" s="166"/>
      <c r="BA768" s="166"/>
      <c r="BB768" s="166"/>
      <c r="BC768" s="166"/>
      <c r="BD768" s="166"/>
      <c r="BE768" s="166"/>
      <c r="BF768" s="166"/>
      <c r="BG768" s="166"/>
      <c r="BH768" s="166"/>
      <c r="BI768" s="166"/>
      <c r="BJ768" s="166"/>
      <c r="BK768" s="166"/>
      <c r="BL768" s="166"/>
      <c r="BM768" s="166"/>
      <c r="BN768" s="166"/>
      <c r="BO768" s="166"/>
      <c r="BP768" s="166"/>
      <c r="BQ768" s="166"/>
      <c r="BR768" s="166"/>
      <c r="BS768" s="166"/>
      <c r="BT768" s="166"/>
    </row>
    <row r="769" spans="1:72" ht="15.75" customHeight="1" thickBot="1" x14ac:dyDescent="0.3">
      <c r="A769" s="165"/>
      <c r="B769" s="165"/>
      <c r="C769" s="148"/>
      <c r="D769" s="148"/>
      <c r="E769" s="166"/>
      <c r="F769" s="166"/>
      <c r="G769" s="166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  <c r="U769" s="166"/>
      <c r="V769" s="166"/>
      <c r="W769" s="166"/>
      <c r="X769" s="166"/>
      <c r="Y769" s="166"/>
      <c r="Z769" s="166"/>
      <c r="AA769" s="166"/>
      <c r="AB769" s="166"/>
      <c r="AC769" s="166"/>
      <c r="AD769" s="166"/>
      <c r="AE769" s="166"/>
      <c r="AF769" s="166"/>
      <c r="AG769" s="166"/>
      <c r="AH769" s="166"/>
      <c r="AI769" s="166"/>
      <c r="AJ769" s="166"/>
      <c r="AK769" s="166"/>
      <c r="AL769" s="166"/>
      <c r="AM769" s="166"/>
      <c r="AN769" s="166"/>
      <c r="AO769" s="166"/>
      <c r="AP769" s="166"/>
      <c r="AQ769" s="166"/>
      <c r="AR769" s="166"/>
      <c r="AS769" s="166"/>
      <c r="AT769" s="166"/>
      <c r="AU769" s="166"/>
      <c r="AV769" s="166"/>
      <c r="AW769" s="166"/>
      <c r="AX769" s="166"/>
      <c r="AY769" s="166"/>
      <c r="AZ769" s="166"/>
      <c r="BA769" s="166"/>
      <c r="BB769" s="166"/>
      <c r="BC769" s="166"/>
      <c r="BD769" s="166"/>
      <c r="BE769" s="166"/>
      <c r="BF769" s="166"/>
      <c r="BG769" s="166"/>
      <c r="BH769" s="166"/>
      <c r="BI769" s="166"/>
      <c r="BJ769" s="166"/>
      <c r="BK769" s="166"/>
      <c r="BL769" s="166"/>
      <c r="BM769" s="166"/>
      <c r="BN769" s="166"/>
      <c r="BO769" s="166"/>
      <c r="BP769" s="166"/>
      <c r="BQ769" s="166"/>
      <c r="BR769" s="166"/>
      <c r="BS769" s="166"/>
      <c r="BT769" s="166"/>
    </row>
    <row r="770" spans="1:72" ht="15.75" customHeight="1" thickBot="1" x14ac:dyDescent="0.3">
      <c r="A770" s="165"/>
      <c r="B770" s="165"/>
      <c r="C770" s="148"/>
      <c r="D770" s="148"/>
      <c r="E770" s="166"/>
      <c r="F770" s="166"/>
      <c r="G770" s="166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  <c r="U770" s="166"/>
      <c r="V770" s="166"/>
      <c r="W770" s="166"/>
      <c r="X770" s="166"/>
      <c r="Y770" s="166"/>
      <c r="Z770" s="166"/>
      <c r="AA770" s="166"/>
      <c r="AB770" s="166"/>
      <c r="AC770" s="166"/>
      <c r="AD770" s="166"/>
      <c r="AE770" s="166"/>
      <c r="AF770" s="166"/>
      <c r="AG770" s="166"/>
      <c r="AH770" s="166"/>
      <c r="AI770" s="166"/>
      <c r="AJ770" s="166"/>
      <c r="AK770" s="166"/>
      <c r="AL770" s="166"/>
      <c r="AM770" s="166"/>
      <c r="AN770" s="166"/>
      <c r="AO770" s="166"/>
      <c r="AP770" s="166"/>
      <c r="AQ770" s="166"/>
      <c r="AR770" s="166"/>
      <c r="AS770" s="166"/>
      <c r="AT770" s="166"/>
      <c r="AU770" s="166"/>
      <c r="AV770" s="166"/>
      <c r="AW770" s="166"/>
      <c r="AX770" s="166"/>
      <c r="AY770" s="166"/>
      <c r="AZ770" s="166"/>
      <c r="BA770" s="166"/>
      <c r="BB770" s="166"/>
      <c r="BC770" s="166"/>
      <c r="BD770" s="166"/>
      <c r="BE770" s="166"/>
      <c r="BF770" s="166"/>
      <c r="BG770" s="166"/>
      <c r="BH770" s="166"/>
      <c r="BI770" s="166"/>
      <c r="BJ770" s="166"/>
      <c r="BK770" s="166"/>
      <c r="BL770" s="166"/>
      <c r="BM770" s="166"/>
      <c r="BN770" s="166"/>
      <c r="BO770" s="166"/>
      <c r="BP770" s="166"/>
      <c r="BQ770" s="166"/>
      <c r="BR770" s="166"/>
      <c r="BS770" s="166"/>
      <c r="BT770" s="166"/>
    </row>
    <row r="771" spans="1:72" ht="15.75" customHeight="1" thickBot="1" x14ac:dyDescent="0.3">
      <c r="A771" s="165"/>
      <c r="B771" s="165"/>
      <c r="C771" s="148"/>
      <c r="D771" s="148"/>
      <c r="E771" s="166"/>
      <c r="F771" s="166"/>
      <c r="G771" s="166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  <c r="U771" s="166"/>
      <c r="V771" s="166"/>
      <c r="W771" s="166"/>
      <c r="X771" s="166"/>
      <c r="Y771" s="166"/>
      <c r="Z771" s="166"/>
      <c r="AA771" s="166"/>
      <c r="AB771" s="166"/>
      <c r="AC771" s="166"/>
      <c r="AD771" s="166"/>
      <c r="AE771" s="166"/>
      <c r="AF771" s="166"/>
      <c r="AG771" s="166"/>
      <c r="AH771" s="166"/>
      <c r="AI771" s="166"/>
      <c r="AJ771" s="166"/>
      <c r="AK771" s="166"/>
      <c r="AL771" s="166"/>
      <c r="AM771" s="166"/>
      <c r="AN771" s="166"/>
      <c r="AO771" s="166"/>
      <c r="AP771" s="166"/>
      <c r="AQ771" s="166"/>
      <c r="AR771" s="166"/>
      <c r="AS771" s="166"/>
      <c r="AT771" s="166"/>
      <c r="AU771" s="166"/>
      <c r="AV771" s="166"/>
      <c r="AW771" s="166"/>
      <c r="AX771" s="166"/>
      <c r="AY771" s="166"/>
      <c r="AZ771" s="166"/>
      <c r="BA771" s="166"/>
      <c r="BB771" s="166"/>
      <c r="BC771" s="166"/>
      <c r="BD771" s="166"/>
      <c r="BE771" s="166"/>
      <c r="BF771" s="166"/>
      <c r="BG771" s="166"/>
      <c r="BH771" s="166"/>
      <c r="BI771" s="166"/>
      <c r="BJ771" s="166"/>
      <c r="BK771" s="166"/>
      <c r="BL771" s="166"/>
      <c r="BM771" s="166"/>
      <c r="BN771" s="166"/>
      <c r="BO771" s="166"/>
      <c r="BP771" s="166"/>
      <c r="BQ771" s="166"/>
      <c r="BR771" s="166"/>
      <c r="BS771" s="166"/>
      <c r="BT771" s="166"/>
    </row>
    <row r="772" spans="1:72" ht="15.75" customHeight="1" thickBot="1" x14ac:dyDescent="0.3">
      <c r="A772" s="165"/>
      <c r="B772" s="165"/>
      <c r="C772" s="148"/>
      <c r="D772" s="148"/>
      <c r="E772" s="166"/>
      <c r="F772" s="166"/>
      <c r="G772" s="166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  <c r="U772" s="166"/>
      <c r="V772" s="166"/>
      <c r="W772" s="166"/>
      <c r="X772" s="166"/>
      <c r="Y772" s="166"/>
      <c r="Z772" s="166"/>
      <c r="AA772" s="166"/>
      <c r="AB772" s="166"/>
      <c r="AC772" s="166"/>
      <c r="AD772" s="166"/>
      <c r="AE772" s="166"/>
      <c r="AF772" s="166"/>
      <c r="AG772" s="166"/>
      <c r="AH772" s="166"/>
      <c r="AI772" s="166"/>
      <c r="AJ772" s="166"/>
      <c r="AK772" s="166"/>
      <c r="AL772" s="166"/>
      <c r="AM772" s="166"/>
      <c r="AN772" s="166"/>
      <c r="AO772" s="166"/>
      <c r="AP772" s="166"/>
      <c r="AQ772" s="166"/>
      <c r="AR772" s="166"/>
      <c r="AS772" s="166"/>
      <c r="AT772" s="166"/>
      <c r="AU772" s="166"/>
      <c r="AV772" s="166"/>
      <c r="AW772" s="166"/>
      <c r="AX772" s="166"/>
      <c r="AY772" s="166"/>
      <c r="AZ772" s="166"/>
      <c r="BA772" s="166"/>
      <c r="BB772" s="166"/>
      <c r="BC772" s="166"/>
      <c r="BD772" s="166"/>
      <c r="BE772" s="166"/>
      <c r="BF772" s="166"/>
      <c r="BG772" s="166"/>
      <c r="BH772" s="166"/>
      <c r="BI772" s="166"/>
      <c r="BJ772" s="166"/>
      <c r="BK772" s="166"/>
      <c r="BL772" s="166"/>
      <c r="BM772" s="166"/>
      <c r="BN772" s="166"/>
      <c r="BO772" s="166"/>
      <c r="BP772" s="166"/>
      <c r="BQ772" s="166"/>
      <c r="BR772" s="166"/>
      <c r="BS772" s="166"/>
      <c r="BT772" s="166"/>
    </row>
    <row r="773" spans="1:72" ht="15.75" customHeight="1" thickBot="1" x14ac:dyDescent="0.3">
      <c r="A773" s="165"/>
      <c r="B773" s="165"/>
      <c r="C773" s="148"/>
      <c r="D773" s="148"/>
      <c r="E773" s="166"/>
      <c r="F773" s="166"/>
      <c r="G773" s="166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  <c r="U773" s="166"/>
      <c r="V773" s="166"/>
      <c r="W773" s="166"/>
      <c r="X773" s="166"/>
      <c r="Y773" s="166"/>
      <c r="Z773" s="166"/>
      <c r="AA773" s="166"/>
      <c r="AB773" s="166"/>
      <c r="AC773" s="166"/>
      <c r="AD773" s="166"/>
      <c r="AE773" s="166"/>
      <c r="AF773" s="166"/>
      <c r="AG773" s="166"/>
      <c r="AH773" s="166"/>
      <c r="AI773" s="166"/>
      <c r="AJ773" s="166"/>
      <c r="AK773" s="166"/>
      <c r="AL773" s="166"/>
      <c r="AM773" s="166"/>
      <c r="AN773" s="166"/>
      <c r="AO773" s="166"/>
      <c r="AP773" s="166"/>
      <c r="AQ773" s="166"/>
      <c r="AR773" s="166"/>
      <c r="AS773" s="166"/>
      <c r="AT773" s="166"/>
      <c r="AU773" s="166"/>
      <c r="AV773" s="166"/>
      <c r="AW773" s="166"/>
      <c r="AX773" s="166"/>
      <c r="AY773" s="166"/>
      <c r="AZ773" s="166"/>
      <c r="BA773" s="166"/>
      <c r="BB773" s="166"/>
      <c r="BC773" s="166"/>
      <c r="BD773" s="166"/>
      <c r="BE773" s="166"/>
      <c r="BF773" s="166"/>
      <c r="BG773" s="166"/>
      <c r="BH773" s="166"/>
      <c r="BI773" s="166"/>
      <c r="BJ773" s="166"/>
      <c r="BK773" s="166"/>
      <c r="BL773" s="166"/>
      <c r="BM773" s="166"/>
      <c r="BN773" s="166"/>
      <c r="BO773" s="166"/>
      <c r="BP773" s="166"/>
      <c r="BQ773" s="166"/>
      <c r="BR773" s="166"/>
      <c r="BS773" s="166"/>
      <c r="BT773" s="166"/>
    </row>
    <row r="774" spans="1:72" ht="15.75" customHeight="1" thickBot="1" x14ac:dyDescent="0.3">
      <c r="A774" s="165"/>
      <c r="B774" s="165"/>
      <c r="C774" s="148"/>
      <c r="D774" s="148"/>
      <c r="E774" s="166"/>
      <c r="F774" s="166"/>
      <c r="G774" s="166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  <c r="U774" s="166"/>
      <c r="V774" s="166"/>
      <c r="W774" s="166"/>
      <c r="X774" s="166"/>
      <c r="Y774" s="166"/>
      <c r="Z774" s="166"/>
      <c r="AA774" s="166"/>
      <c r="AB774" s="166"/>
      <c r="AC774" s="166"/>
      <c r="AD774" s="166"/>
      <c r="AE774" s="166"/>
      <c r="AF774" s="166"/>
      <c r="AG774" s="166"/>
      <c r="AH774" s="166"/>
      <c r="AI774" s="166"/>
      <c r="AJ774" s="166"/>
      <c r="AK774" s="166"/>
      <c r="AL774" s="166"/>
      <c r="AM774" s="166"/>
      <c r="AN774" s="166"/>
      <c r="AO774" s="166"/>
      <c r="AP774" s="166"/>
      <c r="AQ774" s="166"/>
      <c r="AR774" s="166"/>
      <c r="AS774" s="166"/>
      <c r="AT774" s="166"/>
      <c r="AU774" s="166"/>
      <c r="AV774" s="166"/>
      <c r="AW774" s="166"/>
      <c r="AX774" s="166"/>
      <c r="AY774" s="166"/>
      <c r="AZ774" s="166"/>
      <c r="BA774" s="166"/>
      <c r="BB774" s="166"/>
      <c r="BC774" s="166"/>
      <c r="BD774" s="166"/>
      <c r="BE774" s="166"/>
      <c r="BF774" s="166"/>
      <c r="BG774" s="166"/>
      <c r="BH774" s="166"/>
      <c r="BI774" s="166"/>
      <c r="BJ774" s="166"/>
      <c r="BK774" s="166"/>
      <c r="BL774" s="166"/>
      <c r="BM774" s="166"/>
      <c r="BN774" s="166"/>
      <c r="BO774" s="166"/>
      <c r="BP774" s="166"/>
      <c r="BQ774" s="166"/>
      <c r="BR774" s="166"/>
      <c r="BS774" s="166"/>
      <c r="BT774" s="166"/>
    </row>
    <row r="775" spans="1:72" ht="15.75" customHeight="1" thickBot="1" x14ac:dyDescent="0.3">
      <c r="A775" s="165"/>
      <c r="B775" s="165"/>
      <c r="C775" s="148"/>
      <c r="D775" s="148"/>
      <c r="E775" s="166"/>
      <c r="F775" s="166"/>
      <c r="G775" s="166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  <c r="U775" s="166"/>
      <c r="V775" s="166"/>
      <c r="W775" s="166"/>
      <c r="X775" s="166"/>
      <c r="Y775" s="166"/>
      <c r="Z775" s="166"/>
      <c r="AA775" s="166"/>
      <c r="AB775" s="166"/>
      <c r="AC775" s="166"/>
      <c r="AD775" s="166"/>
      <c r="AE775" s="166"/>
      <c r="AF775" s="166"/>
      <c r="AG775" s="166"/>
      <c r="AH775" s="166"/>
      <c r="AI775" s="166"/>
      <c r="AJ775" s="166"/>
      <c r="AK775" s="166"/>
      <c r="AL775" s="166"/>
      <c r="AM775" s="166"/>
      <c r="AN775" s="166"/>
      <c r="AO775" s="166"/>
      <c r="AP775" s="166"/>
      <c r="AQ775" s="166"/>
      <c r="AR775" s="166"/>
      <c r="AS775" s="166"/>
      <c r="AT775" s="166"/>
      <c r="AU775" s="166"/>
      <c r="AV775" s="166"/>
      <c r="AW775" s="166"/>
      <c r="AX775" s="166"/>
      <c r="AY775" s="166"/>
      <c r="AZ775" s="166"/>
      <c r="BA775" s="166"/>
      <c r="BB775" s="166"/>
      <c r="BC775" s="166"/>
      <c r="BD775" s="166"/>
      <c r="BE775" s="166"/>
      <c r="BF775" s="166"/>
      <c r="BG775" s="166"/>
      <c r="BH775" s="166"/>
      <c r="BI775" s="166"/>
      <c r="BJ775" s="166"/>
      <c r="BK775" s="166"/>
      <c r="BL775" s="166"/>
      <c r="BM775" s="166"/>
      <c r="BN775" s="166"/>
      <c r="BO775" s="166"/>
      <c r="BP775" s="166"/>
      <c r="BQ775" s="166"/>
      <c r="BR775" s="166"/>
      <c r="BS775" s="166"/>
      <c r="BT775" s="166"/>
    </row>
    <row r="776" spans="1:72" ht="15.75" customHeight="1" thickBot="1" x14ac:dyDescent="0.3">
      <c r="A776" s="165"/>
      <c r="B776" s="165"/>
      <c r="C776" s="148"/>
      <c r="D776" s="148"/>
      <c r="E776" s="166"/>
      <c r="F776" s="166"/>
      <c r="G776" s="166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  <c r="U776" s="166"/>
      <c r="V776" s="166"/>
      <c r="W776" s="166"/>
      <c r="X776" s="166"/>
      <c r="Y776" s="166"/>
      <c r="Z776" s="166"/>
      <c r="AA776" s="166"/>
      <c r="AB776" s="166"/>
      <c r="AC776" s="166"/>
      <c r="AD776" s="166"/>
      <c r="AE776" s="166"/>
      <c r="AF776" s="166"/>
      <c r="AG776" s="166"/>
      <c r="AH776" s="166"/>
      <c r="AI776" s="166"/>
      <c r="AJ776" s="166"/>
      <c r="AK776" s="166"/>
      <c r="AL776" s="166"/>
      <c r="AM776" s="166"/>
      <c r="AN776" s="166"/>
      <c r="AO776" s="166"/>
      <c r="AP776" s="166"/>
      <c r="AQ776" s="166"/>
      <c r="AR776" s="166"/>
      <c r="AS776" s="166"/>
      <c r="AT776" s="166"/>
      <c r="AU776" s="166"/>
      <c r="AV776" s="166"/>
      <c r="AW776" s="166"/>
      <c r="AX776" s="166"/>
      <c r="AY776" s="166"/>
      <c r="AZ776" s="166"/>
      <c r="BA776" s="166"/>
      <c r="BB776" s="166"/>
      <c r="BC776" s="166"/>
      <c r="BD776" s="166"/>
      <c r="BE776" s="166"/>
      <c r="BF776" s="166"/>
      <c r="BG776" s="166"/>
      <c r="BH776" s="166"/>
      <c r="BI776" s="166"/>
      <c r="BJ776" s="166"/>
      <c r="BK776" s="166"/>
      <c r="BL776" s="166"/>
      <c r="BM776" s="166"/>
      <c r="BN776" s="166"/>
      <c r="BO776" s="166"/>
      <c r="BP776" s="166"/>
      <c r="BQ776" s="166"/>
      <c r="BR776" s="166"/>
      <c r="BS776" s="166"/>
      <c r="BT776" s="166"/>
    </row>
    <row r="777" spans="1:72" ht="15.75" customHeight="1" thickBot="1" x14ac:dyDescent="0.3">
      <c r="A777" s="165"/>
      <c r="B777" s="165"/>
      <c r="C777" s="148"/>
      <c r="D777" s="148"/>
      <c r="E777" s="166"/>
      <c r="F777" s="166"/>
      <c r="G777" s="166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  <c r="U777" s="166"/>
      <c r="V777" s="166"/>
      <c r="W777" s="166"/>
      <c r="X777" s="166"/>
      <c r="Y777" s="166"/>
      <c r="Z777" s="166"/>
      <c r="AA777" s="166"/>
      <c r="AB777" s="166"/>
      <c r="AC777" s="166"/>
      <c r="AD777" s="166"/>
      <c r="AE777" s="166"/>
      <c r="AF777" s="166"/>
      <c r="AG777" s="166"/>
      <c r="AH777" s="166"/>
      <c r="AI777" s="166"/>
      <c r="AJ777" s="166"/>
      <c r="AK777" s="166"/>
      <c r="AL777" s="166"/>
      <c r="AM777" s="166"/>
      <c r="AN777" s="166"/>
      <c r="AO777" s="166"/>
      <c r="AP777" s="166"/>
      <c r="AQ777" s="166"/>
      <c r="AR777" s="166"/>
      <c r="AS777" s="166"/>
      <c r="AT777" s="166"/>
      <c r="AU777" s="166"/>
      <c r="AV777" s="166"/>
      <c r="AW777" s="166"/>
      <c r="AX777" s="166"/>
      <c r="AY777" s="166"/>
      <c r="AZ777" s="166"/>
      <c r="BA777" s="166"/>
      <c r="BB777" s="166"/>
      <c r="BC777" s="166"/>
      <c r="BD777" s="166"/>
      <c r="BE777" s="166"/>
      <c r="BF777" s="166"/>
      <c r="BG777" s="166"/>
      <c r="BH777" s="166"/>
      <c r="BI777" s="166"/>
      <c r="BJ777" s="166"/>
      <c r="BK777" s="166"/>
      <c r="BL777" s="166"/>
      <c r="BM777" s="166"/>
      <c r="BN777" s="166"/>
      <c r="BO777" s="166"/>
      <c r="BP777" s="166"/>
      <c r="BQ777" s="166"/>
      <c r="BR777" s="166"/>
      <c r="BS777" s="166"/>
      <c r="BT777" s="166"/>
    </row>
    <row r="778" spans="1:72" ht="15.75" customHeight="1" thickBot="1" x14ac:dyDescent="0.3">
      <c r="A778" s="165"/>
      <c r="B778" s="165"/>
      <c r="C778" s="148"/>
      <c r="D778" s="148"/>
      <c r="E778" s="166"/>
      <c r="F778" s="166"/>
      <c r="G778" s="166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  <c r="U778" s="166"/>
      <c r="V778" s="166"/>
      <c r="W778" s="166"/>
      <c r="X778" s="166"/>
      <c r="Y778" s="166"/>
      <c r="Z778" s="166"/>
      <c r="AA778" s="166"/>
      <c r="AB778" s="166"/>
      <c r="AC778" s="166"/>
      <c r="AD778" s="166"/>
      <c r="AE778" s="166"/>
      <c r="AF778" s="166"/>
      <c r="AG778" s="166"/>
      <c r="AH778" s="166"/>
      <c r="AI778" s="166"/>
      <c r="AJ778" s="166"/>
      <c r="AK778" s="166"/>
      <c r="AL778" s="166"/>
      <c r="AM778" s="166"/>
      <c r="AN778" s="166"/>
      <c r="AO778" s="166"/>
      <c r="AP778" s="166"/>
      <c r="AQ778" s="166"/>
      <c r="AR778" s="166"/>
      <c r="AS778" s="166"/>
      <c r="AT778" s="166"/>
      <c r="AU778" s="166"/>
      <c r="AV778" s="166"/>
      <c r="AW778" s="166"/>
      <c r="AX778" s="166"/>
      <c r="AY778" s="166"/>
      <c r="AZ778" s="166"/>
      <c r="BA778" s="166"/>
      <c r="BB778" s="166"/>
      <c r="BC778" s="166"/>
      <c r="BD778" s="166"/>
      <c r="BE778" s="166"/>
      <c r="BF778" s="166"/>
      <c r="BG778" s="166"/>
      <c r="BH778" s="166"/>
      <c r="BI778" s="166"/>
      <c r="BJ778" s="166"/>
      <c r="BK778" s="166"/>
      <c r="BL778" s="166"/>
      <c r="BM778" s="166"/>
      <c r="BN778" s="166"/>
      <c r="BO778" s="166"/>
      <c r="BP778" s="166"/>
      <c r="BQ778" s="166"/>
      <c r="BR778" s="166"/>
      <c r="BS778" s="166"/>
      <c r="BT778" s="166"/>
    </row>
    <row r="779" spans="1:72" ht="15.75" customHeight="1" thickBot="1" x14ac:dyDescent="0.3">
      <c r="A779" s="165"/>
      <c r="B779" s="165"/>
      <c r="C779" s="148"/>
      <c r="D779" s="148"/>
      <c r="E779" s="166"/>
      <c r="F779" s="166"/>
      <c r="G779" s="166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  <c r="U779" s="166"/>
      <c r="V779" s="166"/>
      <c r="W779" s="166"/>
      <c r="X779" s="166"/>
      <c r="Y779" s="166"/>
      <c r="Z779" s="166"/>
      <c r="AA779" s="166"/>
      <c r="AB779" s="166"/>
      <c r="AC779" s="166"/>
      <c r="AD779" s="166"/>
      <c r="AE779" s="166"/>
      <c r="AF779" s="166"/>
      <c r="AG779" s="166"/>
      <c r="AH779" s="166"/>
      <c r="AI779" s="166"/>
      <c r="AJ779" s="166"/>
      <c r="AK779" s="166"/>
      <c r="AL779" s="166"/>
      <c r="AM779" s="166"/>
      <c r="AN779" s="166"/>
      <c r="AO779" s="166"/>
      <c r="AP779" s="166"/>
      <c r="AQ779" s="166"/>
      <c r="AR779" s="166"/>
      <c r="AS779" s="166"/>
      <c r="AT779" s="166"/>
      <c r="AU779" s="166"/>
      <c r="AV779" s="166"/>
      <c r="AW779" s="166"/>
      <c r="AX779" s="166"/>
      <c r="AY779" s="166"/>
      <c r="AZ779" s="166"/>
      <c r="BA779" s="166"/>
      <c r="BB779" s="166"/>
      <c r="BC779" s="166"/>
      <c r="BD779" s="166"/>
      <c r="BE779" s="166"/>
      <c r="BF779" s="166"/>
      <c r="BG779" s="166"/>
      <c r="BH779" s="166"/>
      <c r="BI779" s="166"/>
      <c r="BJ779" s="166"/>
      <c r="BK779" s="166"/>
      <c r="BL779" s="166"/>
      <c r="BM779" s="166"/>
      <c r="BN779" s="166"/>
      <c r="BO779" s="166"/>
      <c r="BP779" s="166"/>
      <c r="BQ779" s="166"/>
      <c r="BR779" s="166"/>
      <c r="BS779" s="166"/>
      <c r="BT779" s="166"/>
    </row>
    <row r="780" spans="1:72" ht="15.75" customHeight="1" thickBot="1" x14ac:dyDescent="0.3">
      <c r="A780" s="165"/>
      <c r="B780" s="165"/>
      <c r="C780" s="148"/>
      <c r="D780" s="148"/>
      <c r="E780" s="166"/>
      <c r="F780" s="166"/>
      <c r="G780" s="166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  <c r="U780" s="166"/>
      <c r="V780" s="166"/>
      <c r="W780" s="166"/>
      <c r="X780" s="166"/>
      <c r="Y780" s="166"/>
      <c r="Z780" s="166"/>
      <c r="AA780" s="166"/>
      <c r="AB780" s="166"/>
      <c r="AC780" s="166"/>
      <c r="AD780" s="166"/>
      <c r="AE780" s="166"/>
      <c r="AF780" s="166"/>
      <c r="AG780" s="166"/>
      <c r="AH780" s="166"/>
      <c r="AI780" s="166"/>
      <c r="AJ780" s="166"/>
      <c r="AK780" s="166"/>
      <c r="AL780" s="166"/>
      <c r="AM780" s="166"/>
      <c r="AN780" s="166"/>
      <c r="AO780" s="166"/>
      <c r="AP780" s="166"/>
      <c r="AQ780" s="166"/>
      <c r="AR780" s="166"/>
      <c r="AS780" s="166"/>
      <c r="AT780" s="166"/>
      <c r="AU780" s="166"/>
      <c r="AV780" s="166"/>
      <c r="AW780" s="166"/>
      <c r="AX780" s="166"/>
      <c r="AY780" s="166"/>
      <c r="AZ780" s="166"/>
      <c r="BA780" s="166"/>
      <c r="BB780" s="166"/>
      <c r="BC780" s="166"/>
      <c r="BD780" s="166"/>
      <c r="BE780" s="166"/>
      <c r="BF780" s="166"/>
      <c r="BG780" s="166"/>
      <c r="BH780" s="166"/>
      <c r="BI780" s="166"/>
      <c r="BJ780" s="166"/>
      <c r="BK780" s="166"/>
      <c r="BL780" s="166"/>
      <c r="BM780" s="166"/>
      <c r="BN780" s="166"/>
      <c r="BO780" s="166"/>
      <c r="BP780" s="166"/>
      <c r="BQ780" s="166"/>
      <c r="BR780" s="166"/>
      <c r="BS780" s="166"/>
      <c r="BT780" s="166"/>
    </row>
    <row r="781" spans="1:72" ht="15.75" customHeight="1" thickBot="1" x14ac:dyDescent="0.3">
      <c r="A781" s="165"/>
      <c r="B781" s="165"/>
      <c r="C781" s="148"/>
      <c r="D781" s="148"/>
      <c r="E781" s="166"/>
      <c r="F781" s="166"/>
      <c r="G781" s="166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  <c r="U781" s="166"/>
      <c r="V781" s="166"/>
      <c r="W781" s="166"/>
      <c r="X781" s="166"/>
      <c r="Y781" s="166"/>
      <c r="Z781" s="166"/>
      <c r="AA781" s="166"/>
      <c r="AB781" s="166"/>
      <c r="AC781" s="166"/>
      <c r="AD781" s="166"/>
      <c r="AE781" s="166"/>
      <c r="AF781" s="166"/>
      <c r="AG781" s="166"/>
      <c r="AH781" s="166"/>
      <c r="AI781" s="166"/>
      <c r="AJ781" s="166"/>
      <c r="AK781" s="166"/>
      <c r="AL781" s="166"/>
      <c r="AM781" s="166"/>
      <c r="AN781" s="166"/>
      <c r="AO781" s="166"/>
      <c r="AP781" s="166"/>
      <c r="AQ781" s="166"/>
      <c r="AR781" s="166"/>
      <c r="AS781" s="166"/>
      <c r="AT781" s="166"/>
      <c r="AU781" s="166"/>
      <c r="AV781" s="166"/>
      <c r="AW781" s="166"/>
      <c r="AX781" s="166"/>
      <c r="AY781" s="166"/>
      <c r="AZ781" s="166"/>
      <c r="BA781" s="166"/>
      <c r="BB781" s="166"/>
      <c r="BC781" s="166"/>
      <c r="BD781" s="166"/>
      <c r="BE781" s="166"/>
      <c r="BF781" s="166"/>
      <c r="BG781" s="166"/>
      <c r="BH781" s="166"/>
      <c r="BI781" s="166"/>
      <c r="BJ781" s="166"/>
      <c r="BK781" s="166"/>
      <c r="BL781" s="166"/>
      <c r="BM781" s="166"/>
      <c r="BN781" s="166"/>
      <c r="BO781" s="166"/>
      <c r="BP781" s="166"/>
      <c r="BQ781" s="166"/>
      <c r="BR781" s="166"/>
      <c r="BS781" s="166"/>
      <c r="BT781" s="166"/>
    </row>
    <row r="782" spans="1:72" ht="15.75" customHeight="1" thickBot="1" x14ac:dyDescent="0.3">
      <c r="A782" s="165"/>
      <c r="B782" s="165"/>
      <c r="C782" s="148"/>
      <c r="D782" s="148"/>
      <c r="E782" s="166"/>
      <c r="F782" s="166"/>
      <c r="G782" s="166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  <c r="U782" s="166"/>
      <c r="V782" s="166"/>
      <c r="W782" s="166"/>
      <c r="X782" s="166"/>
      <c r="Y782" s="166"/>
      <c r="Z782" s="166"/>
      <c r="AA782" s="166"/>
      <c r="AB782" s="166"/>
      <c r="AC782" s="166"/>
      <c r="AD782" s="166"/>
      <c r="AE782" s="166"/>
      <c r="AF782" s="166"/>
      <c r="AG782" s="166"/>
      <c r="AH782" s="166"/>
      <c r="AI782" s="166"/>
      <c r="AJ782" s="166"/>
      <c r="AK782" s="166"/>
      <c r="AL782" s="166"/>
      <c r="AM782" s="166"/>
      <c r="AN782" s="166"/>
      <c r="AO782" s="166"/>
      <c r="AP782" s="166"/>
      <c r="AQ782" s="166"/>
      <c r="AR782" s="166"/>
      <c r="AS782" s="166"/>
      <c r="AT782" s="166"/>
      <c r="AU782" s="166"/>
      <c r="AV782" s="166"/>
      <c r="AW782" s="166"/>
      <c r="AX782" s="166"/>
      <c r="AY782" s="166"/>
      <c r="AZ782" s="166"/>
      <c r="BA782" s="166"/>
      <c r="BB782" s="166"/>
      <c r="BC782" s="166"/>
      <c r="BD782" s="166"/>
      <c r="BE782" s="166"/>
      <c r="BF782" s="166"/>
      <c r="BG782" s="166"/>
      <c r="BH782" s="166"/>
      <c r="BI782" s="166"/>
      <c r="BJ782" s="166"/>
      <c r="BK782" s="166"/>
      <c r="BL782" s="166"/>
      <c r="BM782" s="166"/>
      <c r="BN782" s="166"/>
      <c r="BO782" s="166"/>
      <c r="BP782" s="166"/>
      <c r="BQ782" s="166"/>
      <c r="BR782" s="166"/>
      <c r="BS782" s="166"/>
      <c r="BT782" s="166"/>
    </row>
    <row r="783" spans="1:72" ht="15.75" customHeight="1" thickBot="1" x14ac:dyDescent="0.3">
      <c r="A783" s="165"/>
      <c r="B783" s="165"/>
      <c r="C783" s="148"/>
      <c r="D783" s="148"/>
      <c r="E783" s="166"/>
      <c r="F783" s="166"/>
      <c r="G783" s="166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  <c r="U783" s="166"/>
      <c r="V783" s="166"/>
      <c r="W783" s="166"/>
      <c r="X783" s="166"/>
      <c r="Y783" s="166"/>
      <c r="Z783" s="166"/>
      <c r="AA783" s="166"/>
      <c r="AB783" s="166"/>
      <c r="AC783" s="166"/>
      <c r="AD783" s="166"/>
      <c r="AE783" s="166"/>
      <c r="AF783" s="166"/>
      <c r="AG783" s="166"/>
      <c r="AH783" s="166"/>
      <c r="AI783" s="166"/>
      <c r="AJ783" s="166"/>
      <c r="AK783" s="166"/>
      <c r="AL783" s="166"/>
      <c r="AM783" s="166"/>
      <c r="AN783" s="166"/>
      <c r="AO783" s="166"/>
      <c r="AP783" s="166"/>
      <c r="AQ783" s="166"/>
      <c r="AR783" s="166"/>
      <c r="AS783" s="166"/>
      <c r="AT783" s="166"/>
      <c r="AU783" s="166"/>
      <c r="AV783" s="166"/>
      <c r="AW783" s="166"/>
      <c r="AX783" s="166"/>
      <c r="AY783" s="166"/>
      <c r="AZ783" s="166"/>
      <c r="BA783" s="166"/>
      <c r="BB783" s="166"/>
      <c r="BC783" s="166"/>
      <c r="BD783" s="166"/>
      <c r="BE783" s="166"/>
      <c r="BF783" s="166"/>
      <c r="BG783" s="166"/>
      <c r="BH783" s="166"/>
      <c r="BI783" s="166"/>
      <c r="BJ783" s="166"/>
      <c r="BK783" s="166"/>
      <c r="BL783" s="166"/>
      <c r="BM783" s="166"/>
      <c r="BN783" s="166"/>
      <c r="BO783" s="166"/>
      <c r="BP783" s="166"/>
      <c r="BQ783" s="166"/>
      <c r="BR783" s="166"/>
      <c r="BS783" s="166"/>
      <c r="BT783" s="166"/>
    </row>
    <row r="784" spans="1:72" ht="15.75" customHeight="1" thickBot="1" x14ac:dyDescent="0.3">
      <c r="A784" s="165"/>
      <c r="B784" s="165"/>
      <c r="C784" s="148"/>
      <c r="D784" s="148"/>
      <c r="E784" s="166"/>
      <c r="F784" s="166"/>
      <c r="G784" s="166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  <c r="U784" s="166"/>
      <c r="V784" s="166"/>
      <c r="W784" s="166"/>
      <c r="X784" s="166"/>
      <c r="Y784" s="166"/>
      <c r="Z784" s="166"/>
      <c r="AA784" s="166"/>
      <c r="AB784" s="166"/>
      <c r="AC784" s="166"/>
      <c r="AD784" s="166"/>
      <c r="AE784" s="166"/>
      <c r="AF784" s="166"/>
      <c r="AG784" s="166"/>
      <c r="AH784" s="166"/>
      <c r="AI784" s="166"/>
      <c r="AJ784" s="166"/>
      <c r="AK784" s="166"/>
      <c r="AL784" s="166"/>
      <c r="AM784" s="166"/>
      <c r="AN784" s="166"/>
      <c r="AO784" s="166"/>
      <c r="AP784" s="166"/>
      <c r="AQ784" s="166"/>
      <c r="AR784" s="166"/>
      <c r="AS784" s="166"/>
      <c r="AT784" s="166"/>
      <c r="AU784" s="166"/>
      <c r="AV784" s="166"/>
      <c r="AW784" s="166"/>
      <c r="AX784" s="166"/>
      <c r="AY784" s="166"/>
      <c r="AZ784" s="166"/>
      <c r="BA784" s="166"/>
      <c r="BB784" s="166"/>
      <c r="BC784" s="166"/>
      <c r="BD784" s="166"/>
      <c r="BE784" s="166"/>
      <c r="BF784" s="166"/>
      <c r="BG784" s="166"/>
      <c r="BH784" s="166"/>
      <c r="BI784" s="166"/>
      <c r="BJ784" s="166"/>
      <c r="BK784" s="166"/>
      <c r="BL784" s="166"/>
      <c r="BM784" s="166"/>
      <c r="BN784" s="166"/>
      <c r="BO784" s="166"/>
      <c r="BP784" s="166"/>
      <c r="BQ784" s="166"/>
      <c r="BR784" s="166"/>
      <c r="BS784" s="166"/>
      <c r="BT784" s="166"/>
    </row>
    <row r="785" spans="1:72" ht="15.75" customHeight="1" thickBot="1" x14ac:dyDescent="0.3">
      <c r="A785" s="165"/>
      <c r="B785" s="165"/>
      <c r="C785" s="148"/>
      <c r="D785" s="148"/>
      <c r="E785" s="166"/>
      <c r="F785" s="166"/>
      <c r="G785" s="166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  <c r="U785" s="166"/>
      <c r="V785" s="166"/>
      <c r="W785" s="166"/>
      <c r="X785" s="166"/>
      <c r="Y785" s="166"/>
      <c r="Z785" s="166"/>
      <c r="AA785" s="166"/>
      <c r="AB785" s="166"/>
      <c r="AC785" s="166"/>
      <c r="AD785" s="166"/>
      <c r="AE785" s="166"/>
      <c r="AF785" s="166"/>
      <c r="AG785" s="166"/>
      <c r="AH785" s="166"/>
      <c r="AI785" s="166"/>
      <c r="AJ785" s="166"/>
      <c r="AK785" s="166"/>
      <c r="AL785" s="166"/>
      <c r="AM785" s="166"/>
      <c r="AN785" s="166"/>
      <c r="AO785" s="166"/>
      <c r="AP785" s="166"/>
      <c r="AQ785" s="166"/>
      <c r="AR785" s="166"/>
      <c r="AS785" s="166"/>
      <c r="AT785" s="166"/>
      <c r="AU785" s="166"/>
      <c r="AV785" s="166"/>
      <c r="AW785" s="166"/>
      <c r="AX785" s="166"/>
      <c r="AY785" s="166"/>
      <c r="AZ785" s="166"/>
      <c r="BA785" s="166"/>
      <c r="BB785" s="166"/>
      <c r="BC785" s="166"/>
      <c r="BD785" s="166"/>
      <c r="BE785" s="166"/>
      <c r="BF785" s="166"/>
      <c r="BG785" s="166"/>
      <c r="BH785" s="166"/>
      <c r="BI785" s="166"/>
      <c r="BJ785" s="166"/>
      <c r="BK785" s="166"/>
      <c r="BL785" s="166"/>
      <c r="BM785" s="166"/>
      <c r="BN785" s="166"/>
      <c r="BO785" s="166"/>
      <c r="BP785" s="166"/>
      <c r="BQ785" s="166"/>
      <c r="BR785" s="166"/>
      <c r="BS785" s="166"/>
      <c r="BT785" s="166"/>
    </row>
    <row r="786" spans="1:72" ht="15.75" customHeight="1" thickBot="1" x14ac:dyDescent="0.3">
      <c r="A786" s="165"/>
      <c r="B786" s="165"/>
      <c r="C786" s="148"/>
      <c r="D786" s="148"/>
      <c r="E786" s="166"/>
      <c r="F786" s="166"/>
      <c r="G786" s="166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  <c r="U786" s="166"/>
      <c r="V786" s="166"/>
      <c r="W786" s="166"/>
      <c r="X786" s="166"/>
      <c r="Y786" s="166"/>
      <c r="Z786" s="166"/>
      <c r="AA786" s="166"/>
      <c r="AB786" s="166"/>
      <c r="AC786" s="166"/>
      <c r="AD786" s="166"/>
      <c r="AE786" s="166"/>
      <c r="AF786" s="166"/>
      <c r="AG786" s="166"/>
      <c r="AH786" s="166"/>
      <c r="AI786" s="166"/>
      <c r="AJ786" s="166"/>
      <c r="AK786" s="166"/>
      <c r="AL786" s="166"/>
      <c r="AM786" s="166"/>
      <c r="AN786" s="166"/>
      <c r="AO786" s="166"/>
      <c r="AP786" s="166"/>
      <c r="AQ786" s="166"/>
      <c r="AR786" s="166"/>
      <c r="AS786" s="166"/>
      <c r="AT786" s="166"/>
      <c r="AU786" s="166"/>
      <c r="AV786" s="166"/>
      <c r="AW786" s="166"/>
      <c r="AX786" s="166"/>
      <c r="AY786" s="166"/>
      <c r="AZ786" s="166"/>
      <c r="BA786" s="166"/>
      <c r="BB786" s="166"/>
      <c r="BC786" s="166"/>
      <c r="BD786" s="166"/>
      <c r="BE786" s="166"/>
      <c r="BF786" s="166"/>
      <c r="BG786" s="166"/>
      <c r="BH786" s="166"/>
      <c r="BI786" s="166"/>
      <c r="BJ786" s="166"/>
      <c r="BK786" s="166"/>
      <c r="BL786" s="166"/>
      <c r="BM786" s="166"/>
      <c r="BN786" s="166"/>
      <c r="BO786" s="166"/>
      <c r="BP786" s="166"/>
      <c r="BQ786" s="166"/>
      <c r="BR786" s="166"/>
      <c r="BS786" s="166"/>
      <c r="BT786" s="166"/>
    </row>
    <row r="787" spans="1:72" ht="15.75" customHeight="1" thickBot="1" x14ac:dyDescent="0.3">
      <c r="A787" s="165"/>
      <c r="B787" s="165"/>
      <c r="C787" s="148"/>
      <c r="D787" s="148"/>
      <c r="E787" s="166"/>
      <c r="F787" s="166"/>
      <c r="G787" s="166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  <c r="U787" s="166"/>
      <c r="V787" s="166"/>
      <c r="W787" s="166"/>
      <c r="X787" s="166"/>
      <c r="Y787" s="166"/>
      <c r="Z787" s="166"/>
      <c r="AA787" s="166"/>
      <c r="AB787" s="166"/>
      <c r="AC787" s="166"/>
      <c r="AD787" s="166"/>
      <c r="AE787" s="166"/>
      <c r="AF787" s="166"/>
      <c r="AG787" s="166"/>
      <c r="AH787" s="166"/>
      <c r="AI787" s="166"/>
      <c r="AJ787" s="166"/>
      <c r="AK787" s="166"/>
      <c r="AL787" s="166"/>
      <c r="AM787" s="166"/>
      <c r="AN787" s="166"/>
      <c r="AO787" s="166"/>
      <c r="AP787" s="166"/>
      <c r="AQ787" s="166"/>
      <c r="AR787" s="166"/>
      <c r="AS787" s="166"/>
      <c r="AT787" s="166"/>
      <c r="AU787" s="166"/>
      <c r="AV787" s="166"/>
      <c r="AW787" s="166"/>
      <c r="AX787" s="166"/>
      <c r="AY787" s="166"/>
      <c r="AZ787" s="166"/>
      <c r="BA787" s="166"/>
      <c r="BB787" s="166"/>
      <c r="BC787" s="166"/>
      <c r="BD787" s="166"/>
      <c r="BE787" s="166"/>
      <c r="BF787" s="166"/>
      <c r="BG787" s="166"/>
      <c r="BH787" s="166"/>
      <c r="BI787" s="166"/>
      <c r="BJ787" s="166"/>
      <c r="BK787" s="166"/>
      <c r="BL787" s="166"/>
      <c r="BM787" s="166"/>
      <c r="BN787" s="166"/>
      <c r="BO787" s="166"/>
      <c r="BP787" s="166"/>
      <c r="BQ787" s="166"/>
      <c r="BR787" s="166"/>
      <c r="BS787" s="166"/>
      <c r="BT787" s="166"/>
    </row>
    <row r="788" spans="1:72" ht="15.75" customHeight="1" thickBot="1" x14ac:dyDescent="0.3">
      <c r="A788" s="165"/>
      <c r="B788" s="165"/>
      <c r="C788" s="148"/>
      <c r="D788" s="148"/>
      <c r="E788" s="166"/>
      <c r="F788" s="166"/>
      <c r="G788" s="166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  <c r="U788" s="166"/>
      <c r="V788" s="166"/>
      <c r="W788" s="166"/>
      <c r="X788" s="166"/>
      <c r="Y788" s="166"/>
      <c r="Z788" s="166"/>
      <c r="AA788" s="166"/>
      <c r="AB788" s="166"/>
      <c r="AC788" s="166"/>
      <c r="AD788" s="166"/>
      <c r="AE788" s="166"/>
      <c r="AF788" s="166"/>
      <c r="AG788" s="166"/>
      <c r="AH788" s="166"/>
      <c r="AI788" s="166"/>
      <c r="AJ788" s="166"/>
      <c r="AK788" s="166"/>
      <c r="AL788" s="166"/>
      <c r="AM788" s="166"/>
      <c r="AN788" s="166"/>
      <c r="AO788" s="166"/>
      <c r="AP788" s="166"/>
      <c r="AQ788" s="166"/>
      <c r="AR788" s="166"/>
      <c r="AS788" s="166"/>
      <c r="AT788" s="166"/>
      <c r="AU788" s="166"/>
      <c r="AV788" s="166"/>
      <c r="AW788" s="166"/>
      <c r="AX788" s="166"/>
      <c r="AY788" s="166"/>
      <c r="AZ788" s="166"/>
      <c r="BA788" s="166"/>
      <c r="BB788" s="166"/>
      <c r="BC788" s="166"/>
      <c r="BD788" s="166"/>
      <c r="BE788" s="166"/>
      <c r="BF788" s="166"/>
      <c r="BG788" s="166"/>
      <c r="BH788" s="166"/>
      <c r="BI788" s="166"/>
      <c r="BJ788" s="166"/>
      <c r="BK788" s="166"/>
      <c r="BL788" s="166"/>
      <c r="BM788" s="166"/>
      <c r="BN788" s="166"/>
      <c r="BO788" s="166"/>
      <c r="BP788" s="166"/>
      <c r="BQ788" s="166"/>
      <c r="BR788" s="166"/>
      <c r="BS788" s="166"/>
      <c r="BT788" s="166"/>
    </row>
    <row r="789" spans="1:72" ht="15.75" customHeight="1" thickBot="1" x14ac:dyDescent="0.3">
      <c r="A789" s="165"/>
      <c r="B789" s="165"/>
      <c r="C789" s="148"/>
      <c r="D789" s="148"/>
      <c r="E789" s="166"/>
      <c r="F789" s="166"/>
      <c r="G789" s="166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  <c r="U789" s="166"/>
      <c r="V789" s="166"/>
      <c r="W789" s="166"/>
      <c r="X789" s="166"/>
      <c r="Y789" s="166"/>
      <c r="Z789" s="166"/>
      <c r="AA789" s="166"/>
      <c r="AB789" s="166"/>
      <c r="AC789" s="166"/>
      <c r="AD789" s="166"/>
      <c r="AE789" s="166"/>
      <c r="AF789" s="166"/>
      <c r="AG789" s="166"/>
      <c r="AH789" s="166"/>
      <c r="AI789" s="166"/>
      <c r="AJ789" s="166"/>
      <c r="AK789" s="166"/>
      <c r="AL789" s="166"/>
      <c r="AM789" s="166"/>
      <c r="AN789" s="166"/>
      <c r="AO789" s="166"/>
      <c r="AP789" s="166"/>
      <c r="AQ789" s="166"/>
      <c r="AR789" s="166"/>
      <c r="AS789" s="166"/>
      <c r="AT789" s="166"/>
      <c r="AU789" s="166"/>
      <c r="AV789" s="166"/>
      <c r="AW789" s="166"/>
      <c r="AX789" s="166"/>
      <c r="AY789" s="166"/>
      <c r="AZ789" s="166"/>
      <c r="BA789" s="166"/>
      <c r="BB789" s="166"/>
      <c r="BC789" s="166"/>
      <c r="BD789" s="166"/>
      <c r="BE789" s="166"/>
      <c r="BF789" s="166"/>
      <c r="BG789" s="166"/>
      <c r="BH789" s="166"/>
      <c r="BI789" s="166"/>
      <c r="BJ789" s="166"/>
      <c r="BK789" s="166"/>
      <c r="BL789" s="166"/>
      <c r="BM789" s="166"/>
      <c r="BN789" s="166"/>
      <c r="BO789" s="166"/>
      <c r="BP789" s="166"/>
      <c r="BQ789" s="166"/>
      <c r="BR789" s="166"/>
      <c r="BS789" s="166"/>
      <c r="BT789" s="166"/>
    </row>
    <row r="790" spans="1:72" ht="15.75" customHeight="1" thickBot="1" x14ac:dyDescent="0.3">
      <c r="A790" s="165"/>
      <c r="B790" s="165"/>
      <c r="C790" s="148"/>
      <c r="D790" s="148"/>
      <c r="E790" s="166"/>
      <c r="F790" s="166"/>
      <c r="G790" s="166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  <c r="U790" s="166"/>
      <c r="V790" s="166"/>
      <c r="W790" s="166"/>
      <c r="X790" s="166"/>
      <c r="Y790" s="166"/>
      <c r="Z790" s="166"/>
      <c r="AA790" s="166"/>
      <c r="AB790" s="166"/>
      <c r="AC790" s="166"/>
      <c r="AD790" s="166"/>
      <c r="AE790" s="166"/>
      <c r="AF790" s="166"/>
      <c r="AG790" s="166"/>
      <c r="AH790" s="166"/>
      <c r="AI790" s="166"/>
      <c r="AJ790" s="166"/>
      <c r="AK790" s="166"/>
      <c r="AL790" s="166"/>
      <c r="AM790" s="166"/>
      <c r="AN790" s="166"/>
      <c r="AO790" s="166"/>
      <c r="AP790" s="166"/>
      <c r="AQ790" s="166"/>
      <c r="AR790" s="166"/>
      <c r="AS790" s="166"/>
      <c r="AT790" s="166"/>
      <c r="AU790" s="166"/>
      <c r="AV790" s="166"/>
      <c r="AW790" s="166"/>
      <c r="AX790" s="166"/>
      <c r="AY790" s="166"/>
      <c r="AZ790" s="166"/>
      <c r="BA790" s="166"/>
      <c r="BB790" s="166"/>
      <c r="BC790" s="166"/>
      <c r="BD790" s="166"/>
      <c r="BE790" s="166"/>
      <c r="BF790" s="166"/>
      <c r="BG790" s="166"/>
      <c r="BH790" s="166"/>
      <c r="BI790" s="166"/>
      <c r="BJ790" s="166"/>
      <c r="BK790" s="166"/>
      <c r="BL790" s="166"/>
      <c r="BM790" s="166"/>
      <c r="BN790" s="166"/>
      <c r="BO790" s="166"/>
      <c r="BP790" s="166"/>
      <c r="BQ790" s="166"/>
      <c r="BR790" s="166"/>
      <c r="BS790" s="166"/>
      <c r="BT790" s="166"/>
    </row>
    <row r="791" spans="1:72" ht="15.75" customHeight="1" thickBot="1" x14ac:dyDescent="0.3">
      <c r="A791" s="165"/>
      <c r="B791" s="165"/>
      <c r="C791" s="148"/>
      <c r="D791" s="148"/>
      <c r="E791" s="166"/>
      <c r="F791" s="166"/>
      <c r="G791" s="166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  <c r="U791" s="166"/>
      <c r="V791" s="166"/>
      <c r="W791" s="166"/>
      <c r="X791" s="166"/>
      <c r="Y791" s="166"/>
      <c r="Z791" s="166"/>
      <c r="AA791" s="166"/>
      <c r="AB791" s="166"/>
      <c r="AC791" s="166"/>
      <c r="AD791" s="166"/>
      <c r="AE791" s="166"/>
      <c r="AF791" s="166"/>
      <c r="AG791" s="166"/>
      <c r="AH791" s="166"/>
      <c r="AI791" s="166"/>
      <c r="AJ791" s="166"/>
      <c r="AK791" s="166"/>
      <c r="AL791" s="166"/>
      <c r="AM791" s="166"/>
      <c r="AN791" s="166"/>
      <c r="AO791" s="166"/>
      <c r="AP791" s="166"/>
      <c r="AQ791" s="166"/>
      <c r="AR791" s="166"/>
      <c r="AS791" s="166"/>
      <c r="AT791" s="166"/>
      <c r="AU791" s="166"/>
      <c r="AV791" s="166"/>
      <c r="AW791" s="166"/>
      <c r="AX791" s="166"/>
      <c r="AY791" s="166"/>
      <c r="AZ791" s="166"/>
      <c r="BA791" s="166"/>
      <c r="BB791" s="166"/>
      <c r="BC791" s="166"/>
      <c r="BD791" s="166"/>
      <c r="BE791" s="166"/>
      <c r="BF791" s="166"/>
      <c r="BG791" s="166"/>
      <c r="BH791" s="166"/>
      <c r="BI791" s="166"/>
      <c r="BJ791" s="166"/>
      <c r="BK791" s="166"/>
      <c r="BL791" s="166"/>
      <c r="BM791" s="166"/>
      <c r="BN791" s="166"/>
      <c r="BO791" s="166"/>
      <c r="BP791" s="166"/>
      <c r="BQ791" s="166"/>
      <c r="BR791" s="166"/>
      <c r="BS791" s="166"/>
      <c r="BT791" s="166"/>
    </row>
    <row r="792" spans="1:72" ht="15.75" customHeight="1" thickBot="1" x14ac:dyDescent="0.3">
      <c r="A792" s="165"/>
      <c r="B792" s="165"/>
      <c r="C792" s="148"/>
      <c r="D792" s="148"/>
      <c r="E792" s="166"/>
      <c r="F792" s="166"/>
      <c r="G792" s="166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  <c r="U792" s="166"/>
      <c r="V792" s="166"/>
      <c r="W792" s="166"/>
      <c r="X792" s="166"/>
      <c r="Y792" s="166"/>
      <c r="Z792" s="166"/>
      <c r="AA792" s="166"/>
      <c r="AB792" s="166"/>
      <c r="AC792" s="166"/>
      <c r="AD792" s="166"/>
      <c r="AE792" s="166"/>
      <c r="AF792" s="166"/>
      <c r="AG792" s="166"/>
      <c r="AH792" s="166"/>
      <c r="AI792" s="166"/>
      <c r="AJ792" s="166"/>
      <c r="AK792" s="166"/>
      <c r="AL792" s="166"/>
      <c r="AM792" s="166"/>
      <c r="AN792" s="166"/>
      <c r="AO792" s="166"/>
      <c r="AP792" s="166"/>
      <c r="AQ792" s="166"/>
      <c r="AR792" s="166"/>
      <c r="AS792" s="166"/>
      <c r="AT792" s="166"/>
      <c r="AU792" s="166"/>
      <c r="AV792" s="166"/>
      <c r="AW792" s="166"/>
      <c r="AX792" s="166"/>
      <c r="AY792" s="166"/>
      <c r="AZ792" s="166"/>
      <c r="BA792" s="166"/>
      <c r="BB792" s="166"/>
      <c r="BC792" s="166"/>
      <c r="BD792" s="166"/>
      <c r="BE792" s="166"/>
      <c r="BF792" s="166"/>
      <c r="BG792" s="166"/>
      <c r="BH792" s="166"/>
      <c r="BI792" s="166"/>
      <c r="BJ792" s="166"/>
      <c r="BK792" s="166"/>
      <c r="BL792" s="166"/>
      <c r="BM792" s="166"/>
      <c r="BN792" s="166"/>
      <c r="BO792" s="166"/>
      <c r="BP792" s="166"/>
      <c r="BQ792" s="166"/>
      <c r="BR792" s="166"/>
      <c r="BS792" s="166"/>
      <c r="BT792" s="166"/>
    </row>
    <row r="793" spans="1:72" ht="15.75" customHeight="1" thickBot="1" x14ac:dyDescent="0.3">
      <c r="A793" s="165"/>
      <c r="B793" s="165"/>
      <c r="C793" s="148"/>
      <c r="D793" s="148"/>
      <c r="E793" s="166"/>
      <c r="F793" s="166"/>
      <c r="G793" s="166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  <c r="U793" s="166"/>
      <c r="V793" s="166"/>
      <c r="W793" s="166"/>
      <c r="X793" s="166"/>
      <c r="Y793" s="166"/>
      <c r="Z793" s="166"/>
      <c r="AA793" s="166"/>
      <c r="AB793" s="166"/>
      <c r="AC793" s="166"/>
      <c r="AD793" s="166"/>
      <c r="AE793" s="166"/>
      <c r="AF793" s="166"/>
      <c r="AG793" s="166"/>
      <c r="AH793" s="166"/>
      <c r="AI793" s="166"/>
      <c r="AJ793" s="166"/>
      <c r="AK793" s="166"/>
      <c r="AL793" s="166"/>
      <c r="AM793" s="166"/>
      <c r="AN793" s="166"/>
      <c r="AO793" s="166"/>
      <c r="AP793" s="166"/>
      <c r="AQ793" s="166"/>
      <c r="AR793" s="166"/>
      <c r="AS793" s="166"/>
      <c r="AT793" s="166"/>
      <c r="AU793" s="166"/>
      <c r="AV793" s="166"/>
      <c r="AW793" s="166"/>
      <c r="AX793" s="166"/>
      <c r="AY793" s="166"/>
      <c r="AZ793" s="166"/>
      <c r="BA793" s="166"/>
      <c r="BB793" s="166"/>
      <c r="BC793" s="166"/>
      <c r="BD793" s="166"/>
      <c r="BE793" s="166"/>
      <c r="BF793" s="166"/>
      <c r="BG793" s="166"/>
      <c r="BH793" s="166"/>
      <c r="BI793" s="166"/>
      <c r="BJ793" s="166"/>
      <c r="BK793" s="166"/>
      <c r="BL793" s="166"/>
      <c r="BM793" s="166"/>
      <c r="BN793" s="166"/>
      <c r="BO793" s="166"/>
      <c r="BP793" s="166"/>
      <c r="BQ793" s="166"/>
      <c r="BR793" s="166"/>
      <c r="BS793" s="166"/>
      <c r="BT793" s="166"/>
    </row>
    <row r="794" spans="1:72" ht="15.75" customHeight="1" thickBot="1" x14ac:dyDescent="0.3">
      <c r="A794" s="165"/>
      <c r="B794" s="165"/>
      <c r="C794" s="148"/>
      <c r="D794" s="148"/>
      <c r="E794" s="166"/>
      <c r="F794" s="166"/>
      <c r="G794" s="166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  <c r="U794" s="166"/>
      <c r="V794" s="166"/>
      <c r="W794" s="166"/>
      <c r="X794" s="166"/>
      <c r="Y794" s="166"/>
      <c r="Z794" s="166"/>
      <c r="AA794" s="166"/>
      <c r="AB794" s="166"/>
      <c r="AC794" s="166"/>
      <c r="AD794" s="166"/>
      <c r="AE794" s="166"/>
      <c r="AF794" s="166"/>
      <c r="AG794" s="166"/>
      <c r="AH794" s="166"/>
      <c r="AI794" s="166"/>
      <c r="AJ794" s="166"/>
      <c r="AK794" s="166"/>
      <c r="AL794" s="166"/>
      <c r="AM794" s="166"/>
      <c r="AN794" s="166"/>
      <c r="AO794" s="166"/>
      <c r="AP794" s="166"/>
      <c r="AQ794" s="166"/>
      <c r="AR794" s="166"/>
      <c r="AS794" s="166"/>
      <c r="AT794" s="166"/>
      <c r="AU794" s="166"/>
      <c r="AV794" s="166"/>
      <c r="AW794" s="166"/>
      <c r="AX794" s="166"/>
      <c r="AY794" s="166"/>
      <c r="AZ794" s="166"/>
      <c r="BA794" s="166"/>
      <c r="BB794" s="166"/>
      <c r="BC794" s="166"/>
      <c r="BD794" s="166"/>
      <c r="BE794" s="166"/>
      <c r="BF794" s="166"/>
      <c r="BG794" s="166"/>
      <c r="BH794" s="166"/>
      <c r="BI794" s="166"/>
      <c r="BJ794" s="166"/>
      <c r="BK794" s="166"/>
      <c r="BL794" s="166"/>
      <c r="BM794" s="166"/>
      <c r="BN794" s="166"/>
      <c r="BO794" s="166"/>
      <c r="BP794" s="166"/>
      <c r="BQ794" s="166"/>
      <c r="BR794" s="166"/>
      <c r="BS794" s="166"/>
      <c r="BT794" s="166"/>
    </row>
    <row r="795" spans="1:72" ht="15.75" customHeight="1" thickBot="1" x14ac:dyDescent="0.3">
      <c r="A795" s="165"/>
      <c r="B795" s="165"/>
      <c r="C795" s="148"/>
      <c r="D795" s="148"/>
      <c r="E795" s="166"/>
      <c r="F795" s="166"/>
      <c r="G795" s="166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  <c r="U795" s="166"/>
      <c r="V795" s="166"/>
      <c r="W795" s="166"/>
      <c r="X795" s="166"/>
      <c r="Y795" s="166"/>
      <c r="Z795" s="166"/>
      <c r="AA795" s="166"/>
      <c r="AB795" s="166"/>
      <c r="AC795" s="166"/>
      <c r="AD795" s="166"/>
      <c r="AE795" s="166"/>
      <c r="AF795" s="166"/>
      <c r="AG795" s="166"/>
      <c r="AH795" s="166"/>
      <c r="AI795" s="166"/>
      <c r="AJ795" s="166"/>
      <c r="AK795" s="166"/>
      <c r="AL795" s="166"/>
      <c r="AM795" s="166"/>
      <c r="AN795" s="166"/>
      <c r="AO795" s="166"/>
      <c r="AP795" s="166"/>
      <c r="AQ795" s="166"/>
      <c r="AR795" s="166"/>
      <c r="AS795" s="166"/>
      <c r="AT795" s="166"/>
      <c r="AU795" s="166"/>
      <c r="AV795" s="166"/>
      <c r="AW795" s="166"/>
      <c r="AX795" s="166"/>
      <c r="AY795" s="166"/>
      <c r="AZ795" s="166"/>
      <c r="BA795" s="166"/>
      <c r="BB795" s="166"/>
      <c r="BC795" s="166"/>
      <c r="BD795" s="166"/>
      <c r="BE795" s="166"/>
      <c r="BF795" s="166"/>
      <c r="BG795" s="166"/>
      <c r="BH795" s="166"/>
      <c r="BI795" s="166"/>
      <c r="BJ795" s="166"/>
      <c r="BK795" s="166"/>
      <c r="BL795" s="166"/>
      <c r="BM795" s="166"/>
      <c r="BN795" s="166"/>
      <c r="BO795" s="166"/>
      <c r="BP795" s="166"/>
      <c r="BQ795" s="166"/>
      <c r="BR795" s="166"/>
      <c r="BS795" s="166"/>
      <c r="BT795" s="166"/>
    </row>
    <row r="796" spans="1:72" ht="15.75" customHeight="1" thickBot="1" x14ac:dyDescent="0.3">
      <c r="A796" s="165"/>
      <c r="B796" s="165"/>
      <c r="C796" s="148"/>
      <c r="D796" s="148"/>
      <c r="E796" s="166"/>
      <c r="F796" s="166"/>
      <c r="G796" s="166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  <c r="U796" s="166"/>
      <c r="V796" s="166"/>
      <c r="W796" s="166"/>
      <c r="X796" s="166"/>
      <c r="Y796" s="166"/>
      <c r="Z796" s="166"/>
      <c r="AA796" s="166"/>
      <c r="AB796" s="166"/>
      <c r="AC796" s="166"/>
      <c r="AD796" s="166"/>
      <c r="AE796" s="166"/>
      <c r="AF796" s="166"/>
      <c r="AG796" s="166"/>
      <c r="AH796" s="166"/>
      <c r="AI796" s="166"/>
      <c r="AJ796" s="166"/>
      <c r="AK796" s="166"/>
      <c r="AL796" s="166"/>
      <c r="AM796" s="166"/>
      <c r="AN796" s="166"/>
      <c r="AO796" s="166"/>
      <c r="AP796" s="166"/>
      <c r="AQ796" s="166"/>
      <c r="AR796" s="166"/>
      <c r="AS796" s="166"/>
      <c r="AT796" s="166"/>
      <c r="AU796" s="166"/>
      <c r="AV796" s="166"/>
      <c r="AW796" s="166"/>
      <c r="AX796" s="166"/>
      <c r="AY796" s="166"/>
      <c r="AZ796" s="166"/>
      <c r="BA796" s="166"/>
      <c r="BB796" s="166"/>
      <c r="BC796" s="166"/>
      <c r="BD796" s="166"/>
      <c r="BE796" s="166"/>
      <c r="BF796" s="166"/>
      <c r="BG796" s="166"/>
      <c r="BH796" s="166"/>
      <c r="BI796" s="166"/>
      <c r="BJ796" s="166"/>
      <c r="BK796" s="166"/>
      <c r="BL796" s="166"/>
      <c r="BM796" s="166"/>
      <c r="BN796" s="166"/>
      <c r="BO796" s="166"/>
      <c r="BP796" s="166"/>
      <c r="BQ796" s="166"/>
      <c r="BR796" s="166"/>
      <c r="BS796" s="166"/>
      <c r="BT796" s="166"/>
    </row>
    <row r="797" spans="1:72" ht="15.75" customHeight="1" thickBot="1" x14ac:dyDescent="0.3">
      <c r="A797" s="165"/>
      <c r="B797" s="165"/>
      <c r="C797" s="148"/>
      <c r="D797" s="148"/>
      <c r="E797" s="166"/>
      <c r="F797" s="166"/>
      <c r="G797" s="166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  <c r="U797" s="166"/>
      <c r="V797" s="166"/>
      <c r="W797" s="166"/>
      <c r="X797" s="166"/>
      <c r="Y797" s="166"/>
      <c r="Z797" s="166"/>
      <c r="AA797" s="166"/>
      <c r="AB797" s="166"/>
      <c r="AC797" s="166"/>
      <c r="AD797" s="166"/>
      <c r="AE797" s="166"/>
      <c r="AF797" s="166"/>
      <c r="AG797" s="166"/>
      <c r="AH797" s="166"/>
      <c r="AI797" s="166"/>
      <c r="AJ797" s="166"/>
      <c r="AK797" s="166"/>
      <c r="AL797" s="166"/>
      <c r="AM797" s="166"/>
      <c r="AN797" s="166"/>
      <c r="AO797" s="166"/>
      <c r="AP797" s="166"/>
      <c r="AQ797" s="166"/>
      <c r="AR797" s="166"/>
      <c r="AS797" s="166"/>
      <c r="AT797" s="166"/>
      <c r="AU797" s="166"/>
      <c r="AV797" s="166"/>
      <c r="AW797" s="166"/>
      <c r="AX797" s="166"/>
      <c r="AY797" s="166"/>
      <c r="AZ797" s="166"/>
      <c r="BA797" s="166"/>
      <c r="BB797" s="166"/>
      <c r="BC797" s="166"/>
      <c r="BD797" s="166"/>
      <c r="BE797" s="166"/>
      <c r="BF797" s="166"/>
      <c r="BG797" s="166"/>
      <c r="BH797" s="166"/>
      <c r="BI797" s="166"/>
      <c r="BJ797" s="166"/>
      <c r="BK797" s="166"/>
      <c r="BL797" s="166"/>
      <c r="BM797" s="166"/>
      <c r="BN797" s="166"/>
      <c r="BO797" s="166"/>
      <c r="BP797" s="166"/>
      <c r="BQ797" s="166"/>
      <c r="BR797" s="166"/>
      <c r="BS797" s="166"/>
      <c r="BT797" s="166"/>
    </row>
    <row r="798" spans="1:72" ht="15.75" customHeight="1" thickBot="1" x14ac:dyDescent="0.3">
      <c r="A798" s="165"/>
      <c r="B798" s="165"/>
      <c r="C798" s="148"/>
      <c r="D798" s="148"/>
      <c r="E798" s="166"/>
      <c r="F798" s="166"/>
      <c r="G798" s="166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  <c r="U798" s="166"/>
      <c r="V798" s="166"/>
      <c r="W798" s="166"/>
      <c r="X798" s="166"/>
      <c r="Y798" s="166"/>
      <c r="Z798" s="166"/>
      <c r="AA798" s="166"/>
      <c r="AB798" s="166"/>
      <c r="AC798" s="166"/>
      <c r="AD798" s="166"/>
      <c r="AE798" s="166"/>
      <c r="AF798" s="166"/>
      <c r="AG798" s="166"/>
      <c r="AH798" s="166"/>
      <c r="AI798" s="166"/>
      <c r="AJ798" s="166"/>
      <c r="AK798" s="166"/>
      <c r="AL798" s="166"/>
      <c r="AM798" s="166"/>
      <c r="AN798" s="166"/>
      <c r="AO798" s="166"/>
      <c r="AP798" s="166"/>
      <c r="AQ798" s="166"/>
      <c r="AR798" s="166"/>
      <c r="AS798" s="166"/>
      <c r="AT798" s="166"/>
      <c r="AU798" s="166"/>
      <c r="AV798" s="166"/>
      <c r="AW798" s="166"/>
      <c r="AX798" s="166"/>
      <c r="AY798" s="166"/>
      <c r="AZ798" s="166"/>
      <c r="BA798" s="166"/>
      <c r="BB798" s="166"/>
      <c r="BC798" s="166"/>
      <c r="BD798" s="166"/>
      <c r="BE798" s="166"/>
      <c r="BF798" s="166"/>
      <c r="BG798" s="166"/>
      <c r="BH798" s="166"/>
      <c r="BI798" s="166"/>
      <c r="BJ798" s="166"/>
      <c r="BK798" s="166"/>
      <c r="BL798" s="166"/>
      <c r="BM798" s="166"/>
      <c r="BN798" s="166"/>
      <c r="BO798" s="166"/>
      <c r="BP798" s="166"/>
      <c r="BQ798" s="166"/>
      <c r="BR798" s="166"/>
      <c r="BS798" s="166"/>
      <c r="BT798" s="166"/>
    </row>
    <row r="799" spans="1:72" ht="15.75" customHeight="1" thickBot="1" x14ac:dyDescent="0.3">
      <c r="A799" s="165"/>
      <c r="B799" s="165"/>
      <c r="C799" s="148"/>
      <c r="D799" s="148"/>
      <c r="E799" s="166"/>
      <c r="F799" s="166"/>
      <c r="G799" s="166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  <c r="U799" s="166"/>
      <c r="V799" s="166"/>
      <c r="W799" s="166"/>
      <c r="X799" s="166"/>
      <c r="Y799" s="166"/>
      <c r="Z799" s="166"/>
      <c r="AA799" s="166"/>
      <c r="AB799" s="166"/>
      <c r="AC799" s="166"/>
      <c r="AD799" s="166"/>
      <c r="AE799" s="166"/>
      <c r="AF799" s="166"/>
      <c r="AG799" s="166"/>
      <c r="AH799" s="166"/>
      <c r="AI799" s="166"/>
      <c r="AJ799" s="166"/>
      <c r="AK799" s="166"/>
      <c r="AL799" s="166"/>
      <c r="AM799" s="166"/>
      <c r="AN799" s="166"/>
      <c r="AO799" s="166"/>
      <c r="AP799" s="166"/>
      <c r="AQ799" s="166"/>
      <c r="AR799" s="166"/>
      <c r="AS799" s="166"/>
      <c r="AT799" s="166"/>
      <c r="AU799" s="166"/>
      <c r="AV799" s="166"/>
      <c r="AW799" s="166"/>
      <c r="AX799" s="166"/>
      <c r="AY799" s="166"/>
      <c r="AZ799" s="166"/>
      <c r="BA799" s="166"/>
      <c r="BB799" s="166"/>
      <c r="BC799" s="166"/>
      <c r="BD799" s="166"/>
      <c r="BE799" s="166"/>
      <c r="BF799" s="166"/>
      <c r="BG799" s="166"/>
      <c r="BH799" s="166"/>
      <c r="BI799" s="166"/>
      <c r="BJ799" s="166"/>
      <c r="BK799" s="166"/>
      <c r="BL799" s="166"/>
      <c r="BM799" s="166"/>
      <c r="BN799" s="166"/>
      <c r="BO799" s="166"/>
      <c r="BP799" s="166"/>
      <c r="BQ799" s="166"/>
      <c r="BR799" s="166"/>
      <c r="BS799" s="166"/>
      <c r="BT799" s="166"/>
    </row>
    <row r="800" spans="1:72" ht="15.75" customHeight="1" thickBot="1" x14ac:dyDescent="0.3">
      <c r="A800" s="165"/>
      <c r="B800" s="165"/>
      <c r="C800" s="148"/>
      <c r="D800" s="148"/>
      <c r="E800" s="166"/>
      <c r="F800" s="166"/>
      <c r="G800" s="166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  <c r="U800" s="166"/>
      <c r="V800" s="166"/>
      <c r="W800" s="166"/>
      <c r="X800" s="166"/>
      <c r="Y800" s="166"/>
      <c r="Z800" s="166"/>
      <c r="AA800" s="166"/>
      <c r="AB800" s="166"/>
      <c r="AC800" s="166"/>
      <c r="AD800" s="166"/>
      <c r="AE800" s="166"/>
      <c r="AF800" s="166"/>
      <c r="AG800" s="166"/>
      <c r="AH800" s="166"/>
      <c r="AI800" s="166"/>
      <c r="AJ800" s="166"/>
      <c r="AK800" s="166"/>
      <c r="AL800" s="166"/>
      <c r="AM800" s="166"/>
      <c r="AN800" s="166"/>
      <c r="AO800" s="166"/>
      <c r="AP800" s="166"/>
      <c r="AQ800" s="166"/>
      <c r="AR800" s="166"/>
      <c r="AS800" s="166"/>
      <c r="AT800" s="166"/>
      <c r="AU800" s="166"/>
      <c r="AV800" s="166"/>
      <c r="AW800" s="166"/>
      <c r="AX800" s="166"/>
      <c r="AY800" s="166"/>
      <c r="AZ800" s="166"/>
      <c r="BA800" s="166"/>
      <c r="BB800" s="166"/>
      <c r="BC800" s="166"/>
      <c r="BD800" s="166"/>
      <c r="BE800" s="166"/>
      <c r="BF800" s="166"/>
      <c r="BG800" s="166"/>
      <c r="BH800" s="166"/>
      <c r="BI800" s="166"/>
      <c r="BJ800" s="166"/>
      <c r="BK800" s="166"/>
      <c r="BL800" s="166"/>
      <c r="BM800" s="166"/>
      <c r="BN800" s="166"/>
      <c r="BO800" s="166"/>
      <c r="BP800" s="166"/>
      <c r="BQ800" s="166"/>
      <c r="BR800" s="166"/>
      <c r="BS800" s="166"/>
      <c r="BT800" s="166"/>
    </row>
    <row r="801" spans="1:72" ht="15.75" customHeight="1" thickBot="1" x14ac:dyDescent="0.3">
      <c r="A801" s="165"/>
      <c r="B801" s="165"/>
      <c r="C801" s="148"/>
      <c r="D801" s="148"/>
      <c r="E801" s="166"/>
      <c r="F801" s="166"/>
      <c r="G801" s="166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  <c r="U801" s="166"/>
      <c r="V801" s="166"/>
      <c r="W801" s="166"/>
      <c r="X801" s="166"/>
      <c r="Y801" s="166"/>
      <c r="Z801" s="166"/>
      <c r="AA801" s="166"/>
      <c r="AB801" s="166"/>
      <c r="AC801" s="166"/>
      <c r="AD801" s="166"/>
      <c r="AE801" s="166"/>
      <c r="AF801" s="166"/>
      <c r="AG801" s="166"/>
      <c r="AH801" s="166"/>
      <c r="AI801" s="166"/>
      <c r="AJ801" s="166"/>
      <c r="AK801" s="166"/>
      <c r="AL801" s="166"/>
      <c r="AM801" s="166"/>
      <c r="AN801" s="166"/>
      <c r="AO801" s="166"/>
      <c r="AP801" s="166"/>
      <c r="AQ801" s="166"/>
      <c r="AR801" s="166"/>
      <c r="AS801" s="166"/>
      <c r="AT801" s="166"/>
      <c r="AU801" s="166"/>
      <c r="AV801" s="166"/>
      <c r="AW801" s="166"/>
      <c r="AX801" s="166"/>
      <c r="AY801" s="166"/>
      <c r="AZ801" s="166"/>
      <c r="BA801" s="166"/>
      <c r="BB801" s="166"/>
      <c r="BC801" s="166"/>
      <c r="BD801" s="166"/>
      <c r="BE801" s="166"/>
      <c r="BF801" s="166"/>
      <c r="BG801" s="166"/>
      <c r="BH801" s="166"/>
      <c r="BI801" s="166"/>
      <c r="BJ801" s="166"/>
      <c r="BK801" s="166"/>
      <c r="BL801" s="166"/>
      <c r="BM801" s="166"/>
      <c r="BN801" s="166"/>
      <c r="BO801" s="166"/>
      <c r="BP801" s="166"/>
      <c r="BQ801" s="166"/>
      <c r="BR801" s="166"/>
      <c r="BS801" s="166"/>
      <c r="BT801" s="166"/>
    </row>
    <row r="802" spans="1:72" ht="15.75" customHeight="1" thickBot="1" x14ac:dyDescent="0.3">
      <c r="A802" s="165"/>
      <c r="B802" s="165"/>
      <c r="C802" s="148"/>
      <c r="D802" s="148"/>
      <c r="E802" s="166"/>
      <c r="F802" s="166"/>
      <c r="G802" s="166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  <c r="U802" s="166"/>
      <c r="V802" s="166"/>
      <c r="W802" s="166"/>
      <c r="X802" s="166"/>
      <c r="Y802" s="166"/>
      <c r="Z802" s="166"/>
      <c r="AA802" s="166"/>
      <c r="AB802" s="166"/>
      <c r="AC802" s="166"/>
      <c r="AD802" s="166"/>
      <c r="AE802" s="166"/>
      <c r="AF802" s="166"/>
      <c r="AG802" s="166"/>
      <c r="AH802" s="166"/>
      <c r="AI802" s="166"/>
      <c r="AJ802" s="166"/>
      <c r="AK802" s="166"/>
      <c r="AL802" s="166"/>
      <c r="AM802" s="166"/>
      <c r="AN802" s="166"/>
      <c r="AO802" s="166"/>
      <c r="AP802" s="166"/>
      <c r="AQ802" s="166"/>
      <c r="AR802" s="166"/>
      <c r="AS802" s="166"/>
      <c r="AT802" s="166"/>
      <c r="AU802" s="166"/>
      <c r="AV802" s="166"/>
      <c r="AW802" s="166"/>
      <c r="AX802" s="166"/>
      <c r="AY802" s="166"/>
      <c r="AZ802" s="166"/>
      <c r="BA802" s="166"/>
      <c r="BB802" s="166"/>
      <c r="BC802" s="166"/>
      <c r="BD802" s="166"/>
      <c r="BE802" s="166"/>
      <c r="BF802" s="166"/>
      <c r="BG802" s="166"/>
      <c r="BH802" s="166"/>
      <c r="BI802" s="166"/>
      <c r="BJ802" s="166"/>
      <c r="BK802" s="166"/>
      <c r="BL802" s="166"/>
      <c r="BM802" s="166"/>
      <c r="BN802" s="166"/>
      <c r="BO802" s="166"/>
      <c r="BP802" s="166"/>
      <c r="BQ802" s="166"/>
      <c r="BR802" s="166"/>
      <c r="BS802" s="166"/>
      <c r="BT802" s="166"/>
    </row>
    <row r="803" spans="1:72" ht="15.75" customHeight="1" thickBot="1" x14ac:dyDescent="0.3">
      <c r="A803" s="165"/>
      <c r="B803" s="165"/>
      <c r="C803" s="148"/>
      <c r="D803" s="148"/>
      <c r="E803" s="166"/>
      <c r="F803" s="166"/>
      <c r="G803" s="166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  <c r="U803" s="166"/>
      <c r="V803" s="166"/>
      <c r="W803" s="166"/>
      <c r="X803" s="166"/>
      <c r="Y803" s="166"/>
      <c r="Z803" s="166"/>
      <c r="AA803" s="166"/>
      <c r="AB803" s="166"/>
      <c r="AC803" s="166"/>
      <c r="AD803" s="166"/>
      <c r="AE803" s="166"/>
      <c r="AF803" s="166"/>
      <c r="AG803" s="166"/>
      <c r="AH803" s="166"/>
      <c r="AI803" s="166"/>
      <c r="AJ803" s="166"/>
      <c r="AK803" s="166"/>
      <c r="AL803" s="166"/>
      <c r="AM803" s="166"/>
      <c r="AN803" s="166"/>
      <c r="AO803" s="166"/>
      <c r="AP803" s="166"/>
      <c r="AQ803" s="166"/>
      <c r="AR803" s="166"/>
      <c r="AS803" s="166"/>
      <c r="AT803" s="166"/>
      <c r="AU803" s="166"/>
      <c r="AV803" s="166"/>
      <c r="AW803" s="166"/>
      <c r="AX803" s="166"/>
      <c r="AY803" s="166"/>
      <c r="AZ803" s="166"/>
      <c r="BA803" s="166"/>
      <c r="BB803" s="166"/>
      <c r="BC803" s="166"/>
      <c r="BD803" s="166"/>
      <c r="BE803" s="166"/>
      <c r="BF803" s="166"/>
      <c r="BG803" s="166"/>
      <c r="BH803" s="166"/>
      <c r="BI803" s="166"/>
      <c r="BJ803" s="166"/>
      <c r="BK803" s="166"/>
      <c r="BL803" s="166"/>
      <c r="BM803" s="166"/>
      <c r="BN803" s="166"/>
      <c r="BO803" s="166"/>
      <c r="BP803" s="166"/>
      <c r="BQ803" s="166"/>
      <c r="BR803" s="166"/>
      <c r="BS803" s="166"/>
      <c r="BT803" s="166"/>
    </row>
    <row r="804" spans="1:72" ht="15.75" customHeight="1" thickBot="1" x14ac:dyDescent="0.3">
      <c r="A804" s="165"/>
      <c r="B804" s="165"/>
      <c r="C804" s="148"/>
      <c r="D804" s="148"/>
      <c r="E804" s="166"/>
      <c r="F804" s="166"/>
      <c r="G804" s="166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  <c r="U804" s="166"/>
      <c r="V804" s="166"/>
      <c r="W804" s="166"/>
      <c r="X804" s="166"/>
      <c r="Y804" s="166"/>
      <c r="Z804" s="166"/>
      <c r="AA804" s="166"/>
      <c r="AB804" s="166"/>
      <c r="AC804" s="166"/>
      <c r="AD804" s="166"/>
      <c r="AE804" s="166"/>
      <c r="AF804" s="166"/>
      <c r="AG804" s="166"/>
      <c r="AH804" s="166"/>
      <c r="AI804" s="166"/>
      <c r="AJ804" s="166"/>
      <c r="AK804" s="166"/>
      <c r="AL804" s="166"/>
      <c r="AM804" s="166"/>
      <c r="AN804" s="166"/>
      <c r="AO804" s="166"/>
      <c r="AP804" s="166"/>
      <c r="AQ804" s="166"/>
      <c r="AR804" s="166"/>
      <c r="AS804" s="166"/>
      <c r="AT804" s="166"/>
      <c r="AU804" s="166"/>
      <c r="AV804" s="166"/>
      <c r="AW804" s="166"/>
      <c r="AX804" s="166"/>
      <c r="AY804" s="166"/>
      <c r="AZ804" s="166"/>
      <c r="BA804" s="166"/>
      <c r="BB804" s="166"/>
      <c r="BC804" s="166"/>
      <c r="BD804" s="166"/>
      <c r="BE804" s="166"/>
      <c r="BF804" s="166"/>
      <c r="BG804" s="166"/>
      <c r="BH804" s="166"/>
      <c r="BI804" s="166"/>
      <c r="BJ804" s="166"/>
      <c r="BK804" s="166"/>
      <c r="BL804" s="166"/>
      <c r="BM804" s="166"/>
      <c r="BN804" s="166"/>
      <c r="BO804" s="166"/>
      <c r="BP804" s="166"/>
      <c r="BQ804" s="166"/>
      <c r="BR804" s="166"/>
      <c r="BS804" s="166"/>
      <c r="BT804" s="166"/>
    </row>
    <row r="805" spans="1:72" ht="15.75" customHeight="1" thickBot="1" x14ac:dyDescent="0.3">
      <c r="A805" s="165"/>
      <c r="B805" s="165"/>
      <c r="C805" s="148"/>
      <c r="D805" s="148"/>
      <c r="E805" s="166"/>
      <c r="F805" s="166"/>
      <c r="G805" s="166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  <c r="U805" s="166"/>
      <c r="V805" s="166"/>
      <c r="W805" s="166"/>
      <c r="X805" s="166"/>
      <c r="Y805" s="166"/>
      <c r="Z805" s="166"/>
      <c r="AA805" s="166"/>
      <c r="AB805" s="166"/>
      <c r="AC805" s="166"/>
      <c r="AD805" s="166"/>
      <c r="AE805" s="166"/>
      <c r="AF805" s="166"/>
      <c r="AG805" s="166"/>
      <c r="AH805" s="166"/>
      <c r="AI805" s="166"/>
      <c r="AJ805" s="166"/>
      <c r="AK805" s="166"/>
      <c r="AL805" s="166"/>
      <c r="AM805" s="166"/>
      <c r="AN805" s="166"/>
      <c r="AO805" s="166"/>
      <c r="AP805" s="166"/>
      <c r="AQ805" s="166"/>
      <c r="AR805" s="166"/>
      <c r="AS805" s="166"/>
      <c r="AT805" s="166"/>
      <c r="AU805" s="166"/>
      <c r="AV805" s="166"/>
      <c r="AW805" s="166"/>
      <c r="AX805" s="166"/>
      <c r="AY805" s="166"/>
      <c r="AZ805" s="166"/>
      <c r="BA805" s="166"/>
      <c r="BB805" s="166"/>
      <c r="BC805" s="166"/>
      <c r="BD805" s="166"/>
      <c r="BE805" s="166"/>
      <c r="BF805" s="166"/>
      <c r="BG805" s="166"/>
      <c r="BH805" s="166"/>
      <c r="BI805" s="166"/>
      <c r="BJ805" s="166"/>
      <c r="BK805" s="166"/>
      <c r="BL805" s="166"/>
      <c r="BM805" s="166"/>
      <c r="BN805" s="166"/>
      <c r="BO805" s="166"/>
      <c r="BP805" s="166"/>
      <c r="BQ805" s="166"/>
      <c r="BR805" s="166"/>
      <c r="BS805" s="166"/>
      <c r="BT805" s="166"/>
    </row>
    <row r="806" spans="1:72" ht="15.75" customHeight="1" thickBot="1" x14ac:dyDescent="0.3">
      <c r="A806" s="165"/>
      <c r="B806" s="165"/>
      <c r="C806" s="148"/>
      <c r="D806" s="148"/>
      <c r="E806" s="166"/>
      <c r="F806" s="166"/>
      <c r="G806" s="166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  <c r="U806" s="166"/>
      <c r="V806" s="166"/>
      <c r="W806" s="166"/>
      <c r="X806" s="166"/>
      <c r="Y806" s="166"/>
      <c r="Z806" s="166"/>
      <c r="AA806" s="166"/>
      <c r="AB806" s="166"/>
      <c r="AC806" s="166"/>
      <c r="AD806" s="166"/>
      <c r="AE806" s="166"/>
      <c r="AF806" s="166"/>
      <c r="AG806" s="166"/>
      <c r="AH806" s="166"/>
      <c r="AI806" s="166"/>
      <c r="AJ806" s="166"/>
      <c r="AK806" s="166"/>
      <c r="AL806" s="166"/>
      <c r="AM806" s="166"/>
      <c r="AN806" s="166"/>
      <c r="AO806" s="166"/>
      <c r="AP806" s="166"/>
      <c r="AQ806" s="166"/>
      <c r="AR806" s="166"/>
      <c r="AS806" s="166"/>
      <c r="AT806" s="166"/>
      <c r="AU806" s="166"/>
      <c r="AV806" s="166"/>
      <c r="AW806" s="166"/>
      <c r="AX806" s="166"/>
      <c r="AY806" s="166"/>
      <c r="AZ806" s="166"/>
      <c r="BA806" s="166"/>
      <c r="BB806" s="166"/>
      <c r="BC806" s="166"/>
      <c r="BD806" s="166"/>
      <c r="BE806" s="166"/>
      <c r="BF806" s="166"/>
      <c r="BG806" s="166"/>
      <c r="BH806" s="166"/>
      <c r="BI806" s="166"/>
      <c r="BJ806" s="166"/>
      <c r="BK806" s="166"/>
      <c r="BL806" s="166"/>
      <c r="BM806" s="166"/>
      <c r="BN806" s="166"/>
      <c r="BO806" s="166"/>
      <c r="BP806" s="166"/>
      <c r="BQ806" s="166"/>
      <c r="BR806" s="166"/>
      <c r="BS806" s="166"/>
      <c r="BT806" s="166"/>
    </row>
    <row r="807" spans="1:72" ht="15.75" customHeight="1" thickBot="1" x14ac:dyDescent="0.3">
      <c r="A807" s="165"/>
      <c r="B807" s="165"/>
      <c r="C807" s="148"/>
      <c r="D807" s="148"/>
      <c r="E807" s="166"/>
      <c r="F807" s="166"/>
      <c r="G807" s="166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  <c r="U807" s="166"/>
      <c r="V807" s="166"/>
      <c r="W807" s="166"/>
      <c r="X807" s="166"/>
      <c r="Y807" s="166"/>
      <c r="Z807" s="166"/>
      <c r="AA807" s="166"/>
      <c r="AB807" s="166"/>
      <c r="AC807" s="166"/>
      <c r="AD807" s="166"/>
      <c r="AE807" s="166"/>
      <c r="AF807" s="166"/>
      <c r="AG807" s="166"/>
      <c r="AH807" s="166"/>
      <c r="AI807" s="166"/>
      <c r="AJ807" s="166"/>
      <c r="AK807" s="166"/>
      <c r="AL807" s="166"/>
      <c r="AM807" s="166"/>
      <c r="AN807" s="166"/>
      <c r="AO807" s="166"/>
      <c r="AP807" s="166"/>
      <c r="AQ807" s="166"/>
      <c r="AR807" s="166"/>
      <c r="AS807" s="166"/>
      <c r="AT807" s="166"/>
      <c r="AU807" s="166"/>
      <c r="AV807" s="166"/>
      <c r="AW807" s="166"/>
      <c r="AX807" s="166"/>
      <c r="AY807" s="166"/>
      <c r="AZ807" s="166"/>
      <c r="BA807" s="166"/>
      <c r="BB807" s="166"/>
      <c r="BC807" s="166"/>
      <c r="BD807" s="166"/>
      <c r="BE807" s="166"/>
      <c r="BF807" s="166"/>
      <c r="BG807" s="166"/>
      <c r="BH807" s="166"/>
      <c r="BI807" s="166"/>
      <c r="BJ807" s="166"/>
      <c r="BK807" s="166"/>
      <c r="BL807" s="166"/>
      <c r="BM807" s="166"/>
      <c r="BN807" s="166"/>
      <c r="BO807" s="166"/>
      <c r="BP807" s="166"/>
      <c r="BQ807" s="166"/>
      <c r="BR807" s="166"/>
      <c r="BS807" s="166"/>
      <c r="BT807" s="166"/>
    </row>
    <row r="808" spans="1:72" ht="15.75" customHeight="1" thickBot="1" x14ac:dyDescent="0.3">
      <c r="A808" s="165"/>
      <c r="B808" s="165"/>
      <c r="C808" s="148"/>
      <c r="D808" s="148"/>
      <c r="E808" s="166"/>
      <c r="F808" s="166"/>
      <c r="G808" s="166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  <c r="U808" s="166"/>
      <c r="V808" s="166"/>
      <c r="W808" s="166"/>
      <c r="X808" s="166"/>
      <c r="Y808" s="166"/>
      <c r="Z808" s="166"/>
      <c r="AA808" s="166"/>
      <c r="AB808" s="166"/>
      <c r="AC808" s="166"/>
      <c r="AD808" s="166"/>
      <c r="AE808" s="166"/>
      <c r="AF808" s="166"/>
      <c r="AG808" s="166"/>
      <c r="AH808" s="166"/>
      <c r="AI808" s="166"/>
      <c r="AJ808" s="166"/>
      <c r="AK808" s="166"/>
      <c r="AL808" s="166"/>
      <c r="AM808" s="166"/>
      <c r="AN808" s="166"/>
      <c r="AO808" s="166"/>
      <c r="AP808" s="166"/>
      <c r="AQ808" s="166"/>
      <c r="AR808" s="166"/>
      <c r="AS808" s="166"/>
      <c r="AT808" s="166"/>
      <c r="AU808" s="166"/>
      <c r="AV808" s="166"/>
      <c r="AW808" s="166"/>
      <c r="AX808" s="166"/>
      <c r="AY808" s="166"/>
      <c r="AZ808" s="166"/>
      <c r="BA808" s="166"/>
      <c r="BB808" s="166"/>
      <c r="BC808" s="166"/>
      <c r="BD808" s="166"/>
      <c r="BE808" s="166"/>
      <c r="BF808" s="166"/>
      <c r="BG808" s="166"/>
      <c r="BH808" s="166"/>
      <c r="BI808" s="166"/>
      <c r="BJ808" s="166"/>
      <c r="BK808" s="166"/>
      <c r="BL808" s="166"/>
      <c r="BM808" s="166"/>
      <c r="BN808" s="166"/>
      <c r="BO808" s="166"/>
      <c r="BP808" s="166"/>
      <c r="BQ808" s="166"/>
      <c r="BR808" s="166"/>
      <c r="BS808" s="166"/>
      <c r="BT808" s="166"/>
    </row>
    <row r="809" spans="1:72" ht="15.75" customHeight="1" thickBot="1" x14ac:dyDescent="0.3">
      <c r="A809" s="165"/>
      <c r="B809" s="165"/>
      <c r="C809" s="148"/>
      <c r="D809" s="148"/>
      <c r="E809" s="166"/>
      <c r="F809" s="166"/>
      <c r="G809" s="166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  <c r="U809" s="166"/>
      <c r="V809" s="166"/>
      <c r="W809" s="166"/>
      <c r="X809" s="166"/>
      <c r="Y809" s="166"/>
      <c r="Z809" s="166"/>
      <c r="AA809" s="166"/>
      <c r="AB809" s="166"/>
      <c r="AC809" s="166"/>
      <c r="AD809" s="166"/>
      <c r="AE809" s="166"/>
      <c r="AF809" s="166"/>
      <c r="AG809" s="166"/>
      <c r="AH809" s="166"/>
      <c r="AI809" s="166"/>
      <c r="AJ809" s="166"/>
      <c r="AK809" s="166"/>
      <c r="AL809" s="166"/>
      <c r="AM809" s="166"/>
      <c r="AN809" s="166"/>
      <c r="AO809" s="166"/>
      <c r="AP809" s="166"/>
      <c r="AQ809" s="166"/>
      <c r="AR809" s="166"/>
      <c r="AS809" s="166"/>
      <c r="AT809" s="166"/>
      <c r="AU809" s="166"/>
      <c r="AV809" s="166"/>
      <c r="AW809" s="166"/>
      <c r="AX809" s="166"/>
      <c r="AY809" s="166"/>
      <c r="AZ809" s="166"/>
      <c r="BA809" s="166"/>
      <c r="BB809" s="166"/>
      <c r="BC809" s="166"/>
      <c r="BD809" s="166"/>
      <c r="BE809" s="166"/>
      <c r="BF809" s="166"/>
      <c r="BG809" s="166"/>
      <c r="BH809" s="166"/>
      <c r="BI809" s="166"/>
      <c r="BJ809" s="166"/>
      <c r="BK809" s="166"/>
      <c r="BL809" s="166"/>
      <c r="BM809" s="166"/>
      <c r="BN809" s="166"/>
      <c r="BO809" s="166"/>
      <c r="BP809" s="166"/>
      <c r="BQ809" s="166"/>
      <c r="BR809" s="166"/>
      <c r="BS809" s="166"/>
      <c r="BT809" s="166"/>
    </row>
    <row r="810" spans="1:72" ht="15.75" customHeight="1" thickBot="1" x14ac:dyDescent="0.3">
      <c r="A810" s="165"/>
      <c r="B810" s="165"/>
      <c r="C810" s="148"/>
      <c r="D810" s="148"/>
      <c r="E810" s="166"/>
      <c r="F810" s="166"/>
      <c r="G810" s="166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  <c r="U810" s="166"/>
      <c r="V810" s="166"/>
      <c r="W810" s="166"/>
      <c r="X810" s="166"/>
      <c r="Y810" s="166"/>
      <c r="Z810" s="166"/>
      <c r="AA810" s="166"/>
      <c r="AB810" s="166"/>
      <c r="AC810" s="166"/>
      <c r="AD810" s="166"/>
      <c r="AE810" s="166"/>
      <c r="AF810" s="166"/>
      <c r="AG810" s="166"/>
      <c r="AH810" s="166"/>
      <c r="AI810" s="166"/>
      <c r="AJ810" s="166"/>
      <c r="AK810" s="166"/>
      <c r="AL810" s="166"/>
      <c r="AM810" s="166"/>
      <c r="AN810" s="166"/>
      <c r="AO810" s="166"/>
      <c r="AP810" s="166"/>
      <c r="AQ810" s="166"/>
      <c r="AR810" s="166"/>
      <c r="AS810" s="166"/>
      <c r="AT810" s="166"/>
      <c r="AU810" s="166"/>
      <c r="AV810" s="166"/>
      <c r="AW810" s="166"/>
      <c r="AX810" s="166"/>
      <c r="AY810" s="166"/>
      <c r="AZ810" s="166"/>
      <c r="BA810" s="166"/>
      <c r="BB810" s="166"/>
      <c r="BC810" s="166"/>
      <c r="BD810" s="166"/>
      <c r="BE810" s="166"/>
      <c r="BF810" s="166"/>
      <c r="BG810" s="166"/>
      <c r="BH810" s="166"/>
      <c r="BI810" s="166"/>
      <c r="BJ810" s="166"/>
      <c r="BK810" s="166"/>
      <c r="BL810" s="166"/>
      <c r="BM810" s="166"/>
      <c r="BN810" s="166"/>
      <c r="BO810" s="166"/>
      <c r="BP810" s="166"/>
      <c r="BQ810" s="166"/>
      <c r="BR810" s="166"/>
      <c r="BS810" s="166"/>
      <c r="BT810" s="166"/>
    </row>
    <row r="811" spans="1:72" ht="15.75" customHeight="1" thickBot="1" x14ac:dyDescent="0.3">
      <c r="A811" s="165"/>
      <c r="B811" s="165"/>
      <c r="C811" s="148"/>
      <c r="D811" s="148"/>
      <c r="E811" s="166"/>
      <c r="F811" s="166"/>
      <c r="G811" s="166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  <c r="U811" s="166"/>
      <c r="V811" s="166"/>
      <c r="W811" s="166"/>
      <c r="X811" s="166"/>
      <c r="Y811" s="166"/>
      <c r="Z811" s="166"/>
      <c r="AA811" s="166"/>
      <c r="AB811" s="166"/>
      <c r="AC811" s="166"/>
      <c r="AD811" s="166"/>
      <c r="AE811" s="166"/>
      <c r="AF811" s="166"/>
      <c r="AG811" s="166"/>
      <c r="AH811" s="166"/>
      <c r="AI811" s="166"/>
      <c r="AJ811" s="166"/>
      <c r="AK811" s="166"/>
      <c r="AL811" s="166"/>
      <c r="AM811" s="166"/>
      <c r="AN811" s="166"/>
      <c r="AO811" s="166"/>
      <c r="AP811" s="166"/>
      <c r="AQ811" s="166"/>
      <c r="AR811" s="166"/>
      <c r="AS811" s="166"/>
      <c r="AT811" s="166"/>
      <c r="AU811" s="166"/>
      <c r="AV811" s="166"/>
      <c r="AW811" s="166"/>
      <c r="AX811" s="166"/>
      <c r="AY811" s="166"/>
      <c r="AZ811" s="166"/>
      <c r="BA811" s="166"/>
      <c r="BB811" s="166"/>
      <c r="BC811" s="166"/>
      <c r="BD811" s="166"/>
      <c r="BE811" s="166"/>
      <c r="BF811" s="166"/>
      <c r="BG811" s="166"/>
      <c r="BH811" s="166"/>
      <c r="BI811" s="166"/>
      <c r="BJ811" s="166"/>
      <c r="BK811" s="166"/>
      <c r="BL811" s="166"/>
      <c r="BM811" s="166"/>
      <c r="BN811" s="166"/>
      <c r="BO811" s="166"/>
      <c r="BP811" s="166"/>
      <c r="BQ811" s="166"/>
      <c r="BR811" s="166"/>
      <c r="BS811" s="166"/>
      <c r="BT811" s="166"/>
    </row>
    <row r="812" spans="1:72" ht="15.75" customHeight="1" thickBot="1" x14ac:dyDescent="0.3">
      <c r="A812" s="165"/>
      <c r="B812" s="165"/>
      <c r="C812" s="148"/>
      <c r="D812" s="148"/>
      <c r="E812" s="166"/>
      <c r="F812" s="166"/>
      <c r="G812" s="166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  <c r="U812" s="166"/>
      <c r="V812" s="166"/>
      <c r="W812" s="166"/>
      <c r="X812" s="166"/>
      <c r="Y812" s="166"/>
      <c r="Z812" s="166"/>
      <c r="AA812" s="166"/>
      <c r="AB812" s="166"/>
      <c r="AC812" s="166"/>
      <c r="AD812" s="166"/>
      <c r="AE812" s="166"/>
      <c r="AF812" s="166"/>
      <c r="AG812" s="166"/>
      <c r="AH812" s="166"/>
      <c r="AI812" s="166"/>
      <c r="AJ812" s="166"/>
      <c r="AK812" s="166"/>
      <c r="AL812" s="166"/>
      <c r="AM812" s="166"/>
      <c r="AN812" s="166"/>
      <c r="AO812" s="166"/>
      <c r="AP812" s="166"/>
      <c r="AQ812" s="166"/>
      <c r="AR812" s="166"/>
      <c r="AS812" s="166"/>
      <c r="AT812" s="166"/>
      <c r="AU812" s="166"/>
      <c r="AV812" s="166"/>
      <c r="AW812" s="166"/>
      <c r="AX812" s="166"/>
      <c r="AY812" s="166"/>
      <c r="AZ812" s="166"/>
      <c r="BA812" s="166"/>
      <c r="BB812" s="166"/>
      <c r="BC812" s="166"/>
      <c r="BD812" s="166"/>
      <c r="BE812" s="166"/>
      <c r="BF812" s="166"/>
      <c r="BG812" s="166"/>
      <c r="BH812" s="166"/>
      <c r="BI812" s="166"/>
      <c r="BJ812" s="166"/>
      <c r="BK812" s="166"/>
      <c r="BL812" s="166"/>
      <c r="BM812" s="166"/>
      <c r="BN812" s="166"/>
      <c r="BO812" s="166"/>
      <c r="BP812" s="166"/>
      <c r="BQ812" s="166"/>
      <c r="BR812" s="166"/>
      <c r="BS812" s="166"/>
      <c r="BT812" s="166"/>
    </row>
    <row r="813" spans="1:72" ht="15.75" customHeight="1" thickBot="1" x14ac:dyDescent="0.3">
      <c r="A813" s="165"/>
      <c r="B813" s="165"/>
      <c r="C813" s="148"/>
      <c r="D813" s="148"/>
      <c r="E813" s="166"/>
      <c r="F813" s="166"/>
      <c r="G813" s="166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  <c r="U813" s="166"/>
      <c r="V813" s="166"/>
      <c r="W813" s="166"/>
      <c r="X813" s="166"/>
      <c r="Y813" s="166"/>
      <c r="Z813" s="166"/>
      <c r="AA813" s="166"/>
      <c r="AB813" s="166"/>
      <c r="AC813" s="166"/>
      <c r="AD813" s="166"/>
      <c r="AE813" s="166"/>
      <c r="AF813" s="166"/>
      <c r="AG813" s="166"/>
      <c r="AH813" s="166"/>
      <c r="AI813" s="166"/>
      <c r="AJ813" s="166"/>
      <c r="AK813" s="166"/>
      <c r="AL813" s="166"/>
      <c r="AM813" s="166"/>
      <c r="AN813" s="166"/>
      <c r="AO813" s="166"/>
      <c r="AP813" s="166"/>
      <c r="AQ813" s="166"/>
      <c r="AR813" s="166"/>
      <c r="AS813" s="166"/>
      <c r="AT813" s="166"/>
      <c r="AU813" s="166"/>
      <c r="AV813" s="166"/>
      <c r="AW813" s="166"/>
      <c r="AX813" s="166"/>
      <c r="AY813" s="166"/>
      <c r="AZ813" s="166"/>
      <c r="BA813" s="166"/>
      <c r="BB813" s="166"/>
      <c r="BC813" s="166"/>
      <c r="BD813" s="166"/>
      <c r="BE813" s="166"/>
      <c r="BF813" s="166"/>
      <c r="BG813" s="166"/>
      <c r="BH813" s="166"/>
      <c r="BI813" s="166"/>
      <c r="BJ813" s="166"/>
      <c r="BK813" s="166"/>
      <c r="BL813" s="166"/>
      <c r="BM813" s="166"/>
      <c r="BN813" s="166"/>
      <c r="BO813" s="166"/>
      <c r="BP813" s="166"/>
      <c r="BQ813" s="166"/>
      <c r="BR813" s="166"/>
      <c r="BS813" s="166"/>
      <c r="BT813" s="166"/>
    </row>
    <row r="814" spans="1:72" ht="15.75" customHeight="1" thickBot="1" x14ac:dyDescent="0.3">
      <c r="A814" s="165"/>
      <c r="B814" s="165"/>
      <c r="C814" s="148"/>
      <c r="D814" s="148"/>
      <c r="E814" s="166"/>
      <c r="F814" s="166"/>
      <c r="G814" s="166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  <c r="U814" s="166"/>
      <c r="V814" s="166"/>
      <c r="W814" s="166"/>
      <c r="X814" s="166"/>
      <c r="Y814" s="166"/>
      <c r="Z814" s="166"/>
      <c r="AA814" s="166"/>
      <c r="AB814" s="166"/>
      <c r="AC814" s="166"/>
      <c r="AD814" s="166"/>
      <c r="AE814" s="166"/>
      <c r="AF814" s="166"/>
      <c r="AG814" s="166"/>
      <c r="AH814" s="166"/>
      <c r="AI814" s="166"/>
      <c r="AJ814" s="166"/>
      <c r="AK814" s="166"/>
      <c r="AL814" s="166"/>
      <c r="AM814" s="166"/>
      <c r="AN814" s="166"/>
      <c r="AO814" s="166"/>
      <c r="AP814" s="166"/>
      <c r="AQ814" s="166"/>
      <c r="AR814" s="166"/>
      <c r="AS814" s="166"/>
      <c r="AT814" s="166"/>
      <c r="AU814" s="166"/>
      <c r="AV814" s="166"/>
      <c r="AW814" s="166"/>
      <c r="AX814" s="166"/>
      <c r="AY814" s="166"/>
      <c r="AZ814" s="166"/>
      <c r="BA814" s="166"/>
      <c r="BB814" s="166"/>
      <c r="BC814" s="166"/>
      <c r="BD814" s="166"/>
      <c r="BE814" s="166"/>
      <c r="BF814" s="166"/>
      <c r="BG814" s="166"/>
      <c r="BH814" s="166"/>
      <c r="BI814" s="166"/>
      <c r="BJ814" s="166"/>
      <c r="BK814" s="166"/>
      <c r="BL814" s="166"/>
      <c r="BM814" s="166"/>
      <c r="BN814" s="166"/>
      <c r="BO814" s="166"/>
      <c r="BP814" s="166"/>
      <c r="BQ814" s="166"/>
      <c r="BR814" s="166"/>
      <c r="BS814" s="166"/>
      <c r="BT814" s="166"/>
    </row>
    <row r="815" spans="1:72" ht="15.75" customHeight="1" thickBot="1" x14ac:dyDescent="0.3">
      <c r="A815" s="165"/>
      <c r="B815" s="165"/>
      <c r="C815" s="148"/>
      <c r="D815" s="148"/>
      <c r="E815" s="166"/>
      <c r="F815" s="166"/>
      <c r="G815" s="166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  <c r="U815" s="166"/>
      <c r="V815" s="166"/>
      <c r="W815" s="166"/>
      <c r="X815" s="166"/>
      <c r="Y815" s="166"/>
      <c r="Z815" s="166"/>
      <c r="AA815" s="166"/>
      <c r="AB815" s="166"/>
      <c r="AC815" s="166"/>
      <c r="AD815" s="166"/>
      <c r="AE815" s="166"/>
      <c r="AF815" s="166"/>
      <c r="AG815" s="166"/>
      <c r="AH815" s="166"/>
      <c r="AI815" s="166"/>
      <c r="AJ815" s="166"/>
      <c r="AK815" s="166"/>
      <c r="AL815" s="166"/>
      <c r="AM815" s="166"/>
      <c r="AN815" s="166"/>
      <c r="AO815" s="166"/>
      <c r="AP815" s="166"/>
      <c r="AQ815" s="166"/>
      <c r="AR815" s="166"/>
      <c r="AS815" s="166"/>
      <c r="AT815" s="166"/>
      <c r="AU815" s="166"/>
      <c r="AV815" s="166"/>
      <c r="AW815" s="166"/>
      <c r="AX815" s="166"/>
      <c r="AY815" s="166"/>
      <c r="AZ815" s="166"/>
      <c r="BA815" s="166"/>
      <c r="BB815" s="166"/>
      <c r="BC815" s="166"/>
      <c r="BD815" s="166"/>
      <c r="BE815" s="166"/>
      <c r="BF815" s="166"/>
      <c r="BG815" s="166"/>
      <c r="BH815" s="166"/>
      <c r="BI815" s="166"/>
      <c r="BJ815" s="166"/>
      <c r="BK815" s="166"/>
      <c r="BL815" s="166"/>
      <c r="BM815" s="166"/>
      <c r="BN815" s="166"/>
      <c r="BO815" s="166"/>
      <c r="BP815" s="166"/>
      <c r="BQ815" s="166"/>
      <c r="BR815" s="166"/>
      <c r="BS815" s="166"/>
      <c r="BT815" s="166"/>
    </row>
    <row r="816" spans="1:72" ht="15.75" customHeight="1" thickBot="1" x14ac:dyDescent="0.3">
      <c r="A816" s="165"/>
      <c r="B816" s="165"/>
      <c r="C816" s="148"/>
      <c r="D816" s="148"/>
      <c r="E816" s="166"/>
      <c r="F816" s="166"/>
      <c r="G816" s="166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  <c r="U816" s="166"/>
      <c r="V816" s="166"/>
      <c r="W816" s="166"/>
      <c r="X816" s="166"/>
      <c r="Y816" s="166"/>
      <c r="Z816" s="166"/>
      <c r="AA816" s="166"/>
      <c r="AB816" s="166"/>
      <c r="AC816" s="166"/>
      <c r="AD816" s="166"/>
      <c r="AE816" s="166"/>
      <c r="AF816" s="166"/>
      <c r="AG816" s="166"/>
      <c r="AH816" s="166"/>
      <c r="AI816" s="166"/>
      <c r="AJ816" s="166"/>
      <c r="AK816" s="166"/>
      <c r="AL816" s="166"/>
      <c r="AM816" s="166"/>
      <c r="AN816" s="166"/>
      <c r="AO816" s="166"/>
      <c r="AP816" s="166"/>
      <c r="AQ816" s="166"/>
      <c r="AR816" s="166"/>
      <c r="AS816" s="166"/>
      <c r="AT816" s="166"/>
      <c r="AU816" s="166"/>
      <c r="AV816" s="166"/>
      <c r="AW816" s="166"/>
      <c r="AX816" s="166"/>
      <c r="AY816" s="166"/>
      <c r="AZ816" s="166"/>
      <c r="BA816" s="166"/>
      <c r="BB816" s="166"/>
      <c r="BC816" s="166"/>
      <c r="BD816" s="166"/>
      <c r="BE816" s="166"/>
      <c r="BF816" s="166"/>
      <c r="BG816" s="166"/>
      <c r="BH816" s="166"/>
      <c r="BI816" s="166"/>
      <c r="BJ816" s="166"/>
      <c r="BK816" s="166"/>
      <c r="BL816" s="166"/>
      <c r="BM816" s="166"/>
      <c r="BN816" s="166"/>
      <c r="BO816" s="166"/>
      <c r="BP816" s="166"/>
      <c r="BQ816" s="166"/>
      <c r="BR816" s="166"/>
      <c r="BS816" s="166"/>
      <c r="BT816" s="166"/>
    </row>
    <row r="817" spans="1:72" ht="15.75" customHeight="1" thickBot="1" x14ac:dyDescent="0.3">
      <c r="A817" s="165"/>
      <c r="B817" s="165"/>
      <c r="C817" s="148"/>
      <c r="D817" s="148"/>
      <c r="E817" s="166"/>
      <c r="F817" s="166"/>
      <c r="G817" s="166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  <c r="U817" s="166"/>
      <c r="V817" s="166"/>
      <c r="W817" s="166"/>
      <c r="X817" s="166"/>
      <c r="Y817" s="166"/>
      <c r="Z817" s="166"/>
      <c r="AA817" s="166"/>
      <c r="AB817" s="166"/>
      <c r="AC817" s="166"/>
      <c r="AD817" s="166"/>
      <c r="AE817" s="166"/>
      <c r="AF817" s="166"/>
      <c r="AG817" s="166"/>
      <c r="AH817" s="166"/>
      <c r="AI817" s="166"/>
      <c r="AJ817" s="166"/>
      <c r="AK817" s="166"/>
      <c r="AL817" s="166"/>
      <c r="AM817" s="166"/>
      <c r="AN817" s="166"/>
      <c r="AO817" s="166"/>
      <c r="AP817" s="166"/>
      <c r="AQ817" s="166"/>
      <c r="AR817" s="166"/>
      <c r="AS817" s="166"/>
      <c r="AT817" s="166"/>
      <c r="AU817" s="166"/>
      <c r="AV817" s="166"/>
      <c r="AW817" s="166"/>
      <c r="AX817" s="166"/>
      <c r="AY817" s="166"/>
      <c r="AZ817" s="166"/>
      <c r="BA817" s="166"/>
      <c r="BB817" s="166"/>
      <c r="BC817" s="166"/>
      <c r="BD817" s="166"/>
      <c r="BE817" s="166"/>
      <c r="BF817" s="166"/>
      <c r="BG817" s="166"/>
      <c r="BH817" s="166"/>
      <c r="BI817" s="166"/>
      <c r="BJ817" s="166"/>
      <c r="BK817" s="166"/>
      <c r="BL817" s="166"/>
      <c r="BM817" s="166"/>
      <c r="BN817" s="166"/>
      <c r="BO817" s="166"/>
      <c r="BP817" s="166"/>
      <c r="BQ817" s="166"/>
      <c r="BR817" s="166"/>
      <c r="BS817" s="166"/>
      <c r="BT817" s="166"/>
    </row>
    <row r="818" spans="1:72" ht="15.75" customHeight="1" thickBot="1" x14ac:dyDescent="0.3">
      <c r="A818" s="165"/>
      <c r="B818" s="165"/>
      <c r="C818" s="148"/>
      <c r="D818" s="148"/>
      <c r="E818" s="166"/>
      <c r="F818" s="166"/>
      <c r="G818" s="166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  <c r="U818" s="166"/>
      <c r="V818" s="166"/>
      <c r="W818" s="166"/>
      <c r="X818" s="166"/>
      <c r="Y818" s="166"/>
      <c r="Z818" s="166"/>
      <c r="AA818" s="166"/>
      <c r="AB818" s="166"/>
      <c r="AC818" s="166"/>
      <c r="AD818" s="166"/>
      <c r="AE818" s="166"/>
      <c r="AF818" s="166"/>
      <c r="AG818" s="166"/>
      <c r="AH818" s="166"/>
      <c r="AI818" s="166"/>
      <c r="AJ818" s="166"/>
      <c r="AK818" s="166"/>
      <c r="AL818" s="166"/>
      <c r="AM818" s="166"/>
      <c r="AN818" s="166"/>
      <c r="AO818" s="166"/>
      <c r="AP818" s="166"/>
      <c r="AQ818" s="166"/>
      <c r="AR818" s="166"/>
      <c r="AS818" s="166"/>
      <c r="AT818" s="166"/>
      <c r="AU818" s="166"/>
      <c r="AV818" s="166"/>
      <c r="AW818" s="166"/>
      <c r="AX818" s="166"/>
      <c r="AY818" s="166"/>
      <c r="AZ818" s="166"/>
      <c r="BA818" s="166"/>
      <c r="BB818" s="166"/>
      <c r="BC818" s="166"/>
      <c r="BD818" s="166"/>
      <c r="BE818" s="166"/>
      <c r="BF818" s="166"/>
      <c r="BG818" s="166"/>
      <c r="BH818" s="166"/>
      <c r="BI818" s="166"/>
      <c r="BJ818" s="166"/>
      <c r="BK818" s="166"/>
      <c r="BL818" s="166"/>
      <c r="BM818" s="166"/>
      <c r="BN818" s="166"/>
      <c r="BO818" s="166"/>
      <c r="BP818" s="166"/>
      <c r="BQ818" s="166"/>
      <c r="BR818" s="166"/>
      <c r="BS818" s="166"/>
      <c r="BT818" s="166"/>
    </row>
    <row r="819" spans="1:72" ht="15.75" customHeight="1" thickBot="1" x14ac:dyDescent="0.3">
      <c r="A819" s="165"/>
      <c r="B819" s="165"/>
      <c r="C819" s="148"/>
      <c r="D819" s="148"/>
      <c r="E819" s="166"/>
      <c r="F819" s="166"/>
      <c r="G819" s="166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  <c r="U819" s="166"/>
      <c r="V819" s="166"/>
      <c r="W819" s="166"/>
      <c r="X819" s="166"/>
      <c r="Y819" s="166"/>
      <c r="Z819" s="166"/>
      <c r="AA819" s="166"/>
      <c r="AB819" s="166"/>
      <c r="AC819" s="166"/>
      <c r="AD819" s="166"/>
      <c r="AE819" s="166"/>
      <c r="AF819" s="166"/>
      <c r="AG819" s="166"/>
      <c r="AH819" s="166"/>
      <c r="AI819" s="166"/>
      <c r="AJ819" s="166"/>
      <c r="AK819" s="166"/>
      <c r="AL819" s="166"/>
      <c r="AM819" s="166"/>
      <c r="AN819" s="166"/>
      <c r="AO819" s="166"/>
      <c r="AP819" s="166"/>
      <c r="AQ819" s="166"/>
      <c r="AR819" s="166"/>
      <c r="AS819" s="166"/>
      <c r="AT819" s="166"/>
      <c r="AU819" s="166"/>
      <c r="AV819" s="166"/>
      <c r="AW819" s="166"/>
      <c r="AX819" s="166"/>
      <c r="AY819" s="166"/>
      <c r="AZ819" s="166"/>
      <c r="BA819" s="166"/>
      <c r="BB819" s="166"/>
      <c r="BC819" s="166"/>
      <c r="BD819" s="166"/>
      <c r="BE819" s="166"/>
      <c r="BF819" s="166"/>
      <c r="BG819" s="166"/>
      <c r="BH819" s="166"/>
      <c r="BI819" s="166"/>
      <c r="BJ819" s="166"/>
      <c r="BK819" s="166"/>
      <c r="BL819" s="166"/>
      <c r="BM819" s="166"/>
      <c r="BN819" s="166"/>
      <c r="BO819" s="166"/>
      <c r="BP819" s="166"/>
      <c r="BQ819" s="166"/>
      <c r="BR819" s="166"/>
      <c r="BS819" s="166"/>
      <c r="BT819" s="166"/>
    </row>
    <row r="820" spans="1:72" ht="15.75" customHeight="1" thickBot="1" x14ac:dyDescent="0.3">
      <c r="A820" s="165"/>
      <c r="B820" s="165"/>
      <c r="C820" s="148"/>
      <c r="D820" s="148"/>
      <c r="E820" s="166"/>
      <c r="F820" s="166"/>
      <c r="G820" s="166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  <c r="U820" s="166"/>
      <c r="V820" s="166"/>
      <c r="W820" s="166"/>
      <c r="X820" s="166"/>
      <c r="Y820" s="166"/>
      <c r="Z820" s="166"/>
      <c r="AA820" s="166"/>
      <c r="AB820" s="166"/>
      <c r="AC820" s="166"/>
      <c r="AD820" s="166"/>
      <c r="AE820" s="166"/>
      <c r="AF820" s="166"/>
      <c r="AG820" s="166"/>
      <c r="AH820" s="166"/>
      <c r="AI820" s="166"/>
      <c r="AJ820" s="166"/>
      <c r="AK820" s="166"/>
      <c r="AL820" s="166"/>
      <c r="AM820" s="166"/>
      <c r="AN820" s="166"/>
      <c r="AO820" s="166"/>
      <c r="AP820" s="166"/>
      <c r="AQ820" s="166"/>
      <c r="AR820" s="166"/>
      <c r="AS820" s="166"/>
      <c r="AT820" s="166"/>
      <c r="AU820" s="166"/>
      <c r="AV820" s="166"/>
      <c r="AW820" s="166"/>
      <c r="AX820" s="166"/>
      <c r="AY820" s="166"/>
      <c r="AZ820" s="166"/>
      <c r="BA820" s="166"/>
      <c r="BB820" s="166"/>
      <c r="BC820" s="166"/>
      <c r="BD820" s="166"/>
      <c r="BE820" s="166"/>
      <c r="BF820" s="166"/>
      <c r="BG820" s="166"/>
      <c r="BH820" s="166"/>
      <c r="BI820" s="166"/>
      <c r="BJ820" s="166"/>
      <c r="BK820" s="166"/>
      <c r="BL820" s="166"/>
      <c r="BM820" s="166"/>
      <c r="BN820" s="166"/>
      <c r="BO820" s="166"/>
      <c r="BP820" s="166"/>
      <c r="BQ820" s="166"/>
      <c r="BR820" s="166"/>
      <c r="BS820" s="166"/>
      <c r="BT820" s="166"/>
    </row>
    <row r="821" spans="1:72" ht="15.75" customHeight="1" thickBot="1" x14ac:dyDescent="0.3">
      <c r="A821" s="165"/>
      <c r="B821" s="165"/>
      <c r="C821" s="148"/>
      <c r="D821" s="148"/>
      <c r="E821" s="166"/>
      <c r="F821" s="166"/>
      <c r="G821" s="166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  <c r="U821" s="166"/>
      <c r="V821" s="166"/>
      <c r="W821" s="166"/>
      <c r="X821" s="166"/>
      <c r="Y821" s="166"/>
      <c r="Z821" s="166"/>
      <c r="AA821" s="166"/>
      <c r="AB821" s="166"/>
      <c r="AC821" s="166"/>
      <c r="AD821" s="166"/>
      <c r="AE821" s="166"/>
      <c r="AF821" s="166"/>
      <c r="AG821" s="166"/>
      <c r="AH821" s="166"/>
      <c r="AI821" s="166"/>
      <c r="AJ821" s="166"/>
      <c r="AK821" s="166"/>
      <c r="AL821" s="166"/>
      <c r="AM821" s="166"/>
      <c r="AN821" s="166"/>
      <c r="AO821" s="166"/>
      <c r="AP821" s="166"/>
      <c r="AQ821" s="166"/>
      <c r="AR821" s="166"/>
      <c r="AS821" s="166"/>
      <c r="AT821" s="166"/>
      <c r="AU821" s="166"/>
      <c r="AV821" s="166"/>
      <c r="AW821" s="166"/>
      <c r="AX821" s="166"/>
      <c r="AY821" s="166"/>
      <c r="AZ821" s="166"/>
      <c r="BA821" s="166"/>
      <c r="BB821" s="166"/>
      <c r="BC821" s="166"/>
      <c r="BD821" s="166"/>
      <c r="BE821" s="166"/>
      <c r="BF821" s="166"/>
      <c r="BG821" s="166"/>
      <c r="BH821" s="166"/>
      <c r="BI821" s="166"/>
      <c r="BJ821" s="166"/>
      <c r="BK821" s="166"/>
      <c r="BL821" s="166"/>
      <c r="BM821" s="166"/>
      <c r="BN821" s="166"/>
      <c r="BO821" s="166"/>
      <c r="BP821" s="166"/>
      <c r="BQ821" s="166"/>
      <c r="BR821" s="166"/>
      <c r="BS821" s="166"/>
      <c r="BT821" s="166"/>
    </row>
    <row r="822" spans="1:72" ht="15.75" customHeight="1" thickBot="1" x14ac:dyDescent="0.3">
      <c r="A822" s="165"/>
      <c r="B822" s="165"/>
      <c r="C822" s="148"/>
      <c r="D822" s="148"/>
      <c r="E822" s="166"/>
      <c r="F822" s="166"/>
      <c r="G822" s="166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  <c r="U822" s="166"/>
      <c r="V822" s="166"/>
      <c r="W822" s="166"/>
      <c r="X822" s="166"/>
      <c r="Y822" s="166"/>
      <c r="Z822" s="166"/>
      <c r="AA822" s="166"/>
      <c r="AB822" s="166"/>
      <c r="AC822" s="166"/>
      <c r="AD822" s="166"/>
      <c r="AE822" s="166"/>
      <c r="AF822" s="166"/>
      <c r="AG822" s="166"/>
      <c r="AH822" s="166"/>
      <c r="AI822" s="166"/>
      <c r="AJ822" s="166"/>
      <c r="AK822" s="166"/>
      <c r="AL822" s="166"/>
      <c r="AM822" s="166"/>
      <c r="AN822" s="166"/>
      <c r="AO822" s="166"/>
      <c r="AP822" s="166"/>
      <c r="AQ822" s="166"/>
      <c r="AR822" s="166"/>
      <c r="AS822" s="166"/>
      <c r="AT822" s="166"/>
      <c r="AU822" s="166"/>
      <c r="AV822" s="166"/>
      <c r="AW822" s="166"/>
      <c r="AX822" s="166"/>
      <c r="AY822" s="166"/>
      <c r="AZ822" s="166"/>
      <c r="BA822" s="166"/>
      <c r="BB822" s="166"/>
      <c r="BC822" s="166"/>
      <c r="BD822" s="166"/>
      <c r="BE822" s="166"/>
      <c r="BF822" s="166"/>
      <c r="BG822" s="166"/>
      <c r="BH822" s="166"/>
      <c r="BI822" s="166"/>
      <c r="BJ822" s="166"/>
      <c r="BK822" s="166"/>
      <c r="BL822" s="166"/>
      <c r="BM822" s="166"/>
      <c r="BN822" s="166"/>
      <c r="BO822" s="166"/>
      <c r="BP822" s="166"/>
      <c r="BQ822" s="166"/>
      <c r="BR822" s="166"/>
      <c r="BS822" s="166"/>
      <c r="BT822" s="166"/>
    </row>
    <row r="823" spans="1:72" ht="15.75" customHeight="1" thickBot="1" x14ac:dyDescent="0.3">
      <c r="A823" s="165"/>
      <c r="B823" s="165"/>
      <c r="C823" s="148"/>
      <c r="D823" s="148"/>
      <c r="E823" s="166"/>
      <c r="F823" s="166"/>
      <c r="G823" s="166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  <c r="U823" s="166"/>
      <c r="V823" s="166"/>
      <c r="W823" s="166"/>
      <c r="X823" s="166"/>
      <c r="Y823" s="166"/>
      <c r="Z823" s="166"/>
      <c r="AA823" s="166"/>
      <c r="AB823" s="166"/>
      <c r="AC823" s="166"/>
      <c r="AD823" s="166"/>
      <c r="AE823" s="166"/>
      <c r="AF823" s="166"/>
      <c r="AG823" s="166"/>
      <c r="AH823" s="166"/>
      <c r="AI823" s="166"/>
      <c r="AJ823" s="166"/>
      <c r="AK823" s="166"/>
      <c r="AL823" s="166"/>
      <c r="AM823" s="166"/>
      <c r="AN823" s="166"/>
      <c r="AO823" s="166"/>
      <c r="AP823" s="166"/>
      <c r="AQ823" s="166"/>
      <c r="AR823" s="166"/>
      <c r="AS823" s="166"/>
      <c r="AT823" s="166"/>
      <c r="AU823" s="166"/>
      <c r="AV823" s="166"/>
      <c r="AW823" s="166"/>
      <c r="AX823" s="166"/>
      <c r="AY823" s="166"/>
      <c r="AZ823" s="166"/>
      <c r="BA823" s="166"/>
      <c r="BB823" s="166"/>
      <c r="BC823" s="166"/>
      <c r="BD823" s="166"/>
      <c r="BE823" s="166"/>
      <c r="BF823" s="166"/>
      <c r="BG823" s="166"/>
      <c r="BH823" s="166"/>
      <c r="BI823" s="166"/>
      <c r="BJ823" s="166"/>
      <c r="BK823" s="166"/>
      <c r="BL823" s="166"/>
      <c r="BM823" s="166"/>
      <c r="BN823" s="166"/>
      <c r="BO823" s="166"/>
      <c r="BP823" s="166"/>
      <c r="BQ823" s="166"/>
      <c r="BR823" s="166"/>
      <c r="BS823" s="166"/>
      <c r="BT823" s="166"/>
    </row>
    <row r="824" spans="1:72" ht="15.75" customHeight="1" thickBot="1" x14ac:dyDescent="0.3">
      <c r="A824" s="165"/>
      <c r="B824" s="165"/>
      <c r="C824" s="148"/>
      <c r="D824" s="148"/>
      <c r="E824" s="166"/>
      <c r="F824" s="166"/>
      <c r="G824" s="166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  <c r="U824" s="166"/>
      <c r="V824" s="166"/>
      <c r="W824" s="166"/>
      <c r="X824" s="166"/>
      <c r="Y824" s="166"/>
      <c r="Z824" s="166"/>
      <c r="AA824" s="166"/>
      <c r="AB824" s="166"/>
      <c r="AC824" s="166"/>
      <c r="AD824" s="166"/>
      <c r="AE824" s="166"/>
      <c r="AF824" s="166"/>
      <c r="AG824" s="166"/>
      <c r="AH824" s="166"/>
      <c r="AI824" s="166"/>
      <c r="AJ824" s="166"/>
      <c r="AK824" s="166"/>
      <c r="AL824" s="166"/>
      <c r="AM824" s="166"/>
      <c r="AN824" s="166"/>
      <c r="AO824" s="166"/>
      <c r="AP824" s="166"/>
      <c r="AQ824" s="166"/>
      <c r="AR824" s="166"/>
      <c r="AS824" s="166"/>
      <c r="AT824" s="166"/>
      <c r="AU824" s="166"/>
      <c r="AV824" s="166"/>
      <c r="AW824" s="166"/>
      <c r="AX824" s="166"/>
      <c r="AY824" s="166"/>
      <c r="AZ824" s="166"/>
      <c r="BA824" s="166"/>
      <c r="BB824" s="166"/>
      <c r="BC824" s="166"/>
      <c r="BD824" s="166"/>
      <c r="BE824" s="166"/>
      <c r="BF824" s="166"/>
      <c r="BG824" s="166"/>
      <c r="BH824" s="166"/>
      <c r="BI824" s="166"/>
      <c r="BJ824" s="166"/>
      <c r="BK824" s="166"/>
      <c r="BL824" s="166"/>
      <c r="BM824" s="166"/>
      <c r="BN824" s="166"/>
      <c r="BO824" s="166"/>
      <c r="BP824" s="166"/>
      <c r="BQ824" s="166"/>
      <c r="BR824" s="166"/>
      <c r="BS824" s="166"/>
      <c r="BT824" s="166"/>
    </row>
    <row r="825" spans="1:72" ht="15.75" customHeight="1" thickBot="1" x14ac:dyDescent="0.3">
      <c r="A825" s="165"/>
      <c r="B825" s="165"/>
      <c r="C825" s="148"/>
      <c r="D825" s="148"/>
      <c r="E825" s="166"/>
      <c r="F825" s="166"/>
      <c r="G825" s="166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  <c r="U825" s="166"/>
      <c r="V825" s="166"/>
      <c r="W825" s="166"/>
      <c r="X825" s="166"/>
      <c r="Y825" s="166"/>
      <c r="Z825" s="166"/>
      <c r="AA825" s="166"/>
      <c r="AB825" s="166"/>
      <c r="AC825" s="166"/>
      <c r="AD825" s="166"/>
      <c r="AE825" s="166"/>
      <c r="AF825" s="166"/>
      <c r="AG825" s="166"/>
      <c r="AH825" s="166"/>
      <c r="AI825" s="166"/>
      <c r="AJ825" s="166"/>
      <c r="AK825" s="166"/>
      <c r="AL825" s="166"/>
      <c r="AM825" s="166"/>
      <c r="AN825" s="166"/>
      <c r="AO825" s="166"/>
      <c r="AP825" s="166"/>
      <c r="AQ825" s="166"/>
      <c r="AR825" s="166"/>
      <c r="AS825" s="166"/>
      <c r="AT825" s="166"/>
      <c r="AU825" s="166"/>
      <c r="AV825" s="166"/>
      <c r="AW825" s="166"/>
      <c r="AX825" s="166"/>
      <c r="AY825" s="166"/>
      <c r="AZ825" s="166"/>
      <c r="BA825" s="166"/>
      <c r="BB825" s="166"/>
      <c r="BC825" s="166"/>
      <c r="BD825" s="166"/>
      <c r="BE825" s="166"/>
      <c r="BF825" s="166"/>
      <c r="BG825" s="166"/>
      <c r="BH825" s="166"/>
      <c r="BI825" s="166"/>
      <c r="BJ825" s="166"/>
      <c r="BK825" s="166"/>
      <c r="BL825" s="166"/>
      <c r="BM825" s="166"/>
      <c r="BN825" s="166"/>
      <c r="BO825" s="166"/>
      <c r="BP825" s="166"/>
      <c r="BQ825" s="166"/>
      <c r="BR825" s="166"/>
      <c r="BS825" s="166"/>
      <c r="BT825" s="166"/>
    </row>
    <row r="826" spans="1:72" ht="15.75" customHeight="1" thickBot="1" x14ac:dyDescent="0.3">
      <c r="A826" s="165"/>
      <c r="B826" s="165"/>
      <c r="C826" s="148"/>
      <c r="D826" s="148"/>
      <c r="E826" s="166"/>
      <c r="F826" s="166"/>
      <c r="G826" s="166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  <c r="U826" s="166"/>
      <c r="V826" s="166"/>
      <c r="W826" s="166"/>
      <c r="X826" s="166"/>
      <c r="Y826" s="166"/>
      <c r="Z826" s="166"/>
      <c r="AA826" s="166"/>
      <c r="AB826" s="166"/>
      <c r="AC826" s="166"/>
      <c r="AD826" s="166"/>
      <c r="AE826" s="166"/>
      <c r="AF826" s="166"/>
      <c r="AG826" s="166"/>
      <c r="AH826" s="166"/>
      <c r="AI826" s="166"/>
      <c r="AJ826" s="166"/>
      <c r="AK826" s="166"/>
      <c r="AL826" s="166"/>
      <c r="AM826" s="166"/>
      <c r="AN826" s="166"/>
      <c r="AO826" s="166"/>
      <c r="AP826" s="166"/>
      <c r="AQ826" s="166"/>
      <c r="AR826" s="166"/>
      <c r="AS826" s="166"/>
      <c r="AT826" s="166"/>
      <c r="AU826" s="166"/>
      <c r="AV826" s="166"/>
      <c r="AW826" s="166"/>
      <c r="AX826" s="166"/>
      <c r="AY826" s="166"/>
      <c r="AZ826" s="166"/>
      <c r="BA826" s="166"/>
      <c r="BB826" s="166"/>
      <c r="BC826" s="166"/>
      <c r="BD826" s="166"/>
      <c r="BE826" s="166"/>
      <c r="BF826" s="166"/>
      <c r="BG826" s="166"/>
      <c r="BH826" s="166"/>
      <c r="BI826" s="166"/>
      <c r="BJ826" s="166"/>
      <c r="BK826" s="166"/>
      <c r="BL826" s="166"/>
      <c r="BM826" s="166"/>
      <c r="BN826" s="166"/>
      <c r="BO826" s="166"/>
      <c r="BP826" s="166"/>
      <c r="BQ826" s="166"/>
      <c r="BR826" s="166"/>
      <c r="BS826" s="166"/>
      <c r="BT826" s="166"/>
    </row>
    <row r="827" spans="1:72" ht="15.75" customHeight="1" thickBot="1" x14ac:dyDescent="0.3">
      <c r="A827" s="165"/>
      <c r="B827" s="165"/>
      <c r="C827" s="148"/>
      <c r="D827" s="148"/>
      <c r="E827" s="166"/>
      <c r="F827" s="166"/>
      <c r="G827" s="166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  <c r="U827" s="166"/>
      <c r="V827" s="166"/>
      <c r="W827" s="166"/>
      <c r="X827" s="166"/>
      <c r="Y827" s="166"/>
      <c r="Z827" s="166"/>
      <c r="AA827" s="166"/>
      <c r="AB827" s="166"/>
      <c r="AC827" s="166"/>
      <c r="AD827" s="166"/>
      <c r="AE827" s="166"/>
      <c r="AF827" s="166"/>
      <c r="AG827" s="166"/>
      <c r="AH827" s="166"/>
      <c r="AI827" s="166"/>
      <c r="AJ827" s="166"/>
      <c r="AK827" s="166"/>
      <c r="AL827" s="166"/>
      <c r="AM827" s="166"/>
      <c r="AN827" s="166"/>
      <c r="AO827" s="166"/>
      <c r="AP827" s="166"/>
      <c r="AQ827" s="166"/>
      <c r="AR827" s="166"/>
      <c r="AS827" s="166"/>
      <c r="AT827" s="166"/>
      <c r="AU827" s="166"/>
      <c r="AV827" s="166"/>
      <c r="AW827" s="166"/>
      <c r="AX827" s="166"/>
      <c r="AY827" s="166"/>
      <c r="AZ827" s="166"/>
      <c r="BA827" s="166"/>
      <c r="BB827" s="166"/>
      <c r="BC827" s="166"/>
      <c r="BD827" s="166"/>
      <c r="BE827" s="166"/>
      <c r="BF827" s="166"/>
      <c r="BG827" s="166"/>
      <c r="BH827" s="166"/>
      <c r="BI827" s="166"/>
      <c r="BJ827" s="166"/>
      <c r="BK827" s="166"/>
      <c r="BL827" s="166"/>
      <c r="BM827" s="166"/>
      <c r="BN827" s="166"/>
      <c r="BO827" s="166"/>
      <c r="BP827" s="166"/>
      <c r="BQ827" s="166"/>
      <c r="BR827" s="166"/>
      <c r="BS827" s="166"/>
      <c r="BT827" s="166"/>
    </row>
    <row r="828" spans="1:72" ht="15.75" customHeight="1" thickBot="1" x14ac:dyDescent="0.3">
      <c r="A828" s="165"/>
      <c r="B828" s="165"/>
      <c r="C828" s="148"/>
      <c r="D828" s="148"/>
      <c r="E828" s="166"/>
      <c r="F828" s="166"/>
      <c r="G828" s="166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  <c r="U828" s="166"/>
      <c r="V828" s="166"/>
      <c r="W828" s="166"/>
      <c r="X828" s="166"/>
      <c r="Y828" s="166"/>
      <c r="Z828" s="166"/>
      <c r="AA828" s="166"/>
      <c r="AB828" s="166"/>
      <c r="AC828" s="166"/>
      <c r="AD828" s="166"/>
      <c r="AE828" s="166"/>
      <c r="AF828" s="166"/>
      <c r="AG828" s="166"/>
      <c r="AH828" s="166"/>
      <c r="AI828" s="166"/>
      <c r="AJ828" s="166"/>
      <c r="AK828" s="166"/>
      <c r="AL828" s="166"/>
      <c r="AM828" s="166"/>
      <c r="AN828" s="166"/>
      <c r="AO828" s="166"/>
      <c r="AP828" s="166"/>
      <c r="AQ828" s="166"/>
      <c r="AR828" s="166"/>
      <c r="AS828" s="166"/>
      <c r="AT828" s="166"/>
      <c r="AU828" s="166"/>
      <c r="AV828" s="166"/>
      <c r="AW828" s="166"/>
      <c r="AX828" s="166"/>
      <c r="AY828" s="166"/>
      <c r="AZ828" s="166"/>
      <c r="BA828" s="166"/>
      <c r="BB828" s="166"/>
      <c r="BC828" s="166"/>
      <c r="BD828" s="166"/>
      <c r="BE828" s="166"/>
      <c r="BF828" s="166"/>
      <c r="BG828" s="166"/>
      <c r="BH828" s="166"/>
      <c r="BI828" s="166"/>
      <c r="BJ828" s="166"/>
      <c r="BK828" s="166"/>
      <c r="BL828" s="166"/>
      <c r="BM828" s="166"/>
      <c r="BN828" s="166"/>
      <c r="BO828" s="166"/>
      <c r="BP828" s="166"/>
      <c r="BQ828" s="166"/>
      <c r="BR828" s="166"/>
      <c r="BS828" s="166"/>
      <c r="BT828" s="166"/>
    </row>
    <row r="829" spans="1:72" ht="15.75" customHeight="1" thickBot="1" x14ac:dyDescent="0.3">
      <c r="A829" s="165"/>
      <c r="B829" s="165"/>
      <c r="C829" s="148"/>
      <c r="D829" s="148"/>
      <c r="E829" s="166"/>
      <c r="F829" s="166"/>
      <c r="G829" s="166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  <c r="U829" s="166"/>
      <c r="V829" s="166"/>
      <c r="W829" s="166"/>
      <c r="X829" s="166"/>
      <c r="Y829" s="166"/>
      <c r="Z829" s="166"/>
      <c r="AA829" s="166"/>
      <c r="AB829" s="166"/>
      <c r="AC829" s="166"/>
      <c r="AD829" s="166"/>
      <c r="AE829" s="166"/>
      <c r="AF829" s="166"/>
      <c r="AG829" s="166"/>
      <c r="AH829" s="166"/>
      <c r="AI829" s="166"/>
      <c r="AJ829" s="166"/>
      <c r="AK829" s="166"/>
      <c r="AL829" s="166"/>
      <c r="AM829" s="166"/>
      <c r="AN829" s="166"/>
      <c r="AO829" s="166"/>
      <c r="AP829" s="166"/>
      <c r="AQ829" s="166"/>
      <c r="AR829" s="166"/>
      <c r="AS829" s="166"/>
      <c r="AT829" s="166"/>
      <c r="AU829" s="166"/>
      <c r="AV829" s="166"/>
      <c r="AW829" s="166"/>
      <c r="AX829" s="166"/>
      <c r="AY829" s="166"/>
      <c r="AZ829" s="166"/>
      <c r="BA829" s="166"/>
      <c r="BB829" s="166"/>
      <c r="BC829" s="166"/>
      <c r="BD829" s="166"/>
      <c r="BE829" s="166"/>
      <c r="BF829" s="166"/>
      <c r="BG829" s="166"/>
      <c r="BH829" s="166"/>
      <c r="BI829" s="166"/>
      <c r="BJ829" s="166"/>
      <c r="BK829" s="166"/>
      <c r="BL829" s="166"/>
      <c r="BM829" s="166"/>
      <c r="BN829" s="166"/>
      <c r="BO829" s="166"/>
      <c r="BP829" s="166"/>
      <c r="BQ829" s="166"/>
      <c r="BR829" s="166"/>
      <c r="BS829" s="166"/>
      <c r="BT829" s="166"/>
    </row>
    <row r="830" spans="1:72" ht="15.75" customHeight="1" thickBot="1" x14ac:dyDescent="0.3">
      <c r="A830" s="165"/>
      <c r="B830" s="165"/>
      <c r="C830" s="148"/>
      <c r="D830" s="148"/>
      <c r="E830" s="166"/>
      <c r="F830" s="166"/>
      <c r="G830" s="166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  <c r="U830" s="166"/>
      <c r="V830" s="166"/>
      <c r="W830" s="166"/>
      <c r="X830" s="166"/>
      <c r="Y830" s="166"/>
      <c r="Z830" s="166"/>
      <c r="AA830" s="166"/>
      <c r="AB830" s="166"/>
      <c r="AC830" s="166"/>
      <c r="AD830" s="166"/>
      <c r="AE830" s="166"/>
      <c r="AF830" s="166"/>
      <c r="AG830" s="166"/>
      <c r="AH830" s="166"/>
      <c r="AI830" s="166"/>
      <c r="AJ830" s="166"/>
      <c r="AK830" s="166"/>
      <c r="AL830" s="166"/>
      <c r="AM830" s="166"/>
      <c r="AN830" s="166"/>
      <c r="AO830" s="166"/>
      <c r="AP830" s="166"/>
      <c r="AQ830" s="166"/>
      <c r="AR830" s="166"/>
      <c r="AS830" s="166"/>
      <c r="AT830" s="166"/>
      <c r="AU830" s="166"/>
      <c r="AV830" s="166"/>
      <c r="AW830" s="166"/>
      <c r="AX830" s="166"/>
      <c r="AY830" s="166"/>
      <c r="AZ830" s="166"/>
      <c r="BA830" s="166"/>
      <c r="BB830" s="166"/>
      <c r="BC830" s="166"/>
      <c r="BD830" s="166"/>
      <c r="BE830" s="166"/>
      <c r="BF830" s="166"/>
      <c r="BG830" s="166"/>
      <c r="BH830" s="166"/>
      <c r="BI830" s="166"/>
      <c r="BJ830" s="166"/>
      <c r="BK830" s="166"/>
      <c r="BL830" s="166"/>
      <c r="BM830" s="166"/>
      <c r="BN830" s="166"/>
      <c r="BO830" s="166"/>
      <c r="BP830" s="166"/>
      <c r="BQ830" s="166"/>
      <c r="BR830" s="166"/>
      <c r="BS830" s="166"/>
      <c r="BT830" s="166"/>
    </row>
    <row r="831" spans="1:72" ht="15.75" customHeight="1" thickBot="1" x14ac:dyDescent="0.3">
      <c r="A831" s="165"/>
      <c r="B831" s="165"/>
      <c r="C831" s="148"/>
      <c r="D831" s="148"/>
      <c r="E831" s="166"/>
      <c r="F831" s="166"/>
      <c r="G831" s="166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  <c r="U831" s="166"/>
      <c r="V831" s="166"/>
      <c r="W831" s="166"/>
      <c r="X831" s="166"/>
      <c r="Y831" s="166"/>
      <c r="Z831" s="166"/>
      <c r="AA831" s="166"/>
      <c r="AB831" s="166"/>
      <c r="AC831" s="166"/>
      <c r="AD831" s="166"/>
      <c r="AE831" s="166"/>
      <c r="AF831" s="166"/>
      <c r="AG831" s="166"/>
      <c r="AH831" s="166"/>
      <c r="AI831" s="166"/>
      <c r="AJ831" s="166"/>
      <c r="AK831" s="166"/>
      <c r="AL831" s="166"/>
      <c r="AM831" s="166"/>
      <c r="AN831" s="166"/>
      <c r="AO831" s="166"/>
      <c r="AP831" s="166"/>
      <c r="AQ831" s="166"/>
      <c r="AR831" s="166"/>
      <c r="AS831" s="166"/>
      <c r="AT831" s="166"/>
      <c r="AU831" s="166"/>
      <c r="AV831" s="166"/>
      <c r="AW831" s="166"/>
      <c r="AX831" s="166"/>
      <c r="AY831" s="166"/>
      <c r="AZ831" s="166"/>
      <c r="BA831" s="166"/>
      <c r="BB831" s="166"/>
      <c r="BC831" s="166"/>
      <c r="BD831" s="166"/>
      <c r="BE831" s="166"/>
      <c r="BF831" s="166"/>
      <c r="BG831" s="166"/>
      <c r="BH831" s="166"/>
      <c r="BI831" s="166"/>
      <c r="BJ831" s="166"/>
      <c r="BK831" s="166"/>
      <c r="BL831" s="166"/>
      <c r="BM831" s="166"/>
      <c r="BN831" s="166"/>
      <c r="BO831" s="166"/>
      <c r="BP831" s="166"/>
      <c r="BQ831" s="166"/>
      <c r="BR831" s="166"/>
      <c r="BS831" s="166"/>
      <c r="BT831" s="166"/>
    </row>
    <row r="832" spans="1:72" ht="15.75" customHeight="1" thickBot="1" x14ac:dyDescent="0.3">
      <c r="A832" s="165"/>
      <c r="B832" s="165"/>
      <c r="C832" s="148"/>
      <c r="D832" s="148"/>
      <c r="E832" s="166"/>
      <c r="F832" s="166"/>
      <c r="G832" s="166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  <c r="U832" s="166"/>
      <c r="V832" s="166"/>
      <c r="W832" s="166"/>
      <c r="X832" s="166"/>
      <c r="Y832" s="166"/>
      <c r="Z832" s="166"/>
      <c r="AA832" s="166"/>
      <c r="AB832" s="166"/>
      <c r="AC832" s="166"/>
      <c r="AD832" s="166"/>
      <c r="AE832" s="166"/>
      <c r="AF832" s="166"/>
      <c r="AG832" s="166"/>
      <c r="AH832" s="166"/>
      <c r="AI832" s="166"/>
      <c r="AJ832" s="166"/>
      <c r="AK832" s="166"/>
      <c r="AL832" s="166"/>
      <c r="AM832" s="166"/>
      <c r="AN832" s="166"/>
      <c r="AO832" s="166"/>
      <c r="AP832" s="166"/>
      <c r="AQ832" s="166"/>
      <c r="AR832" s="166"/>
      <c r="AS832" s="166"/>
      <c r="AT832" s="166"/>
      <c r="AU832" s="166"/>
      <c r="AV832" s="166"/>
      <c r="AW832" s="166"/>
      <c r="AX832" s="166"/>
      <c r="AY832" s="166"/>
      <c r="AZ832" s="166"/>
      <c r="BA832" s="166"/>
      <c r="BB832" s="166"/>
      <c r="BC832" s="166"/>
      <c r="BD832" s="166"/>
      <c r="BE832" s="166"/>
      <c r="BF832" s="166"/>
      <c r="BG832" s="166"/>
      <c r="BH832" s="166"/>
      <c r="BI832" s="166"/>
      <c r="BJ832" s="166"/>
      <c r="BK832" s="166"/>
      <c r="BL832" s="166"/>
      <c r="BM832" s="166"/>
      <c r="BN832" s="166"/>
      <c r="BO832" s="166"/>
      <c r="BP832" s="166"/>
      <c r="BQ832" s="166"/>
      <c r="BR832" s="166"/>
      <c r="BS832" s="166"/>
      <c r="BT832" s="166"/>
    </row>
    <row r="833" spans="1:72" ht="15.75" customHeight="1" thickBot="1" x14ac:dyDescent="0.3">
      <c r="A833" s="165"/>
      <c r="B833" s="165"/>
      <c r="C833" s="148"/>
      <c r="D833" s="148"/>
      <c r="E833" s="166"/>
      <c r="F833" s="166"/>
      <c r="G833" s="166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  <c r="U833" s="166"/>
      <c r="V833" s="166"/>
      <c r="W833" s="166"/>
      <c r="X833" s="166"/>
      <c r="Y833" s="166"/>
      <c r="Z833" s="166"/>
      <c r="AA833" s="166"/>
      <c r="AB833" s="166"/>
      <c r="AC833" s="166"/>
      <c r="AD833" s="166"/>
      <c r="AE833" s="166"/>
      <c r="AF833" s="166"/>
      <c r="AG833" s="166"/>
      <c r="AH833" s="166"/>
      <c r="AI833" s="166"/>
      <c r="AJ833" s="166"/>
      <c r="AK833" s="166"/>
      <c r="AL833" s="166"/>
      <c r="AM833" s="166"/>
      <c r="AN833" s="166"/>
      <c r="AO833" s="166"/>
      <c r="AP833" s="166"/>
      <c r="AQ833" s="166"/>
      <c r="AR833" s="166"/>
      <c r="AS833" s="166"/>
      <c r="AT833" s="166"/>
      <c r="AU833" s="166"/>
      <c r="AV833" s="166"/>
      <c r="AW833" s="166"/>
      <c r="AX833" s="166"/>
      <c r="AY833" s="166"/>
      <c r="AZ833" s="166"/>
      <c r="BA833" s="166"/>
      <c r="BB833" s="166"/>
      <c r="BC833" s="166"/>
      <c r="BD833" s="166"/>
      <c r="BE833" s="166"/>
      <c r="BF833" s="166"/>
      <c r="BG833" s="166"/>
      <c r="BH833" s="166"/>
      <c r="BI833" s="166"/>
      <c r="BJ833" s="166"/>
      <c r="BK833" s="166"/>
      <c r="BL833" s="166"/>
      <c r="BM833" s="166"/>
      <c r="BN833" s="166"/>
      <c r="BO833" s="166"/>
      <c r="BP833" s="166"/>
      <c r="BQ833" s="166"/>
      <c r="BR833" s="166"/>
      <c r="BS833" s="166"/>
      <c r="BT833" s="166"/>
    </row>
    <row r="834" spans="1:72" ht="15.75" customHeight="1" thickBot="1" x14ac:dyDescent="0.3">
      <c r="A834" s="165"/>
      <c r="B834" s="165"/>
      <c r="C834" s="148"/>
      <c r="D834" s="148"/>
      <c r="E834" s="166"/>
      <c r="F834" s="166"/>
      <c r="G834" s="166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  <c r="U834" s="166"/>
      <c r="V834" s="166"/>
      <c r="W834" s="166"/>
      <c r="X834" s="166"/>
      <c r="Y834" s="166"/>
      <c r="Z834" s="166"/>
      <c r="AA834" s="166"/>
      <c r="AB834" s="166"/>
      <c r="AC834" s="166"/>
      <c r="AD834" s="166"/>
      <c r="AE834" s="166"/>
      <c r="AF834" s="166"/>
      <c r="AG834" s="166"/>
      <c r="AH834" s="166"/>
      <c r="AI834" s="166"/>
      <c r="AJ834" s="166"/>
      <c r="AK834" s="166"/>
      <c r="AL834" s="166"/>
      <c r="AM834" s="166"/>
      <c r="AN834" s="166"/>
      <c r="AO834" s="166"/>
      <c r="AP834" s="166"/>
      <c r="AQ834" s="166"/>
      <c r="AR834" s="166"/>
      <c r="AS834" s="166"/>
      <c r="AT834" s="166"/>
      <c r="AU834" s="166"/>
      <c r="AV834" s="166"/>
      <c r="AW834" s="166"/>
      <c r="AX834" s="166"/>
      <c r="AY834" s="166"/>
      <c r="AZ834" s="166"/>
      <c r="BA834" s="166"/>
      <c r="BB834" s="166"/>
      <c r="BC834" s="166"/>
      <c r="BD834" s="166"/>
      <c r="BE834" s="166"/>
      <c r="BF834" s="166"/>
      <c r="BG834" s="166"/>
      <c r="BH834" s="166"/>
      <c r="BI834" s="166"/>
      <c r="BJ834" s="166"/>
      <c r="BK834" s="166"/>
      <c r="BL834" s="166"/>
      <c r="BM834" s="166"/>
      <c r="BN834" s="166"/>
      <c r="BO834" s="166"/>
      <c r="BP834" s="166"/>
      <c r="BQ834" s="166"/>
      <c r="BR834" s="166"/>
      <c r="BS834" s="166"/>
      <c r="BT834" s="166"/>
    </row>
    <row r="835" spans="1:72" ht="15.75" customHeight="1" thickBot="1" x14ac:dyDescent="0.3">
      <c r="A835" s="165"/>
      <c r="B835" s="165"/>
      <c r="C835" s="148"/>
      <c r="D835" s="148"/>
      <c r="E835" s="166"/>
      <c r="F835" s="166"/>
      <c r="G835" s="166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  <c r="U835" s="166"/>
      <c r="V835" s="166"/>
      <c r="W835" s="166"/>
      <c r="X835" s="166"/>
      <c r="Y835" s="166"/>
      <c r="Z835" s="166"/>
      <c r="AA835" s="166"/>
      <c r="AB835" s="166"/>
      <c r="AC835" s="166"/>
      <c r="AD835" s="166"/>
      <c r="AE835" s="166"/>
      <c r="AF835" s="166"/>
      <c r="AG835" s="166"/>
      <c r="AH835" s="166"/>
      <c r="AI835" s="166"/>
      <c r="AJ835" s="166"/>
      <c r="AK835" s="166"/>
      <c r="AL835" s="166"/>
      <c r="AM835" s="166"/>
      <c r="AN835" s="166"/>
      <c r="AO835" s="166"/>
      <c r="AP835" s="166"/>
      <c r="AQ835" s="166"/>
      <c r="AR835" s="166"/>
      <c r="AS835" s="166"/>
      <c r="AT835" s="166"/>
      <c r="AU835" s="166"/>
      <c r="AV835" s="166"/>
      <c r="AW835" s="166"/>
      <c r="AX835" s="166"/>
      <c r="AY835" s="166"/>
      <c r="AZ835" s="166"/>
      <c r="BA835" s="166"/>
      <c r="BB835" s="166"/>
      <c r="BC835" s="166"/>
      <c r="BD835" s="166"/>
      <c r="BE835" s="166"/>
      <c r="BF835" s="166"/>
      <c r="BG835" s="166"/>
      <c r="BH835" s="166"/>
      <c r="BI835" s="166"/>
      <c r="BJ835" s="166"/>
      <c r="BK835" s="166"/>
      <c r="BL835" s="166"/>
      <c r="BM835" s="166"/>
      <c r="BN835" s="166"/>
      <c r="BO835" s="166"/>
      <c r="BP835" s="166"/>
      <c r="BQ835" s="166"/>
      <c r="BR835" s="166"/>
      <c r="BS835" s="166"/>
      <c r="BT835" s="166"/>
    </row>
    <row r="836" spans="1:72" ht="15.75" customHeight="1" thickBot="1" x14ac:dyDescent="0.3">
      <c r="A836" s="165"/>
      <c r="B836" s="165"/>
      <c r="C836" s="148"/>
      <c r="D836" s="148"/>
      <c r="E836" s="166"/>
      <c r="F836" s="166"/>
      <c r="G836" s="166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  <c r="U836" s="166"/>
      <c r="V836" s="166"/>
      <c r="W836" s="166"/>
      <c r="X836" s="166"/>
      <c r="Y836" s="166"/>
      <c r="Z836" s="166"/>
      <c r="AA836" s="166"/>
      <c r="AB836" s="166"/>
      <c r="AC836" s="166"/>
      <c r="AD836" s="166"/>
      <c r="AE836" s="166"/>
      <c r="AF836" s="166"/>
      <c r="AG836" s="166"/>
      <c r="AH836" s="166"/>
      <c r="AI836" s="166"/>
      <c r="AJ836" s="166"/>
      <c r="AK836" s="166"/>
      <c r="AL836" s="166"/>
      <c r="AM836" s="166"/>
      <c r="AN836" s="166"/>
      <c r="AO836" s="166"/>
      <c r="AP836" s="166"/>
      <c r="AQ836" s="166"/>
      <c r="AR836" s="166"/>
      <c r="AS836" s="166"/>
      <c r="AT836" s="166"/>
      <c r="AU836" s="166"/>
      <c r="AV836" s="166"/>
      <c r="AW836" s="166"/>
      <c r="AX836" s="166"/>
      <c r="AY836" s="166"/>
      <c r="AZ836" s="166"/>
      <c r="BA836" s="166"/>
      <c r="BB836" s="166"/>
      <c r="BC836" s="166"/>
      <c r="BD836" s="166"/>
      <c r="BE836" s="166"/>
      <c r="BF836" s="166"/>
      <c r="BG836" s="166"/>
      <c r="BH836" s="166"/>
      <c r="BI836" s="166"/>
      <c r="BJ836" s="166"/>
      <c r="BK836" s="166"/>
      <c r="BL836" s="166"/>
      <c r="BM836" s="166"/>
      <c r="BN836" s="166"/>
      <c r="BO836" s="166"/>
      <c r="BP836" s="166"/>
      <c r="BQ836" s="166"/>
      <c r="BR836" s="166"/>
      <c r="BS836" s="166"/>
      <c r="BT836" s="166"/>
    </row>
    <row r="837" spans="1:72" ht="15.75" customHeight="1" thickBot="1" x14ac:dyDescent="0.3">
      <c r="A837" s="165"/>
      <c r="B837" s="165"/>
      <c r="C837" s="148"/>
      <c r="D837" s="148"/>
      <c r="E837" s="166"/>
      <c r="F837" s="166"/>
      <c r="G837" s="166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  <c r="U837" s="166"/>
      <c r="V837" s="166"/>
      <c r="W837" s="166"/>
      <c r="X837" s="166"/>
      <c r="Y837" s="166"/>
      <c r="Z837" s="166"/>
      <c r="AA837" s="166"/>
      <c r="AB837" s="166"/>
      <c r="AC837" s="166"/>
      <c r="AD837" s="166"/>
      <c r="AE837" s="166"/>
      <c r="AF837" s="166"/>
      <c r="AG837" s="166"/>
      <c r="AH837" s="166"/>
      <c r="AI837" s="166"/>
      <c r="AJ837" s="166"/>
      <c r="AK837" s="166"/>
      <c r="AL837" s="166"/>
      <c r="AM837" s="166"/>
      <c r="AN837" s="166"/>
      <c r="AO837" s="166"/>
      <c r="AP837" s="166"/>
      <c r="AQ837" s="166"/>
      <c r="AR837" s="166"/>
      <c r="AS837" s="166"/>
      <c r="AT837" s="166"/>
      <c r="AU837" s="166"/>
      <c r="AV837" s="166"/>
      <c r="AW837" s="166"/>
      <c r="AX837" s="166"/>
      <c r="AY837" s="166"/>
      <c r="AZ837" s="166"/>
      <c r="BA837" s="166"/>
      <c r="BB837" s="166"/>
      <c r="BC837" s="166"/>
      <c r="BD837" s="166"/>
      <c r="BE837" s="166"/>
      <c r="BF837" s="166"/>
      <c r="BG837" s="166"/>
      <c r="BH837" s="166"/>
      <c r="BI837" s="166"/>
      <c r="BJ837" s="166"/>
      <c r="BK837" s="166"/>
      <c r="BL837" s="166"/>
      <c r="BM837" s="166"/>
      <c r="BN837" s="166"/>
      <c r="BO837" s="166"/>
      <c r="BP837" s="166"/>
      <c r="BQ837" s="166"/>
      <c r="BR837" s="166"/>
      <c r="BS837" s="166"/>
      <c r="BT837" s="166"/>
    </row>
    <row r="838" spans="1:72" ht="15.75" customHeight="1" thickBot="1" x14ac:dyDescent="0.3">
      <c r="A838" s="165"/>
      <c r="B838" s="165"/>
      <c r="C838" s="148"/>
      <c r="D838" s="148"/>
      <c r="E838" s="166"/>
      <c r="F838" s="166"/>
      <c r="G838" s="166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  <c r="U838" s="166"/>
      <c r="V838" s="166"/>
      <c r="W838" s="166"/>
      <c r="X838" s="166"/>
      <c r="Y838" s="166"/>
      <c r="Z838" s="166"/>
      <c r="AA838" s="166"/>
      <c r="AB838" s="166"/>
      <c r="AC838" s="166"/>
      <c r="AD838" s="166"/>
      <c r="AE838" s="166"/>
      <c r="AF838" s="166"/>
      <c r="AG838" s="166"/>
      <c r="AH838" s="166"/>
      <c r="AI838" s="166"/>
      <c r="AJ838" s="166"/>
      <c r="AK838" s="166"/>
      <c r="AL838" s="166"/>
      <c r="AM838" s="166"/>
      <c r="AN838" s="166"/>
      <c r="AO838" s="166"/>
      <c r="AP838" s="166"/>
      <c r="AQ838" s="166"/>
      <c r="AR838" s="166"/>
      <c r="AS838" s="166"/>
      <c r="AT838" s="166"/>
      <c r="AU838" s="166"/>
      <c r="AV838" s="166"/>
      <c r="AW838" s="166"/>
      <c r="AX838" s="166"/>
      <c r="AY838" s="166"/>
      <c r="AZ838" s="166"/>
      <c r="BA838" s="166"/>
      <c r="BB838" s="166"/>
      <c r="BC838" s="166"/>
      <c r="BD838" s="166"/>
      <c r="BE838" s="166"/>
      <c r="BF838" s="166"/>
      <c r="BG838" s="166"/>
      <c r="BH838" s="166"/>
      <c r="BI838" s="166"/>
      <c r="BJ838" s="166"/>
      <c r="BK838" s="166"/>
      <c r="BL838" s="166"/>
      <c r="BM838" s="166"/>
      <c r="BN838" s="166"/>
      <c r="BO838" s="166"/>
      <c r="BP838" s="166"/>
      <c r="BQ838" s="166"/>
      <c r="BR838" s="166"/>
      <c r="BS838" s="166"/>
      <c r="BT838" s="166"/>
    </row>
    <row r="839" spans="1:72" ht="15.75" customHeight="1" thickBot="1" x14ac:dyDescent="0.3">
      <c r="A839" s="165"/>
      <c r="B839" s="165"/>
      <c r="C839" s="148"/>
      <c r="D839" s="148"/>
      <c r="E839" s="166"/>
      <c r="F839" s="166"/>
      <c r="G839" s="166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  <c r="U839" s="166"/>
      <c r="V839" s="166"/>
      <c r="W839" s="166"/>
      <c r="X839" s="166"/>
      <c r="Y839" s="166"/>
      <c r="Z839" s="166"/>
      <c r="AA839" s="166"/>
      <c r="AB839" s="166"/>
      <c r="AC839" s="166"/>
      <c r="AD839" s="166"/>
      <c r="AE839" s="166"/>
      <c r="AF839" s="166"/>
      <c r="AG839" s="166"/>
      <c r="AH839" s="166"/>
      <c r="AI839" s="166"/>
      <c r="AJ839" s="166"/>
      <c r="AK839" s="166"/>
      <c r="AL839" s="166"/>
      <c r="AM839" s="166"/>
      <c r="AN839" s="166"/>
      <c r="AO839" s="166"/>
      <c r="AP839" s="166"/>
      <c r="AQ839" s="166"/>
      <c r="AR839" s="166"/>
      <c r="AS839" s="166"/>
      <c r="AT839" s="166"/>
      <c r="AU839" s="166"/>
      <c r="AV839" s="166"/>
      <c r="AW839" s="166"/>
      <c r="AX839" s="166"/>
      <c r="AY839" s="166"/>
      <c r="AZ839" s="166"/>
      <c r="BA839" s="166"/>
      <c r="BB839" s="166"/>
      <c r="BC839" s="166"/>
      <c r="BD839" s="166"/>
      <c r="BE839" s="166"/>
      <c r="BF839" s="166"/>
      <c r="BG839" s="166"/>
      <c r="BH839" s="166"/>
      <c r="BI839" s="166"/>
      <c r="BJ839" s="166"/>
      <c r="BK839" s="166"/>
      <c r="BL839" s="166"/>
      <c r="BM839" s="166"/>
      <c r="BN839" s="166"/>
      <c r="BO839" s="166"/>
      <c r="BP839" s="166"/>
      <c r="BQ839" s="166"/>
      <c r="BR839" s="166"/>
      <c r="BS839" s="166"/>
      <c r="BT839" s="166"/>
    </row>
    <row r="840" spans="1:72" ht="15.75" customHeight="1" thickBot="1" x14ac:dyDescent="0.3">
      <c r="A840" s="165"/>
      <c r="B840" s="165"/>
      <c r="C840" s="148"/>
      <c r="D840" s="148"/>
      <c r="E840" s="166"/>
      <c r="F840" s="166"/>
      <c r="G840" s="166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  <c r="U840" s="166"/>
      <c r="V840" s="166"/>
      <c r="W840" s="166"/>
      <c r="X840" s="166"/>
      <c r="Y840" s="166"/>
      <c r="Z840" s="166"/>
      <c r="AA840" s="166"/>
      <c r="AB840" s="166"/>
      <c r="AC840" s="166"/>
      <c r="AD840" s="166"/>
      <c r="AE840" s="166"/>
      <c r="AF840" s="166"/>
      <c r="AG840" s="166"/>
      <c r="AH840" s="166"/>
      <c r="AI840" s="166"/>
      <c r="AJ840" s="166"/>
      <c r="AK840" s="166"/>
      <c r="AL840" s="166"/>
      <c r="AM840" s="166"/>
      <c r="AN840" s="166"/>
      <c r="AO840" s="166"/>
      <c r="AP840" s="166"/>
      <c r="AQ840" s="166"/>
      <c r="AR840" s="166"/>
      <c r="AS840" s="166"/>
      <c r="AT840" s="166"/>
      <c r="AU840" s="166"/>
      <c r="AV840" s="166"/>
      <c r="AW840" s="166"/>
      <c r="AX840" s="166"/>
      <c r="AY840" s="166"/>
      <c r="AZ840" s="166"/>
      <c r="BA840" s="166"/>
      <c r="BB840" s="166"/>
      <c r="BC840" s="166"/>
      <c r="BD840" s="166"/>
      <c r="BE840" s="166"/>
      <c r="BF840" s="166"/>
      <c r="BG840" s="166"/>
      <c r="BH840" s="166"/>
      <c r="BI840" s="166"/>
      <c r="BJ840" s="166"/>
      <c r="BK840" s="166"/>
      <c r="BL840" s="166"/>
      <c r="BM840" s="166"/>
      <c r="BN840" s="166"/>
      <c r="BO840" s="166"/>
      <c r="BP840" s="166"/>
      <c r="BQ840" s="166"/>
      <c r="BR840" s="166"/>
      <c r="BS840" s="166"/>
      <c r="BT840" s="166"/>
    </row>
    <row r="841" spans="1:72" ht="15.75" customHeight="1" thickBot="1" x14ac:dyDescent="0.3">
      <c r="A841" s="165"/>
      <c r="B841" s="165"/>
      <c r="C841" s="148"/>
      <c r="D841" s="148"/>
      <c r="E841" s="166"/>
      <c r="F841" s="166"/>
      <c r="G841" s="166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  <c r="U841" s="166"/>
      <c r="V841" s="166"/>
      <c r="W841" s="166"/>
      <c r="X841" s="166"/>
      <c r="Y841" s="166"/>
      <c r="Z841" s="166"/>
      <c r="AA841" s="166"/>
      <c r="AB841" s="166"/>
      <c r="AC841" s="166"/>
      <c r="AD841" s="166"/>
      <c r="AE841" s="166"/>
      <c r="AF841" s="166"/>
      <c r="AG841" s="166"/>
      <c r="AH841" s="166"/>
      <c r="AI841" s="166"/>
      <c r="AJ841" s="166"/>
      <c r="AK841" s="166"/>
      <c r="AL841" s="166"/>
      <c r="AM841" s="166"/>
      <c r="AN841" s="166"/>
      <c r="AO841" s="166"/>
      <c r="AP841" s="166"/>
      <c r="AQ841" s="166"/>
      <c r="AR841" s="166"/>
      <c r="AS841" s="166"/>
      <c r="AT841" s="166"/>
      <c r="AU841" s="166"/>
      <c r="AV841" s="166"/>
      <c r="AW841" s="166"/>
      <c r="AX841" s="166"/>
      <c r="AY841" s="166"/>
      <c r="AZ841" s="166"/>
      <c r="BA841" s="166"/>
      <c r="BB841" s="166"/>
      <c r="BC841" s="166"/>
      <c r="BD841" s="166"/>
      <c r="BE841" s="166"/>
      <c r="BF841" s="166"/>
      <c r="BG841" s="166"/>
      <c r="BH841" s="166"/>
      <c r="BI841" s="166"/>
      <c r="BJ841" s="166"/>
      <c r="BK841" s="166"/>
      <c r="BL841" s="166"/>
      <c r="BM841" s="166"/>
      <c r="BN841" s="166"/>
      <c r="BO841" s="166"/>
      <c r="BP841" s="166"/>
      <c r="BQ841" s="166"/>
      <c r="BR841" s="166"/>
      <c r="BS841" s="166"/>
      <c r="BT841" s="166"/>
    </row>
    <row r="842" spans="1:72" ht="15.75" customHeight="1" thickBot="1" x14ac:dyDescent="0.3">
      <c r="A842" s="165"/>
      <c r="B842" s="165"/>
      <c r="C842" s="148"/>
      <c r="D842" s="148"/>
      <c r="E842" s="166"/>
      <c r="F842" s="166"/>
      <c r="G842" s="166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  <c r="U842" s="166"/>
      <c r="V842" s="166"/>
      <c r="W842" s="166"/>
      <c r="X842" s="166"/>
      <c r="Y842" s="166"/>
      <c r="Z842" s="166"/>
      <c r="AA842" s="166"/>
      <c r="AB842" s="166"/>
      <c r="AC842" s="166"/>
      <c r="AD842" s="166"/>
      <c r="AE842" s="166"/>
      <c r="AF842" s="166"/>
      <c r="AG842" s="166"/>
      <c r="AH842" s="166"/>
      <c r="AI842" s="166"/>
      <c r="AJ842" s="166"/>
      <c r="AK842" s="166"/>
      <c r="AL842" s="166"/>
      <c r="AM842" s="166"/>
      <c r="AN842" s="166"/>
      <c r="AO842" s="166"/>
      <c r="AP842" s="166"/>
      <c r="AQ842" s="166"/>
      <c r="AR842" s="166"/>
      <c r="AS842" s="166"/>
      <c r="AT842" s="166"/>
      <c r="AU842" s="166"/>
      <c r="AV842" s="166"/>
      <c r="AW842" s="166"/>
      <c r="AX842" s="166"/>
      <c r="AY842" s="166"/>
      <c r="AZ842" s="166"/>
      <c r="BA842" s="166"/>
      <c r="BB842" s="166"/>
      <c r="BC842" s="166"/>
      <c r="BD842" s="166"/>
      <c r="BE842" s="166"/>
      <c r="BF842" s="166"/>
      <c r="BG842" s="166"/>
      <c r="BH842" s="166"/>
      <c r="BI842" s="166"/>
      <c r="BJ842" s="166"/>
      <c r="BK842" s="166"/>
      <c r="BL842" s="166"/>
      <c r="BM842" s="166"/>
      <c r="BN842" s="166"/>
      <c r="BO842" s="166"/>
      <c r="BP842" s="166"/>
      <c r="BQ842" s="166"/>
      <c r="BR842" s="166"/>
      <c r="BS842" s="166"/>
      <c r="BT842" s="166"/>
    </row>
    <row r="843" spans="1:72" ht="15.75" customHeight="1" thickBot="1" x14ac:dyDescent="0.3">
      <c r="A843" s="165"/>
      <c r="B843" s="165"/>
      <c r="C843" s="148"/>
      <c r="D843" s="148"/>
      <c r="E843" s="166"/>
      <c r="F843" s="166"/>
      <c r="G843" s="166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  <c r="U843" s="166"/>
      <c r="V843" s="166"/>
      <c r="W843" s="166"/>
      <c r="X843" s="166"/>
      <c r="Y843" s="166"/>
      <c r="Z843" s="166"/>
      <c r="AA843" s="166"/>
      <c r="AB843" s="166"/>
      <c r="AC843" s="166"/>
      <c r="AD843" s="166"/>
      <c r="AE843" s="166"/>
      <c r="AF843" s="166"/>
      <c r="AG843" s="166"/>
      <c r="AH843" s="166"/>
      <c r="AI843" s="166"/>
      <c r="AJ843" s="166"/>
      <c r="AK843" s="166"/>
      <c r="AL843" s="166"/>
      <c r="AM843" s="166"/>
      <c r="AN843" s="166"/>
      <c r="AO843" s="166"/>
      <c r="AP843" s="166"/>
      <c r="AQ843" s="166"/>
      <c r="AR843" s="166"/>
      <c r="AS843" s="166"/>
      <c r="AT843" s="166"/>
      <c r="AU843" s="166"/>
      <c r="AV843" s="166"/>
      <c r="AW843" s="166"/>
      <c r="AX843" s="166"/>
      <c r="AY843" s="166"/>
      <c r="AZ843" s="166"/>
      <c r="BA843" s="166"/>
      <c r="BB843" s="166"/>
      <c r="BC843" s="166"/>
      <c r="BD843" s="166"/>
      <c r="BE843" s="166"/>
      <c r="BF843" s="166"/>
      <c r="BG843" s="166"/>
      <c r="BH843" s="166"/>
      <c r="BI843" s="166"/>
      <c r="BJ843" s="166"/>
      <c r="BK843" s="166"/>
      <c r="BL843" s="166"/>
      <c r="BM843" s="166"/>
      <c r="BN843" s="166"/>
      <c r="BO843" s="166"/>
      <c r="BP843" s="166"/>
      <c r="BQ843" s="166"/>
      <c r="BR843" s="166"/>
      <c r="BS843" s="166"/>
      <c r="BT843" s="166"/>
    </row>
    <row r="844" spans="1:72" ht="15.75" customHeight="1" thickBot="1" x14ac:dyDescent="0.3">
      <c r="A844" s="165"/>
      <c r="B844" s="165"/>
      <c r="C844" s="148"/>
      <c r="D844" s="148"/>
      <c r="E844" s="166"/>
      <c r="F844" s="166"/>
      <c r="G844" s="166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  <c r="U844" s="166"/>
      <c r="V844" s="166"/>
      <c r="W844" s="166"/>
      <c r="X844" s="166"/>
      <c r="Y844" s="166"/>
      <c r="Z844" s="166"/>
      <c r="AA844" s="166"/>
      <c r="AB844" s="166"/>
      <c r="AC844" s="166"/>
      <c r="AD844" s="166"/>
      <c r="AE844" s="166"/>
      <c r="AF844" s="166"/>
      <c r="AG844" s="166"/>
      <c r="AH844" s="166"/>
      <c r="AI844" s="166"/>
      <c r="AJ844" s="166"/>
      <c r="AK844" s="166"/>
      <c r="AL844" s="166"/>
      <c r="AM844" s="166"/>
      <c r="AN844" s="166"/>
      <c r="AO844" s="166"/>
      <c r="AP844" s="166"/>
      <c r="AQ844" s="166"/>
      <c r="AR844" s="166"/>
      <c r="AS844" s="166"/>
      <c r="AT844" s="166"/>
      <c r="AU844" s="166"/>
      <c r="AV844" s="166"/>
      <c r="AW844" s="166"/>
      <c r="AX844" s="166"/>
      <c r="AY844" s="166"/>
      <c r="AZ844" s="166"/>
      <c r="BA844" s="166"/>
      <c r="BB844" s="166"/>
      <c r="BC844" s="166"/>
      <c r="BD844" s="166"/>
      <c r="BE844" s="166"/>
      <c r="BF844" s="166"/>
      <c r="BG844" s="166"/>
      <c r="BH844" s="166"/>
      <c r="BI844" s="166"/>
      <c r="BJ844" s="166"/>
      <c r="BK844" s="166"/>
      <c r="BL844" s="166"/>
      <c r="BM844" s="166"/>
      <c r="BN844" s="166"/>
      <c r="BO844" s="166"/>
      <c r="BP844" s="166"/>
      <c r="BQ844" s="166"/>
      <c r="BR844" s="166"/>
      <c r="BS844" s="166"/>
      <c r="BT844" s="166"/>
    </row>
    <row r="845" spans="1:72" ht="15.75" customHeight="1" thickBot="1" x14ac:dyDescent="0.3">
      <c r="A845" s="165"/>
      <c r="B845" s="165"/>
      <c r="C845" s="148"/>
      <c r="D845" s="148"/>
      <c r="E845" s="166"/>
      <c r="F845" s="166"/>
      <c r="G845" s="166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  <c r="U845" s="166"/>
      <c r="V845" s="166"/>
      <c r="W845" s="166"/>
      <c r="X845" s="166"/>
      <c r="Y845" s="166"/>
      <c r="Z845" s="166"/>
      <c r="AA845" s="166"/>
      <c r="AB845" s="166"/>
      <c r="AC845" s="166"/>
      <c r="AD845" s="166"/>
      <c r="AE845" s="166"/>
      <c r="AF845" s="166"/>
      <c r="AG845" s="166"/>
      <c r="AH845" s="166"/>
      <c r="AI845" s="166"/>
      <c r="AJ845" s="166"/>
      <c r="AK845" s="166"/>
      <c r="AL845" s="166"/>
      <c r="AM845" s="166"/>
      <c r="AN845" s="166"/>
      <c r="AO845" s="166"/>
      <c r="AP845" s="166"/>
      <c r="AQ845" s="166"/>
      <c r="AR845" s="166"/>
      <c r="AS845" s="166"/>
      <c r="AT845" s="166"/>
      <c r="AU845" s="166"/>
      <c r="AV845" s="166"/>
      <c r="AW845" s="166"/>
      <c r="AX845" s="166"/>
      <c r="AY845" s="166"/>
      <c r="AZ845" s="166"/>
      <c r="BA845" s="166"/>
      <c r="BB845" s="166"/>
      <c r="BC845" s="166"/>
      <c r="BD845" s="166"/>
      <c r="BE845" s="166"/>
      <c r="BF845" s="166"/>
      <c r="BG845" s="166"/>
      <c r="BH845" s="166"/>
      <c r="BI845" s="166"/>
      <c r="BJ845" s="166"/>
      <c r="BK845" s="166"/>
      <c r="BL845" s="166"/>
      <c r="BM845" s="166"/>
      <c r="BN845" s="166"/>
      <c r="BO845" s="166"/>
      <c r="BP845" s="166"/>
      <c r="BQ845" s="166"/>
      <c r="BR845" s="166"/>
      <c r="BS845" s="166"/>
      <c r="BT845" s="166"/>
    </row>
    <row r="846" spans="1:72" ht="15.75" customHeight="1" thickBot="1" x14ac:dyDescent="0.3">
      <c r="A846" s="165"/>
      <c r="B846" s="165"/>
      <c r="C846" s="148"/>
      <c r="D846" s="148"/>
      <c r="E846" s="166"/>
      <c r="F846" s="166"/>
      <c r="G846" s="166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  <c r="U846" s="166"/>
      <c r="V846" s="166"/>
      <c r="W846" s="166"/>
      <c r="X846" s="166"/>
      <c r="Y846" s="166"/>
      <c r="Z846" s="166"/>
      <c r="AA846" s="166"/>
      <c r="AB846" s="166"/>
      <c r="AC846" s="166"/>
      <c r="AD846" s="166"/>
      <c r="AE846" s="166"/>
      <c r="AF846" s="166"/>
      <c r="AG846" s="166"/>
      <c r="AH846" s="166"/>
      <c r="AI846" s="166"/>
      <c r="AJ846" s="166"/>
      <c r="AK846" s="166"/>
      <c r="AL846" s="166"/>
      <c r="AM846" s="166"/>
      <c r="AN846" s="166"/>
      <c r="AO846" s="166"/>
      <c r="AP846" s="166"/>
      <c r="AQ846" s="166"/>
      <c r="AR846" s="166"/>
      <c r="AS846" s="166"/>
      <c r="AT846" s="166"/>
      <c r="AU846" s="166"/>
      <c r="AV846" s="166"/>
      <c r="AW846" s="166"/>
      <c r="AX846" s="166"/>
      <c r="AY846" s="166"/>
      <c r="AZ846" s="166"/>
      <c r="BA846" s="166"/>
      <c r="BB846" s="166"/>
      <c r="BC846" s="166"/>
      <c r="BD846" s="166"/>
      <c r="BE846" s="166"/>
      <c r="BF846" s="166"/>
      <c r="BG846" s="166"/>
      <c r="BH846" s="166"/>
      <c r="BI846" s="166"/>
      <c r="BJ846" s="166"/>
      <c r="BK846" s="166"/>
      <c r="BL846" s="166"/>
      <c r="BM846" s="166"/>
      <c r="BN846" s="166"/>
      <c r="BO846" s="166"/>
      <c r="BP846" s="166"/>
      <c r="BQ846" s="166"/>
      <c r="BR846" s="166"/>
      <c r="BS846" s="166"/>
      <c r="BT846" s="166"/>
    </row>
    <row r="847" spans="1:72" ht="15.75" customHeight="1" thickBot="1" x14ac:dyDescent="0.3">
      <c r="A847" s="165"/>
      <c r="B847" s="165"/>
      <c r="C847" s="148"/>
      <c r="D847" s="148"/>
      <c r="E847" s="166"/>
      <c r="F847" s="166"/>
      <c r="G847" s="166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  <c r="U847" s="166"/>
      <c r="V847" s="166"/>
      <c r="W847" s="166"/>
      <c r="X847" s="166"/>
      <c r="Y847" s="166"/>
      <c r="Z847" s="166"/>
      <c r="AA847" s="166"/>
      <c r="AB847" s="166"/>
      <c r="AC847" s="166"/>
      <c r="AD847" s="166"/>
      <c r="AE847" s="166"/>
      <c r="AF847" s="166"/>
      <c r="AG847" s="166"/>
      <c r="AH847" s="166"/>
      <c r="AI847" s="166"/>
      <c r="AJ847" s="166"/>
      <c r="AK847" s="166"/>
      <c r="AL847" s="166"/>
      <c r="AM847" s="166"/>
      <c r="AN847" s="166"/>
      <c r="AO847" s="166"/>
      <c r="AP847" s="166"/>
      <c r="AQ847" s="166"/>
      <c r="AR847" s="166"/>
      <c r="AS847" s="166"/>
      <c r="AT847" s="166"/>
      <c r="AU847" s="166"/>
      <c r="AV847" s="166"/>
      <c r="AW847" s="166"/>
      <c r="AX847" s="166"/>
      <c r="AY847" s="166"/>
      <c r="AZ847" s="166"/>
      <c r="BA847" s="166"/>
      <c r="BB847" s="166"/>
      <c r="BC847" s="166"/>
      <c r="BD847" s="166"/>
      <c r="BE847" s="166"/>
      <c r="BF847" s="166"/>
      <c r="BG847" s="166"/>
      <c r="BH847" s="166"/>
      <c r="BI847" s="166"/>
      <c r="BJ847" s="166"/>
      <c r="BK847" s="166"/>
      <c r="BL847" s="166"/>
      <c r="BM847" s="166"/>
      <c r="BN847" s="166"/>
      <c r="BO847" s="166"/>
      <c r="BP847" s="166"/>
      <c r="BQ847" s="166"/>
      <c r="BR847" s="166"/>
      <c r="BS847" s="166"/>
      <c r="BT847" s="166"/>
    </row>
    <row r="848" spans="1:72" ht="15.75" customHeight="1" thickBot="1" x14ac:dyDescent="0.3">
      <c r="A848" s="165"/>
      <c r="B848" s="165"/>
      <c r="C848" s="148"/>
      <c r="D848" s="148"/>
      <c r="E848" s="166"/>
      <c r="F848" s="166"/>
      <c r="G848" s="166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  <c r="U848" s="166"/>
      <c r="V848" s="166"/>
      <c r="W848" s="166"/>
      <c r="X848" s="166"/>
      <c r="Y848" s="166"/>
      <c r="Z848" s="166"/>
      <c r="AA848" s="166"/>
      <c r="AB848" s="166"/>
      <c r="AC848" s="166"/>
      <c r="AD848" s="166"/>
      <c r="AE848" s="166"/>
      <c r="AF848" s="166"/>
      <c r="AG848" s="166"/>
      <c r="AH848" s="166"/>
      <c r="AI848" s="166"/>
      <c r="AJ848" s="166"/>
      <c r="AK848" s="166"/>
      <c r="AL848" s="166"/>
      <c r="AM848" s="166"/>
      <c r="AN848" s="166"/>
      <c r="AO848" s="166"/>
      <c r="AP848" s="166"/>
      <c r="AQ848" s="166"/>
      <c r="AR848" s="166"/>
      <c r="AS848" s="166"/>
      <c r="AT848" s="166"/>
      <c r="AU848" s="166"/>
      <c r="AV848" s="166"/>
      <c r="AW848" s="166"/>
      <c r="AX848" s="166"/>
      <c r="AY848" s="166"/>
      <c r="AZ848" s="166"/>
      <c r="BA848" s="166"/>
      <c r="BB848" s="166"/>
      <c r="BC848" s="166"/>
      <c r="BD848" s="166"/>
      <c r="BE848" s="166"/>
      <c r="BF848" s="166"/>
      <c r="BG848" s="166"/>
      <c r="BH848" s="166"/>
      <c r="BI848" s="166"/>
      <c r="BJ848" s="166"/>
      <c r="BK848" s="166"/>
      <c r="BL848" s="166"/>
      <c r="BM848" s="166"/>
      <c r="BN848" s="166"/>
      <c r="BO848" s="166"/>
      <c r="BP848" s="166"/>
      <c r="BQ848" s="166"/>
      <c r="BR848" s="166"/>
      <c r="BS848" s="166"/>
      <c r="BT848" s="166"/>
    </row>
    <row r="849" spans="1:72" ht="15.75" customHeight="1" thickBot="1" x14ac:dyDescent="0.3">
      <c r="A849" s="165"/>
      <c r="B849" s="165"/>
      <c r="C849" s="148"/>
      <c r="D849" s="148"/>
      <c r="E849" s="166"/>
      <c r="F849" s="166"/>
      <c r="G849" s="166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  <c r="U849" s="166"/>
      <c r="V849" s="166"/>
      <c r="W849" s="166"/>
      <c r="X849" s="166"/>
      <c r="Y849" s="166"/>
      <c r="Z849" s="166"/>
      <c r="AA849" s="166"/>
      <c r="AB849" s="166"/>
      <c r="AC849" s="166"/>
      <c r="AD849" s="166"/>
      <c r="AE849" s="166"/>
      <c r="AF849" s="166"/>
      <c r="AG849" s="166"/>
      <c r="AH849" s="166"/>
      <c r="AI849" s="166"/>
      <c r="AJ849" s="166"/>
      <c r="AK849" s="166"/>
      <c r="AL849" s="166"/>
      <c r="AM849" s="166"/>
      <c r="AN849" s="166"/>
      <c r="AO849" s="166"/>
      <c r="AP849" s="166"/>
      <c r="AQ849" s="166"/>
      <c r="AR849" s="166"/>
      <c r="AS849" s="166"/>
      <c r="AT849" s="166"/>
      <c r="AU849" s="166"/>
      <c r="AV849" s="166"/>
      <c r="AW849" s="166"/>
      <c r="AX849" s="166"/>
      <c r="AY849" s="166"/>
      <c r="AZ849" s="166"/>
      <c r="BA849" s="166"/>
      <c r="BB849" s="166"/>
      <c r="BC849" s="166"/>
      <c r="BD849" s="166"/>
      <c r="BE849" s="166"/>
      <c r="BF849" s="166"/>
      <c r="BG849" s="166"/>
      <c r="BH849" s="166"/>
      <c r="BI849" s="166"/>
      <c r="BJ849" s="166"/>
      <c r="BK849" s="166"/>
      <c r="BL849" s="166"/>
      <c r="BM849" s="166"/>
      <c r="BN849" s="166"/>
      <c r="BO849" s="166"/>
      <c r="BP849" s="166"/>
      <c r="BQ849" s="166"/>
      <c r="BR849" s="166"/>
      <c r="BS849" s="166"/>
      <c r="BT849" s="166"/>
    </row>
    <row r="850" spans="1:72" ht="15.75" customHeight="1" thickBot="1" x14ac:dyDescent="0.3">
      <c r="A850" s="165"/>
      <c r="B850" s="165"/>
      <c r="C850" s="148"/>
      <c r="D850" s="148"/>
      <c r="E850" s="166"/>
      <c r="F850" s="166"/>
      <c r="G850" s="166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  <c r="U850" s="166"/>
      <c r="V850" s="166"/>
      <c r="W850" s="166"/>
      <c r="X850" s="166"/>
      <c r="Y850" s="166"/>
      <c r="Z850" s="166"/>
      <c r="AA850" s="166"/>
      <c r="AB850" s="166"/>
      <c r="AC850" s="166"/>
      <c r="AD850" s="166"/>
      <c r="AE850" s="166"/>
      <c r="AF850" s="166"/>
      <c r="AG850" s="166"/>
      <c r="AH850" s="166"/>
      <c r="AI850" s="166"/>
      <c r="AJ850" s="166"/>
      <c r="AK850" s="166"/>
      <c r="AL850" s="166"/>
      <c r="AM850" s="166"/>
      <c r="AN850" s="166"/>
      <c r="AO850" s="166"/>
      <c r="AP850" s="166"/>
      <c r="AQ850" s="166"/>
      <c r="AR850" s="166"/>
      <c r="AS850" s="166"/>
      <c r="AT850" s="166"/>
      <c r="AU850" s="166"/>
      <c r="AV850" s="166"/>
      <c r="AW850" s="166"/>
      <c r="AX850" s="166"/>
      <c r="AY850" s="166"/>
      <c r="AZ850" s="166"/>
      <c r="BA850" s="166"/>
      <c r="BB850" s="166"/>
      <c r="BC850" s="166"/>
      <c r="BD850" s="166"/>
      <c r="BE850" s="166"/>
      <c r="BF850" s="166"/>
      <c r="BG850" s="166"/>
      <c r="BH850" s="166"/>
      <c r="BI850" s="166"/>
      <c r="BJ850" s="166"/>
      <c r="BK850" s="166"/>
      <c r="BL850" s="166"/>
      <c r="BM850" s="166"/>
      <c r="BN850" s="166"/>
      <c r="BO850" s="166"/>
      <c r="BP850" s="166"/>
      <c r="BQ850" s="166"/>
      <c r="BR850" s="166"/>
      <c r="BS850" s="166"/>
      <c r="BT850" s="166"/>
    </row>
    <row r="851" spans="1:72" ht="15.75" customHeight="1" thickBot="1" x14ac:dyDescent="0.3">
      <c r="A851" s="165"/>
      <c r="B851" s="165"/>
      <c r="C851" s="148"/>
      <c r="D851" s="148"/>
      <c r="E851" s="166"/>
      <c r="F851" s="166"/>
      <c r="G851" s="166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  <c r="U851" s="166"/>
      <c r="V851" s="166"/>
      <c r="W851" s="166"/>
      <c r="X851" s="166"/>
      <c r="Y851" s="166"/>
      <c r="Z851" s="166"/>
      <c r="AA851" s="166"/>
      <c r="AB851" s="166"/>
      <c r="AC851" s="166"/>
      <c r="AD851" s="166"/>
      <c r="AE851" s="166"/>
      <c r="AF851" s="166"/>
      <c r="AG851" s="166"/>
      <c r="AH851" s="166"/>
      <c r="AI851" s="166"/>
      <c r="AJ851" s="166"/>
      <c r="AK851" s="166"/>
      <c r="AL851" s="166"/>
      <c r="AM851" s="166"/>
      <c r="AN851" s="166"/>
      <c r="AO851" s="166"/>
      <c r="AP851" s="166"/>
      <c r="AQ851" s="166"/>
      <c r="AR851" s="166"/>
      <c r="AS851" s="166"/>
      <c r="AT851" s="166"/>
      <c r="AU851" s="166"/>
      <c r="AV851" s="166"/>
      <c r="AW851" s="166"/>
      <c r="AX851" s="166"/>
      <c r="AY851" s="166"/>
      <c r="AZ851" s="166"/>
      <c r="BA851" s="166"/>
      <c r="BB851" s="166"/>
      <c r="BC851" s="166"/>
      <c r="BD851" s="166"/>
      <c r="BE851" s="166"/>
      <c r="BF851" s="166"/>
      <c r="BG851" s="166"/>
      <c r="BH851" s="166"/>
      <c r="BI851" s="166"/>
      <c r="BJ851" s="166"/>
      <c r="BK851" s="166"/>
      <c r="BL851" s="166"/>
      <c r="BM851" s="166"/>
      <c r="BN851" s="166"/>
      <c r="BO851" s="166"/>
      <c r="BP851" s="166"/>
      <c r="BQ851" s="166"/>
      <c r="BR851" s="166"/>
      <c r="BS851" s="166"/>
      <c r="BT851" s="166"/>
    </row>
    <row r="852" spans="1:72" ht="15.75" customHeight="1" thickBot="1" x14ac:dyDescent="0.3">
      <c r="A852" s="165"/>
      <c r="B852" s="165"/>
      <c r="C852" s="148"/>
      <c r="D852" s="148"/>
      <c r="E852" s="166"/>
      <c r="F852" s="166"/>
      <c r="G852" s="166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  <c r="U852" s="166"/>
      <c r="V852" s="166"/>
      <c r="W852" s="166"/>
      <c r="X852" s="166"/>
      <c r="Y852" s="166"/>
      <c r="Z852" s="166"/>
      <c r="AA852" s="166"/>
      <c r="AB852" s="166"/>
      <c r="AC852" s="166"/>
      <c r="AD852" s="166"/>
      <c r="AE852" s="166"/>
      <c r="AF852" s="166"/>
      <c r="AG852" s="166"/>
      <c r="AH852" s="166"/>
      <c r="AI852" s="166"/>
      <c r="AJ852" s="166"/>
      <c r="AK852" s="166"/>
      <c r="AL852" s="166"/>
      <c r="AM852" s="166"/>
      <c r="AN852" s="166"/>
      <c r="AO852" s="166"/>
      <c r="AP852" s="166"/>
      <c r="AQ852" s="166"/>
      <c r="AR852" s="166"/>
      <c r="AS852" s="166"/>
      <c r="AT852" s="166"/>
      <c r="AU852" s="166"/>
      <c r="AV852" s="166"/>
      <c r="AW852" s="166"/>
      <c r="AX852" s="166"/>
      <c r="AY852" s="166"/>
      <c r="AZ852" s="166"/>
      <c r="BA852" s="166"/>
      <c r="BB852" s="166"/>
      <c r="BC852" s="166"/>
      <c r="BD852" s="166"/>
      <c r="BE852" s="166"/>
      <c r="BF852" s="166"/>
      <c r="BG852" s="166"/>
      <c r="BH852" s="166"/>
      <c r="BI852" s="166"/>
      <c r="BJ852" s="166"/>
      <c r="BK852" s="166"/>
      <c r="BL852" s="166"/>
      <c r="BM852" s="166"/>
      <c r="BN852" s="166"/>
      <c r="BO852" s="166"/>
      <c r="BP852" s="166"/>
      <c r="BQ852" s="166"/>
      <c r="BR852" s="166"/>
      <c r="BS852" s="166"/>
      <c r="BT852" s="166"/>
    </row>
    <row r="853" spans="1:72" ht="15.75" customHeight="1" thickBot="1" x14ac:dyDescent="0.3">
      <c r="A853" s="165"/>
      <c r="B853" s="165"/>
      <c r="C853" s="148"/>
      <c r="D853" s="148"/>
      <c r="E853" s="166"/>
      <c r="F853" s="166"/>
      <c r="G853" s="166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  <c r="U853" s="166"/>
      <c r="V853" s="166"/>
      <c r="W853" s="166"/>
      <c r="X853" s="166"/>
      <c r="Y853" s="166"/>
      <c r="Z853" s="166"/>
      <c r="AA853" s="166"/>
      <c r="AB853" s="166"/>
      <c r="AC853" s="166"/>
      <c r="AD853" s="166"/>
      <c r="AE853" s="166"/>
      <c r="AF853" s="166"/>
      <c r="AG853" s="166"/>
      <c r="AH853" s="166"/>
      <c r="AI853" s="166"/>
      <c r="AJ853" s="166"/>
      <c r="AK853" s="166"/>
      <c r="AL853" s="166"/>
      <c r="AM853" s="166"/>
      <c r="AN853" s="166"/>
      <c r="AO853" s="166"/>
      <c r="AP853" s="166"/>
      <c r="AQ853" s="166"/>
      <c r="AR853" s="166"/>
      <c r="AS853" s="166"/>
      <c r="AT853" s="166"/>
      <c r="AU853" s="166"/>
      <c r="AV853" s="166"/>
      <c r="AW853" s="166"/>
      <c r="AX853" s="166"/>
      <c r="AY853" s="166"/>
      <c r="AZ853" s="166"/>
      <c r="BA853" s="166"/>
      <c r="BB853" s="166"/>
      <c r="BC853" s="166"/>
      <c r="BD853" s="166"/>
      <c r="BE853" s="166"/>
      <c r="BF853" s="166"/>
      <c r="BG853" s="166"/>
      <c r="BH853" s="166"/>
      <c r="BI853" s="166"/>
      <c r="BJ853" s="166"/>
      <c r="BK853" s="166"/>
      <c r="BL853" s="166"/>
      <c r="BM853" s="166"/>
      <c r="BN853" s="166"/>
      <c r="BO853" s="166"/>
      <c r="BP853" s="166"/>
      <c r="BQ853" s="166"/>
      <c r="BR853" s="166"/>
      <c r="BS853" s="166"/>
      <c r="BT853" s="166"/>
    </row>
    <row r="854" spans="1:72" thickBot="1" x14ac:dyDescent="0.3">
      <c r="E854" s="166"/>
      <c r="F854" s="166"/>
      <c r="G854" s="166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  <c r="U854" s="166"/>
      <c r="V854" s="166"/>
      <c r="W854" s="166"/>
      <c r="X854" s="166"/>
      <c r="Y854" s="166"/>
      <c r="Z854" s="166"/>
      <c r="AA854" s="166"/>
      <c r="AB854" s="166"/>
      <c r="AC854" s="166"/>
      <c r="AD854" s="166"/>
      <c r="AE854" s="166"/>
      <c r="AF854" s="166"/>
      <c r="AG854" s="166"/>
      <c r="AH854" s="166"/>
      <c r="AI854" s="166"/>
      <c r="AJ854" s="166"/>
      <c r="AK854" s="166"/>
      <c r="AL854" s="166"/>
      <c r="AM854" s="166"/>
      <c r="AN854" s="166"/>
      <c r="AO854" s="166"/>
      <c r="AP854" s="166"/>
      <c r="AQ854" s="166"/>
      <c r="AR854" s="166"/>
      <c r="AS854" s="166"/>
      <c r="AT854" s="166"/>
      <c r="AU854" s="166"/>
      <c r="AV854" s="166"/>
      <c r="AW854" s="166"/>
      <c r="AX854" s="166"/>
      <c r="AY854" s="166"/>
      <c r="AZ854" s="166"/>
      <c r="BA854" s="166"/>
      <c r="BB854" s="166"/>
      <c r="BC854" s="166"/>
      <c r="BD854" s="166"/>
      <c r="BE854" s="166"/>
      <c r="BF854" s="166"/>
      <c r="BG854" s="166"/>
      <c r="BH854" s="166"/>
      <c r="BI854" s="166"/>
      <c r="BJ854" s="166"/>
      <c r="BK854" s="166"/>
      <c r="BL854" s="166"/>
      <c r="BM854" s="166"/>
      <c r="BN854" s="166"/>
      <c r="BO854" s="166"/>
      <c r="BP854" s="166"/>
      <c r="BQ854" s="166"/>
      <c r="BR854" s="166"/>
      <c r="BS854" s="166"/>
      <c r="BT854" s="166"/>
    </row>
    <row r="855" spans="1:72" thickBot="1" x14ac:dyDescent="0.3">
      <c r="E855" s="166"/>
      <c r="F855" s="166"/>
      <c r="G855" s="166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  <c r="U855" s="166"/>
      <c r="V855" s="166"/>
      <c r="W855" s="166"/>
      <c r="X855" s="166"/>
      <c r="Y855" s="166"/>
      <c r="Z855" s="166"/>
      <c r="AA855" s="166"/>
      <c r="AB855" s="166"/>
      <c r="AC855" s="166"/>
      <c r="AD855" s="166"/>
      <c r="AE855" s="166"/>
      <c r="AF855" s="166"/>
      <c r="AG855" s="166"/>
      <c r="AH855" s="166"/>
      <c r="AI855" s="166"/>
      <c r="AJ855" s="166"/>
      <c r="AK855" s="166"/>
      <c r="AL855" s="166"/>
      <c r="AM855" s="166"/>
      <c r="AN855" s="166"/>
      <c r="AO855" s="166"/>
      <c r="AP855" s="166"/>
      <c r="AQ855" s="166"/>
      <c r="AR855" s="166"/>
      <c r="AS855" s="166"/>
      <c r="AT855" s="166"/>
      <c r="AU855" s="166"/>
      <c r="AV855" s="166"/>
      <c r="AW855" s="166"/>
      <c r="AX855" s="166"/>
      <c r="AY855" s="166"/>
      <c r="AZ855" s="166"/>
      <c r="BA855" s="166"/>
      <c r="BB855" s="166"/>
      <c r="BC855" s="166"/>
      <c r="BD855" s="166"/>
      <c r="BE855" s="166"/>
      <c r="BF855" s="166"/>
      <c r="BG855" s="166"/>
      <c r="BH855" s="166"/>
      <c r="BI855" s="166"/>
      <c r="BJ855" s="166"/>
      <c r="BK855" s="166"/>
      <c r="BL855" s="166"/>
      <c r="BM855" s="166"/>
      <c r="BN855" s="166"/>
      <c r="BO855" s="166"/>
      <c r="BP855" s="166"/>
      <c r="BQ855" s="166"/>
      <c r="BR855" s="166"/>
      <c r="BS855" s="166"/>
      <c r="BT855" s="166"/>
    </row>
    <row r="856" spans="1:72" thickBot="1" x14ac:dyDescent="0.3">
      <c r="E856" s="166"/>
      <c r="F856" s="166"/>
      <c r="G856" s="166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  <c r="U856" s="166"/>
      <c r="V856" s="166"/>
      <c r="W856" s="166"/>
      <c r="X856" s="166"/>
      <c r="Y856" s="166"/>
      <c r="Z856" s="166"/>
      <c r="AA856" s="166"/>
      <c r="AB856" s="166"/>
      <c r="AC856" s="166"/>
      <c r="AD856" s="166"/>
      <c r="AE856" s="166"/>
      <c r="AF856" s="166"/>
      <c r="AG856" s="166"/>
      <c r="AH856" s="166"/>
      <c r="AI856" s="166"/>
      <c r="AJ856" s="166"/>
      <c r="AK856" s="166"/>
      <c r="AL856" s="166"/>
      <c r="AM856" s="166"/>
      <c r="AN856" s="166"/>
      <c r="AO856" s="166"/>
      <c r="AP856" s="166"/>
      <c r="AQ856" s="166"/>
      <c r="AR856" s="166"/>
      <c r="AS856" s="166"/>
      <c r="AT856" s="166"/>
      <c r="AU856" s="166"/>
      <c r="AV856" s="166"/>
      <c r="AW856" s="166"/>
      <c r="AX856" s="166"/>
      <c r="AY856" s="166"/>
      <c r="AZ856" s="166"/>
      <c r="BA856" s="166"/>
      <c r="BB856" s="166"/>
      <c r="BC856" s="166"/>
      <c r="BD856" s="166"/>
      <c r="BE856" s="166"/>
      <c r="BF856" s="166"/>
      <c r="BG856" s="166"/>
      <c r="BH856" s="166"/>
      <c r="BI856" s="166"/>
      <c r="BJ856" s="166"/>
      <c r="BK856" s="166"/>
      <c r="BL856" s="166"/>
      <c r="BM856" s="166"/>
      <c r="BN856" s="166"/>
      <c r="BO856" s="166"/>
      <c r="BP856" s="166"/>
      <c r="BQ856" s="166"/>
      <c r="BR856" s="166"/>
      <c r="BS856" s="166"/>
      <c r="BT856" s="166"/>
    </row>
    <row r="857" spans="1:72" thickBot="1" x14ac:dyDescent="0.3">
      <c r="A857" s="166"/>
      <c r="B857" s="166"/>
      <c r="C857" s="166"/>
      <c r="D857" s="166"/>
      <c r="E857" s="166"/>
      <c r="F857" s="166"/>
      <c r="G857" s="166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  <c r="U857" s="166"/>
      <c r="V857" s="166"/>
      <c r="W857" s="166"/>
      <c r="X857" s="166"/>
      <c r="Y857" s="166"/>
      <c r="Z857" s="166"/>
      <c r="AA857" s="166"/>
      <c r="AB857" s="166"/>
      <c r="AC857" s="166"/>
      <c r="AD857" s="166"/>
      <c r="AE857" s="166"/>
      <c r="AF857" s="166"/>
      <c r="AG857" s="166"/>
      <c r="AH857" s="166"/>
      <c r="AI857" s="166"/>
      <c r="AJ857" s="166"/>
      <c r="AK857" s="166"/>
      <c r="AL857" s="166"/>
      <c r="AM857" s="166"/>
      <c r="AN857" s="166"/>
      <c r="AO857" s="166"/>
      <c r="AP857" s="166"/>
      <c r="AQ857" s="166"/>
      <c r="AR857" s="166"/>
      <c r="AS857" s="166"/>
      <c r="AT857" s="166"/>
      <c r="AU857" s="166"/>
      <c r="AV857" s="166"/>
      <c r="AW857" s="166"/>
      <c r="AX857" s="166"/>
      <c r="AY857" s="166"/>
      <c r="AZ857" s="166"/>
      <c r="BA857" s="166"/>
      <c r="BB857" s="166"/>
      <c r="BC857" s="166"/>
      <c r="BD857" s="166"/>
      <c r="BE857" s="166"/>
      <c r="BF857" s="166"/>
      <c r="BG857" s="166"/>
      <c r="BH857" s="166"/>
      <c r="BI857" s="166"/>
      <c r="BJ857" s="166"/>
      <c r="BK857" s="166"/>
      <c r="BL857" s="166"/>
      <c r="BM857" s="166"/>
      <c r="BN857" s="166"/>
      <c r="BO857" s="166"/>
      <c r="BP857" s="166"/>
      <c r="BQ857" s="166"/>
      <c r="BR857" s="166"/>
      <c r="BS857" s="166"/>
      <c r="BT857" s="166"/>
    </row>
    <row r="858" spans="1:72" thickBot="1" x14ac:dyDescent="0.3">
      <c r="A858" s="166"/>
      <c r="B858" s="166"/>
      <c r="C858" s="166"/>
      <c r="D858" s="166"/>
      <c r="E858" s="166"/>
      <c r="F858" s="166"/>
      <c r="G858" s="166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  <c r="U858" s="166"/>
      <c r="V858" s="166"/>
      <c r="W858" s="166"/>
      <c r="X858" s="166"/>
      <c r="Y858" s="166"/>
      <c r="Z858" s="166"/>
      <c r="AA858" s="166"/>
      <c r="AB858" s="166"/>
      <c r="AC858" s="166"/>
      <c r="AD858" s="166"/>
      <c r="AE858" s="166"/>
      <c r="AF858" s="166"/>
      <c r="AG858" s="166"/>
      <c r="AH858" s="166"/>
      <c r="AI858" s="166"/>
      <c r="AJ858" s="166"/>
      <c r="AK858" s="166"/>
      <c r="AL858" s="166"/>
      <c r="AM858" s="166"/>
      <c r="AN858" s="166"/>
      <c r="AO858" s="166"/>
      <c r="AP858" s="166"/>
      <c r="AQ858" s="166"/>
      <c r="AR858" s="166"/>
      <c r="AS858" s="166"/>
      <c r="AT858" s="166"/>
      <c r="AU858" s="166"/>
      <c r="AV858" s="166"/>
      <c r="AW858" s="166"/>
      <c r="AX858" s="166"/>
      <c r="AY858" s="166"/>
      <c r="AZ858" s="166"/>
      <c r="BA858" s="166"/>
      <c r="BB858" s="166"/>
      <c r="BC858" s="166"/>
      <c r="BD858" s="166"/>
      <c r="BE858" s="166"/>
      <c r="BF858" s="166"/>
      <c r="BG858" s="166"/>
      <c r="BH858" s="166"/>
      <c r="BI858" s="166"/>
      <c r="BJ858" s="166"/>
      <c r="BK858" s="166"/>
      <c r="BL858" s="166"/>
      <c r="BM858" s="166"/>
      <c r="BN858" s="166"/>
      <c r="BO858" s="166"/>
      <c r="BP858" s="166"/>
      <c r="BQ858" s="166"/>
      <c r="BR858" s="166"/>
      <c r="BS858" s="166"/>
      <c r="BT858" s="166"/>
    </row>
    <row r="859" spans="1:72" thickBot="1" x14ac:dyDescent="0.3">
      <c r="A859" s="166"/>
      <c r="B859" s="166"/>
      <c r="C859" s="166"/>
      <c r="D859" s="166"/>
      <c r="E859" s="166"/>
      <c r="F859" s="166"/>
      <c r="G859" s="166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  <c r="U859" s="166"/>
      <c r="V859" s="166"/>
      <c r="W859" s="166"/>
      <c r="X859" s="166"/>
      <c r="Y859" s="166"/>
      <c r="Z859" s="166"/>
      <c r="AA859" s="166"/>
      <c r="AB859" s="166"/>
      <c r="AC859" s="166"/>
      <c r="AD859" s="166"/>
      <c r="AE859" s="166"/>
      <c r="AF859" s="166"/>
      <c r="AG859" s="166"/>
      <c r="AH859" s="166"/>
      <c r="AI859" s="166"/>
      <c r="AJ859" s="166"/>
      <c r="AK859" s="166"/>
      <c r="AL859" s="166"/>
      <c r="AM859" s="166"/>
      <c r="AN859" s="166"/>
      <c r="AO859" s="166"/>
      <c r="AP859" s="166"/>
      <c r="AQ859" s="166"/>
      <c r="AR859" s="166"/>
      <c r="AS859" s="166"/>
      <c r="AT859" s="166"/>
      <c r="AU859" s="166"/>
      <c r="AV859" s="166"/>
      <c r="AW859" s="166"/>
      <c r="AX859" s="166"/>
      <c r="AY859" s="166"/>
      <c r="AZ859" s="166"/>
      <c r="BA859" s="166"/>
      <c r="BB859" s="166"/>
      <c r="BC859" s="166"/>
      <c r="BD859" s="166"/>
      <c r="BE859" s="166"/>
      <c r="BF859" s="166"/>
      <c r="BG859" s="166"/>
      <c r="BH859" s="166"/>
      <c r="BI859" s="166"/>
      <c r="BJ859" s="166"/>
      <c r="BK859" s="166"/>
      <c r="BL859" s="166"/>
      <c r="BM859" s="166"/>
      <c r="BN859" s="166"/>
      <c r="BO859" s="166"/>
      <c r="BP859" s="166"/>
      <c r="BQ859" s="166"/>
      <c r="BR859" s="166"/>
      <c r="BS859" s="166"/>
      <c r="BT859" s="166"/>
    </row>
    <row r="860" spans="1:72" thickBot="1" x14ac:dyDescent="0.3">
      <c r="A860" s="166"/>
      <c r="B860" s="166"/>
      <c r="C860" s="166"/>
      <c r="D860" s="166"/>
      <c r="E860" s="166"/>
      <c r="F860" s="166"/>
      <c r="G860" s="166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  <c r="U860" s="166"/>
      <c r="V860" s="166"/>
      <c r="W860" s="166"/>
      <c r="X860" s="166"/>
      <c r="Y860" s="166"/>
      <c r="Z860" s="166"/>
      <c r="AA860" s="166"/>
      <c r="AB860" s="166"/>
      <c r="AC860" s="166"/>
      <c r="AD860" s="166"/>
      <c r="AE860" s="166"/>
      <c r="AF860" s="166"/>
      <c r="AG860" s="166"/>
      <c r="AH860" s="166"/>
      <c r="AI860" s="166"/>
      <c r="AJ860" s="166"/>
      <c r="AK860" s="166"/>
      <c r="AL860" s="166"/>
      <c r="AM860" s="166"/>
      <c r="AN860" s="166"/>
      <c r="AO860" s="166"/>
      <c r="AP860" s="166"/>
      <c r="AQ860" s="166"/>
      <c r="AR860" s="166"/>
      <c r="AS860" s="166"/>
      <c r="AT860" s="166"/>
      <c r="AU860" s="166"/>
      <c r="AV860" s="166"/>
      <c r="AW860" s="166"/>
      <c r="AX860" s="166"/>
      <c r="AY860" s="166"/>
      <c r="AZ860" s="166"/>
      <c r="BA860" s="166"/>
      <c r="BB860" s="166"/>
      <c r="BC860" s="166"/>
      <c r="BD860" s="166"/>
      <c r="BE860" s="166"/>
      <c r="BF860" s="166"/>
      <c r="BG860" s="166"/>
      <c r="BH860" s="166"/>
      <c r="BI860" s="166"/>
      <c r="BJ860" s="166"/>
      <c r="BK860" s="166"/>
      <c r="BL860" s="166"/>
      <c r="BM860" s="166"/>
      <c r="BN860" s="166"/>
      <c r="BO860" s="166"/>
      <c r="BP860" s="166"/>
      <c r="BQ860" s="166"/>
      <c r="BR860" s="166"/>
      <c r="BS860" s="166"/>
      <c r="BT860" s="166"/>
    </row>
    <row r="861" spans="1:72" thickBot="1" x14ac:dyDescent="0.3">
      <c r="A861" s="166"/>
      <c r="B861" s="166"/>
      <c r="C861" s="166"/>
      <c r="D861" s="166"/>
      <c r="E861" s="166"/>
      <c r="F861" s="166"/>
      <c r="G861" s="166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  <c r="U861" s="166"/>
      <c r="V861" s="166"/>
      <c r="W861" s="166"/>
      <c r="X861" s="166"/>
      <c r="Y861" s="166"/>
      <c r="Z861" s="166"/>
      <c r="AA861" s="166"/>
      <c r="AB861" s="166"/>
      <c r="AC861" s="166"/>
      <c r="AD861" s="166"/>
      <c r="AE861" s="166"/>
      <c r="AF861" s="166"/>
      <c r="AG861" s="166"/>
      <c r="AH861" s="166"/>
      <c r="AI861" s="166"/>
      <c r="AJ861" s="166"/>
      <c r="AK861" s="166"/>
      <c r="AL861" s="166"/>
      <c r="AM861" s="166"/>
      <c r="AN861" s="166"/>
      <c r="AO861" s="166"/>
      <c r="AP861" s="166"/>
      <c r="AQ861" s="166"/>
      <c r="AR861" s="166"/>
      <c r="AS861" s="166"/>
      <c r="AT861" s="166"/>
      <c r="AU861" s="166"/>
      <c r="AV861" s="166"/>
      <c r="AW861" s="166"/>
      <c r="AX861" s="166"/>
      <c r="AY861" s="166"/>
      <c r="AZ861" s="166"/>
      <c r="BA861" s="166"/>
      <c r="BB861" s="166"/>
      <c r="BC861" s="166"/>
      <c r="BD861" s="166"/>
      <c r="BE861" s="166"/>
      <c r="BF861" s="166"/>
      <c r="BG861" s="166"/>
      <c r="BH861" s="166"/>
      <c r="BI861" s="166"/>
      <c r="BJ861" s="166"/>
      <c r="BK861" s="166"/>
      <c r="BL861" s="166"/>
      <c r="BM861" s="166"/>
      <c r="BN861" s="166"/>
      <c r="BO861" s="166"/>
      <c r="BP861" s="166"/>
      <c r="BQ861" s="166"/>
      <c r="BR861" s="166"/>
      <c r="BS861" s="166"/>
      <c r="BT861" s="166"/>
    </row>
    <row r="862" spans="1:72" thickBot="1" x14ac:dyDescent="0.3">
      <c r="A862" s="166"/>
      <c r="B862" s="166"/>
      <c r="C862" s="166"/>
      <c r="D862" s="166"/>
      <c r="E862" s="166"/>
      <c r="F862" s="166"/>
      <c r="G862" s="166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  <c r="U862" s="166"/>
      <c r="V862" s="166"/>
      <c r="W862" s="166"/>
      <c r="X862" s="166"/>
      <c r="Y862" s="166"/>
      <c r="Z862" s="166"/>
      <c r="AA862" s="166"/>
      <c r="AB862" s="166"/>
      <c r="AC862" s="166"/>
      <c r="AD862" s="166"/>
      <c r="AE862" s="166"/>
      <c r="AF862" s="166"/>
      <c r="AG862" s="166"/>
      <c r="AH862" s="166"/>
      <c r="AI862" s="166"/>
      <c r="AJ862" s="166"/>
      <c r="AK862" s="166"/>
      <c r="AL862" s="166"/>
      <c r="AM862" s="166"/>
      <c r="AN862" s="166"/>
      <c r="AO862" s="166"/>
      <c r="AP862" s="166"/>
      <c r="AQ862" s="166"/>
      <c r="AR862" s="166"/>
      <c r="AS862" s="166"/>
      <c r="AT862" s="166"/>
      <c r="AU862" s="166"/>
      <c r="AV862" s="166"/>
      <c r="AW862" s="166"/>
      <c r="AX862" s="166"/>
      <c r="AY862" s="166"/>
      <c r="AZ862" s="166"/>
      <c r="BA862" s="166"/>
      <c r="BB862" s="166"/>
      <c r="BC862" s="166"/>
      <c r="BD862" s="166"/>
      <c r="BE862" s="166"/>
      <c r="BF862" s="166"/>
      <c r="BG862" s="166"/>
      <c r="BH862" s="166"/>
      <c r="BI862" s="166"/>
      <c r="BJ862" s="166"/>
      <c r="BK862" s="166"/>
      <c r="BL862" s="166"/>
      <c r="BM862" s="166"/>
      <c r="BN862" s="166"/>
      <c r="BO862" s="166"/>
      <c r="BP862" s="166"/>
      <c r="BQ862" s="166"/>
      <c r="BR862" s="166"/>
      <c r="BS862" s="166"/>
      <c r="BT862" s="166"/>
    </row>
    <row r="863" spans="1:72" thickBot="1" x14ac:dyDescent="0.3">
      <c r="A863" s="166"/>
      <c r="B863" s="166"/>
      <c r="C863" s="166"/>
      <c r="D863" s="166"/>
      <c r="E863" s="166"/>
      <c r="F863" s="166"/>
      <c r="G863" s="166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  <c r="U863" s="166"/>
      <c r="V863" s="166"/>
      <c r="W863" s="166"/>
      <c r="X863" s="166"/>
      <c r="Y863" s="166"/>
      <c r="Z863" s="166"/>
      <c r="AA863" s="166"/>
      <c r="AB863" s="166"/>
      <c r="AC863" s="166"/>
      <c r="AD863" s="166"/>
      <c r="AE863" s="166"/>
      <c r="AF863" s="166"/>
      <c r="AG863" s="166"/>
      <c r="AH863" s="166"/>
      <c r="AI863" s="166"/>
      <c r="AJ863" s="166"/>
      <c r="AK863" s="166"/>
      <c r="AL863" s="166"/>
      <c r="AM863" s="166"/>
      <c r="AN863" s="166"/>
      <c r="AO863" s="166"/>
      <c r="AP863" s="166"/>
      <c r="AQ863" s="166"/>
      <c r="AR863" s="166"/>
      <c r="AS863" s="166"/>
      <c r="AT863" s="166"/>
      <c r="AU863" s="166"/>
      <c r="AV863" s="166"/>
      <c r="AW863" s="166"/>
      <c r="AX863" s="166"/>
      <c r="AY863" s="166"/>
      <c r="AZ863" s="166"/>
      <c r="BA863" s="166"/>
      <c r="BB863" s="166"/>
      <c r="BC863" s="166"/>
      <c r="BD863" s="166"/>
      <c r="BE863" s="166"/>
      <c r="BF863" s="166"/>
      <c r="BG863" s="166"/>
      <c r="BH863" s="166"/>
      <c r="BI863" s="166"/>
      <c r="BJ863" s="166"/>
      <c r="BK863" s="166"/>
      <c r="BL863" s="166"/>
      <c r="BM863" s="166"/>
      <c r="BN863" s="166"/>
      <c r="BO863" s="166"/>
      <c r="BP863" s="166"/>
      <c r="BQ863" s="166"/>
      <c r="BR863" s="166"/>
      <c r="BS863" s="166"/>
      <c r="BT863" s="166"/>
    </row>
    <row r="864" spans="1:72" thickBot="1" x14ac:dyDescent="0.3">
      <c r="A864" s="166"/>
      <c r="B864" s="166"/>
      <c r="C864" s="166"/>
      <c r="D864" s="166"/>
      <c r="E864" s="166"/>
      <c r="F864" s="166"/>
      <c r="G864" s="166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  <c r="U864" s="166"/>
      <c r="V864" s="166"/>
      <c r="W864" s="166"/>
      <c r="X864" s="166"/>
      <c r="Y864" s="166"/>
      <c r="Z864" s="166"/>
      <c r="AA864" s="166"/>
      <c r="AB864" s="166"/>
      <c r="AC864" s="166"/>
      <c r="AD864" s="166"/>
      <c r="AE864" s="166"/>
      <c r="AF864" s="166"/>
      <c r="AG864" s="166"/>
      <c r="AH864" s="166"/>
      <c r="AI864" s="166"/>
      <c r="AJ864" s="166"/>
      <c r="AK864" s="166"/>
      <c r="AL864" s="166"/>
      <c r="AM864" s="166"/>
      <c r="AN864" s="166"/>
      <c r="AO864" s="166"/>
      <c r="AP864" s="166"/>
      <c r="AQ864" s="166"/>
      <c r="AR864" s="166"/>
      <c r="AS864" s="166"/>
      <c r="AT864" s="166"/>
      <c r="AU864" s="166"/>
      <c r="AV864" s="166"/>
      <c r="AW864" s="166"/>
      <c r="AX864" s="166"/>
      <c r="AY864" s="166"/>
      <c r="AZ864" s="166"/>
      <c r="BA864" s="166"/>
      <c r="BB864" s="166"/>
      <c r="BC864" s="166"/>
      <c r="BD864" s="166"/>
      <c r="BE864" s="166"/>
      <c r="BF864" s="166"/>
      <c r="BG864" s="166"/>
      <c r="BH864" s="166"/>
      <c r="BI864" s="166"/>
      <c r="BJ864" s="166"/>
      <c r="BK864" s="166"/>
      <c r="BL864" s="166"/>
      <c r="BM864" s="166"/>
      <c r="BN864" s="166"/>
      <c r="BO864" s="166"/>
      <c r="BP864" s="166"/>
      <c r="BQ864" s="166"/>
      <c r="BR864" s="166"/>
      <c r="BS864" s="166"/>
      <c r="BT864" s="166"/>
    </row>
    <row r="865" spans="1:72" thickBot="1" x14ac:dyDescent="0.3">
      <c r="A865" s="166"/>
      <c r="B865" s="166"/>
      <c r="C865" s="166"/>
      <c r="D865" s="166"/>
      <c r="E865" s="166"/>
      <c r="F865" s="166"/>
      <c r="G865" s="166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  <c r="U865" s="166"/>
      <c r="V865" s="166"/>
      <c r="W865" s="166"/>
      <c r="X865" s="166"/>
      <c r="Y865" s="166"/>
      <c r="Z865" s="166"/>
      <c r="AA865" s="166"/>
      <c r="AB865" s="166"/>
      <c r="AC865" s="166"/>
      <c r="AD865" s="166"/>
      <c r="AE865" s="166"/>
      <c r="AF865" s="166"/>
      <c r="AG865" s="166"/>
      <c r="AH865" s="166"/>
      <c r="AI865" s="166"/>
      <c r="AJ865" s="166"/>
      <c r="AK865" s="166"/>
      <c r="AL865" s="166"/>
      <c r="AM865" s="166"/>
      <c r="AN865" s="166"/>
      <c r="AO865" s="166"/>
      <c r="AP865" s="166"/>
      <c r="AQ865" s="166"/>
      <c r="AR865" s="166"/>
      <c r="AS865" s="166"/>
      <c r="AT865" s="166"/>
      <c r="AU865" s="166"/>
      <c r="AV865" s="166"/>
      <c r="AW865" s="166"/>
      <c r="AX865" s="166"/>
      <c r="AY865" s="166"/>
      <c r="AZ865" s="166"/>
      <c r="BA865" s="166"/>
      <c r="BB865" s="166"/>
      <c r="BC865" s="166"/>
      <c r="BD865" s="166"/>
      <c r="BE865" s="166"/>
      <c r="BF865" s="166"/>
      <c r="BG865" s="166"/>
      <c r="BH865" s="166"/>
      <c r="BI865" s="166"/>
      <c r="BJ865" s="166"/>
      <c r="BK865" s="166"/>
      <c r="BL865" s="166"/>
      <c r="BM865" s="166"/>
      <c r="BN865" s="166"/>
      <c r="BO865" s="166"/>
      <c r="BP865" s="166"/>
      <c r="BQ865" s="166"/>
      <c r="BR865" s="166"/>
      <c r="BS865" s="166"/>
      <c r="BT865" s="166"/>
    </row>
    <row r="866" spans="1:72" thickBot="1" x14ac:dyDescent="0.3">
      <c r="A866" s="166"/>
      <c r="B866" s="166"/>
      <c r="C866" s="166"/>
      <c r="D866" s="166"/>
      <c r="E866" s="166"/>
      <c r="F866" s="166"/>
      <c r="G866" s="166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  <c r="U866" s="166"/>
      <c r="V866" s="166"/>
      <c r="W866" s="166"/>
      <c r="X866" s="166"/>
      <c r="Y866" s="166"/>
      <c r="Z866" s="166"/>
      <c r="AA866" s="166"/>
      <c r="AB866" s="166"/>
      <c r="AC866" s="166"/>
      <c r="AD866" s="166"/>
      <c r="AE866" s="166"/>
      <c r="AF866" s="166"/>
      <c r="AG866" s="166"/>
      <c r="AH866" s="166"/>
      <c r="AI866" s="166"/>
      <c r="AJ866" s="166"/>
      <c r="AK866" s="166"/>
      <c r="AL866" s="166"/>
      <c r="AM866" s="166"/>
      <c r="AN866" s="166"/>
      <c r="AO866" s="166"/>
      <c r="AP866" s="166"/>
      <c r="AQ866" s="166"/>
      <c r="AR866" s="166"/>
      <c r="AS866" s="166"/>
      <c r="AT866" s="166"/>
      <c r="AU866" s="166"/>
      <c r="AV866" s="166"/>
      <c r="AW866" s="166"/>
      <c r="AX866" s="166"/>
      <c r="AY866" s="166"/>
      <c r="AZ866" s="166"/>
      <c r="BA866" s="166"/>
      <c r="BB866" s="166"/>
      <c r="BC866" s="166"/>
      <c r="BD866" s="166"/>
      <c r="BE866" s="166"/>
      <c r="BF866" s="166"/>
      <c r="BG866" s="166"/>
      <c r="BH866" s="166"/>
      <c r="BI866" s="166"/>
      <c r="BJ866" s="166"/>
      <c r="BK866" s="166"/>
      <c r="BL866" s="166"/>
      <c r="BM866" s="166"/>
      <c r="BN866" s="166"/>
      <c r="BO866" s="166"/>
      <c r="BP866" s="166"/>
      <c r="BQ866" s="166"/>
      <c r="BR866" s="166"/>
      <c r="BS866" s="166"/>
      <c r="BT866" s="166"/>
    </row>
    <row r="867" spans="1:72" thickBot="1" x14ac:dyDescent="0.3">
      <c r="A867" s="166"/>
      <c r="B867" s="166"/>
      <c r="C867" s="166"/>
      <c r="D867" s="166"/>
      <c r="E867" s="166"/>
      <c r="F867" s="166"/>
      <c r="G867" s="166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  <c r="U867" s="166"/>
      <c r="V867" s="166"/>
      <c r="W867" s="166"/>
      <c r="X867" s="166"/>
      <c r="Y867" s="166"/>
      <c r="Z867" s="166"/>
      <c r="AA867" s="166"/>
      <c r="AB867" s="166"/>
      <c r="AC867" s="166"/>
      <c r="AD867" s="166"/>
      <c r="AE867" s="166"/>
      <c r="AF867" s="166"/>
      <c r="AG867" s="166"/>
      <c r="AH867" s="166"/>
      <c r="AI867" s="166"/>
      <c r="AJ867" s="166"/>
      <c r="AK867" s="166"/>
      <c r="AL867" s="166"/>
      <c r="AM867" s="166"/>
      <c r="AN867" s="166"/>
      <c r="AO867" s="166"/>
      <c r="AP867" s="166"/>
      <c r="AQ867" s="166"/>
      <c r="AR867" s="166"/>
      <c r="AS867" s="166"/>
      <c r="AT867" s="166"/>
      <c r="AU867" s="166"/>
      <c r="AV867" s="166"/>
      <c r="AW867" s="166"/>
      <c r="AX867" s="166"/>
      <c r="AY867" s="166"/>
      <c r="AZ867" s="166"/>
      <c r="BA867" s="166"/>
      <c r="BB867" s="166"/>
      <c r="BC867" s="166"/>
      <c r="BD867" s="166"/>
      <c r="BE867" s="166"/>
      <c r="BF867" s="166"/>
      <c r="BG867" s="166"/>
      <c r="BH867" s="166"/>
      <c r="BI867" s="166"/>
      <c r="BJ867" s="166"/>
      <c r="BK867" s="166"/>
      <c r="BL867" s="166"/>
      <c r="BM867" s="166"/>
      <c r="BN867" s="166"/>
      <c r="BO867" s="166"/>
      <c r="BP867" s="166"/>
      <c r="BQ867" s="166"/>
      <c r="BR867" s="166"/>
      <c r="BS867" s="166"/>
      <c r="BT867" s="166"/>
    </row>
    <row r="868" spans="1:72" thickBot="1" x14ac:dyDescent="0.3">
      <c r="A868" s="166"/>
      <c r="B868" s="166"/>
      <c r="C868" s="166"/>
      <c r="D868" s="166"/>
      <c r="E868" s="166"/>
      <c r="F868" s="166"/>
      <c r="G868" s="166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  <c r="U868" s="166"/>
      <c r="V868" s="166"/>
      <c r="W868" s="166"/>
      <c r="X868" s="166"/>
      <c r="Y868" s="166"/>
      <c r="Z868" s="166"/>
      <c r="AA868" s="166"/>
      <c r="AB868" s="166"/>
      <c r="AC868" s="166"/>
      <c r="AD868" s="166"/>
      <c r="AE868" s="166"/>
      <c r="AF868" s="166"/>
      <c r="AG868" s="166"/>
      <c r="AH868" s="166"/>
      <c r="AI868" s="166"/>
      <c r="AJ868" s="166"/>
      <c r="AK868" s="166"/>
      <c r="AL868" s="166"/>
      <c r="AM868" s="166"/>
      <c r="AN868" s="166"/>
      <c r="AO868" s="166"/>
      <c r="AP868" s="166"/>
      <c r="AQ868" s="166"/>
      <c r="AR868" s="166"/>
      <c r="AS868" s="166"/>
      <c r="AT868" s="166"/>
      <c r="AU868" s="166"/>
      <c r="AV868" s="166"/>
      <c r="AW868" s="166"/>
      <c r="AX868" s="166"/>
      <c r="AY868" s="166"/>
      <c r="AZ868" s="166"/>
      <c r="BA868" s="166"/>
      <c r="BB868" s="166"/>
      <c r="BC868" s="166"/>
      <c r="BD868" s="166"/>
      <c r="BE868" s="166"/>
      <c r="BF868" s="166"/>
      <c r="BG868" s="166"/>
      <c r="BH868" s="166"/>
      <c r="BI868" s="166"/>
      <c r="BJ868" s="166"/>
      <c r="BK868" s="166"/>
      <c r="BL868" s="166"/>
      <c r="BM868" s="166"/>
      <c r="BN868" s="166"/>
      <c r="BO868" s="166"/>
      <c r="BP868" s="166"/>
      <c r="BQ868" s="166"/>
      <c r="BR868" s="166"/>
      <c r="BS868" s="166"/>
      <c r="BT868" s="166"/>
    </row>
    <row r="869" spans="1:72" thickBot="1" x14ac:dyDescent="0.3">
      <c r="A869" s="166"/>
      <c r="B869" s="166"/>
      <c r="C869" s="166"/>
      <c r="D869" s="166"/>
      <c r="E869" s="166"/>
      <c r="F869" s="166"/>
      <c r="G869" s="166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  <c r="U869" s="166"/>
      <c r="V869" s="166"/>
      <c r="W869" s="166"/>
      <c r="X869" s="166"/>
      <c r="Y869" s="166"/>
      <c r="Z869" s="166"/>
      <c r="AA869" s="166"/>
      <c r="AB869" s="166"/>
      <c r="AC869" s="166"/>
      <c r="AD869" s="166"/>
      <c r="AE869" s="166"/>
      <c r="AF869" s="166"/>
      <c r="AG869" s="166"/>
      <c r="AH869" s="166"/>
      <c r="AI869" s="166"/>
      <c r="AJ869" s="166"/>
      <c r="AK869" s="166"/>
      <c r="AL869" s="166"/>
      <c r="AM869" s="166"/>
      <c r="AN869" s="166"/>
      <c r="AO869" s="166"/>
      <c r="AP869" s="166"/>
      <c r="AQ869" s="166"/>
      <c r="AR869" s="166"/>
      <c r="AS869" s="166"/>
      <c r="AT869" s="166"/>
      <c r="AU869" s="166"/>
      <c r="AV869" s="166"/>
      <c r="AW869" s="166"/>
      <c r="AX869" s="166"/>
      <c r="AY869" s="166"/>
      <c r="AZ869" s="166"/>
      <c r="BA869" s="166"/>
      <c r="BB869" s="166"/>
      <c r="BC869" s="166"/>
      <c r="BD869" s="166"/>
      <c r="BE869" s="166"/>
      <c r="BF869" s="166"/>
      <c r="BG869" s="166"/>
      <c r="BH869" s="166"/>
      <c r="BI869" s="166"/>
      <c r="BJ869" s="166"/>
      <c r="BK869" s="166"/>
      <c r="BL869" s="166"/>
      <c r="BM869" s="166"/>
      <c r="BN869" s="166"/>
      <c r="BO869" s="166"/>
      <c r="BP869" s="166"/>
      <c r="BQ869" s="166"/>
      <c r="BR869" s="166"/>
      <c r="BS869" s="166"/>
      <c r="BT869" s="166"/>
    </row>
    <row r="870" spans="1:72" thickBot="1" x14ac:dyDescent="0.3">
      <c r="A870" s="166"/>
      <c r="B870" s="166"/>
      <c r="C870" s="166"/>
      <c r="D870" s="166"/>
      <c r="E870" s="166"/>
      <c r="F870" s="166"/>
      <c r="G870" s="166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  <c r="U870" s="166"/>
      <c r="V870" s="166"/>
      <c r="W870" s="166"/>
      <c r="X870" s="166"/>
      <c r="Y870" s="166"/>
      <c r="Z870" s="166"/>
      <c r="AA870" s="166"/>
      <c r="AB870" s="166"/>
      <c r="AC870" s="166"/>
      <c r="AD870" s="166"/>
      <c r="AE870" s="166"/>
      <c r="AF870" s="166"/>
      <c r="AG870" s="166"/>
      <c r="AH870" s="166"/>
      <c r="AI870" s="166"/>
      <c r="AJ870" s="166"/>
      <c r="AK870" s="166"/>
      <c r="AL870" s="166"/>
      <c r="AM870" s="166"/>
      <c r="AN870" s="166"/>
      <c r="AO870" s="166"/>
      <c r="AP870" s="166"/>
      <c r="AQ870" s="166"/>
      <c r="AR870" s="166"/>
      <c r="AS870" s="166"/>
      <c r="AT870" s="166"/>
      <c r="AU870" s="166"/>
      <c r="AV870" s="166"/>
      <c r="AW870" s="166"/>
      <c r="AX870" s="166"/>
      <c r="AY870" s="166"/>
      <c r="AZ870" s="166"/>
      <c r="BA870" s="166"/>
      <c r="BB870" s="166"/>
      <c r="BC870" s="166"/>
      <c r="BD870" s="166"/>
      <c r="BE870" s="166"/>
      <c r="BF870" s="166"/>
      <c r="BG870" s="166"/>
      <c r="BH870" s="166"/>
      <c r="BI870" s="166"/>
      <c r="BJ870" s="166"/>
      <c r="BK870" s="166"/>
      <c r="BL870" s="166"/>
      <c r="BM870" s="166"/>
      <c r="BN870" s="166"/>
      <c r="BO870" s="166"/>
      <c r="BP870" s="166"/>
      <c r="BQ870" s="166"/>
      <c r="BR870" s="166"/>
      <c r="BS870" s="166"/>
      <c r="BT870" s="166"/>
    </row>
    <row r="871" spans="1:72" thickBot="1" x14ac:dyDescent="0.3">
      <c r="A871" s="166"/>
      <c r="B871" s="166"/>
      <c r="C871" s="166"/>
      <c r="D871" s="166"/>
      <c r="E871" s="166"/>
      <c r="F871" s="166"/>
      <c r="G871" s="166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  <c r="U871" s="166"/>
      <c r="V871" s="166"/>
      <c r="W871" s="166"/>
      <c r="X871" s="166"/>
      <c r="Y871" s="166"/>
      <c r="Z871" s="166"/>
      <c r="AA871" s="166"/>
      <c r="AB871" s="166"/>
      <c r="AC871" s="166"/>
      <c r="AD871" s="166"/>
      <c r="AE871" s="166"/>
      <c r="AF871" s="166"/>
      <c r="AG871" s="166"/>
      <c r="AH871" s="166"/>
      <c r="AI871" s="166"/>
      <c r="AJ871" s="166"/>
      <c r="AK871" s="166"/>
      <c r="AL871" s="166"/>
      <c r="AM871" s="166"/>
      <c r="AN871" s="166"/>
      <c r="AO871" s="166"/>
      <c r="AP871" s="166"/>
      <c r="AQ871" s="166"/>
      <c r="AR871" s="166"/>
      <c r="AS871" s="166"/>
      <c r="AT871" s="166"/>
      <c r="AU871" s="166"/>
      <c r="AV871" s="166"/>
      <c r="AW871" s="166"/>
      <c r="AX871" s="166"/>
      <c r="AY871" s="166"/>
      <c r="AZ871" s="166"/>
      <c r="BA871" s="166"/>
      <c r="BB871" s="166"/>
      <c r="BC871" s="166"/>
      <c r="BD871" s="166"/>
      <c r="BE871" s="166"/>
      <c r="BF871" s="166"/>
      <c r="BG871" s="166"/>
      <c r="BH871" s="166"/>
      <c r="BI871" s="166"/>
      <c r="BJ871" s="166"/>
      <c r="BK871" s="166"/>
      <c r="BL871" s="166"/>
      <c r="BM871" s="166"/>
      <c r="BN871" s="166"/>
      <c r="BO871" s="166"/>
      <c r="BP871" s="166"/>
      <c r="BQ871" s="166"/>
      <c r="BR871" s="166"/>
      <c r="BS871" s="166"/>
      <c r="BT871" s="166"/>
    </row>
    <row r="872" spans="1:72" thickBot="1" x14ac:dyDescent="0.3">
      <c r="A872" s="166"/>
      <c r="B872" s="166"/>
      <c r="C872" s="166"/>
      <c r="D872" s="166"/>
      <c r="E872" s="166"/>
      <c r="F872" s="166"/>
      <c r="G872" s="166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  <c r="U872" s="166"/>
      <c r="V872" s="166"/>
      <c r="W872" s="166"/>
      <c r="X872" s="166"/>
      <c r="Y872" s="166"/>
      <c r="Z872" s="166"/>
      <c r="AA872" s="166"/>
      <c r="AB872" s="166"/>
      <c r="AC872" s="166"/>
      <c r="AD872" s="166"/>
      <c r="AE872" s="166"/>
      <c r="AF872" s="166"/>
      <c r="AG872" s="166"/>
      <c r="AH872" s="166"/>
      <c r="AI872" s="166"/>
      <c r="AJ872" s="166"/>
      <c r="AK872" s="166"/>
      <c r="AL872" s="166"/>
      <c r="AM872" s="166"/>
      <c r="AN872" s="166"/>
      <c r="AO872" s="166"/>
      <c r="AP872" s="166"/>
      <c r="AQ872" s="166"/>
      <c r="AR872" s="166"/>
      <c r="AS872" s="166"/>
      <c r="AT872" s="166"/>
      <c r="AU872" s="166"/>
      <c r="AV872" s="166"/>
      <c r="AW872" s="166"/>
      <c r="AX872" s="166"/>
      <c r="AY872" s="166"/>
      <c r="AZ872" s="166"/>
      <c r="BA872" s="166"/>
      <c r="BB872" s="166"/>
      <c r="BC872" s="166"/>
      <c r="BD872" s="166"/>
      <c r="BE872" s="166"/>
      <c r="BF872" s="166"/>
      <c r="BG872" s="166"/>
      <c r="BH872" s="166"/>
      <c r="BI872" s="166"/>
      <c r="BJ872" s="166"/>
      <c r="BK872" s="166"/>
      <c r="BL872" s="166"/>
      <c r="BM872" s="166"/>
      <c r="BN872" s="166"/>
      <c r="BO872" s="166"/>
      <c r="BP872" s="166"/>
      <c r="BQ872" s="166"/>
      <c r="BR872" s="166"/>
      <c r="BS872" s="166"/>
      <c r="BT872" s="166"/>
    </row>
    <row r="873" spans="1:72" thickBot="1" x14ac:dyDescent="0.3">
      <c r="A873" s="166"/>
      <c r="B873" s="166"/>
      <c r="C873" s="166"/>
      <c r="D873" s="166"/>
      <c r="E873" s="166"/>
      <c r="F873" s="166"/>
      <c r="G873" s="166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  <c r="U873" s="166"/>
      <c r="V873" s="166"/>
      <c r="W873" s="166"/>
      <c r="X873" s="166"/>
      <c r="Y873" s="166"/>
      <c r="Z873" s="166"/>
      <c r="AA873" s="166"/>
      <c r="AB873" s="166"/>
      <c r="AC873" s="166"/>
      <c r="AD873" s="166"/>
      <c r="AE873" s="166"/>
      <c r="AF873" s="166"/>
      <c r="AG873" s="166"/>
      <c r="AH873" s="166"/>
      <c r="AI873" s="166"/>
      <c r="AJ873" s="166"/>
      <c r="AK873" s="166"/>
      <c r="AL873" s="166"/>
      <c r="AM873" s="166"/>
      <c r="AN873" s="166"/>
      <c r="AO873" s="166"/>
      <c r="AP873" s="166"/>
      <c r="AQ873" s="166"/>
      <c r="AR873" s="166"/>
      <c r="AS873" s="166"/>
      <c r="AT873" s="166"/>
      <c r="AU873" s="166"/>
      <c r="AV873" s="166"/>
      <c r="AW873" s="166"/>
      <c r="AX873" s="166"/>
      <c r="AY873" s="166"/>
      <c r="AZ873" s="166"/>
      <c r="BA873" s="166"/>
      <c r="BB873" s="166"/>
      <c r="BC873" s="166"/>
      <c r="BD873" s="166"/>
      <c r="BE873" s="166"/>
      <c r="BF873" s="166"/>
      <c r="BG873" s="166"/>
      <c r="BH873" s="166"/>
      <c r="BI873" s="166"/>
      <c r="BJ873" s="166"/>
      <c r="BK873" s="166"/>
      <c r="BL873" s="166"/>
      <c r="BM873" s="166"/>
      <c r="BN873" s="166"/>
      <c r="BO873" s="166"/>
      <c r="BP873" s="166"/>
      <c r="BQ873" s="166"/>
      <c r="BR873" s="166"/>
      <c r="BS873" s="166"/>
      <c r="BT873" s="166"/>
    </row>
    <row r="874" spans="1:72" thickBot="1" x14ac:dyDescent="0.3">
      <c r="A874" s="166"/>
      <c r="B874" s="166"/>
      <c r="C874" s="166"/>
      <c r="D874" s="166"/>
      <c r="E874" s="166"/>
      <c r="F874" s="166"/>
      <c r="G874" s="166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  <c r="U874" s="166"/>
      <c r="V874" s="166"/>
      <c r="W874" s="166"/>
      <c r="X874" s="166"/>
      <c r="Y874" s="166"/>
      <c r="Z874" s="166"/>
      <c r="AA874" s="166"/>
      <c r="AB874" s="166"/>
      <c r="AC874" s="166"/>
      <c r="AD874" s="166"/>
      <c r="AE874" s="166"/>
      <c r="AF874" s="166"/>
      <c r="AG874" s="166"/>
      <c r="AH874" s="166"/>
      <c r="AI874" s="166"/>
      <c r="AJ874" s="166"/>
      <c r="AK874" s="166"/>
      <c r="AL874" s="166"/>
      <c r="AM874" s="166"/>
      <c r="AN874" s="166"/>
      <c r="AO874" s="166"/>
      <c r="AP874" s="166"/>
      <c r="AQ874" s="166"/>
      <c r="AR874" s="166"/>
      <c r="AS874" s="166"/>
      <c r="AT874" s="166"/>
      <c r="AU874" s="166"/>
      <c r="AV874" s="166"/>
      <c r="AW874" s="166"/>
      <c r="AX874" s="166"/>
      <c r="AY874" s="166"/>
      <c r="AZ874" s="166"/>
      <c r="BA874" s="166"/>
      <c r="BB874" s="166"/>
      <c r="BC874" s="166"/>
      <c r="BD874" s="166"/>
      <c r="BE874" s="166"/>
      <c r="BF874" s="166"/>
      <c r="BG874" s="166"/>
      <c r="BH874" s="166"/>
      <c r="BI874" s="166"/>
      <c r="BJ874" s="166"/>
      <c r="BK874" s="166"/>
      <c r="BL874" s="166"/>
      <c r="BM874" s="166"/>
      <c r="BN874" s="166"/>
      <c r="BO874" s="166"/>
      <c r="BP874" s="166"/>
      <c r="BQ874" s="166"/>
      <c r="BR874" s="166"/>
      <c r="BS874" s="166"/>
      <c r="BT874" s="166"/>
    </row>
    <row r="875" spans="1:72" thickBot="1" x14ac:dyDescent="0.3">
      <c r="A875" s="166"/>
      <c r="B875" s="166"/>
      <c r="C875" s="166"/>
      <c r="D875" s="166"/>
      <c r="E875" s="166"/>
      <c r="F875" s="166"/>
      <c r="G875" s="166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  <c r="U875" s="166"/>
      <c r="V875" s="166"/>
      <c r="W875" s="166"/>
      <c r="X875" s="166"/>
      <c r="Y875" s="166"/>
      <c r="Z875" s="166"/>
      <c r="AA875" s="166"/>
      <c r="AB875" s="166"/>
      <c r="AC875" s="166"/>
      <c r="AD875" s="166"/>
      <c r="AE875" s="166"/>
      <c r="AF875" s="166"/>
      <c r="AG875" s="166"/>
      <c r="AH875" s="166"/>
      <c r="AI875" s="166"/>
      <c r="AJ875" s="166"/>
      <c r="AK875" s="166"/>
      <c r="AL875" s="166"/>
      <c r="AM875" s="166"/>
      <c r="AN875" s="166"/>
      <c r="AO875" s="166"/>
      <c r="AP875" s="166"/>
      <c r="AQ875" s="166"/>
      <c r="AR875" s="166"/>
      <c r="AS875" s="166"/>
      <c r="AT875" s="166"/>
      <c r="AU875" s="166"/>
      <c r="AV875" s="166"/>
      <c r="AW875" s="166"/>
      <c r="AX875" s="166"/>
      <c r="AY875" s="166"/>
      <c r="AZ875" s="166"/>
      <c r="BA875" s="166"/>
      <c r="BB875" s="166"/>
      <c r="BC875" s="166"/>
      <c r="BD875" s="166"/>
      <c r="BE875" s="166"/>
      <c r="BF875" s="166"/>
      <c r="BG875" s="166"/>
      <c r="BH875" s="166"/>
      <c r="BI875" s="166"/>
      <c r="BJ875" s="166"/>
      <c r="BK875" s="166"/>
      <c r="BL875" s="166"/>
      <c r="BM875" s="166"/>
      <c r="BN875" s="166"/>
      <c r="BO875" s="166"/>
      <c r="BP875" s="166"/>
      <c r="BQ875" s="166"/>
      <c r="BR875" s="166"/>
      <c r="BS875" s="166"/>
      <c r="BT875" s="166"/>
    </row>
    <row r="876" spans="1:72" thickBot="1" x14ac:dyDescent="0.3">
      <c r="A876" s="166"/>
      <c r="B876" s="166"/>
      <c r="C876" s="166"/>
      <c r="D876" s="166"/>
      <c r="E876" s="166"/>
      <c r="F876" s="166"/>
      <c r="G876" s="166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  <c r="U876" s="166"/>
      <c r="V876" s="166"/>
      <c r="W876" s="166"/>
      <c r="X876" s="166"/>
      <c r="Y876" s="166"/>
      <c r="Z876" s="166"/>
      <c r="AA876" s="166"/>
      <c r="AB876" s="166"/>
      <c r="AC876" s="166"/>
      <c r="AD876" s="166"/>
      <c r="AE876" s="166"/>
      <c r="AF876" s="166"/>
      <c r="AG876" s="166"/>
      <c r="AH876" s="166"/>
      <c r="AI876" s="166"/>
      <c r="AJ876" s="166"/>
      <c r="AK876" s="166"/>
      <c r="AL876" s="166"/>
      <c r="AM876" s="166"/>
      <c r="AN876" s="166"/>
      <c r="AO876" s="166"/>
      <c r="AP876" s="166"/>
      <c r="AQ876" s="166"/>
      <c r="AR876" s="166"/>
      <c r="AS876" s="166"/>
      <c r="AT876" s="166"/>
      <c r="AU876" s="166"/>
      <c r="AV876" s="166"/>
      <c r="AW876" s="166"/>
      <c r="AX876" s="166"/>
      <c r="AY876" s="166"/>
      <c r="AZ876" s="166"/>
      <c r="BA876" s="166"/>
      <c r="BB876" s="166"/>
      <c r="BC876" s="166"/>
      <c r="BD876" s="166"/>
      <c r="BE876" s="166"/>
      <c r="BF876" s="166"/>
      <c r="BG876" s="166"/>
      <c r="BH876" s="166"/>
      <c r="BI876" s="166"/>
      <c r="BJ876" s="166"/>
      <c r="BK876" s="166"/>
      <c r="BL876" s="166"/>
      <c r="BM876" s="166"/>
      <c r="BN876" s="166"/>
      <c r="BO876" s="166"/>
      <c r="BP876" s="166"/>
      <c r="BQ876" s="166"/>
      <c r="BR876" s="166"/>
      <c r="BS876" s="166"/>
      <c r="BT876" s="166"/>
    </row>
    <row r="877" spans="1:72" thickBot="1" x14ac:dyDescent="0.3">
      <c r="A877" s="166"/>
      <c r="B877" s="166"/>
      <c r="C877" s="166"/>
      <c r="D877" s="166"/>
      <c r="E877" s="166"/>
      <c r="F877" s="166"/>
      <c r="G877" s="166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  <c r="U877" s="166"/>
      <c r="V877" s="166"/>
      <c r="W877" s="166"/>
      <c r="X877" s="166"/>
      <c r="Y877" s="166"/>
      <c r="Z877" s="166"/>
      <c r="AA877" s="166"/>
      <c r="AB877" s="166"/>
      <c r="AC877" s="166"/>
      <c r="AD877" s="166"/>
      <c r="AE877" s="166"/>
      <c r="AF877" s="166"/>
      <c r="AG877" s="166"/>
      <c r="AH877" s="166"/>
      <c r="AI877" s="166"/>
      <c r="AJ877" s="166"/>
      <c r="AK877" s="166"/>
      <c r="AL877" s="166"/>
      <c r="AM877" s="166"/>
      <c r="AN877" s="166"/>
      <c r="AO877" s="166"/>
      <c r="AP877" s="166"/>
      <c r="AQ877" s="166"/>
      <c r="AR877" s="166"/>
      <c r="AS877" s="166"/>
      <c r="AT877" s="166"/>
      <c r="AU877" s="166"/>
      <c r="AV877" s="166"/>
      <c r="AW877" s="166"/>
      <c r="AX877" s="166"/>
      <c r="AY877" s="166"/>
      <c r="AZ877" s="166"/>
      <c r="BA877" s="166"/>
      <c r="BB877" s="166"/>
      <c r="BC877" s="166"/>
      <c r="BD877" s="166"/>
      <c r="BE877" s="166"/>
      <c r="BF877" s="166"/>
      <c r="BG877" s="166"/>
      <c r="BH877" s="166"/>
      <c r="BI877" s="166"/>
      <c r="BJ877" s="166"/>
      <c r="BK877" s="166"/>
      <c r="BL877" s="166"/>
      <c r="BM877" s="166"/>
      <c r="BN877" s="166"/>
      <c r="BO877" s="166"/>
      <c r="BP877" s="166"/>
      <c r="BQ877" s="166"/>
      <c r="BR877" s="166"/>
      <c r="BS877" s="166"/>
      <c r="BT877" s="166"/>
    </row>
    <row r="878" spans="1:72" thickBot="1" x14ac:dyDescent="0.3">
      <c r="A878" s="166"/>
      <c r="B878" s="166"/>
      <c r="C878" s="166"/>
      <c r="D878" s="166"/>
      <c r="E878" s="166"/>
      <c r="F878" s="166"/>
      <c r="G878" s="166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  <c r="U878" s="166"/>
      <c r="V878" s="166"/>
      <c r="W878" s="166"/>
      <c r="X878" s="166"/>
      <c r="Y878" s="166"/>
      <c r="Z878" s="166"/>
      <c r="AA878" s="166"/>
      <c r="AB878" s="166"/>
      <c r="AC878" s="166"/>
      <c r="AD878" s="166"/>
      <c r="AE878" s="166"/>
      <c r="AF878" s="166"/>
      <c r="AG878" s="166"/>
      <c r="AH878" s="166"/>
      <c r="AI878" s="166"/>
      <c r="AJ878" s="166"/>
      <c r="AK878" s="166"/>
      <c r="AL878" s="166"/>
      <c r="AM878" s="166"/>
      <c r="AN878" s="166"/>
      <c r="AO878" s="166"/>
      <c r="AP878" s="166"/>
      <c r="AQ878" s="166"/>
      <c r="AR878" s="166"/>
      <c r="AS878" s="166"/>
      <c r="AT878" s="166"/>
      <c r="AU878" s="166"/>
      <c r="AV878" s="166"/>
      <c r="AW878" s="166"/>
      <c r="AX878" s="166"/>
      <c r="AY878" s="166"/>
      <c r="AZ878" s="166"/>
      <c r="BA878" s="166"/>
      <c r="BB878" s="166"/>
      <c r="BC878" s="166"/>
      <c r="BD878" s="166"/>
      <c r="BE878" s="166"/>
      <c r="BF878" s="166"/>
      <c r="BG878" s="166"/>
      <c r="BH878" s="166"/>
      <c r="BI878" s="166"/>
      <c r="BJ878" s="166"/>
      <c r="BK878" s="166"/>
      <c r="BL878" s="166"/>
      <c r="BM878" s="166"/>
      <c r="BN878" s="166"/>
      <c r="BO878" s="166"/>
      <c r="BP878" s="166"/>
      <c r="BQ878" s="166"/>
      <c r="BR878" s="166"/>
      <c r="BS878" s="166"/>
      <c r="BT878" s="166"/>
    </row>
    <row r="879" spans="1:72" thickBot="1" x14ac:dyDescent="0.3">
      <c r="A879" s="166"/>
      <c r="B879" s="166"/>
      <c r="C879" s="166"/>
      <c r="D879" s="166"/>
      <c r="E879" s="166"/>
      <c r="F879" s="166"/>
      <c r="G879" s="166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  <c r="U879" s="166"/>
      <c r="V879" s="166"/>
      <c r="W879" s="166"/>
      <c r="X879" s="166"/>
      <c r="Y879" s="166"/>
      <c r="Z879" s="166"/>
      <c r="AA879" s="166"/>
      <c r="AB879" s="166"/>
      <c r="AC879" s="166"/>
      <c r="AD879" s="166"/>
      <c r="AE879" s="166"/>
      <c r="AF879" s="166"/>
      <c r="AG879" s="166"/>
      <c r="AH879" s="166"/>
      <c r="AI879" s="166"/>
      <c r="AJ879" s="166"/>
      <c r="AK879" s="166"/>
      <c r="AL879" s="166"/>
      <c r="AM879" s="166"/>
      <c r="AN879" s="166"/>
      <c r="AO879" s="166"/>
      <c r="AP879" s="166"/>
      <c r="AQ879" s="166"/>
      <c r="AR879" s="166"/>
      <c r="AS879" s="166"/>
      <c r="AT879" s="166"/>
      <c r="AU879" s="166"/>
      <c r="AV879" s="166"/>
      <c r="AW879" s="166"/>
      <c r="AX879" s="166"/>
      <c r="AY879" s="166"/>
      <c r="AZ879" s="166"/>
      <c r="BA879" s="166"/>
      <c r="BB879" s="166"/>
      <c r="BC879" s="166"/>
      <c r="BD879" s="166"/>
      <c r="BE879" s="166"/>
      <c r="BF879" s="166"/>
      <c r="BG879" s="166"/>
      <c r="BH879" s="166"/>
      <c r="BI879" s="166"/>
      <c r="BJ879" s="166"/>
      <c r="BK879" s="166"/>
      <c r="BL879" s="166"/>
      <c r="BM879" s="166"/>
      <c r="BN879" s="166"/>
      <c r="BO879" s="166"/>
      <c r="BP879" s="166"/>
      <c r="BQ879" s="166"/>
      <c r="BR879" s="166"/>
      <c r="BS879" s="166"/>
      <c r="BT879" s="166"/>
    </row>
    <row r="880" spans="1:72" thickBot="1" x14ac:dyDescent="0.3">
      <c r="A880" s="166"/>
      <c r="B880" s="166"/>
      <c r="C880" s="166"/>
      <c r="D880" s="166"/>
      <c r="E880" s="166"/>
      <c r="F880" s="166"/>
      <c r="G880" s="166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  <c r="U880" s="166"/>
      <c r="V880" s="166"/>
      <c r="W880" s="166"/>
      <c r="X880" s="166"/>
      <c r="Y880" s="166"/>
      <c r="Z880" s="166"/>
      <c r="AA880" s="166"/>
      <c r="AB880" s="166"/>
      <c r="AC880" s="166"/>
      <c r="AD880" s="166"/>
      <c r="AE880" s="166"/>
      <c r="AF880" s="166"/>
      <c r="AG880" s="166"/>
      <c r="AH880" s="166"/>
      <c r="AI880" s="166"/>
      <c r="AJ880" s="166"/>
      <c r="AK880" s="166"/>
      <c r="AL880" s="166"/>
      <c r="AM880" s="166"/>
      <c r="AN880" s="166"/>
      <c r="AO880" s="166"/>
      <c r="AP880" s="166"/>
      <c r="AQ880" s="166"/>
      <c r="AR880" s="166"/>
      <c r="AS880" s="166"/>
      <c r="AT880" s="166"/>
      <c r="AU880" s="166"/>
      <c r="AV880" s="166"/>
      <c r="AW880" s="166"/>
      <c r="AX880" s="166"/>
      <c r="AY880" s="166"/>
      <c r="AZ880" s="166"/>
      <c r="BA880" s="166"/>
      <c r="BB880" s="166"/>
      <c r="BC880" s="166"/>
      <c r="BD880" s="166"/>
      <c r="BE880" s="166"/>
      <c r="BF880" s="166"/>
      <c r="BG880" s="166"/>
      <c r="BH880" s="166"/>
      <c r="BI880" s="166"/>
      <c r="BJ880" s="166"/>
      <c r="BK880" s="166"/>
      <c r="BL880" s="166"/>
      <c r="BM880" s="166"/>
      <c r="BN880" s="166"/>
      <c r="BO880" s="166"/>
      <c r="BP880" s="166"/>
      <c r="BQ880" s="166"/>
      <c r="BR880" s="166"/>
      <c r="BS880" s="166"/>
      <c r="BT880" s="166"/>
    </row>
    <row r="881" spans="1:72" thickBot="1" x14ac:dyDescent="0.3">
      <c r="A881" s="166"/>
      <c r="B881" s="166"/>
      <c r="C881" s="166"/>
      <c r="D881" s="166"/>
      <c r="E881" s="166"/>
      <c r="F881" s="166"/>
      <c r="G881" s="166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  <c r="U881" s="166"/>
      <c r="V881" s="166"/>
      <c r="W881" s="166"/>
      <c r="X881" s="166"/>
      <c r="Y881" s="166"/>
      <c r="Z881" s="166"/>
      <c r="AA881" s="166"/>
      <c r="AB881" s="166"/>
      <c r="AC881" s="166"/>
      <c r="AD881" s="166"/>
      <c r="AE881" s="166"/>
      <c r="AF881" s="166"/>
      <c r="AG881" s="166"/>
      <c r="AH881" s="166"/>
      <c r="AI881" s="166"/>
      <c r="AJ881" s="166"/>
      <c r="AK881" s="166"/>
      <c r="AL881" s="166"/>
      <c r="AM881" s="166"/>
      <c r="AN881" s="166"/>
      <c r="AO881" s="166"/>
      <c r="AP881" s="166"/>
      <c r="AQ881" s="166"/>
      <c r="AR881" s="166"/>
      <c r="AS881" s="166"/>
      <c r="AT881" s="166"/>
      <c r="AU881" s="166"/>
      <c r="AV881" s="166"/>
      <c r="AW881" s="166"/>
      <c r="AX881" s="166"/>
      <c r="AY881" s="166"/>
      <c r="AZ881" s="166"/>
      <c r="BA881" s="166"/>
      <c r="BB881" s="166"/>
      <c r="BC881" s="166"/>
      <c r="BD881" s="166"/>
      <c r="BE881" s="166"/>
      <c r="BF881" s="166"/>
      <c r="BG881" s="166"/>
      <c r="BH881" s="166"/>
      <c r="BI881" s="166"/>
      <c r="BJ881" s="166"/>
      <c r="BK881" s="166"/>
      <c r="BL881" s="166"/>
      <c r="BM881" s="166"/>
      <c r="BN881" s="166"/>
      <c r="BO881" s="166"/>
      <c r="BP881" s="166"/>
      <c r="BQ881" s="166"/>
      <c r="BR881" s="166"/>
      <c r="BS881" s="166"/>
      <c r="BT881" s="166"/>
    </row>
    <row r="882" spans="1:72" thickBot="1" x14ac:dyDescent="0.3">
      <c r="A882" s="166"/>
      <c r="B882" s="166"/>
      <c r="C882" s="166"/>
      <c r="D882" s="166"/>
      <c r="E882" s="166"/>
      <c r="F882" s="166"/>
      <c r="G882" s="166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  <c r="U882" s="166"/>
      <c r="V882" s="166"/>
      <c r="W882" s="166"/>
      <c r="X882" s="166"/>
      <c r="Y882" s="166"/>
      <c r="Z882" s="166"/>
      <c r="AA882" s="166"/>
      <c r="AB882" s="166"/>
      <c r="AC882" s="166"/>
      <c r="AD882" s="166"/>
      <c r="AE882" s="166"/>
      <c r="AF882" s="166"/>
      <c r="AG882" s="166"/>
      <c r="AH882" s="166"/>
      <c r="AI882" s="166"/>
      <c r="AJ882" s="166"/>
      <c r="AK882" s="166"/>
      <c r="AL882" s="166"/>
      <c r="AM882" s="166"/>
      <c r="AN882" s="166"/>
      <c r="AO882" s="166"/>
      <c r="AP882" s="166"/>
      <c r="AQ882" s="166"/>
      <c r="AR882" s="166"/>
      <c r="AS882" s="166"/>
      <c r="AT882" s="166"/>
      <c r="AU882" s="166"/>
      <c r="AV882" s="166"/>
      <c r="AW882" s="166"/>
      <c r="AX882" s="166"/>
      <c r="AY882" s="166"/>
      <c r="AZ882" s="166"/>
      <c r="BA882" s="166"/>
      <c r="BB882" s="166"/>
      <c r="BC882" s="166"/>
      <c r="BD882" s="166"/>
      <c r="BE882" s="166"/>
      <c r="BF882" s="166"/>
      <c r="BG882" s="166"/>
      <c r="BH882" s="166"/>
      <c r="BI882" s="166"/>
      <c r="BJ882" s="166"/>
      <c r="BK882" s="166"/>
      <c r="BL882" s="166"/>
      <c r="BM882" s="166"/>
      <c r="BN882" s="166"/>
      <c r="BO882" s="166"/>
      <c r="BP882" s="166"/>
      <c r="BQ882" s="166"/>
      <c r="BR882" s="166"/>
      <c r="BS882" s="166"/>
      <c r="BT882" s="166"/>
    </row>
    <row r="883" spans="1:72" thickBot="1" x14ac:dyDescent="0.3">
      <c r="A883" s="166"/>
      <c r="B883" s="166"/>
      <c r="C883" s="166"/>
      <c r="D883" s="166"/>
      <c r="E883" s="166"/>
      <c r="F883" s="166"/>
      <c r="G883" s="166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  <c r="U883" s="166"/>
      <c r="V883" s="166"/>
      <c r="W883" s="166"/>
      <c r="X883" s="166"/>
      <c r="Y883" s="166"/>
      <c r="Z883" s="166"/>
      <c r="AA883" s="166"/>
      <c r="AB883" s="166"/>
      <c r="AC883" s="166"/>
      <c r="AD883" s="166"/>
      <c r="AE883" s="166"/>
      <c r="AF883" s="166"/>
      <c r="AG883" s="166"/>
      <c r="AH883" s="166"/>
      <c r="AI883" s="166"/>
      <c r="AJ883" s="166"/>
      <c r="AK883" s="166"/>
      <c r="AL883" s="166"/>
      <c r="AM883" s="166"/>
      <c r="AN883" s="166"/>
      <c r="AO883" s="166"/>
      <c r="AP883" s="166"/>
      <c r="AQ883" s="166"/>
      <c r="AR883" s="166"/>
      <c r="AS883" s="166"/>
      <c r="AT883" s="166"/>
      <c r="AU883" s="166"/>
      <c r="AV883" s="166"/>
      <c r="AW883" s="166"/>
      <c r="AX883" s="166"/>
      <c r="AY883" s="166"/>
      <c r="AZ883" s="166"/>
      <c r="BA883" s="166"/>
      <c r="BB883" s="166"/>
      <c r="BC883" s="166"/>
      <c r="BD883" s="166"/>
      <c r="BE883" s="166"/>
      <c r="BF883" s="166"/>
      <c r="BG883" s="166"/>
      <c r="BH883" s="166"/>
      <c r="BI883" s="166"/>
      <c r="BJ883" s="166"/>
      <c r="BK883" s="166"/>
      <c r="BL883" s="166"/>
      <c r="BM883" s="166"/>
      <c r="BN883" s="166"/>
      <c r="BO883" s="166"/>
      <c r="BP883" s="166"/>
      <c r="BQ883" s="166"/>
      <c r="BR883" s="166"/>
      <c r="BS883" s="166"/>
      <c r="BT883" s="166"/>
    </row>
    <row r="884" spans="1:72" thickBot="1" x14ac:dyDescent="0.3">
      <c r="A884" s="166"/>
      <c r="B884" s="166"/>
      <c r="C884" s="166"/>
      <c r="D884" s="166"/>
      <c r="E884" s="166"/>
      <c r="F884" s="166"/>
      <c r="G884" s="166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  <c r="U884" s="166"/>
      <c r="V884" s="166"/>
      <c r="W884" s="166"/>
      <c r="X884" s="166"/>
      <c r="Y884" s="166"/>
      <c r="Z884" s="166"/>
      <c r="AA884" s="166"/>
      <c r="AB884" s="166"/>
      <c r="AC884" s="166"/>
      <c r="AD884" s="166"/>
      <c r="AE884" s="166"/>
      <c r="AF884" s="166"/>
      <c r="AG884" s="166"/>
      <c r="AH884" s="166"/>
      <c r="AI884" s="166"/>
      <c r="AJ884" s="166"/>
      <c r="AK884" s="166"/>
      <c r="AL884" s="166"/>
      <c r="AM884" s="166"/>
      <c r="AN884" s="166"/>
      <c r="AO884" s="166"/>
      <c r="AP884" s="166"/>
      <c r="AQ884" s="166"/>
      <c r="AR884" s="166"/>
      <c r="AS884" s="166"/>
      <c r="AT884" s="166"/>
      <c r="AU884" s="166"/>
      <c r="AV884" s="166"/>
      <c r="AW884" s="166"/>
      <c r="AX884" s="166"/>
      <c r="AY884" s="166"/>
      <c r="AZ884" s="166"/>
      <c r="BA884" s="166"/>
      <c r="BB884" s="166"/>
      <c r="BC884" s="166"/>
      <c r="BD884" s="166"/>
      <c r="BE884" s="166"/>
      <c r="BF884" s="166"/>
      <c r="BG884" s="166"/>
      <c r="BH884" s="166"/>
      <c r="BI884" s="166"/>
      <c r="BJ884" s="166"/>
      <c r="BK884" s="166"/>
      <c r="BL884" s="166"/>
      <c r="BM884" s="166"/>
      <c r="BN884" s="166"/>
      <c r="BO884" s="166"/>
      <c r="BP884" s="166"/>
      <c r="BQ884" s="166"/>
      <c r="BR884" s="166"/>
      <c r="BS884" s="166"/>
      <c r="BT884" s="166"/>
    </row>
    <row r="885" spans="1:72" thickBot="1" x14ac:dyDescent="0.3">
      <c r="A885" s="166"/>
      <c r="B885" s="166"/>
      <c r="C885" s="166"/>
      <c r="D885" s="166"/>
      <c r="E885" s="166"/>
      <c r="F885" s="166"/>
      <c r="G885" s="166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  <c r="U885" s="166"/>
      <c r="V885" s="166"/>
      <c r="W885" s="166"/>
      <c r="X885" s="166"/>
      <c r="Y885" s="166"/>
      <c r="Z885" s="166"/>
      <c r="AA885" s="166"/>
      <c r="AB885" s="166"/>
      <c r="AC885" s="166"/>
      <c r="AD885" s="166"/>
      <c r="AE885" s="166"/>
      <c r="AF885" s="166"/>
      <c r="AG885" s="166"/>
      <c r="AH885" s="166"/>
      <c r="AI885" s="166"/>
      <c r="AJ885" s="166"/>
      <c r="AK885" s="166"/>
      <c r="AL885" s="166"/>
      <c r="AM885" s="166"/>
      <c r="AN885" s="166"/>
      <c r="AO885" s="166"/>
      <c r="AP885" s="166"/>
      <c r="AQ885" s="166"/>
      <c r="AR885" s="166"/>
      <c r="AS885" s="166"/>
      <c r="AT885" s="166"/>
      <c r="AU885" s="166"/>
      <c r="AV885" s="166"/>
      <c r="AW885" s="166"/>
      <c r="AX885" s="166"/>
      <c r="AY885" s="166"/>
      <c r="AZ885" s="166"/>
      <c r="BA885" s="166"/>
      <c r="BB885" s="166"/>
      <c r="BC885" s="166"/>
      <c r="BD885" s="166"/>
      <c r="BE885" s="166"/>
      <c r="BF885" s="166"/>
      <c r="BG885" s="166"/>
      <c r="BH885" s="166"/>
      <c r="BI885" s="166"/>
      <c r="BJ885" s="166"/>
      <c r="BK885" s="166"/>
      <c r="BL885" s="166"/>
      <c r="BM885" s="166"/>
      <c r="BN885" s="166"/>
      <c r="BO885" s="166"/>
      <c r="BP885" s="166"/>
      <c r="BQ885" s="166"/>
      <c r="BR885" s="166"/>
      <c r="BS885" s="166"/>
      <c r="BT885" s="166"/>
    </row>
    <row r="886" spans="1:72" thickBot="1" x14ac:dyDescent="0.3">
      <c r="A886" s="166"/>
      <c r="B886" s="166"/>
      <c r="C886" s="166"/>
      <c r="D886" s="166"/>
      <c r="E886" s="166"/>
      <c r="F886" s="166"/>
      <c r="G886" s="166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  <c r="U886" s="166"/>
      <c r="V886" s="166"/>
      <c r="W886" s="166"/>
      <c r="X886" s="166"/>
      <c r="Y886" s="166"/>
      <c r="Z886" s="166"/>
      <c r="AA886" s="166"/>
      <c r="AB886" s="166"/>
      <c r="AC886" s="166"/>
      <c r="AD886" s="166"/>
      <c r="AE886" s="166"/>
      <c r="AF886" s="166"/>
      <c r="AG886" s="166"/>
      <c r="AH886" s="166"/>
      <c r="AI886" s="166"/>
      <c r="AJ886" s="166"/>
      <c r="AK886" s="166"/>
      <c r="AL886" s="166"/>
      <c r="AM886" s="166"/>
      <c r="AN886" s="166"/>
      <c r="AO886" s="166"/>
      <c r="AP886" s="166"/>
      <c r="AQ886" s="166"/>
      <c r="AR886" s="166"/>
      <c r="AS886" s="166"/>
      <c r="AT886" s="166"/>
      <c r="AU886" s="166"/>
      <c r="AV886" s="166"/>
      <c r="AW886" s="166"/>
      <c r="AX886" s="166"/>
      <c r="AY886" s="166"/>
      <c r="AZ886" s="166"/>
      <c r="BA886" s="166"/>
      <c r="BB886" s="166"/>
      <c r="BC886" s="166"/>
      <c r="BD886" s="166"/>
      <c r="BE886" s="166"/>
      <c r="BF886" s="166"/>
      <c r="BG886" s="166"/>
      <c r="BH886" s="166"/>
      <c r="BI886" s="166"/>
      <c r="BJ886" s="166"/>
      <c r="BK886" s="166"/>
      <c r="BL886" s="166"/>
      <c r="BM886" s="166"/>
      <c r="BN886" s="166"/>
      <c r="BO886" s="166"/>
      <c r="BP886" s="166"/>
      <c r="BQ886" s="166"/>
      <c r="BR886" s="166"/>
      <c r="BS886" s="166"/>
      <c r="BT886" s="166"/>
    </row>
    <row r="887" spans="1:72" thickBot="1" x14ac:dyDescent="0.3">
      <c r="A887" s="166"/>
      <c r="B887" s="166"/>
      <c r="C887" s="166"/>
      <c r="D887" s="166"/>
      <c r="E887" s="166"/>
      <c r="F887" s="166"/>
      <c r="G887" s="166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  <c r="U887" s="166"/>
      <c r="V887" s="166"/>
      <c r="W887" s="166"/>
      <c r="X887" s="166"/>
      <c r="Y887" s="166"/>
      <c r="Z887" s="166"/>
      <c r="AA887" s="166"/>
      <c r="AB887" s="166"/>
      <c r="AC887" s="166"/>
      <c r="AD887" s="166"/>
      <c r="AE887" s="166"/>
      <c r="AF887" s="166"/>
      <c r="AG887" s="166"/>
      <c r="AH887" s="166"/>
      <c r="AI887" s="166"/>
      <c r="AJ887" s="166"/>
      <c r="AK887" s="166"/>
      <c r="AL887" s="166"/>
      <c r="AM887" s="166"/>
      <c r="AN887" s="166"/>
      <c r="AO887" s="166"/>
      <c r="AP887" s="166"/>
      <c r="AQ887" s="166"/>
      <c r="AR887" s="166"/>
      <c r="AS887" s="166"/>
      <c r="AT887" s="166"/>
      <c r="AU887" s="166"/>
      <c r="AV887" s="166"/>
      <c r="AW887" s="166"/>
      <c r="AX887" s="166"/>
      <c r="AY887" s="166"/>
      <c r="AZ887" s="166"/>
      <c r="BA887" s="166"/>
      <c r="BB887" s="166"/>
      <c r="BC887" s="166"/>
      <c r="BD887" s="166"/>
      <c r="BE887" s="166"/>
      <c r="BF887" s="166"/>
      <c r="BG887" s="166"/>
      <c r="BH887" s="166"/>
      <c r="BI887" s="166"/>
      <c r="BJ887" s="166"/>
      <c r="BK887" s="166"/>
      <c r="BL887" s="166"/>
      <c r="BM887" s="166"/>
      <c r="BN887" s="166"/>
      <c r="BO887" s="166"/>
      <c r="BP887" s="166"/>
      <c r="BQ887" s="166"/>
      <c r="BR887" s="166"/>
      <c r="BS887" s="166"/>
      <c r="BT887" s="166"/>
    </row>
    <row r="888" spans="1:72" thickBot="1" x14ac:dyDescent="0.3">
      <c r="A888" s="166"/>
      <c r="B888" s="166"/>
      <c r="C888" s="166"/>
      <c r="D888" s="166"/>
      <c r="E888" s="166"/>
      <c r="F888" s="166"/>
      <c r="G888" s="166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  <c r="U888" s="166"/>
      <c r="V888" s="166"/>
      <c r="W888" s="166"/>
      <c r="X888" s="166"/>
      <c r="Y888" s="166"/>
      <c r="Z888" s="166"/>
      <c r="AA888" s="166"/>
      <c r="AB888" s="166"/>
      <c r="AC888" s="166"/>
      <c r="AD888" s="166"/>
      <c r="AE888" s="166"/>
      <c r="AF888" s="166"/>
      <c r="AG888" s="166"/>
      <c r="AH888" s="166"/>
      <c r="AI888" s="166"/>
      <c r="AJ888" s="166"/>
      <c r="AK888" s="166"/>
      <c r="AL888" s="166"/>
      <c r="AM888" s="166"/>
      <c r="AN888" s="166"/>
      <c r="AO888" s="166"/>
      <c r="AP888" s="166"/>
      <c r="AQ888" s="166"/>
      <c r="AR888" s="166"/>
      <c r="AS888" s="166"/>
      <c r="AT888" s="166"/>
      <c r="AU888" s="166"/>
      <c r="AV888" s="166"/>
      <c r="AW888" s="166"/>
      <c r="AX888" s="166"/>
      <c r="AY888" s="166"/>
      <c r="AZ888" s="166"/>
      <c r="BA888" s="166"/>
      <c r="BB888" s="166"/>
      <c r="BC888" s="166"/>
      <c r="BD888" s="166"/>
      <c r="BE888" s="166"/>
      <c r="BF888" s="166"/>
      <c r="BG888" s="166"/>
      <c r="BH888" s="166"/>
      <c r="BI888" s="166"/>
      <c r="BJ888" s="166"/>
      <c r="BK888" s="166"/>
      <c r="BL888" s="166"/>
      <c r="BM888" s="166"/>
      <c r="BN888" s="166"/>
      <c r="BO888" s="166"/>
      <c r="BP888" s="166"/>
      <c r="BQ888" s="166"/>
      <c r="BR888" s="166"/>
      <c r="BS888" s="166"/>
      <c r="BT888" s="166"/>
    </row>
    <row r="889" spans="1:72" thickBot="1" x14ac:dyDescent="0.3">
      <c r="A889" s="166"/>
      <c r="B889" s="166"/>
      <c r="C889" s="166"/>
      <c r="D889" s="166"/>
      <c r="E889" s="166"/>
      <c r="F889" s="166"/>
      <c r="G889" s="166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  <c r="U889" s="166"/>
      <c r="V889" s="166"/>
      <c r="W889" s="166"/>
      <c r="X889" s="166"/>
      <c r="Y889" s="166"/>
      <c r="Z889" s="166"/>
      <c r="AA889" s="166"/>
      <c r="AB889" s="166"/>
      <c r="AC889" s="166"/>
      <c r="AD889" s="166"/>
      <c r="AE889" s="166"/>
      <c r="AF889" s="166"/>
      <c r="AG889" s="166"/>
      <c r="AH889" s="166"/>
      <c r="AI889" s="166"/>
      <c r="AJ889" s="166"/>
      <c r="AK889" s="166"/>
      <c r="AL889" s="166"/>
      <c r="AM889" s="166"/>
      <c r="AN889" s="166"/>
      <c r="AO889" s="166"/>
      <c r="AP889" s="166"/>
      <c r="AQ889" s="166"/>
      <c r="AR889" s="166"/>
      <c r="AS889" s="166"/>
      <c r="AT889" s="166"/>
      <c r="AU889" s="166"/>
      <c r="AV889" s="166"/>
      <c r="AW889" s="166"/>
      <c r="AX889" s="166"/>
      <c r="AY889" s="166"/>
      <c r="AZ889" s="166"/>
      <c r="BA889" s="166"/>
      <c r="BB889" s="166"/>
      <c r="BC889" s="166"/>
      <c r="BD889" s="166"/>
      <c r="BE889" s="166"/>
      <c r="BF889" s="166"/>
      <c r="BG889" s="166"/>
      <c r="BH889" s="166"/>
      <c r="BI889" s="166"/>
      <c r="BJ889" s="166"/>
      <c r="BK889" s="166"/>
      <c r="BL889" s="166"/>
      <c r="BM889" s="166"/>
      <c r="BN889" s="166"/>
      <c r="BO889" s="166"/>
      <c r="BP889" s="166"/>
      <c r="BQ889" s="166"/>
      <c r="BR889" s="166"/>
      <c r="BS889" s="166"/>
      <c r="BT889" s="166"/>
    </row>
    <row r="890" spans="1:72" thickBot="1" x14ac:dyDescent="0.3">
      <c r="A890" s="166"/>
      <c r="B890" s="166"/>
      <c r="C890" s="166"/>
      <c r="D890" s="166"/>
      <c r="E890" s="166"/>
      <c r="F890" s="166"/>
      <c r="G890" s="166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  <c r="U890" s="166"/>
      <c r="V890" s="166"/>
      <c r="W890" s="166"/>
      <c r="X890" s="166"/>
      <c r="Y890" s="166"/>
      <c r="Z890" s="166"/>
      <c r="AA890" s="166"/>
      <c r="AB890" s="166"/>
      <c r="AC890" s="166"/>
      <c r="AD890" s="166"/>
      <c r="AE890" s="166"/>
      <c r="AF890" s="166"/>
      <c r="AG890" s="166"/>
      <c r="AH890" s="166"/>
      <c r="AI890" s="166"/>
      <c r="AJ890" s="166"/>
      <c r="AK890" s="166"/>
      <c r="AL890" s="166"/>
      <c r="AM890" s="166"/>
      <c r="AN890" s="166"/>
      <c r="AO890" s="166"/>
      <c r="AP890" s="166"/>
      <c r="AQ890" s="166"/>
      <c r="AR890" s="166"/>
      <c r="AS890" s="166"/>
      <c r="AT890" s="166"/>
      <c r="AU890" s="166"/>
      <c r="AV890" s="166"/>
      <c r="AW890" s="166"/>
      <c r="AX890" s="166"/>
      <c r="AY890" s="166"/>
      <c r="AZ890" s="166"/>
      <c r="BA890" s="166"/>
      <c r="BB890" s="166"/>
      <c r="BC890" s="166"/>
      <c r="BD890" s="166"/>
      <c r="BE890" s="166"/>
      <c r="BF890" s="166"/>
      <c r="BG890" s="166"/>
      <c r="BH890" s="166"/>
      <c r="BI890" s="166"/>
      <c r="BJ890" s="166"/>
      <c r="BK890" s="166"/>
      <c r="BL890" s="166"/>
      <c r="BM890" s="166"/>
      <c r="BN890" s="166"/>
      <c r="BO890" s="166"/>
      <c r="BP890" s="166"/>
      <c r="BQ890" s="166"/>
      <c r="BR890" s="166"/>
      <c r="BS890" s="166"/>
      <c r="BT890" s="166"/>
    </row>
    <row r="891" spans="1:72" thickBot="1" x14ac:dyDescent="0.3">
      <c r="A891" s="166"/>
      <c r="B891" s="166"/>
      <c r="C891" s="166"/>
      <c r="D891" s="166"/>
      <c r="E891" s="166"/>
      <c r="F891" s="166"/>
      <c r="G891" s="166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  <c r="U891" s="166"/>
      <c r="V891" s="166"/>
      <c r="W891" s="166"/>
      <c r="X891" s="166"/>
      <c r="Y891" s="166"/>
      <c r="Z891" s="166"/>
      <c r="AA891" s="166"/>
      <c r="AB891" s="166"/>
      <c r="AC891" s="166"/>
      <c r="AD891" s="166"/>
      <c r="AE891" s="166"/>
      <c r="AF891" s="166"/>
      <c r="AG891" s="166"/>
      <c r="AH891" s="166"/>
      <c r="AI891" s="166"/>
      <c r="AJ891" s="166"/>
      <c r="AK891" s="166"/>
      <c r="AL891" s="166"/>
      <c r="AM891" s="166"/>
      <c r="AN891" s="166"/>
      <c r="AO891" s="166"/>
      <c r="AP891" s="166"/>
      <c r="AQ891" s="166"/>
      <c r="AR891" s="166"/>
      <c r="AS891" s="166"/>
      <c r="AT891" s="166"/>
      <c r="AU891" s="166"/>
      <c r="AV891" s="166"/>
      <c r="AW891" s="166"/>
      <c r="AX891" s="166"/>
      <c r="AY891" s="166"/>
      <c r="AZ891" s="166"/>
      <c r="BA891" s="166"/>
      <c r="BB891" s="166"/>
      <c r="BC891" s="166"/>
      <c r="BD891" s="166"/>
      <c r="BE891" s="166"/>
      <c r="BF891" s="166"/>
      <c r="BG891" s="166"/>
      <c r="BH891" s="166"/>
      <c r="BI891" s="166"/>
      <c r="BJ891" s="166"/>
      <c r="BK891" s="166"/>
      <c r="BL891" s="166"/>
      <c r="BM891" s="166"/>
      <c r="BN891" s="166"/>
      <c r="BO891" s="166"/>
      <c r="BP891" s="166"/>
      <c r="BQ891" s="166"/>
      <c r="BR891" s="166"/>
      <c r="BS891" s="166"/>
      <c r="BT891" s="166"/>
    </row>
    <row r="892" spans="1:72" thickBot="1" x14ac:dyDescent="0.3">
      <c r="A892" s="166"/>
      <c r="B892" s="166"/>
      <c r="C892" s="166"/>
      <c r="D892" s="166"/>
      <c r="E892" s="166"/>
      <c r="F892" s="166"/>
      <c r="G892" s="166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  <c r="U892" s="166"/>
      <c r="V892" s="166"/>
      <c r="W892" s="166"/>
      <c r="X892" s="166"/>
      <c r="Y892" s="166"/>
      <c r="Z892" s="166"/>
      <c r="AA892" s="166"/>
      <c r="AB892" s="166"/>
      <c r="AC892" s="166"/>
      <c r="AD892" s="166"/>
      <c r="AE892" s="166"/>
      <c r="AF892" s="166"/>
      <c r="AG892" s="166"/>
      <c r="AH892" s="166"/>
      <c r="AI892" s="166"/>
      <c r="AJ892" s="166"/>
      <c r="AK892" s="166"/>
      <c r="AL892" s="166"/>
      <c r="AM892" s="166"/>
      <c r="AN892" s="166"/>
      <c r="AO892" s="166"/>
      <c r="AP892" s="166"/>
      <c r="AQ892" s="166"/>
      <c r="AR892" s="166"/>
      <c r="AS892" s="166"/>
      <c r="AT892" s="166"/>
      <c r="AU892" s="166"/>
      <c r="AV892" s="166"/>
      <c r="AW892" s="166"/>
      <c r="AX892" s="166"/>
      <c r="AY892" s="166"/>
      <c r="AZ892" s="166"/>
      <c r="BA892" s="166"/>
      <c r="BB892" s="166"/>
      <c r="BC892" s="166"/>
      <c r="BD892" s="166"/>
      <c r="BE892" s="166"/>
      <c r="BF892" s="166"/>
      <c r="BG892" s="166"/>
      <c r="BH892" s="166"/>
      <c r="BI892" s="166"/>
      <c r="BJ892" s="166"/>
      <c r="BK892" s="166"/>
      <c r="BL892" s="166"/>
      <c r="BM892" s="166"/>
      <c r="BN892" s="166"/>
      <c r="BO892" s="166"/>
      <c r="BP892" s="166"/>
      <c r="BQ892" s="166"/>
      <c r="BR892" s="166"/>
      <c r="BS892" s="166"/>
      <c r="BT892" s="166"/>
    </row>
    <row r="893" spans="1:72" thickBot="1" x14ac:dyDescent="0.3">
      <c r="A893" s="166"/>
      <c r="B893" s="166"/>
      <c r="C893" s="166"/>
      <c r="D893" s="166"/>
      <c r="E893" s="166"/>
      <c r="F893" s="166"/>
      <c r="G893" s="166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  <c r="U893" s="166"/>
      <c r="V893" s="166"/>
      <c r="W893" s="166"/>
      <c r="X893" s="166"/>
      <c r="Y893" s="166"/>
      <c r="Z893" s="166"/>
      <c r="AA893" s="166"/>
      <c r="AB893" s="166"/>
      <c r="AC893" s="166"/>
      <c r="AD893" s="166"/>
      <c r="AE893" s="166"/>
      <c r="AF893" s="166"/>
      <c r="AG893" s="166"/>
      <c r="AH893" s="166"/>
      <c r="AI893" s="166"/>
      <c r="AJ893" s="166"/>
      <c r="AK893" s="166"/>
      <c r="AL893" s="166"/>
      <c r="AM893" s="166"/>
      <c r="AN893" s="166"/>
      <c r="AO893" s="166"/>
      <c r="AP893" s="166"/>
      <c r="AQ893" s="166"/>
      <c r="AR893" s="166"/>
      <c r="AS893" s="166"/>
      <c r="AT893" s="166"/>
      <c r="AU893" s="166"/>
      <c r="AV893" s="166"/>
      <c r="AW893" s="166"/>
      <c r="AX893" s="166"/>
      <c r="AY893" s="166"/>
      <c r="AZ893" s="166"/>
      <c r="BA893" s="166"/>
      <c r="BB893" s="166"/>
      <c r="BC893" s="166"/>
      <c r="BD893" s="166"/>
      <c r="BE893" s="166"/>
      <c r="BF893" s="166"/>
      <c r="BG893" s="166"/>
      <c r="BH893" s="166"/>
      <c r="BI893" s="166"/>
      <c r="BJ893" s="166"/>
      <c r="BK893" s="166"/>
      <c r="BL893" s="166"/>
      <c r="BM893" s="166"/>
      <c r="BN893" s="166"/>
      <c r="BO893" s="166"/>
      <c r="BP893" s="166"/>
      <c r="BQ893" s="166"/>
      <c r="BR893" s="166"/>
      <c r="BS893" s="166"/>
      <c r="BT893" s="166"/>
    </row>
    <row r="894" spans="1:72" thickBot="1" x14ac:dyDescent="0.3">
      <c r="A894" s="166"/>
      <c r="B894" s="166"/>
      <c r="C894" s="166"/>
      <c r="D894" s="166"/>
      <c r="E894" s="166"/>
      <c r="F894" s="166"/>
      <c r="G894" s="166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  <c r="U894" s="166"/>
      <c r="V894" s="166"/>
      <c r="W894" s="166"/>
      <c r="X894" s="166"/>
      <c r="Y894" s="166"/>
      <c r="Z894" s="166"/>
      <c r="AA894" s="166"/>
      <c r="AB894" s="166"/>
      <c r="AC894" s="166"/>
      <c r="AD894" s="166"/>
      <c r="AE894" s="166"/>
      <c r="AF894" s="166"/>
      <c r="AG894" s="166"/>
      <c r="AH894" s="166"/>
      <c r="AI894" s="166"/>
      <c r="AJ894" s="166"/>
      <c r="AK894" s="166"/>
      <c r="AL894" s="166"/>
      <c r="AM894" s="166"/>
      <c r="AN894" s="166"/>
      <c r="AO894" s="166"/>
      <c r="AP894" s="166"/>
      <c r="AQ894" s="166"/>
      <c r="AR894" s="166"/>
      <c r="AS894" s="166"/>
      <c r="AT894" s="166"/>
      <c r="AU894" s="166"/>
      <c r="AV894" s="166"/>
      <c r="AW894" s="166"/>
      <c r="AX894" s="166"/>
      <c r="AY894" s="166"/>
      <c r="AZ894" s="166"/>
      <c r="BA894" s="166"/>
      <c r="BB894" s="166"/>
      <c r="BC894" s="166"/>
      <c r="BD894" s="166"/>
      <c r="BE894" s="166"/>
      <c r="BF894" s="166"/>
      <c r="BG894" s="166"/>
      <c r="BH894" s="166"/>
      <c r="BI894" s="166"/>
      <c r="BJ894" s="166"/>
      <c r="BK894" s="166"/>
      <c r="BL894" s="166"/>
      <c r="BM894" s="166"/>
      <c r="BN894" s="166"/>
      <c r="BO894" s="166"/>
      <c r="BP894" s="166"/>
      <c r="BQ894" s="166"/>
      <c r="BR894" s="166"/>
      <c r="BS894" s="166"/>
      <c r="BT894" s="166"/>
    </row>
    <row r="895" spans="1:72" thickBot="1" x14ac:dyDescent="0.3">
      <c r="A895" s="166"/>
      <c r="B895" s="166"/>
      <c r="C895" s="166"/>
      <c r="D895" s="166"/>
      <c r="E895" s="166"/>
      <c r="F895" s="166"/>
      <c r="G895" s="166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  <c r="U895" s="166"/>
      <c r="V895" s="166"/>
      <c r="W895" s="166"/>
      <c r="X895" s="166"/>
      <c r="Y895" s="166"/>
      <c r="Z895" s="166"/>
      <c r="AA895" s="166"/>
      <c r="AB895" s="166"/>
      <c r="AC895" s="166"/>
      <c r="AD895" s="166"/>
      <c r="AE895" s="166"/>
      <c r="AF895" s="166"/>
      <c r="AG895" s="166"/>
      <c r="AH895" s="166"/>
      <c r="AI895" s="166"/>
      <c r="AJ895" s="166"/>
      <c r="AK895" s="166"/>
      <c r="AL895" s="166"/>
      <c r="AM895" s="166"/>
      <c r="AN895" s="166"/>
      <c r="AO895" s="166"/>
      <c r="AP895" s="166"/>
      <c r="AQ895" s="166"/>
      <c r="AR895" s="166"/>
      <c r="AS895" s="166"/>
      <c r="AT895" s="166"/>
      <c r="AU895" s="166"/>
      <c r="AV895" s="166"/>
      <c r="AW895" s="166"/>
      <c r="AX895" s="166"/>
      <c r="AY895" s="166"/>
      <c r="AZ895" s="166"/>
      <c r="BA895" s="166"/>
      <c r="BB895" s="166"/>
      <c r="BC895" s="166"/>
      <c r="BD895" s="166"/>
      <c r="BE895" s="166"/>
      <c r="BF895" s="166"/>
      <c r="BG895" s="166"/>
      <c r="BH895" s="166"/>
      <c r="BI895" s="166"/>
      <c r="BJ895" s="166"/>
      <c r="BK895" s="166"/>
      <c r="BL895" s="166"/>
      <c r="BM895" s="166"/>
      <c r="BN895" s="166"/>
      <c r="BO895" s="166"/>
      <c r="BP895" s="166"/>
      <c r="BQ895" s="166"/>
      <c r="BR895" s="166"/>
      <c r="BS895" s="166"/>
      <c r="BT895" s="166"/>
    </row>
    <row r="896" spans="1:72" thickBot="1" x14ac:dyDescent="0.3">
      <c r="A896" s="166"/>
      <c r="B896" s="166"/>
      <c r="C896" s="166"/>
      <c r="D896" s="166"/>
      <c r="E896" s="166"/>
      <c r="F896" s="166"/>
      <c r="G896" s="166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  <c r="U896" s="166"/>
      <c r="V896" s="166"/>
      <c r="W896" s="166"/>
      <c r="X896" s="166"/>
      <c r="Y896" s="166"/>
      <c r="Z896" s="166"/>
      <c r="AA896" s="166"/>
      <c r="AB896" s="166"/>
      <c r="AC896" s="166"/>
      <c r="AD896" s="166"/>
      <c r="AE896" s="166"/>
      <c r="AF896" s="166"/>
      <c r="AG896" s="166"/>
      <c r="AH896" s="166"/>
      <c r="AI896" s="166"/>
      <c r="AJ896" s="166"/>
      <c r="AK896" s="166"/>
      <c r="AL896" s="166"/>
      <c r="AM896" s="166"/>
      <c r="AN896" s="166"/>
      <c r="AO896" s="166"/>
      <c r="AP896" s="166"/>
      <c r="AQ896" s="166"/>
      <c r="AR896" s="166"/>
      <c r="AS896" s="166"/>
      <c r="AT896" s="166"/>
      <c r="AU896" s="166"/>
      <c r="AV896" s="166"/>
      <c r="AW896" s="166"/>
      <c r="AX896" s="166"/>
      <c r="AY896" s="166"/>
      <c r="AZ896" s="166"/>
      <c r="BA896" s="166"/>
      <c r="BB896" s="166"/>
      <c r="BC896" s="166"/>
      <c r="BD896" s="166"/>
      <c r="BE896" s="166"/>
      <c r="BF896" s="166"/>
      <c r="BG896" s="166"/>
      <c r="BH896" s="166"/>
      <c r="BI896" s="166"/>
      <c r="BJ896" s="166"/>
      <c r="BK896" s="166"/>
      <c r="BL896" s="166"/>
      <c r="BM896" s="166"/>
      <c r="BN896" s="166"/>
      <c r="BO896" s="166"/>
      <c r="BP896" s="166"/>
      <c r="BQ896" s="166"/>
      <c r="BR896" s="166"/>
      <c r="BS896" s="166"/>
      <c r="BT896" s="166"/>
    </row>
    <row r="897" spans="1:72" thickBot="1" x14ac:dyDescent="0.3">
      <c r="A897" s="166"/>
      <c r="B897" s="166"/>
      <c r="C897" s="166"/>
      <c r="D897" s="166"/>
      <c r="E897" s="166"/>
      <c r="F897" s="166"/>
      <c r="G897" s="166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  <c r="U897" s="166"/>
      <c r="V897" s="166"/>
      <c r="W897" s="166"/>
      <c r="X897" s="166"/>
      <c r="Y897" s="166"/>
      <c r="Z897" s="166"/>
      <c r="AA897" s="166"/>
      <c r="AB897" s="166"/>
      <c r="AC897" s="166"/>
      <c r="AD897" s="166"/>
      <c r="AE897" s="166"/>
      <c r="AF897" s="166"/>
      <c r="AG897" s="166"/>
      <c r="AH897" s="166"/>
      <c r="AI897" s="166"/>
      <c r="AJ897" s="166"/>
      <c r="AK897" s="166"/>
      <c r="AL897" s="166"/>
      <c r="AM897" s="166"/>
      <c r="AN897" s="166"/>
      <c r="AO897" s="166"/>
      <c r="AP897" s="166"/>
      <c r="AQ897" s="166"/>
      <c r="AR897" s="166"/>
      <c r="AS897" s="166"/>
      <c r="AT897" s="166"/>
      <c r="AU897" s="166"/>
      <c r="AV897" s="166"/>
      <c r="AW897" s="166"/>
      <c r="AX897" s="166"/>
      <c r="AY897" s="166"/>
      <c r="AZ897" s="166"/>
      <c r="BA897" s="166"/>
      <c r="BB897" s="166"/>
      <c r="BC897" s="166"/>
      <c r="BD897" s="166"/>
      <c r="BE897" s="166"/>
      <c r="BF897" s="166"/>
      <c r="BG897" s="166"/>
      <c r="BH897" s="166"/>
      <c r="BI897" s="166"/>
      <c r="BJ897" s="166"/>
      <c r="BK897" s="166"/>
      <c r="BL897" s="166"/>
      <c r="BM897" s="166"/>
      <c r="BN897" s="166"/>
      <c r="BO897" s="166"/>
      <c r="BP897" s="166"/>
      <c r="BQ897" s="166"/>
      <c r="BR897" s="166"/>
      <c r="BS897" s="166"/>
      <c r="BT897" s="166"/>
    </row>
    <row r="898" spans="1:72" thickBot="1" x14ac:dyDescent="0.3">
      <c r="A898" s="166"/>
      <c r="B898" s="166"/>
      <c r="C898" s="166"/>
      <c r="D898" s="166"/>
      <c r="E898" s="166"/>
      <c r="F898" s="166"/>
      <c r="G898" s="166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  <c r="U898" s="166"/>
      <c r="V898" s="166"/>
      <c r="W898" s="166"/>
      <c r="X898" s="166"/>
      <c r="Y898" s="166"/>
      <c r="Z898" s="166"/>
      <c r="AA898" s="166"/>
      <c r="AB898" s="166"/>
      <c r="AC898" s="166"/>
      <c r="AD898" s="166"/>
      <c r="AE898" s="166"/>
      <c r="AF898" s="166"/>
      <c r="AG898" s="166"/>
      <c r="AH898" s="166"/>
      <c r="AI898" s="166"/>
      <c r="AJ898" s="166"/>
      <c r="AK898" s="166"/>
      <c r="AL898" s="166"/>
      <c r="AM898" s="166"/>
      <c r="AN898" s="166"/>
      <c r="AO898" s="166"/>
      <c r="AP898" s="166"/>
      <c r="AQ898" s="166"/>
      <c r="AR898" s="166"/>
      <c r="AS898" s="166"/>
      <c r="AT898" s="166"/>
      <c r="AU898" s="166"/>
      <c r="AV898" s="166"/>
      <c r="AW898" s="166"/>
      <c r="AX898" s="166"/>
      <c r="AY898" s="166"/>
      <c r="AZ898" s="166"/>
      <c r="BA898" s="166"/>
      <c r="BB898" s="166"/>
      <c r="BC898" s="166"/>
      <c r="BD898" s="166"/>
      <c r="BE898" s="166"/>
      <c r="BF898" s="166"/>
      <c r="BG898" s="166"/>
      <c r="BH898" s="166"/>
      <c r="BI898" s="166"/>
      <c r="BJ898" s="166"/>
      <c r="BK898" s="166"/>
      <c r="BL898" s="166"/>
      <c r="BM898" s="166"/>
      <c r="BN898" s="166"/>
      <c r="BO898" s="166"/>
      <c r="BP898" s="166"/>
      <c r="BQ898" s="166"/>
      <c r="BR898" s="166"/>
      <c r="BS898" s="166"/>
      <c r="BT898" s="166"/>
    </row>
    <row r="899" spans="1:72" thickBot="1" x14ac:dyDescent="0.3">
      <c r="A899" s="166"/>
      <c r="B899" s="166"/>
      <c r="C899" s="166"/>
      <c r="D899" s="166"/>
      <c r="E899" s="166"/>
      <c r="F899" s="166"/>
      <c r="G899" s="166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  <c r="U899" s="166"/>
      <c r="V899" s="166"/>
      <c r="W899" s="166"/>
      <c r="X899" s="166"/>
      <c r="Y899" s="166"/>
      <c r="Z899" s="166"/>
      <c r="AA899" s="166"/>
      <c r="AB899" s="166"/>
      <c r="AC899" s="166"/>
      <c r="AD899" s="166"/>
      <c r="AE899" s="166"/>
      <c r="AF899" s="166"/>
      <c r="AG899" s="166"/>
      <c r="AH899" s="166"/>
      <c r="AI899" s="166"/>
      <c r="AJ899" s="166"/>
      <c r="AK899" s="166"/>
      <c r="AL899" s="166"/>
      <c r="AM899" s="166"/>
      <c r="AN899" s="166"/>
      <c r="AO899" s="166"/>
      <c r="AP899" s="166"/>
      <c r="AQ899" s="166"/>
      <c r="AR899" s="166"/>
      <c r="AS899" s="166"/>
      <c r="AT899" s="166"/>
      <c r="AU899" s="166"/>
      <c r="AV899" s="166"/>
      <c r="AW899" s="166"/>
      <c r="AX899" s="166"/>
      <c r="AY899" s="166"/>
      <c r="AZ899" s="166"/>
      <c r="BA899" s="166"/>
      <c r="BB899" s="166"/>
      <c r="BC899" s="166"/>
      <c r="BD899" s="166"/>
      <c r="BE899" s="166"/>
      <c r="BF899" s="166"/>
      <c r="BG899" s="166"/>
      <c r="BH899" s="166"/>
      <c r="BI899" s="166"/>
      <c r="BJ899" s="166"/>
      <c r="BK899" s="166"/>
      <c r="BL899" s="166"/>
      <c r="BM899" s="166"/>
      <c r="BN899" s="166"/>
      <c r="BO899" s="166"/>
      <c r="BP899" s="166"/>
      <c r="BQ899" s="166"/>
      <c r="BR899" s="166"/>
      <c r="BS899" s="166"/>
      <c r="BT899" s="166"/>
    </row>
    <row r="900" spans="1:72" thickBot="1" x14ac:dyDescent="0.3">
      <c r="A900" s="166"/>
      <c r="B900" s="166"/>
      <c r="C900" s="166"/>
      <c r="D900" s="166"/>
      <c r="E900" s="166"/>
      <c r="F900" s="166"/>
      <c r="G900" s="166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  <c r="U900" s="166"/>
      <c r="V900" s="166"/>
      <c r="W900" s="166"/>
      <c r="X900" s="166"/>
      <c r="Y900" s="166"/>
      <c r="Z900" s="166"/>
      <c r="AA900" s="166"/>
      <c r="AB900" s="166"/>
      <c r="AC900" s="166"/>
      <c r="AD900" s="166"/>
      <c r="AE900" s="166"/>
      <c r="AF900" s="166"/>
      <c r="AG900" s="166"/>
      <c r="AH900" s="166"/>
      <c r="AI900" s="166"/>
      <c r="AJ900" s="166"/>
      <c r="AK900" s="166"/>
      <c r="AL900" s="166"/>
      <c r="AM900" s="166"/>
      <c r="AN900" s="166"/>
      <c r="AO900" s="166"/>
      <c r="AP900" s="166"/>
      <c r="AQ900" s="166"/>
      <c r="AR900" s="166"/>
      <c r="AS900" s="166"/>
      <c r="AT900" s="166"/>
      <c r="AU900" s="166"/>
      <c r="AV900" s="166"/>
      <c r="AW900" s="166"/>
      <c r="AX900" s="166"/>
      <c r="AY900" s="166"/>
      <c r="AZ900" s="166"/>
      <c r="BA900" s="166"/>
      <c r="BB900" s="166"/>
      <c r="BC900" s="166"/>
      <c r="BD900" s="166"/>
      <c r="BE900" s="166"/>
      <c r="BF900" s="166"/>
      <c r="BG900" s="166"/>
      <c r="BH900" s="166"/>
      <c r="BI900" s="166"/>
      <c r="BJ900" s="166"/>
      <c r="BK900" s="166"/>
      <c r="BL900" s="166"/>
      <c r="BM900" s="166"/>
      <c r="BN900" s="166"/>
      <c r="BO900" s="166"/>
      <c r="BP900" s="166"/>
      <c r="BQ900" s="166"/>
      <c r="BR900" s="166"/>
      <c r="BS900" s="166"/>
      <c r="BT900" s="166"/>
    </row>
    <row r="901" spans="1:72" thickBot="1" x14ac:dyDescent="0.3">
      <c r="A901" s="166"/>
      <c r="B901" s="166"/>
      <c r="C901" s="166"/>
      <c r="D901" s="166"/>
      <c r="E901" s="166"/>
      <c r="F901" s="166"/>
      <c r="G901" s="166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  <c r="U901" s="166"/>
      <c r="V901" s="166"/>
      <c r="W901" s="166"/>
      <c r="X901" s="166"/>
      <c r="Y901" s="166"/>
      <c r="Z901" s="166"/>
      <c r="AA901" s="166"/>
      <c r="AB901" s="166"/>
      <c r="AC901" s="166"/>
      <c r="AD901" s="166"/>
      <c r="AE901" s="166"/>
      <c r="AF901" s="166"/>
      <c r="AG901" s="166"/>
      <c r="AH901" s="166"/>
      <c r="AI901" s="166"/>
      <c r="AJ901" s="166"/>
      <c r="AK901" s="166"/>
      <c r="AL901" s="166"/>
      <c r="AM901" s="166"/>
      <c r="AN901" s="166"/>
      <c r="AO901" s="166"/>
      <c r="AP901" s="166"/>
      <c r="AQ901" s="166"/>
      <c r="AR901" s="166"/>
      <c r="AS901" s="166"/>
      <c r="AT901" s="166"/>
      <c r="AU901" s="166"/>
      <c r="AV901" s="166"/>
      <c r="AW901" s="166"/>
      <c r="AX901" s="166"/>
      <c r="AY901" s="166"/>
      <c r="AZ901" s="166"/>
      <c r="BA901" s="166"/>
      <c r="BB901" s="166"/>
      <c r="BC901" s="166"/>
      <c r="BD901" s="166"/>
      <c r="BE901" s="166"/>
      <c r="BF901" s="166"/>
      <c r="BG901" s="166"/>
      <c r="BH901" s="166"/>
      <c r="BI901" s="166"/>
      <c r="BJ901" s="166"/>
      <c r="BK901" s="166"/>
      <c r="BL901" s="166"/>
      <c r="BM901" s="166"/>
      <c r="BN901" s="166"/>
      <c r="BO901" s="166"/>
      <c r="BP901" s="166"/>
      <c r="BQ901" s="166"/>
      <c r="BR901" s="166"/>
      <c r="BS901" s="166"/>
      <c r="BT901" s="166"/>
    </row>
    <row r="902" spans="1:72" thickBot="1" x14ac:dyDescent="0.3">
      <c r="A902" s="166"/>
      <c r="B902" s="166"/>
      <c r="C902" s="166"/>
      <c r="D902" s="166"/>
      <c r="E902" s="166"/>
      <c r="F902" s="166"/>
      <c r="G902" s="166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  <c r="U902" s="166"/>
      <c r="V902" s="166"/>
      <c r="W902" s="166"/>
      <c r="X902" s="166"/>
      <c r="Y902" s="166"/>
      <c r="Z902" s="166"/>
      <c r="AA902" s="166"/>
      <c r="AB902" s="166"/>
      <c r="AC902" s="166"/>
      <c r="AD902" s="166"/>
      <c r="AE902" s="166"/>
      <c r="AF902" s="166"/>
      <c r="AG902" s="166"/>
      <c r="AH902" s="166"/>
      <c r="AI902" s="166"/>
      <c r="AJ902" s="166"/>
      <c r="AK902" s="166"/>
      <c r="AL902" s="166"/>
      <c r="AM902" s="166"/>
      <c r="AN902" s="166"/>
      <c r="AO902" s="166"/>
      <c r="AP902" s="166"/>
      <c r="AQ902" s="166"/>
      <c r="AR902" s="166"/>
      <c r="AS902" s="166"/>
      <c r="AT902" s="166"/>
      <c r="AU902" s="166"/>
      <c r="AV902" s="166"/>
      <c r="AW902" s="166"/>
      <c r="AX902" s="166"/>
      <c r="AY902" s="166"/>
      <c r="AZ902" s="166"/>
      <c r="BA902" s="166"/>
      <c r="BB902" s="166"/>
      <c r="BC902" s="166"/>
      <c r="BD902" s="166"/>
      <c r="BE902" s="166"/>
      <c r="BF902" s="166"/>
      <c r="BG902" s="166"/>
      <c r="BH902" s="166"/>
      <c r="BI902" s="166"/>
      <c r="BJ902" s="166"/>
      <c r="BK902" s="166"/>
      <c r="BL902" s="166"/>
      <c r="BM902" s="166"/>
      <c r="BN902" s="166"/>
      <c r="BO902" s="166"/>
      <c r="BP902" s="166"/>
      <c r="BQ902" s="166"/>
      <c r="BR902" s="166"/>
      <c r="BS902" s="166"/>
      <c r="BT902" s="166"/>
    </row>
    <row r="903" spans="1:72" thickBot="1" x14ac:dyDescent="0.3">
      <c r="A903" s="166"/>
      <c r="B903" s="166"/>
      <c r="C903" s="166"/>
      <c r="D903" s="166"/>
      <c r="E903" s="166"/>
      <c r="F903" s="166"/>
      <c r="G903" s="166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  <c r="U903" s="166"/>
      <c r="V903" s="166"/>
      <c r="W903" s="166"/>
      <c r="X903" s="166"/>
      <c r="Y903" s="166"/>
      <c r="Z903" s="166"/>
      <c r="AA903" s="166"/>
      <c r="AB903" s="166"/>
      <c r="AC903" s="166"/>
      <c r="AD903" s="166"/>
      <c r="AE903" s="166"/>
      <c r="AF903" s="166"/>
      <c r="AG903" s="166"/>
      <c r="AH903" s="166"/>
      <c r="AI903" s="166"/>
      <c r="AJ903" s="166"/>
      <c r="AK903" s="166"/>
      <c r="AL903" s="166"/>
      <c r="AM903" s="166"/>
      <c r="AN903" s="166"/>
      <c r="AO903" s="166"/>
      <c r="AP903" s="166"/>
      <c r="AQ903" s="166"/>
      <c r="AR903" s="166"/>
      <c r="AS903" s="166"/>
      <c r="AT903" s="166"/>
      <c r="AU903" s="166"/>
      <c r="AV903" s="166"/>
      <c r="AW903" s="166"/>
      <c r="AX903" s="166"/>
      <c r="AY903" s="166"/>
      <c r="AZ903" s="166"/>
      <c r="BA903" s="166"/>
      <c r="BB903" s="166"/>
      <c r="BC903" s="166"/>
      <c r="BD903" s="166"/>
      <c r="BE903" s="166"/>
      <c r="BF903" s="166"/>
      <c r="BG903" s="166"/>
      <c r="BH903" s="166"/>
      <c r="BI903" s="166"/>
      <c r="BJ903" s="166"/>
      <c r="BK903" s="166"/>
      <c r="BL903" s="166"/>
      <c r="BM903" s="166"/>
      <c r="BN903" s="166"/>
      <c r="BO903" s="166"/>
      <c r="BP903" s="166"/>
      <c r="BQ903" s="166"/>
      <c r="BR903" s="166"/>
      <c r="BS903" s="166"/>
      <c r="BT903" s="166"/>
    </row>
    <row r="904" spans="1:72" thickBot="1" x14ac:dyDescent="0.3">
      <c r="A904" s="166"/>
      <c r="B904" s="166"/>
      <c r="C904" s="166"/>
      <c r="D904" s="166"/>
      <c r="E904" s="166"/>
      <c r="F904" s="166"/>
      <c r="G904" s="166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  <c r="U904" s="166"/>
      <c r="V904" s="166"/>
      <c r="W904" s="166"/>
      <c r="X904" s="166"/>
      <c r="Y904" s="166"/>
      <c r="Z904" s="166"/>
      <c r="AA904" s="166"/>
      <c r="AB904" s="166"/>
      <c r="AC904" s="166"/>
      <c r="AD904" s="166"/>
      <c r="AE904" s="166"/>
      <c r="AF904" s="166"/>
      <c r="AG904" s="166"/>
      <c r="AH904" s="166"/>
      <c r="AI904" s="166"/>
      <c r="AJ904" s="166"/>
      <c r="AK904" s="166"/>
      <c r="AL904" s="166"/>
      <c r="AM904" s="166"/>
      <c r="AN904" s="166"/>
      <c r="AO904" s="166"/>
      <c r="AP904" s="166"/>
      <c r="AQ904" s="166"/>
      <c r="AR904" s="166"/>
      <c r="AS904" s="166"/>
      <c r="AT904" s="166"/>
      <c r="AU904" s="166"/>
      <c r="AV904" s="166"/>
      <c r="AW904" s="166"/>
      <c r="AX904" s="166"/>
      <c r="AY904" s="166"/>
      <c r="AZ904" s="166"/>
      <c r="BA904" s="166"/>
      <c r="BB904" s="166"/>
      <c r="BC904" s="166"/>
      <c r="BD904" s="166"/>
      <c r="BE904" s="166"/>
      <c r="BF904" s="166"/>
      <c r="BG904" s="166"/>
      <c r="BH904" s="166"/>
      <c r="BI904" s="166"/>
      <c r="BJ904" s="166"/>
      <c r="BK904" s="166"/>
      <c r="BL904" s="166"/>
      <c r="BM904" s="166"/>
      <c r="BN904" s="166"/>
      <c r="BO904" s="166"/>
      <c r="BP904" s="166"/>
      <c r="BQ904" s="166"/>
      <c r="BR904" s="166"/>
      <c r="BS904" s="166"/>
      <c r="BT904" s="166"/>
    </row>
    <row r="905" spans="1:72" thickBot="1" x14ac:dyDescent="0.3">
      <c r="A905" s="166"/>
      <c r="B905" s="166"/>
      <c r="C905" s="166"/>
      <c r="D905" s="166"/>
      <c r="E905" s="166"/>
      <c r="F905" s="166"/>
      <c r="G905" s="166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  <c r="U905" s="166"/>
      <c r="V905" s="166"/>
      <c r="W905" s="166"/>
      <c r="X905" s="166"/>
      <c r="Y905" s="166"/>
      <c r="Z905" s="166"/>
      <c r="AA905" s="166"/>
      <c r="AB905" s="166"/>
      <c r="AC905" s="166"/>
      <c r="AD905" s="166"/>
      <c r="AE905" s="166"/>
      <c r="AF905" s="166"/>
      <c r="AG905" s="166"/>
      <c r="AH905" s="166"/>
      <c r="AI905" s="166"/>
      <c r="AJ905" s="166"/>
      <c r="AK905" s="166"/>
      <c r="AL905" s="166"/>
      <c r="AM905" s="166"/>
      <c r="AN905" s="166"/>
      <c r="AO905" s="166"/>
      <c r="AP905" s="166"/>
      <c r="AQ905" s="166"/>
      <c r="AR905" s="166"/>
      <c r="AS905" s="166"/>
      <c r="AT905" s="166"/>
      <c r="AU905" s="166"/>
      <c r="AV905" s="166"/>
      <c r="AW905" s="166"/>
      <c r="AX905" s="166"/>
      <c r="AY905" s="166"/>
      <c r="AZ905" s="166"/>
      <c r="BA905" s="166"/>
      <c r="BB905" s="166"/>
      <c r="BC905" s="166"/>
      <c r="BD905" s="166"/>
      <c r="BE905" s="166"/>
      <c r="BF905" s="166"/>
      <c r="BG905" s="166"/>
      <c r="BH905" s="166"/>
      <c r="BI905" s="166"/>
      <c r="BJ905" s="166"/>
      <c r="BK905" s="166"/>
      <c r="BL905" s="166"/>
      <c r="BM905" s="166"/>
      <c r="BN905" s="166"/>
      <c r="BO905" s="166"/>
      <c r="BP905" s="166"/>
      <c r="BQ905" s="166"/>
      <c r="BR905" s="166"/>
      <c r="BS905" s="166"/>
      <c r="BT905" s="166"/>
    </row>
    <row r="906" spans="1:72" thickBot="1" x14ac:dyDescent="0.3">
      <c r="A906" s="166"/>
      <c r="B906" s="166"/>
      <c r="C906" s="166"/>
      <c r="D906" s="166"/>
      <c r="E906" s="166"/>
      <c r="F906" s="166"/>
      <c r="G906" s="166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  <c r="U906" s="166"/>
      <c r="V906" s="166"/>
      <c r="W906" s="166"/>
      <c r="X906" s="166"/>
      <c r="Y906" s="166"/>
      <c r="Z906" s="166"/>
      <c r="AA906" s="166"/>
      <c r="AB906" s="166"/>
      <c r="AC906" s="166"/>
      <c r="AD906" s="166"/>
      <c r="AE906" s="166"/>
      <c r="AF906" s="166"/>
      <c r="AG906" s="166"/>
      <c r="AH906" s="166"/>
      <c r="AI906" s="166"/>
      <c r="AJ906" s="166"/>
      <c r="AK906" s="166"/>
      <c r="AL906" s="166"/>
      <c r="AM906" s="166"/>
      <c r="AN906" s="166"/>
      <c r="AO906" s="166"/>
      <c r="AP906" s="166"/>
      <c r="AQ906" s="166"/>
      <c r="AR906" s="166"/>
      <c r="AS906" s="166"/>
      <c r="AT906" s="166"/>
      <c r="AU906" s="166"/>
      <c r="AV906" s="166"/>
      <c r="AW906" s="166"/>
      <c r="AX906" s="166"/>
      <c r="AY906" s="166"/>
      <c r="AZ906" s="166"/>
      <c r="BA906" s="166"/>
      <c r="BB906" s="166"/>
      <c r="BC906" s="166"/>
      <c r="BD906" s="166"/>
      <c r="BE906" s="166"/>
      <c r="BF906" s="166"/>
      <c r="BG906" s="166"/>
      <c r="BH906" s="166"/>
      <c r="BI906" s="166"/>
      <c r="BJ906" s="166"/>
      <c r="BK906" s="166"/>
      <c r="BL906" s="166"/>
      <c r="BM906" s="166"/>
      <c r="BN906" s="166"/>
      <c r="BO906" s="166"/>
      <c r="BP906" s="166"/>
      <c r="BQ906" s="166"/>
      <c r="BR906" s="166"/>
      <c r="BS906" s="166"/>
      <c r="BT906" s="166"/>
    </row>
    <row r="907" spans="1:72" thickBot="1" x14ac:dyDescent="0.3">
      <c r="A907" s="166"/>
      <c r="B907" s="166"/>
      <c r="C907" s="166"/>
      <c r="D907" s="166"/>
      <c r="E907" s="166"/>
      <c r="F907" s="166"/>
      <c r="G907" s="166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  <c r="U907" s="166"/>
      <c r="V907" s="166"/>
      <c r="W907" s="166"/>
      <c r="X907" s="166"/>
      <c r="Y907" s="166"/>
      <c r="Z907" s="166"/>
      <c r="AA907" s="166"/>
      <c r="AB907" s="166"/>
      <c r="AC907" s="166"/>
      <c r="AD907" s="166"/>
      <c r="AE907" s="166"/>
      <c r="AF907" s="166"/>
      <c r="AG907" s="166"/>
      <c r="AH907" s="166"/>
      <c r="AI907" s="166"/>
      <c r="AJ907" s="166"/>
      <c r="AK907" s="166"/>
      <c r="AL907" s="166"/>
      <c r="AM907" s="166"/>
      <c r="AN907" s="166"/>
      <c r="AO907" s="166"/>
      <c r="AP907" s="166"/>
      <c r="AQ907" s="166"/>
      <c r="AR907" s="166"/>
      <c r="AS907" s="166"/>
      <c r="AT907" s="166"/>
      <c r="AU907" s="166"/>
      <c r="AV907" s="166"/>
      <c r="AW907" s="166"/>
      <c r="AX907" s="166"/>
      <c r="AY907" s="166"/>
      <c r="AZ907" s="166"/>
      <c r="BA907" s="166"/>
      <c r="BB907" s="166"/>
      <c r="BC907" s="166"/>
      <c r="BD907" s="166"/>
      <c r="BE907" s="166"/>
      <c r="BF907" s="166"/>
      <c r="BG907" s="166"/>
      <c r="BH907" s="166"/>
      <c r="BI907" s="166"/>
      <c r="BJ907" s="166"/>
      <c r="BK907" s="166"/>
      <c r="BL907" s="166"/>
      <c r="BM907" s="166"/>
      <c r="BN907" s="166"/>
      <c r="BO907" s="166"/>
      <c r="BP907" s="166"/>
      <c r="BQ907" s="166"/>
      <c r="BR907" s="166"/>
      <c r="BS907" s="166"/>
      <c r="BT907" s="166"/>
    </row>
    <row r="908" spans="1:72" thickBot="1" x14ac:dyDescent="0.3">
      <c r="A908" s="166"/>
      <c r="B908" s="166"/>
      <c r="C908" s="166"/>
      <c r="D908" s="166"/>
      <c r="E908" s="166"/>
      <c r="F908" s="166"/>
      <c r="G908" s="166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  <c r="U908" s="166"/>
      <c r="V908" s="166"/>
      <c r="W908" s="166"/>
      <c r="X908" s="166"/>
      <c r="Y908" s="166"/>
      <c r="Z908" s="166"/>
      <c r="AA908" s="166"/>
      <c r="AB908" s="166"/>
      <c r="AC908" s="166"/>
      <c r="AD908" s="166"/>
      <c r="AE908" s="166"/>
      <c r="AF908" s="166"/>
      <c r="AG908" s="166"/>
      <c r="AH908" s="166"/>
      <c r="AI908" s="166"/>
      <c r="AJ908" s="166"/>
      <c r="AK908" s="166"/>
      <c r="AL908" s="166"/>
      <c r="AM908" s="166"/>
      <c r="AN908" s="166"/>
      <c r="AO908" s="166"/>
      <c r="AP908" s="166"/>
      <c r="AQ908" s="166"/>
      <c r="AR908" s="166"/>
      <c r="AS908" s="166"/>
      <c r="AT908" s="166"/>
      <c r="AU908" s="166"/>
      <c r="AV908" s="166"/>
      <c r="AW908" s="166"/>
      <c r="AX908" s="166"/>
      <c r="AY908" s="166"/>
      <c r="AZ908" s="166"/>
      <c r="BA908" s="166"/>
      <c r="BB908" s="166"/>
      <c r="BC908" s="166"/>
      <c r="BD908" s="166"/>
      <c r="BE908" s="166"/>
      <c r="BF908" s="166"/>
      <c r="BG908" s="166"/>
      <c r="BH908" s="166"/>
      <c r="BI908" s="166"/>
      <c r="BJ908" s="166"/>
      <c r="BK908" s="166"/>
      <c r="BL908" s="166"/>
      <c r="BM908" s="166"/>
      <c r="BN908" s="166"/>
      <c r="BO908" s="166"/>
      <c r="BP908" s="166"/>
      <c r="BQ908" s="166"/>
      <c r="BR908" s="166"/>
      <c r="BS908" s="166"/>
      <c r="BT908" s="166"/>
    </row>
    <row r="909" spans="1:72" thickBot="1" x14ac:dyDescent="0.3">
      <c r="A909" s="166"/>
      <c r="B909" s="166"/>
      <c r="C909" s="166"/>
      <c r="D909" s="166"/>
      <c r="E909" s="166"/>
      <c r="F909" s="166"/>
      <c r="G909" s="166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  <c r="U909" s="166"/>
      <c r="V909" s="166"/>
      <c r="W909" s="166"/>
      <c r="X909" s="166"/>
      <c r="Y909" s="166"/>
      <c r="Z909" s="166"/>
      <c r="AA909" s="166"/>
      <c r="AB909" s="166"/>
      <c r="AC909" s="166"/>
      <c r="AD909" s="166"/>
      <c r="AE909" s="166"/>
      <c r="AF909" s="166"/>
      <c r="AG909" s="166"/>
      <c r="AH909" s="166"/>
      <c r="AI909" s="166"/>
      <c r="AJ909" s="166"/>
      <c r="AK909" s="166"/>
      <c r="AL909" s="166"/>
      <c r="AM909" s="166"/>
      <c r="AN909" s="166"/>
      <c r="AO909" s="166"/>
      <c r="AP909" s="166"/>
      <c r="AQ909" s="166"/>
      <c r="AR909" s="166"/>
      <c r="AS909" s="166"/>
      <c r="AT909" s="166"/>
      <c r="AU909" s="166"/>
      <c r="AV909" s="166"/>
      <c r="AW909" s="166"/>
      <c r="AX909" s="166"/>
      <c r="AY909" s="166"/>
      <c r="AZ909" s="166"/>
      <c r="BA909" s="166"/>
      <c r="BB909" s="166"/>
      <c r="BC909" s="166"/>
      <c r="BD909" s="166"/>
      <c r="BE909" s="166"/>
      <c r="BF909" s="166"/>
      <c r="BG909" s="166"/>
      <c r="BH909" s="166"/>
      <c r="BI909" s="166"/>
      <c r="BJ909" s="166"/>
      <c r="BK909" s="166"/>
      <c r="BL909" s="166"/>
      <c r="BM909" s="166"/>
      <c r="BN909" s="166"/>
      <c r="BO909" s="166"/>
      <c r="BP909" s="166"/>
      <c r="BQ909" s="166"/>
      <c r="BR909" s="166"/>
      <c r="BS909" s="166"/>
      <c r="BT909" s="166"/>
    </row>
    <row r="910" spans="1:72" thickBot="1" x14ac:dyDescent="0.3">
      <c r="A910" s="166"/>
      <c r="B910" s="166"/>
      <c r="C910" s="166"/>
      <c r="D910" s="166"/>
      <c r="E910" s="166"/>
      <c r="F910" s="166"/>
      <c r="G910" s="166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  <c r="U910" s="166"/>
      <c r="V910" s="166"/>
      <c r="W910" s="166"/>
      <c r="X910" s="166"/>
      <c r="Y910" s="166"/>
      <c r="Z910" s="166"/>
      <c r="AA910" s="166"/>
      <c r="AB910" s="166"/>
      <c r="AC910" s="166"/>
      <c r="AD910" s="166"/>
      <c r="AE910" s="166"/>
      <c r="AF910" s="166"/>
      <c r="AG910" s="166"/>
      <c r="AH910" s="166"/>
      <c r="AI910" s="166"/>
      <c r="AJ910" s="166"/>
      <c r="AK910" s="166"/>
      <c r="AL910" s="166"/>
      <c r="AM910" s="166"/>
      <c r="AN910" s="166"/>
      <c r="AO910" s="166"/>
      <c r="AP910" s="166"/>
      <c r="AQ910" s="166"/>
      <c r="AR910" s="166"/>
      <c r="AS910" s="166"/>
      <c r="AT910" s="166"/>
      <c r="AU910" s="166"/>
      <c r="AV910" s="166"/>
      <c r="AW910" s="166"/>
      <c r="AX910" s="166"/>
      <c r="AY910" s="166"/>
      <c r="AZ910" s="166"/>
      <c r="BA910" s="166"/>
      <c r="BB910" s="166"/>
      <c r="BC910" s="166"/>
      <c r="BD910" s="166"/>
      <c r="BE910" s="166"/>
      <c r="BF910" s="166"/>
      <c r="BG910" s="166"/>
      <c r="BH910" s="166"/>
      <c r="BI910" s="166"/>
      <c r="BJ910" s="166"/>
      <c r="BK910" s="166"/>
      <c r="BL910" s="166"/>
      <c r="BM910" s="166"/>
      <c r="BN910" s="166"/>
      <c r="BO910" s="166"/>
      <c r="BP910" s="166"/>
      <c r="BQ910" s="166"/>
      <c r="BR910" s="166"/>
      <c r="BS910" s="166"/>
      <c r="BT910" s="166"/>
    </row>
    <row r="911" spans="1:72" thickBot="1" x14ac:dyDescent="0.3">
      <c r="A911" s="166"/>
      <c r="B911" s="166"/>
      <c r="C911" s="166"/>
      <c r="D911" s="166"/>
      <c r="E911" s="166"/>
      <c r="F911" s="166"/>
      <c r="G911" s="166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  <c r="U911" s="166"/>
      <c r="V911" s="166"/>
      <c r="W911" s="166"/>
      <c r="X911" s="166"/>
      <c r="Y911" s="166"/>
      <c r="Z911" s="166"/>
      <c r="AA911" s="166"/>
      <c r="AB911" s="166"/>
      <c r="AC911" s="166"/>
      <c r="AD911" s="166"/>
      <c r="AE911" s="166"/>
      <c r="AF911" s="166"/>
      <c r="AG911" s="166"/>
      <c r="AH911" s="166"/>
      <c r="AI911" s="166"/>
      <c r="AJ911" s="166"/>
      <c r="AK911" s="166"/>
      <c r="AL911" s="166"/>
      <c r="AM911" s="166"/>
      <c r="AN911" s="166"/>
      <c r="AO911" s="166"/>
      <c r="AP911" s="166"/>
      <c r="AQ911" s="166"/>
      <c r="AR911" s="166"/>
      <c r="AS911" s="166"/>
      <c r="AT911" s="166"/>
      <c r="AU911" s="166"/>
      <c r="AV911" s="166"/>
      <c r="AW911" s="166"/>
      <c r="AX911" s="166"/>
      <c r="AY911" s="166"/>
      <c r="AZ911" s="166"/>
      <c r="BA911" s="166"/>
      <c r="BB911" s="166"/>
      <c r="BC911" s="166"/>
      <c r="BD911" s="166"/>
      <c r="BE911" s="166"/>
      <c r="BF911" s="166"/>
      <c r="BG911" s="166"/>
      <c r="BH911" s="166"/>
      <c r="BI911" s="166"/>
      <c r="BJ911" s="166"/>
      <c r="BK911" s="166"/>
      <c r="BL911" s="166"/>
      <c r="BM911" s="166"/>
      <c r="BN911" s="166"/>
      <c r="BO911" s="166"/>
      <c r="BP911" s="166"/>
      <c r="BQ911" s="166"/>
      <c r="BR911" s="166"/>
      <c r="BS911" s="166"/>
      <c r="BT911" s="166"/>
    </row>
    <row r="912" spans="1:72" thickBot="1" x14ac:dyDescent="0.3">
      <c r="A912" s="166"/>
      <c r="B912" s="166"/>
      <c r="C912" s="166"/>
      <c r="D912" s="166"/>
      <c r="E912" s="166"/>
      <c r="F912" s="166"/>
      <c r="G912" s="166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  <c r="U912" s="166"/>
      <c r="V912" s="166"/>
      <c r="W912" s="166"/>
      <c r="X912" s="166"/>
      <c r="Y912" s="166"/>
      <c r="Z912" s="166"/>
      <c r="AA912" s="166"/>
      <c r="AB912" s="166"/>
      <c r="AC912" s="166"/>
      <c r="AD912" s="166"/>
      <c r="AE912" s="166"/>
      <c r="AF912" s="166"/>
      <c r="AG912" s="166"/>
      <c r="AH912" s="166"/>
      <c r="AI912" s="166"/>
      <c r="AJ912" s="166"/>
      <c r="AK912" s="166"/>
      <c r="AL912" s="166"/>
      <c r="AM912" s="166"/>
      <c r="AN912" s="166"/>
      <c r="AO912" s="166"/>
      <c r="AP912" s="166"/>
      <c r="AQ912" s="166"/>
      <c r="AR912" s="166"/>
      <c r="AS912" s="166"/>
      <c r="AT912" s="166"/>
      <c r="AU912" s="166"/>
      <c r="AV912" s="166"/>
      <c r="AW912" s="166"/>
      <c r="AX912" s="166"/>
      <c r="AY912" s="166"/>
      <c r="AZ912" s="166"/>
      <c r="BA912" s="166"/>
      <c r="BB912" s="166"/>
      <c r="BC912" s="166"/>
      <c r="BD912" s="166"/>
      <c r="BE912" s="166"/>
      <c r="BF912" s="166"/>
      <c r="BG912" s="166"/>
      <c r="BH912" s="166"/>
      <c r="BI912" s="166"/>
      <c r="BJ912" s="166"/>
      <c r="BK912" s="166"/>
      <c r="BL912" s="166"/>
      <c r="BM912" s="166"/>
      <c r="BN912" s="166"/>
      <c r="BO912" s="166"/>
      <c r="BP912" s="166"/>
      <c r="BQ912" s="166"/>
      <c r="BR912" s="166"/>
      <c r="BS912" s="166"/>
      <c r="BT912" s="166"/>
    </row>
    <row r="913" spans="1:72" thickBot="1" x14ac:dyDescent="0.3">
      <c r="A913" s="166"/>
      <c r="B913" s="166"/>
      <c r="C913" s="166"/>
      <c r="D913" s="166"/>
      <c r="E913" s="166"/>
      <c r="F913" s="166"/>
      <c r="G913" s="166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  <c r="U913" s="166"/>
      <c r="V913" s="166"/>
      <c r="W913" s="166"/>
      <c r="X913" s="166"/>
      <c r="Y913" s="166"/>
      <c r="Z913" s="166"/>
      <c r="AA913" s="166"/>
      <c r="AB913" s="166"/>
      <c r="AC913" s="166"/>
      <c r="AD913" s="166"/>
      <c r="AE913" s="166"/>
      <c r="AF913" s="166"/>
      <c r="AG913" s="166"/>
      <c r="AH913" s="166"/>
      <c r="AI913" s="166"/>
      <c r="AJ913" s="166"/>
      <c r="AK913" s="166"/>
      <c r="AL913" s="166"/>
      <c r="AM913" s="166"/>
      <c r="AN913" s="166"/>
      <c r="AO913" s="166"/>
      <c r="AP913" s="166"/>
      <c r="AQ913" s="166"/>
      <c r="AR913" s="166"/>
      <c r="AS913" s="166"/>
      <c r="AT913" s="166"/>
      <c r="AU913" s="166"/>
      <c r="AV913" s="166"/>
      <c r="AW913" s="166"/>
      <c r="AX913" s="166"/>
      <c r="AY913" s="166"/>
      <c r="AZ913" s="166"/>
      <c r="BA913" s="166"/>
      <c r="BB913" s="166"/>
      <c r="BC913" s="166"/>
      <c r="BD913" s="166"/>
      <c r="BE913" s="166"/>
      <c r="BF913" s="166"/>
      <c r="BG913" s="166"/>
      <c r="BH913" s="166"/>
      <c r="BI913" s="166"/>
      <c r="BJ913" s="166"/>
      <c r="BK913" s="166"/>
      <c r="BL913" s="166"/>
      <c r="BM913" s="166"/>
      <c r="BN913" s="166"/>
      <c r="BO913" s="166"/>
      <c r="BP913" s="166"/>
      <c r="BQ913" s="166"/>
      <c r="BR913" s="166"/>
      <c r="BS913" s="166"/>
      <c r="BT913" s="166"/>
    </row>
    <row r="914" spans="1:72" thickBot="1" x14ac:dyDescent="0.3">
      <c r="A914" s="166"/>
      <c r="B914" s="166"/>
      <c r="C914" s="166"/>
      <c r="D914" s="166"/>
      <c r="E914" s="166"/>
      <c r="F914" s="166"/>
      <c r="G914" s="166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  <c r="U914" s="166"/>
      <c r="V914" s="166"/>
      <c r="W914" s="166"/>
      <c r="X914" s="166"/>
      <c r="Y914" s="166"/>
      <c r="Z914" s="166"/>
      <c r="AA914" s="166"/>
      <c r="AB914" s="166"/>
      <c r="AC914" s="166"/>
      <c r="AD914" s="166"/>
      <c r="AE914" s="166"/>
      <c r="AF914" s="166"/>
      <c r="AG914" s="166"/>
      <c r="AH914" s="166"/>
      <c r="AI914" s="166"/>
      <c r="AJ914" s="166"/>
      <c r="AK914" s="166"/>
      <c r="AL914" s="166"/>
      <c r="AM914" s="166"/>
      <c r="AN914" s="166"/>
      <c r="AO914" s="166"/>
      <c r="AP914" s="166"/>
      <c r="AQ914" s="166"/>
      <c r="AR914" s="166"/>
      <c r="AS914" s="166"/>
      <c r="AT914" s="166"/>
      <c r="AU914" s="166"/>
      <c r="AV914" s="166"/>
      <c r="AW914" s="166"/>
      <c r="AX914" s="166"/>
      <c r="AY914" s="166"/>
      <c r="AZ914" s="166"/>
      <c r="BA914" s="166"/>
      <c r="BB914" s="166"/>
      <c r="BC914" s="166"/>
      <c r="BD914" s="166"/>
      <c r="BE914" s="166"/>
      <c r="BF914" s="166"/>
      <c r="BG914" s="166"/>
      <c r="BH914" s="166"/>
      <c r="BI914" s="166"/>
      <c r="BJ914" s="166"/>
      <c r="BK914" s="166"/>
      <c r="BL914" s="166"/>
      <c r="BM914" s="166"/>
      <c r="BN914" s="166"/>
      <c r="BO914" s="166"/>
      <c r="BP914" s="166"/>
      <c r="BQ914" s="166"/>
      <c r="BR914" s="166"/>
      <c r="BS914" s="166"/>
      <c r="BT914" s="166"/>
    </row>
    <row r="915" spans="1:72" thickBot="1" x14ac:dyDescent="0.3">
      <c r="A915" s="166"/>
      <c r="B915" s="166"/>
      <c r="C915" s="166"/>
      <c r="D915" s="166"/>
      <c r="E915" s="166"/>
      <c r="F915" s="166"/>
      <c r="G915" s="166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  <c r="U915" s="166"/>
      <c r="V915" s="166"/>
      <c r="W915" s="166"/>
      <c r="X915" s="166"/>
      <c r="Y915" s="166"/>
      <c r="Z915" s="166"/>
      <c r="AA915" s="166"/>
      <c r="AB915" s="166"/>
      <c r="AC915" s="166"/>
      <c r="AD915" s="166"/>
      <c r="AE915" s="166"/>
      <c r="AF915" s="166"/>
      <c r="AG915" s="166"/>
      <c r="AH915" s="166"/>
      <c r="AI915" s="166"/>
      <c r="AJ915" s="166"/>
      <c r="AK915" s="166"/>
      <c r="AL915" s="166"/>
      <c r="AM915" s="166"/>
      <c r="AN915" s="166"/>
      <c r="AO915" s="166"/>
      <c r="AP915" s="166"/>
      <c r="AQ915" s="166"/>
      <c r="AR915" s="166"/>
      <c r="AS915" s="166"/>
      <c r="AT915" s="166"/>
      <c r="AU915" s="166"/>
      <c r="AV915" s="166"/>
      <c r="AW915" s="166"/>
      <c r="AX915" s="166"/>
      <c r="AY915" s="166"/>
      <c r="AZ915" s="166"/>
      <c r="BA915" s="166"/>
      <c r="BB915" s="166"/>
      <c r="BC915" s="166"/>
      <c r="BD915" s="166"/>
      <c r="BE915" s="166"/>
      <c r="BF915" s="166"/>
      <c r="BG915" s="166"/>
      <c r="BH915" s="166"/>
      <c r="BI915" s="166"/>
      <c r="BJ915" s="166"/>
      <c r="BK915" s="166"/>
      <c r="BL915" s="166"/>
      <c r="BM915" s="166"/>
      <c r="BN915" s="166"/>
      <c r="BO915" s="166"/>
      <c r="BP915" s="166"/>
      <c r="BQ915" s="166"/>
      <c r="BR915" s="166"/>
      <c r="BS915" s="166"/>
      <c r="BT915" s="166"/>
    </row>
    <row r="916" spans="1:72" thickBot="1" x14ac:dyDescent="0.3">
      <c r="A916" s="166"/>
      <c r="B916" s="166"/>
      <c r="C916" s="166"/>
      <c r="D916" s="166"/>
      <c r="E916" s="166"/>
      <c r="F916" s="166"/>
      <c r="G916" s="166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  <c r="U916" s="166"/>
      <c r="V916" s="166"/>
      <c r="W916" s="166"/>
      <c r="X916" s="166"/>
      <c r="Y916" s="166"/>
      <c r="Z916" s="166"/>
      <c r="AA916" s="166"/>
      <c r="AB916" s="166"/>
      <c r="AC916" s="166"/>
      <c r="AD916" s="166"/>
      <c r="AE916" s="166"/>
      <c r="AF916" s="166"/>
      <c r="AG916" s="166"/>
      <c r="AH916" s="166"/>
      <c r="AI916" s="166"/>
      <c r="AJ916" s="166"/>
      <c r="AK916" s="166"/>
      <c r="AL916" s="166"/>
      <c r="AM916" s="166"/>
      <c r="AN916" s="166"/>
      <c r="AO916" s="166"/>
      <c r="AP916" s="166"/>
      <c r="AQ916" s="166"/>
      <c r="AR916" s="166"/>
      <c r="AS916" s="166"/>
      <c r="AT916" s="166"/>
      <c r="AU916" s="166"/>
      <c r="AV916" s="166"/>
      <c r="AW916" s="166"/>
      <c r="AX916" s="166"/>
      <c r="AY916" s="166"/>
      <c r="AZ916" s="166"/>
      <c r="BA916" s="166"/>
      <c r="BB916" s="166"/>
      <c r="BC916" s="166"/>
      <c r="BD916" s="166"/>
      <c r="BE916" s="166"/>
      <c r="BF916" s="166"/>
      <c r="BG916" s="166"/>
      <c r="BH916" s="166"/>
      <c r="BI916" s="166"/>
      <c r="BJ916" s="166"/>
      <c r="BK916" s="166"/>
      <c r="BL916" s="166"/>
      <c r="BM916" s="166"/>
      <c r="BN916" s="166"/>
      <c r="BO916" s="166"/>
      <c r="BP916" s="166"/>
      <c r="BQ916" s="166"/>
      <c r="BR916" s="166"/>
      <c r="BS916" s="166"/>
      <c r="BT916" s="166"/>
    </row>
    <row r="917" spans="1:72" thickBot="1" x14ac:dyDescent="0.3">
      <c r="A917" s="166"/>
      <c r="B917" s="166"/>
      <c r="C917" s="166"/>
      <c r="D917" s="166"/>
      <c r="E917" s="166"/>
      <c r="F917" s="166"/>
      <c r="G917" s="166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  <c r="U917" s="166"/>
      <c r="V917" s="166"/>
      <c r="W917" s="166"/>
      <c r="X917" s="166"/>
      <c r="Y917" s="166"/>
      <c r="Z917" s="166"/>
      <c r="AA917" s="166"/>
      <c r="AB917" s="166"/>
      <c r="AC917" s="166"/>
      <c r="AD917" s="166"/>
      <c r="AE917" s="166"/>
      <c r="AF917" s="166"/>
      <c r="AG917" s="166"/>
      <c r="AH917" s="166"/>
      <c r="AI917" s="166"/>
      <c r="AJ917" s="166"/>
      <c r="AK917" s="166"/>
      <c r="AL917" s="166"/>
      <c r="AM917" s="166"/>
      <c r="AN917" s="166"/>
      <c r="AO917" s="166"/>
      <c r="AP917" s="166"/>
      <c r="AQ917" s="166"/>
      <c r="AR917" s="166"/>
      <c r="AS917" s="166"/>
      <c r="AT917" s="166"/>
      <c r="AU917" s="166"/>
      <c r="AV917" s="166"/>
      <c r="AW917" s="166"/>
      <c r="AX917" s="166"/>
      <c r="AY917" s="166"/>
      <c r="AZ917" s="166"/>
      <c r="BA917" s="166"/>
      <c r="BB917" s="166"/>
      <c r="BC917" s="166"/>
      <c r="BD917" s="166"/>
      <c r="BE917" s="166"/>
      <c r="BF917" s="166"/>
      <c r="BG917" s="166"/>
      <c r="BH917" s="166"/>
      <c r="BI917" s="166"/>
      <c r="BJ917" s="166"/>
      <c r="BK917" s="166"/>
      <c r="BL917" s="166"/>
      <c r="BM917" s="166"/>
      <c r="BN917" s="166"/>
      <c r="BO917" s="166"/>
      <c r="BP917" s="166"/>
      <c r="BQ917" s="166"/>
      <c r="BR917" s="166"/>
      <c r="BS917" s="166"/>
      <c r="BT917" s="166"/>
    </row>
    <row r="918" spans="1:72" thickBot="1" x14ac:dyDescent="0.3">
      <c r="A918" s="166"/>
      <c r="B918" s="166"/>
      <c r="C918" s="166"/>
      <c r="D918" s="166"/>
      <c r="E918" s="166"/>
      <c r="F918" s="166"/>
      <c r="G918" s="166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  <c r="U918" s="166"/>
      <c r="V918" s="166"/>
      <c r="W918" s="166"/>
      <c r="X918" s="166"/>
      <c r="Y918" s="166"/>
      <c r="Z918" s="166"/>
      <c r="AA918" s="166"/>
      <c r="AB918" s="166"/>
      <c r="AC918" s="166"/>
      <c r="AD918" s="166"/>
      <c r="AE918" s="166"/>
      <c r="AF918" s="166"/>
      <c r="AG918" s="166"/>
      <c r="AH918" s="166"/>
      <c r="AI918" s="166"/>
      <c r="AJ918" s="166"/>
      <c r="AK918" s="166"/>
      <c r="AL918" s="166"/>
      <c r="AM918" s="166"/>
      <c r="AN918" s="166"/>
      <c r="AO918" s="166"/>
      <c r="AP918" s="166"/>
      <c r="AQ918" s="166"/>
      <c r="AR918" s="166"/>
      <c r="AS918" s="166"/>
      <c r="AT918" s="166"/>
      <c r="AU918" s="166"/>
      <c r="AV918" s="166"/>
      <c r="AW918" s="166"/>
      <c r="AX918" s="166"/>
      <c r="AY918" s="166"/>
      <c r="AZ918" s="166"/>
      <c r="BA918" s="166"/>
      <c r="BB918" s="166"/>
      <c r="BC918" s="166"/>
      <c r="BD918" s="166"/>
      <c r="BE918" s="166"/>
      <c r="BF918" s="166"/>
      <c r="BG918" s="166"/>
      <c r="BH918" s="166"/>
      <c r="BI918" s="166"/>
      <c r="BJ918" s="166"/>
      <c r="BK918" s="166"/>
      <c r="BL918" s="166"/>
      <c r="BM918" s="166"/>
      <c r="BN918" s="166"/>
      <c r="BO918" s="166"/>
      <c r="BP918" s="166"/>
      <c r="BQ918" s="166"/>
      <c r="BR918" s="166"/>
      <c r="BS918" s="166"/>
      <c r="BT918" s="166"/>
    </row>
    <row r="919" spans="1:72" thickBot="1" x14ac:dyDescent="0.3">
      <c r="A919" s="166"/>
      <c r="B919" s="166"/>
      <c r="C919" s="166"/>
      <c r="D919" s="166"/>
      <c r="E919" s="166"/>
      <c r="F919" s="166"/>
      <c r="G919" s="166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  <c r="U919" s="166"/>
      <c r="V919" s="166"/>
      <c r="W919" s="166"/>
      <c r="X919" s="166"/>
      <c r="Y919" s="166"/>
      <c r="Z919" s="166"/>
      <c r="AA919" s="166"/>
      <c r="AB919" s="166"/>
      <c r="AC919" s="166"/>
      <c r="AD919" s="166"/>
      <c r="AE919" s="166"/>
      <c r="AF919" s="166"/>
      <c r="AG919" s="166"/>
      <c r="AH919" s="166"/>
      <c r="AI919" s="166"/>
      <c r="AJ919" s="166"/>
      <c r="AK919" s="166"/>
      <c r="AL919" s="166"/>
      <c r="AM919" s="166"/>
      <c r="AN919" s="166"/>
      <c r="AO919" s="166"/>
      <c r="AP919" s="166"/>
      <c r="AQ919" s="166"/>
      <c r="AR919" s="166"/>
      <c r="AS919" s="166"/>
      <c r="AT919" s="166"/>
      <c r="AU919" s="166"/>
      <c r="AV919" s="166"/>
      <c r="AW919" s="166"/>
      <c r="AX919" s="166"/>
      <c r="AY919" s="166"/>
      <c r="AZ919" s="166"/>
      <c r="BA919" s="166"/>
      <c r="BB919" s="166"/>
      <c r="BC919" s="166"/>
      <c r="BD919" s="166"/>
      <c r="BE919" s="166"/>
      <c r="BF919" s="166"/>
      <c r="BG919" s="166"/>
      <c r="BH919" s="166"/>
      <c r="BI919" s="166"/>
      <c r="BJ919" s="166"/>
      <c r="BK919" s="166"/>
      <c r="BL919" s="166"/>
      <c r="BM919" s="166"/>
      <c r="BN919" s="166"/>
      <c r="BO919" s="166"/>
      <c r="BP919" s="166"/>
      <c r="BQ919" s="166"/>
      <c r="BR919" s="166"/>
      <c r="BS919" s="166"/>
      <c r="BT919" s="166"/>
    </row>
    <row r="920" spans="1:72" thickBot="1" x14ac:dyDescent="0.3">
      <c r="A920" s="166"/>
      <c r="B920" s="166"/>
      <c r="C920" s="166"/>
      <c r="D920" s="166"/>
      <c r="E920" s="166"/>
      <c r="F920" s="166"/>
      <c r="G920" s="166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  <c r="U920" s="166"/>
      <c r="V920" s="166"/>
      <c r="W920" s="166"/>
      <c r="X920" s="166"/>
      <c r="Y920" s="166"/>
      <c r="Z920" s="166"/>
      <c r="AA920" s="166"/>
      <c r="AB920" s="166"/>
      <c r="AC920" s="166"/>
      <c r="AD920" s="166"/>
      <c r="AE920" s="166"/>
      <c r="AF920" s="166"/>
      <c r="AG920" s="166"/>
      <c r="AH920" s="166"/>
      <c r="AI920" s="166"/>
      <c r="AJ920" s="166"/>
      <c r="AK920" s="166"/>
      <c r="AL920" s="166"/>
      <c r="AM920" s="166"/>
      <c r="AN920" s="166"/>
      <c r="AO920" s="166"/>
      <c r="AP920" s="166"/>
      <c r="AQ920" s="166"/>
      <c r="AR920" s="166"/>
      <c r="AS920" s="166"/>
      <c r="AT920" s="166"/>
      <c r="AU920" s="166"/>
      <c r="AV920" s="166"/>
      <c r="AW920" s="166"/>
      <c r="AX920" s="166"/>
      <c r="AY920" s="166"/>
      <c r="AZ920" s="166"/>
      <c r="BA920" s="166"/>
      <c r="BB920" s="166"/>
      <c r="BC920" s="166"/>
      <c r="BD920" s="166"/>
      <c r="BE920" s="166"/>
      <c r="BF920" s="166"/>
      <c r="BG920" s="166"/>
      <c r="BH920" s="166"/>
      <c r="BI920" s="166"/>
      <c r="BJ920" s="166"/>
      <c r="BK920" s="166"/>
      <c r="BL920" s="166"/>
      <c r="BM920" s="166"/>
      <c r="BN920" s="166"/>
      <c r="BO920" s="166"/>
      <c r="BP920" s="166"/>
      <c r="BQ920" s="166"/>
      <c r="BR920" s="166"/>
      <c r="BS920" s="166"/>
      <c r="BT920" s="166"/>
    </row>
    <row r="921" spans="1:72" thickBot="1" x14ac:dyDescent="0.3">
      <c r="A921" s="166"/>
      <c r="B921" s="166"/>
      <c r="C921" s="166"/>
      <c r="D921" s="166"/>
      <c r="E921" s="166"/>
      <c r="F921" s="166"/>
      <c r="G921" s="166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  <c r="U921" s="166"/>
      <c r="V921" s="166"/>
      <c r="W921" s="166"/>
      <c r="X921" s="166"/>
      <c r="Y921" s="166"/>
      <c r="Z921" s="166"/>
      <c r="AA921" s="166"/>
      <c r="AB921" s="166"/>
      <c r="AC921" s="166"/>
      <c r="AD921" s="166"/>
      <c r="AE921" s="166"/>
      <c r="AF921" s="166"/>
      <c r="AG921" s="166"/>
      <c r="AH921" s="166"/>
      <c r="AI921" s="166"/>
      <c r="AJ921" s="166"/>
      <c r="AK921" s="166"/>
      <c r="AL921" s="166"/>
      <c r="AM921" s="166"/>
      <c r="AN921" s="166"/>
      <c r="AO921" s="166"/>
      <c r="AP921" s="166"/>
      <c r="AQ921" s="166"/>
      <c r="AR921" s="166"/>
      <c r="AS921" s="166"/>
      <c r="AT921" s="166"/>
      <c r="AU921" s="166"/>
      <c r="AV921" s="166"/>
      <c r="AW921" s="166"/>
      <c r="AX921" s="166"/>
      <c r="AY921" s="166"/>
      <c r="AZ921" s="166"/>
      <c r="BA921" s="166"/>
      <c r="BB921" s="166"/>
      <c r="BC921" s="166"/>
      <c r="BD921" s="166"/>
      <c r="BE921" s="166"/>
      <c r="BF921" s="166"/>
      <c r="BG921" s="166"/>
      <c r="BH921" s="166"/>
      <c r="BI921" s="166"/>
      <c r="BJ921" s="166"/>
      <c r="BK921" s="166"/>
      <c r="BL921" s="166"/>
      <c r="BM921" s="166"/>
      <c r="BN921" s="166"/>
      <c r="BO921" s="166"/>
      <c r="BP921" s="166"/>
      <c r="BQ921" s="166"/>
      <c r="BR921" s="166"/>
      <c r="BS921" s="166"/>
      <c r="BT921" s="166"/>
    </row>
    <row r="922" spans="1:72" thickBot="1" x14ac:dyDescent="0.3">
      <c r="A922" s="166"/>
      <c r="B922" s="166"/>
      <c r="C922" s="166"/>
      <c r="D922" s="166"/>
      <c r="E922" s="166"/>
      <c r="F922" s="166"/>
      <c r="G922" s="166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  <c r="U922" s="166"/>
      <c r="V922" s="166"/>
      <c r="W922" s="166"/>
      <c r="X922" s="166"/>
      <c r="Y922" s="166"/>
      <c r="Z922" s="166"/>
      <c r="AA922" s="166"/>
      <c r="AB922" s="166"/>
      <c r="AC922" s="166"/>
      <c r="AD922" s="166"/>
      <c r="AE922" s="166"/>
      <c r="AF922" s="166"/>
      <c r="AG922" s="166"/>
      <c r="AH922" s="166"/>
      <c r="AI922" s="166"/>
      <c r="AJ922" s="166"/>
      <c r="AK922" s="166"/>
      <c r="AL922" s="166"/>
      <c r="AM922" s="166"/>
      <c r="AN922" s="166"/>
      <c r="AO922" s="166"/>
      <c r="AP922" s="166"/>
      <c r="AQ922" s="166"/>
      <c r="AR922" s="166"/>
      <c r="AS922" s="166"/>
      <c r="AT922" s="166"/>
      <c r="AU922" s="166"/>
      <c r="AV922" s="166"/>
      <c r="AW922" s="166"/>
      <c r="AX922" s="166"/>
      <c r="AY922" s="166"/>
      <c r="AZ922" s="166"/>
      <c r="BA922" s="166"/>
      <c r="BB922" s="166"/>
      <c r="BC922" s="166"/>
      <c r="BD922" s="166"/>
      <c r="BE922" s="166"/>
      <c r="BF922" s="166"/>
      <c r="BG922" s="166"/>
      <c r="BH922" s="166"/>
      <c r="BI922" s="166"/>
      <c r="BJ922" s="166"/>
      <c r="BK922" s="166"/>
      <c r="BL922" s="166"/>
      <c r="BM922" s="166"/>
      <c r="BN922" s="166"/>
      <c r="BO922" s="166"/>
      <c r="BP922" s="166"/>
      <c r="BQ922" s="166"/>
      <c r="BR922" s="166"/>
      <c r="BS922" s="166"/>
      <c r="BT922" s="166"/>
    </row>
    <row r="923" spans="1:72" thickBot="1" x14ac:dyDescent="0.3">
      <c r="A923" s="166"/>
      <c r="B923" s="166"/>
      <c r="C923" s="166"/>
      <c r="D923" s="166"/>
      <c r="E923" s="166"/>
      <c r="F923" s="166"/>
      <c r="G923" s="166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  <c r="U923" s="166"/>
      <c r="V923" s="166"/>
      <c r="W923" s="166"/>
      <c r="X923" s="166"/>
      <c r="Y923" s="166"/>
      <c r="Z923" s="166"/>
      <c r="AA923" s="166"/>
      <c r="AB923" s="166"/>
      <c r="AC923" s="166"/>
      <c r="AD923" s="166"/>
      <c r="AE923" s="166"/>
      <c r="AF923" s="166"/>
      <c r="AG923" s="166"/>
      <c r="AH923" s="166"/>
      <c r="AI923" s="166"/>
      <c r="AJ923" s="166"/>
      <c r="AK923" s="166"/>
      <c r="AL923" s="166"/>
      <c r="AM923" s="166"/>
      <c r="AN923" s="166"/>
      <c r="AO923" s="166"/>
      <c r="AP923" s="166"/>
      <c r="AQ923" s="166"/>
      <c r="AR923" s="166"/>
      <c r="AS923" s="166"/>
      <c r="AT923" s="166"/>
      <c r="AU923" s="166"/>
      <c r="AV923" s="166"/>
      <c r="AW923" s="166"/>
      <c r="AX923" s="166"/>
      <c r="AY923" s="166"/>
      <c r="AZ923" s="166"/>
      <c r="BA923" s="166"/>
      <c r="BB923" s="166"/>
      <c r="BC923" s="166"/>
      <c r="BD923" s="166"/>
      <c r="BE923" s="166"/>
      <c r="BF923" s="166"/>
      <c r="BG923" s="166"/>
      <c r="BH923" s="166"/>
      <c r="BI923" s="166"/>
      <c r="BJ923" s="166"/>
      <c r="BK923" s="166"/>
      <c r="BL923" s="166"/>
      <c r="BM923" s="166"/>
      <c r="BN923" s="166"/>
      <c r="BO923" s="166"/>
      <c r="BP923" s="166"/>
      <c r="BQ923" s="166"/>
      <c r="BR923" s="166"/>
      <c r="BS923" s="166"/>
      <c r="BT923" s="166"/>
    </row>
    <row r="924" spans="1:72" thickBot="1" x14ac:dyDescent="0.3">
      <c r="A924" s="166"/>
      <c r="B924" s="166"/>
      <c r="C924" s="166"/>
      <c r="D924" s="166"/>
      <c r="E924" s="166"/>
      <c r="F924" s="166"/>
      <c r="G924" s="166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  <c r="U924" s="166"/>
      <c r="V924" s="166"/>
      <c r="W924" s="166"/>
      <c r="X924" s="166"/>
      <c r="Y924" s="166"/>
      <c r="Z924" s="166"/>
      <c r="AA924" s="166"/>
      <c r="AB924" s="166"/>
      <c r="AC924" s="166"/>
      <c r="AD924" s="166"/>
      <c r="AE924" s="166"/>
      <c r="AF924" s="166"/>
      <c r="AG924" s="166"/>
      <c r="AH924" s="166"/>
      <c r="AI924" s="166"/>
      <c r="AJ924" s="166"/>
      <c r="AK924" s="166"/>
      <c r="AL924" s="166"/>
      <c r="AM924" s="166"/>
      <c r="AN924" s="166"/>
      <c r="AO924" s="166"/>
      <c r="AP924" s="166"/>
      <c r="AQ924" s="166"/>
      <c r="AR924" s="166"/>
      <c r="AS924" s="166"/>
      <c r="AT924" s="166"/>
      <c r="AU924" s="166"/>
      <c r="AV924" s="166"/>
      <c r="AW924" s="166"/>
      <c r="AX924" s="166"/>
      <c r="AY924" s="166"/>
      <c r="AZ924" s="166"/>
      <c r="BA924" s="166"/>
      <c r="BB924" s="166"/>
      <c r="BC924" s="166"/>
      <c r="BD924" s="166"/>
      <c r="BE924" s="166"/>
      <c r="BF924" s="166"/>
      <c r="BG924" s="166"/>
      <c r="BH924" s="166"/>
      <c r="BI924" s="166"/>
      <c r="BJ924" s="166"/>
      <c r="BK924" s="166"/>
      <c r="BL924" s="166"/>
      <c r="BM924" s="166"/>
      <c r="BN924" s="166"/>
      <c r="BO924" s="166"/>
      <c r="BP924" s="166"/>
      <c r="BQ924" s="166"/>
      <c r="BR924" s="166"/>
      <c r="BS924" s="166"/>
      <c r="BT924" s="166"/>
    </row>
    <row r="925" spans="1:72" thickBot="1" x14ac:dyDescent="0.3">
      <c r="A925" s="166"/>
      <c r="B925" s="166"/>
      <c r="C925" s="166"/>
      <c r="D925" s="166"/>
      <c r="E925" s="166"/>
      <c r="F925" s="166"/>
      <c r="G925" s="166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  <c r="U925" s="166"/>
      <c r="V925" s="166"/>
      <c r="W925" s="166"/>
      <c r="X925" s="166"/>
      <c r="Y925" s="166"/>
      <c r="Z925" s="166"/>
      <c r="AA925" s="166"/>
      <c r="AB925" s="166"/>
      <c r="AC925" s="166"/>
      <c r="AD925" s="166"/>
      <c r="AE925" s="166"/>
      <c r="AF925" s="166"/>
      <c r="AG925" s="166"/>
      <c r="AH925" s="166"/>
      <c r="AI925" s="166"/>
      <c r="AJ925" s="166"/>
      <c r="AK925" s="166"/>
      <c r="AL925" s="166"/>
      <c r="AM925" s="166"/>
      <c r="AN925" s="166"/>
      <c r="AO925" s="166"/>
      <c r="AP925" s="166"/>
      <c r="AQ925" s="166"/>
      <c r="AR925" s="166"/>
      <c r="AS925" s="166"/>
      <c r="AT925" s="166"/>
      <c r="AU925" s="166"/>
      <c r="AV925" s="166"/>
      <c r="AW925" s="166"/>
      <c r="AX925" s="166"/>
      <c r="AY925" s="166"/>
      <c r="AZ925" s="166"/>
      <c r="BA925" s="166"/>
      <c r="BB925" s="166"/>
      <c r="BC925" s="166"/>
      <c r="BD925" s="166"/>
      <c r="BE925" s="166"/>
      <c r="BF925" s="166"/>
      <c r="BG925" s="166"/>
      <c r="BH925" s="166"/>
      <c r="BI925" s="166"/>
      <c r="BJ925" s="166"/>
      <c r="BK925" s="166"/>
      <c r="BL925" s="166"/>
      <c r="BM925" s="166"/>
      <c r="BN925" s="166"/>
      <c r="BO925" s="166"/>
      <c r="BP925" s="166"/>
      <c r="BQ925" s="166"/>
      <c r="BR925" s="166"/>
      <c r="BS925" s="166"/>
      <c r="BT925" s="166"/>
    </row>
    <row r="926" spans="1:72" thickBot="1" x14ac:dyDescent="0.3">
      <c r="A926" s="166"/>
      <c r="B926" s="166"/>
      <c r="C926" s="166"/>
      <c r="D926" s="166"/>
      <c r="E926" s="166"/>
      <c r="F926" s="166"/>
      <c r="G926" s="166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  <c r="U926" s="166"/>
      <c r="V926" s="166"/>
      <c r="W926" s="166"/>
      <c r="X926" s="166"/>
      <c r="Y926" s="166"/>
      <c r="Z926" s="166"/>
      <c r="AA926" s="166"/>
      <c r="AB926" s="166"/>
      <c r="AC926" s="166"/>
      <c r="AD926" s="166"/>
      <c r="AE926" s="166"/>
      <c r="AF926" s="166"/>
      <c r="AG926" s="166"/>
      <c r="AH926" s="166"/>
      <c r="AI926" s="166"/>
      <c r="AJ926" s="166"/>
      <c r="AK926" s="166"/>
      <c r="AL926" s="166"/>
      <c r="AM926" s="166"/>
      <c r="AN926" s="166"/>
      <c r="AO926" s="166"/>
      <c r="AP926" s="166"/>
      <c r="AQ926" s="166"/>
      <c r="AR926" s="166"/>
      <c r="AS926" s="166"/>
      <c r="AT926" s="166"/>
      <c r="AU926" s="166"/>
      <c r="AV926" s="166"/>
      <c r="AW926" s="166"/>
      <c r="AX926" s="166"/>
      <c r="AY926" s="166"/>
      <c r="AZ926" s="166"/>
      <c r="BA926" s="166"/>
      <c r="BB926" s="166"/>
      <c r="BC926" s="166"/>
      <c r="BD926" s="166"/>
      <c r="BE926" s="166"/>
      <c r="BF926" s="166"/>
      <c r="BG926" s="166"/>
      <c r="BH926" s="166"/>
      <c r="BI926" s="166"/>
      <c r="BJ926" s="166"/>
      <c r="BK926" s="166"/>
      <c r="BL926" s="166"/>
      <c r="BM926" s="166"/>
      <c r="BN926" s="166"/>
      <c r="BO926" s="166"/>
      <c r="BP926" s="166"/>
      <c r="BQ926" s="166"/>
      <c r="BR926" s="166"/>
      <c r="BS926" s="166"/>
      <c r="BT926" s="166"/>
    </row>
    <row r="927" spans="1:72" thickBot="1" x14ac:dyDescent="0.3">
      <c r="A927" s="166"/>
      <c r="B927" s="166"/>
      <c r="C927" s="166"/>
      <c r="D927" s="166"/>
      <c r="E927" s="166"/>
      <c r="F927" s="166"/>
      <c r="G927" s="166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  <c r="U927" s="166"/>
      <c r="V927" s="166"/>
      <c r="W927" s="166"/>
      <c r="X927" s="166"/>
      <c r="Y927" s="166"/>
      <c r="Z927" s="166"/>
      <c r="AA927" s="166"/>
      <c r="AB927" s="166"/>
      <c r="AC927" s="166"/>
      <c r="AD927" s="166"/>
      <c r="AE927" s="166"/>
      <c r="AF927" s="166"/>
      <c r="AG927" s="166"/>
      <c r="AH927" s="166"/>
      <c r="AI927" s="166"/>
      <c r="AJ927" s="166"/>
      <c r="AK927" s="166"/>
      <c r="AL927" s="166"/>
      <c r="AM927" s="166"/>
      <c r="AN927" s="166"/>
      <c r="AO927" s="166"/>
      <c r="AP927" s="166"/>
      <c r="AQ927" s="166"/>
      <c r="AR927" s="166"/>
      <c r="AS927" s="166"/>
      <c r="AT927" s="166"/>
      <c r="AU927" s="166"/>
      <c r="AV927" s="166"/>
      <c r="AW927" s="166"/>
      <c r="AX927" s="166"/>
      <c r="AY927" s="166"/>
      <c r="AZ927" s="166"/>
      <c r="BA927" s="166"/>
      <c r="BB927" s="166"/>
      <c r="BC927" s="166"/>
      <c r="BD927" s="166"/>
      <c r="BE927" s="166"/>
      <c r="BF927" s="166"/>
      <c r="BG927" s="166"/>
      <c r="BH927" s="166"/>
      <c r="BI927" s="166"/>
      <c r="BJ927" s="166"/>
      <c r="BK927" s="166"/>
      <c r="BL927" s="166"/>
      <c r="BM927" s="166"/>
      <c r="BN927" s="166"/>
      <c r="BO927" s="166"/>
      <c r="BP927" s="166"/>
      <c r="BQ927" s="166"/>
      <c r="BR927" s="166"/>
      <c r="BS927" s="166"/>
      <c r="BT927" s="166"/>
    </row>
    <row r="928" spans="1:72" thickBot="1" x14ac:dyDescent="0.3">
      <c r="A928" s="166"/>
      <c r="B928" s="166"/>
      <c r="C928" s="166"/>
      <c r="D928" s="166"/>
      <c r="E928" s="166"/>
      <c r="F928" s="166"/>
      <c r="G928" s="166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  <c r="U928" s="166"/>
      <c r="V928" s="166"/>
      <c r="W928" s="166"/>
      <c r="X928" s="166"/>
      <c r="Y928" s="166"/>
      <c r="Z928" s="166"/>
      <c r="AA928" s="166"/>
      <c r="AB928" s="166"/>
      <c r="AC928" s="166"/>
      <c r="AD928" s="166"/>
      <c r="AE928" s="166"/>
      <c r="AF928" s="166"/>
      <c r="AG928" s="166"/>
      <c r="AH928" s="166"/>
      <c r="AI928" s="166"/>
      <c r="AJ928" s="166"/>
      <c r="AK928" s="166"/>
      <c r="AL928" s="166"/>
      <c r="AM928" s="166"/>
      <c r="AN928" s="166"/>
      <c r="AO928" s="166"/>
      <c r="AP928" s="166"/>
      <c r="AQ928" s="166"/>
      <c r="AR928" s="166"/>
      <c r="AS928" s="166"/>
      <c r="AT928" s="166"/>
      <c r="AU928" s="166"/>
      <c r="AV928" s="166"/>
      <c r="AW928" s="166"/>
      <c r="AX928" s="166"/>
      <c r="AY928" s="166"/>
      <c r="AZ928" s="166"/>
      <c r="BA928" s="166"/>
      <c r="BB928" s="166"/>
      <c r="BC928" s="166"/>
      <c r="BD928" s="166"/>
      <c r="BE928" s="166"/>
      <c r="BF928" s="166"/>
      <c r="BG928" s="166"/>
      <c r="BH928" s="166"/>
      <c r="BI928" s="166"/>
      <c r="BJ928" s="166"/>
      <c r="BK928" s="166"/>
      <c r="BL928" s="166"/>
      <c r="BM928" s="166"/>
      <c r="BN928" s="166"/>
      <c r="BO928" s="166"/>
      <c r="BP928" s="166"/>
      <c r="BQ928" s="166"/>
      <c r="BR928" s="166"/>
      <c r="BS928" s="166"/>
      <c r="BT928" s="166"/>
    </row>
    <row r="929" spans="1:72" thickBot="1" x14ac:dyDescent="0.3">
      <c r="A929" s="166"/>
      <c r="B929" s="166"/>
      <c r="C929" s="166"/>
      <c r="D929" s="166"/>
      <c r="E929" s="166"/>
      <c r="F929" s="166"/>
      <c r="G929" s="166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  <c r="U929" s="166"/>
      <c r="V929" s="166"/>
      <c r="W929" s="166"/>
      <c r="X929" s="166"/>
      <c r="Y929" s="166"/>
      <c r="Z929" s="166"/>
      <c r="AA929" s="166"/>
      <c r="AB929" s="166"/>
      <c r="AC929" s="166"/>
      <c r="AD929" s="166"/>
      <c r="AE929" s="166"/>
      <c r="AF929" s="166"/>
      <c r="AG929" s="166"/>
      <c r="AH929" s="166"/>
      <c r="AI929" s="166"/>
      <c r="AJ929" s="166"/>
      <c r="AK929" s="166"/>
      <c r="AL929" s="166"/>
      <c r="AM929" s="166"/>
      <c r="AN929" s="166"/>
      <c r="AO929" s="166"/>
      <c r="AP929" s="166"/>
      <c r="AQ929" s="166"/>
      <c r="AR929" s="166"/>
      <c r="AS929" s="166"/>
      <c r="AT929" s="166"/>
      <c r="AU929" s="166"/>
      <c r="AV929" s="166"/>
      <c r="AW929" s="166"/>
      <c r="AX929" s="166"/>
      <c r="AY929" s="166"/>
      <c r="AZ929" s="166"/>
      <c r="BA929" s="166"/>
      <c r="BB929" s="166"/>
      <c r="BC929" s="166"/>
      <c r="BD929" s="166"/>
      <c r="BE929" s="166"/>
      <c r="BF929" s="166"/>
      <c r="BG929" s="166"/>
      <c r="BH929" s="166"/>
      <c r="BI929" s="166"/>
      <c r="BJ929" s="166"/>
      <c r="BK929" s="166"/>
      <c r="BL929" s="166"/>
      <c r="BM929" s="166"/>
      <c r="BN929" s="166"/>
      <c r="BO929" s="166"/>
      <c r="BP929" s="166"/>
      <c r="BQ929" s="166"/>
      <c r="BR929" s="166"/>
      <c r="BS929" s="166"/>
      <c r="BT929" s="166"/>
    </row>
    <row r="930" spans="1:72" thickBot="1" x14ac:dyDescent="0.3">
      <c r="A930" s="166"/>
      <c r="B930" s="166"/>
      <c r="C930" s="166"/>
      <c r="D930" s="166"/>
      <c r="E930" s="166"/>
      <c r="F930" s="166"/>
      <c r="G930" s="166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  <c r="U930" s="166"/>
      <c r="V930" s="166"/>
      <c r="W930" s="166"/>
      <c r="X930" s="166"/>
      <c r="Y930" s="166"/>
      <c r="Z930" s="166"/>
      <c r="AA930" s="166"/>
      <c r="AB930" s="166"/>
      <c r="AC930" s="166"/>
      <c r="AD930" s="166"/>
      <c r="AE930" s="166"/>
      <c r="AF930" s="166"/>
      <c r="AG930" s="166"/>
      <c r="AH930" s="166"/>
      <c r="AI930" s="166"/>
      <c r="AJ930" s="166"/>
      <c r="AK930" s="166"/>
      <c r="AL930" s="166"/>
      <c r="AM930" s="166"/>
      <c r="AN930" s="166"/>
      <c r="AO930" s="166"/>
      <c r="AP930" s="166"/>
      <c r="AQ930" s="166"/>
      <c r="AR930" s="166"/>
      <c r="AS930" s="166"/>
      <c r="AT930" s="166"/>
      <c r="AU930" s="166"/>
      <c r="AV930" s="166"/>
      <c r="AW930" s="166"/>
      <c r="AX930" s="166"/>
      <c r="AY930" s="166"/>
      <c r="AZ930" s="166"/>
      <c r="BA930" s="166"/>
      <c r="BB930" s="166"/>
      <c r="BC930" s="166"/>
      <c r="BD930" s="166"/>
      <c r="BE930" s="166"/>
      <c r="BF930" s="166"/>
      <c r="BG930" s="166"/>
      <c r="BH930" s="166"/>
      <c r="BI930" s="166"/>
      <c r="BJ930" s="166"/>
      <c r="BK930" s="166"/>
      <c r="BL930" s="166"/>
      <c r="BM930" s="166"/>
      <c r="BN930" s="166"/>
      <c r="BO930" s="166"/>
      <c r="BP930" s="166"/>
      <c r="BQ930" s="166"/>
      <c r="BR930" s="166"/>
      <c r="BS930" s="166"/>
      <c r="BT930" s="166"/>
    </row>
    <row r="931" spans="1:72" thickBot="1" x14ac:dyDescent="0.3">
      <c r="A931" s="166"/>
      <c r="B931" s="166"/>
      <c r="C931" s="166"/>
      <c r="D931" s="166"/>
      <c r="E931" s="166"/>
      <c r="F931" s="166"/>
      <c r="G931" s="166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  <c r="U931" s="166"/>
      <c r="V931" s="166"/>
      <c r="W931" s="166"/>
      <c r="X931" s="166"/>
      <c r="Y931" s="166"/>
      <c r="Z931" s="166"/>
      <c r="AA931" s="166"/>
      <c r="AB931" s="166"/>
      <c r="AC931" s="166"/>
      <c r="AD931" s="166"/>
      <c r="AE931" s="166"/>
      <c r="AF931" s="166"/>
      <c r="AG931" s="166"/>
      <c r="AH931" s="166"/>
      <c r="AI931" s="166"/>
      <c r="AJ931" s="166"/>
      <c r="AK931" s="166"/>
      <c r="AL931" s="166"/>
      <c r="AM931" s="166"/>
      <c r="AN931" s="166"/>
      <c r="AO931" s="166"/>
      <c r="AP931" s="166"/>
      <c r="AQ931" s="166"/>
      <c r="AR931" s="166"/>
      <c r="AS931" s="166"/>
      <c r="AT931" s="166"/>
      <c r="AU931" s="166"/>
      <c r="AV931" s="166"/>
      <c r="AW931" s="166"/>
      <c r="AX931" s="166"/>
      <c r="AY931" s="166"/>
      <c r="AZ931" s="166"/>
      <c r="BA931" s="166"/>
      <c r="BB931" s="166"/>
      <c r="BC931" s="166"/>
      <c r="BD931" s="166"/>
      <c r="BE931" s="166"/>
      <c r="BF931" s="166"/>
      <c r="BG931" s="166"/>
      <c r="BH931" s="166"/>
      <c r="BI931" s="166"/>
      <c r="BJ931" s="166"/>
      <c r="BK931" s="166"/>
      <c r="BL931" s="166"/>
      <c r="BM931" s="166"/>
      <c r="BN931" s="166"/>
      <c r="BO931" s="166"/>
      <c r="BP931" s="166"/>
      <c r="BQ931" s="166"/>
      <c r="BR931" s="166"/>
      <c r="BS931" s="166"/>
      <c r="BT931" s="166"/>
    </row>
    <row r="932" spans="1:72" thickBot="1" x14ac:dyDescent="0.3">
      <c r="A932" s="166"/>
      <c r="B932" s="166"/>
      <c r="C932" s="166"/>
      <c r="D932" s="166"/>
      <c r="E932" s="166"/>
      <c r="F932" s="166"/>
      <c r="G932" s="166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  <c r="U932" s="166"/>
      <c r="V932" s="166"/>
      <c r="W932" s="166"/>
      <c r="X932" s="166"/>
      <c r="Y932" s="166"/>
      <c r="Z932" s="166"/>
      <c r="AA932" s="166"/>
      <c r="AB932" s="166"/>
      <c r="AC932" s="166"/>
      <c r="AD932" s="166"/>
      <c r="AE932" s="166"/>
      <c r="AF932" s="166"/>
      <c r="AG932" s="166"/>
      <c r="AH932" s="166"/>
      <c r="AI932" s="166"/>
      <c r="AJ932" s="166"/>
      <c r="AK932" s="166"/>
      <c r="AL932" s="166"/>
      <c r="AM932" s="166"/>
      <c r="AN932" s="166"/>
      <c r="AO932" s="166"/>
      <c r="AP932" s="166"/>
      <c r="AQ932" s="166"/>
      <c r="AR932" s="166"/>
      <c r="AS932" s="166"/>
      <c r="AT932" s="166"/>
      <c r="AU932" s="166"/>
      <c r="AV932" s="166"/>
      <c r="AW932" s="166"/>
      <c r="AX932" s="166"/>
      <c r="AY932" s="166"/>
      <c r="AZ932" s="166"/>
      <c r="BA932" s="166"/>
      <c r="BB932" s="166"/>
      <c r="BC932" s="166"/>
      <c r="BD932" s="166"/>
      <c r="BE932" s="166"/>
      <c r="BF932" s="166"/>
      <c r="BG932" s="166"/>
      <c r="BH932" s="166"/>
      <c r="BI932" s="166"/>
      <c r="BJ932" s="166"/>
      <c r="BK932" s="166"/>
      <c r="BL932" s="166"/>
      <c r="BM932" s="166"/>
      <c r="BN932" s="166"/>
      <c r="BO932" s="166"/>
      <c r="BP932" s="166"/>
      <c r="BQ932" s="166"/>
      <c r="BR932" s="166"/>
      <c r="BS932" s="166"/>
      <c r="BT932" s="166"/>
    </row>
    <row r="933" spans="1:72" thickBot="1" x14ac:dyDescent="0.3">
      <c r="A933" s="166"/>
      <c r="B933" s="166"/>
      <c r="C933" s="166"/>
      <c r="D933" s="166"/>
      <c r="E933" s="166"/>
      <c r="F933" s="166"/>
      <c r="G933" s="166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  <c r="U933" s="166"/>
      <c r="V933" s="166"/>
      <c r="W933" s="166"/>
      <c r="X933" s="166"/>
      <c r="Y933" s="166"/>
      <c r="Z933" s="166"/>
      <c r="AA933" s="166"/>
      <c r="AB933" s="166"/>
      <c r="AC933" s="166"/>
      <c r="AD933" s="166"/>
      <c r="AE933" s="166"/>
      <c r="AF933" s="166"/>
      <c r="AG933" s="166"/>
      <c r="AH933" s="166"/>
      <c r="AI933" s="166"/>
      <c r="AJ933" s="166"/>
      <c r="AK933" s="166"/>
      <c r="AL933" s="166"/>
      <c r="AM933" s="166"/>
      <c r="AN933" s="166"/>
      <c r="AO933" s="166"/>
      <c r="AP933" s="166"/>
      <c r="AQ933" s="166"/>
      <c r="AR933" s="166"/>
      <c r="AS933" s="166"/>
      <c r="AT933" s="166"/>
      <c r="AU933" s="166"/>
      <c r="AV933" s="166"/>
      <c r="AW933" s="166"/>
      <c r="AX933" s="166"/>
      <c r="AY933" s="166"/>
      <c r="AZ933" s="166"/>
      <c r="BA933" s="166"/>
      <c r="BB933" s="166"/>
      <c r="BC933" s="166"/>
      <c r="BD933" s="166"/>
      <c r="BE933" s="166"/>
      <c r="BF933" s="166"/>
      <c r="BG933" s="166"/>
      <c r="BH933" s="166"/>
      <c r="BI933" s="166"/>
      <c r="BJ933" s="166"/>
      <c r="BK933" s="166"/>
      <c r="BL933" s="166"/>
      <c r="BM933" s="166"/>
      <c r="BN933" s="166"/>
      <c r="BO933" s="166"/>
      <c r="BP933" s="166"/>
      <c r="BQ933" s="166"/>
      <c r="BR933" s="166"/>
      <c r="BS933" s="166"/>
      <c r="BT933" s="166"/>
    </row>
    <row r="934" spans="1:72" thickBot="1" x14ac:dyDescent="0.3">
      <c r="A934" s="166"/>
      <c r="B934" s="166"/>
      <c r="C934" s="166"/>
      <c r="D934" s="166"/>
      <c r="E934" s="166"/>
      <c r="F934" s="166"/>
      <c r="G934" s="166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  <c r="U934" s="166"/>
      <c r="V934" s="166"/>
      <c r="W934" s="166"/>
      <c r="X934" s="166"/>
      <c r="Y934" s="166"/>
      <c r="Z934" s="166"/>
      <c r="AA934" s="166"/>
      <c r="AB934" s="166"/>
      <c r="AC934" s="166"/>
      <c r="AD934" s="166"/>
      <c r="AE934" s="166"/>
      <c r="AF934" s="166"/>
      <c r="AG934" s="166"/>
      <c r="AH934" s="166"/>
      <c r="AI934" s="166"/>
      <c r="AJ934" s="166"/>
      <c r="AK934" s="166"/>
      <c r="AL934" s="166"/>
      <c r="AM934" s="166"/>
      <c r="AN934" s="166"/>
      <c r="AO934" s="166"/>
      <c r="AP934" s="166"/>
      <c r="AQ934" s="166"/>
      <c r="AR934" s="166"/>
      <c r="AS934" s="166"/>
      <c r="AT934" s="166"/>
      <c r="AU934" s="166"/>
      <c r="AV934" s="166"/>
      <c r="AW934" s="166"/>
      <c r="AX934" s="166"/>
      <c r="AY934" s="166"/>
      <c r="AZ934" s="166"/>
      <c r="BA934" s="166"/>
      <c r="BB934" s="166"/>
      <c r="BC934" s="166"/>
      <c r="BD934" s="166"/>
      <c r="BE934" s="166"/>
      <c r="BF934" s="166"/>
      <c r="BG934" s="166"/>
      <c r="BH934" s="166"/>
      <c r="BI934" s="166"/>
      <c r="BJ934" s="166"/>
      <c r="BK934" s="166"/>
      <c r="BL934" s="166"/>
      <c r="BM934" s="166"/>
      <c r="BN934" s="166"/>
      <c r="BO934" s="166"/>
      <c r="BP934" s="166"/>
      <c r="BQ934" s="166"/>
      <c r="BR934" s="166"/>
      <c r="BS934" s="166"/>
      <c r="BT934" s="166"/>
    </row>
    <row r="935" spans="1:72" thickBot="1" x14ac:dyDescent="0.3">
      <c r="A935" s="166"/>
      <c r="B935" s="166"/>
      <c r="C935" s="166"/>
      <c r="D935" s="166"/>
      <c r="E935" s="166"/>
      <c r="F935" s="166"/>
      <c r="G935" s="166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  <c r="U935" s="166"/>
      <c r="V935" s="166"/>
      <c r="W935" s="166"/>
      <c r="X935" s="166"/>
      <c r="Y935" s="166"/>
      <c r="Z935" s="166"/>
      <c r="AA935" s="166"/>
      <c r="AB935" s="166"/>
      <c r="AC935" s="166"/>
      <c r="AD935" s="166"/>
      <c r="AE935" s="166"/>
      <c r="AF935" s="166"/>
      <c r="AG935" s="166"/>
      <c r="AH935" s="166"/>
      <c r="AI935" s="166"/>
      <c r="AJ935" s="166"/>
      <c r="AK935" s="166"/>
      <c r="AL935" s="166"/>
      <c r="AM935" s="166"/>
      <c r="AN935" s="166"/>
      <c r="AO935" s="166"/>
      <c r="AP935" s="166"/>
      <c r="AQ935" s="166"/>
      <c r="AR935" s="166"/>
      <c r="AS935" s="166"/>
      <c r="AT935" s="166"/>
      <c r="AU935" s="166"/>
      <c r="AV935" s="166"/>
      <c r="AW935" s="166"/>
      <c r="AX935" s="166"/>
      <c r="AY935" s="166"/>
      <c r="AZ935" s="166"/>
      <c r="BA935" s="166"/>
      <c r="BB935" s="166"/>
      <c r="BC935" s="166"/>
      <c r="BD935" s="166"/>
      <c r="BE935" s="166"/>
      <c r="BF935" s="166"/>
      <c r="BG935" s="166"/>
      <c r="BH935" s="166"/>
      <c r="BI935" s="166"/>
      <c r="BJ935" s="166"/>
      <c r="BK935" s="166"/>
      <c r="BL935" s="166"/>
      <c r="BM935" s="166"/>
      <c r="BN935" s="166"/>
      <c r="BO935" s="166"/>
      <c r="BP935" s="166"/>
      <c r="BQ935" s="166"/>
      <c r="BR935" s="166"/>
      <c r="BS935" s="166"/>
      <c r="BT935" s="166"/>
    </row>
    <row r="936" spans="1:72" thickBot="1" x14ac:dyDescent="0.3">
      <c r="A936" s="166"/>
      <c r="B936" s="166"/>
      <c r="C936" s="166"/>
      <c r="D936" s="166"/>
      <c r="E936" s="166"/>
      <c r="F936" s="166"/>
      <c r="G936" s="166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  <c r="U936" s="166"/>
      <c r="V936" s="166"/>
      <c r="W936" s="166"/>
      <c r="X936" s="166"/>
      <c r="Y936" s="166"/>
      <c r="Z936" s="166"/>
      <c r="AA936" s="166"/>
      <c r="AB936" s="166"/>
      <c r="AC936" s="166"/>
      <c r="AD936" s="166"/>
      <c r="AE936" s="166"/>
      <c r="AF936" s="166"/>
      <c r="AG936" s="166"/>
      <c r="AH936" s="166"/>
      <c r="AI936" s="166"/>
      <c r="AJ936" s="166"/>
      <c r="AK936" s="166"/>
      <c r="AL936" s="166"/>
      <c r="AM936" s="166"/>
      <c r="AN936" s="166"/>
      <c r="AO936" s="166"/>
      <c r="AP936" s="166"/>
      <c r="AQ936" s="166"/>
      <c r="AR936" s="166"/>
      <c r="AS936" s="166"/>
      <c r="AT936" s="166"/>
      <c r="AU936" s="166"/>
      <c r="AV936" s="166"/>
      <c r="AW936" s="166"/>
      <c r="AX936" s="166"/>
      <c r="AY936" s="166"/>
      <c r="AZ936" s="166"/>
      <c r="BA936" s="166"/>
      <c r="BB936" s="166"/>
      <c r="BC936" s="166"/>
      <c r="BD936" s="166"/>
      <c r="BE936" s="166"/>
      <c r="BF936" s="166"/>
      <c r="BG936" s="166"/>
      <c r="BH936" s="166"/>
      <c r="BI936" s="166"/>
      <c r="BJ936" s="166"/>
      <c r="BK936" s="166"/>
      <c r="BL936" s="166"/>
      <c r="BM936" s="166"/>
      <c r="BN936" s="166"/>
      <c r="BO936" s="166"/>
      <c r="BP936" s="166"/>
      <c r="BQ936" s="166"/>
      <c r="BR936" s="166"/>
      <c r="BS936" s="166"/>
      <c r="BT936" s="166"/>
    </row>
    <row r="937" spans="1:72" thickBot="1" x14ac:dyDescent="0.3">
      <c r="A937" s="166"/>
      <c r="B937" s="166"/>
      <c r="C937" s="166"/>
      <c r="D937" s="166"/>
      <c r="E937" s="166"/>
      <c r="F937" s="166"/>
      <c r="G937" s="166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  <c r="U937" s="166"/>
      <c r="V937" s="166"/>
      <c r="W937" s="166"/>
      <c r="X937" s="166"/>
      <c r="Y937" s="166"/>
      <c r="Z937" s="166"/>
      <c r="AA937" s="166"/>
      <c r="AB937" s="166"/>
      <c r="AC937" s="166"/>
      <c r="AD937" s="166"/>
      <c r="AE937" s="166"/>
      <c r="AF937" s="166"/>
      <c r="AG937" s="166"/>
      <c r="AH937" s="166"/>
      <c r="AI937" s="166"/>
      <c r="AJ937" s="166"/>
      <c r="AK937" s="166"/>
      <c r="AL937" s="166"/>
      <c r="AM937" s="166"/>
      <c r="AN937" s="166"/>
      <c r="AO937" s="166"/>
      <c r="AP937" s="166"/>
      <c r="AQ937" s="166"/>
      <c r="AR937" s="166"/>
      <c r="AS937" s="166"/>
      <c r="AT937" s="166"/>
      <c r="AU937" s="166"/>
      <c r="AV937" s="166"/>
      <c r="AW937" s="166"/>
      <c r="AX937" s="166"/>
      <c r="AY937" s="166"/>
      <c r="AZ937" s="166"/>
      <c r="BA937" s="166"/>
      <c r="BB937" s="166"/>
      <c r="BC937" s="166"/>
      <c r="BD937" s="166"/>
      <c r="BE937" s="166"/>
      <c r="BF937" s="166"/>
      <c r="BG937" s="166"/>
      <c r="BH937" s="166"/>
      <c r="BI937" s="166"/>
      <c r="BJ937" s="166"/>
      <c r="BK937" s="166"/>
      <c r="BL937" s="166"/>
      <c r="BM937" s="166"/>
      <c r="BN937" s="166"/>
      <c r="BO937" s="166"/>
      <c r="BP937" s="166"/>
      <c r="BQ937" s="166"/>
      <c r="BR937" s="166"/>
      <c r="BS937" s="166"/>
      <c r="BT937" s="166"/>
    </row>
    <row r="938" spans="1:72" thickBot="1" x14ac:dyDescent="0.3">
      <c r="A938" s="166"/>
      <c r="B938" s="166"/>
      <c r="C938" s="166"/>
      <c r="D938" s="166"/>
      <c r="E938" s="166"/>
      <c r="F938" s="166"/>
      <c r="G938" s="166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  <c r="U938" s="166"/>
      <c r="V938" s="166"/>
      <c r="W938" s="166"/>
      <c r="X938" s="166"/>
      <c r="Y938" s="166"/>
      <c r="Z938" s="166"/>
      <c r="AA938" s="166"/>
      <c r="AB938" s="166"/>
      <c r="AC938" s="166"/>
      <c r="AD938" s="166"/>
      <c r="AE938" s="166"/>
      <c r="AF938" s="166"/>
      <c r="AG938" s="166"/>
      <c r="AH938" s="166"/>
      <c r="AI938" s="166"/>
      <c r="AJ938" s="166"/>
      <c r="AK938" s="166"/>
      <c r="AL938" s="166"/>
      <c r="AM938" s="166"/>
      <c r="AN938" s="166"/>
      <c r="AO938" s="166"/>
      <c r="AP938" s="166"/>
      <c r="AQ938" s="166"/>
      <c r="AR938" s="166"/>
      <c r="AS938" s="166"/>
      <c r="AT938" s="166"/>
      <c r="AU938" s="166"/>
      <c r="AV938" s="166"/>
      <c r="AW938" s="166"/>
      <c r="AX938" s="166"/>
      <c r="AY938" s="166"/>
      <c r="AZ938" s="166"/>
      <c r="BA938" s="166"/>
      <c r="BB938" s="166"/>
      <c r="BC938" s="166"/>
      <c r="BD938" s="166"/>
      <c r="BE938" s="166"/>
      <c r="BF938" s="166"/>
      <c r="BG938" s="166"/>
      <c r="BH938" s="166"/>
      <c r="BI938" s="166"/>
      <c r="BJ938" s="166"/>
      <c r="BK938" s="166"/>
      <c r="BL938" s="166"/>
      <c r="BM938" s="166"/>
      <c r="BN938" s="166"/>
      <c r="BO938" s="166"/>
      <c r="BP938" s="166"/>
      <c r="BQ938" s="166"/>
      <c r="BR938" s="166"/>
      <c r="BS938" s="166"/>
      <c r="BT938" s="166"/>
    </row>
    <row r="939" spans="1:72" thickBot="1" x14ac:dyDescent="0.3">
      <c r="A939" s="166"/>
      <c r="B939" s="166"/>
      <c r="C939" s="166"/>
      <c r="D939" s="166"/>
      <c r="E939" s="166"/>
      <c r="F939" s="166"/>
      <c r="G939" s="166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  <c r="U939" s="166"/>
      <c r="V939" s="166"/>
      <c r="W939" s="166"/>
      <c r="X939" s="166"/>
      <c r="Y939" s="166"/>
      <c r="Z939" s="166"/>
      <c r="AA939" s="166"/>
      <c r="AB939" s="166"/>
      <c r="AC939" s="166"/>
      <c r="AD939" s="166"/>
      <c r="AE939" s="166"/>
      <c r="AF939" s="166"/>
      <c r="AG939" s="166"/>
      <c r="AH939" s="166"/>
      <c r="AI939" s="166"/>
      <c r="AJ939" s="166"/>
      <c r="AK939" s="166"/>
      <c r="AL939" s="166"/>
      <c r="AM939" s="166"/>
      <c r="AN939" s="166"/>
      <c r="AO939" s="166"/>
      <c r="AP939" s="166"/>
      <c r="AQ939" s="166"/>
      <c r="AR939" s="166"/>
      <c r="AS939" s="166"/>
      <c r="AT939" s="166"/>
      <c r="AU939" s="166"/>
      <c r="AV939" s="166"/>
      <c r="AW939" s="166"/>
      <c r="AX939" s="166"/>
      <c r="AY939" s="166"/>
      <c r="AZ939" s="166"/>
      <c r="BA939" s="166"/>
      <c r="BB939" s="166"/>
      <c r="BC939" s="166"/>
      <c r="BD939" s="166"/>
      <c r="BE939" s="166"/>
      <c r="BF939" s="166"/>
      <c r="BG939" s="166"/>
      <c r="BH939" s="166"/>
      <c r="BI939" s="166"/>
      <c r="BJ939" s="166"/>
      <c r="BK939" s="166"/>
      <c r="BL939" s="166"/>
      <c r="BM939" s="166"/>
      <c r="BN939" s="166"/>
      <c r="BO939" s="166"/>
      <c r="BP939" s="166"/>
      <c r="BQ939" s="166"/>
      <c r="BR939" s="166"/>
      <c r="BS939" s="166"/>
      <c r="BT939" s="166"/>
    </row>
    <row r="940" spans="1:72" thickBot="1" x14ac:dyDescent="0.3">
      <c r="A940" s="166"/>
      <c r="B940" s="166"/>
      <c r="C940" s="166"/>
      <c r="D940" s="166"/>
      <c r="E940" s="166"/>
      <c r="F940" s="166"/>
      <c r="G940" s="166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  <c r="U940" s="166"/>
      <c r="V940" s="166"/>
      <c r="W940" s="166"/>
      <c r="X940" s="166"/>
      <c r="Y940" s="166"/>
      <c r="Z940" s="166"/>
      <c r="AA940" s="166"/>
      <c r="AB940" s="166"/>
      <c r="AC940" s="166"/>
      <c r="AD940" s="166"/>
      <c r="AE940" s="166"/>
      <c r="AF940" s="166"/>
      <c r="AG940" s="166"/>
      <c r="AH940" s="166"/>
      <c r="AI940" s="166"/>
      <c r="AJ940" s="166"/>
      <c r="AK940" s="166"/>
      <c r="AL940" s="166"/>
      <c r="AM940" s="166"/>
      <c r="AN940" s="166"/>
      <c r="AO940" s="166"/>
      <c r="AP940" s="166"/>
      <c r="AQ940" s="166"/>
      <c r="AR940" s="166"/>
      <c r="AS940" s="166"/>
      <c r="AT940" s="166"/>
      <c r="AU940" s="166"/>
      <c r="AV940" s="166"/>
      <c r="AW940" s="166"/>
      <c r="AX940" s="166"/>
      <c r="AY940" s="166"/>
      <c r="AZ940" s="166"/>
      <c r="BA940" s="166"/>
      <c r="BB940" s="166"/>
      <c r="BC940" s="166"/>
      <c r="BD940" s="166"/>
      <c r="BE940" s="166"/>
      <c r="BF940" s="166"/>
      <c r="BG940" s="166"/>
      <c r="BH940" s="166"/>
      <c r="BI940" s="166"/>
      <c r="BJ940" s="166"/>
      <c r="BK940" s="166"/>
      <c r="BL940" s="166"/>
      <c r="BM940" s="166"/>
      <c r="BN940" s="166"/>
      <c r="BO940" s="166"/>
      <c r="BP940" s="166"/>
      <c r="BQ940" s="166"/>
      <c r="BR940" s="166"/>
      <c r="BS940" s="166"/>
      <c r="BT940" s="166"/>
    </row>
    <row r="941" spans="1:72" thickBot="1" x14ac:dyDescent="0.3">
      <c r="A941" s="166"/>
      <c r="B941" s="166"/>
      <c r="C941" s="166"/>
      <c r="D941" s="166"/>
      <c r="E941" s="166"/>
      <c r="F941" s="166"/>
      <c r="G941" s="166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  <c r="U941" s="166"/>
      <c r="V941" s="166"/>
      <c r="W941" s="166"/>
      <c r="X941" s="166"/>
      <c r="Y941" s="166"/>
      <c r="Z941" s="166"/>
      <c r="AA941" s="166"/>
      <c r="AB941" s="166"/>
      <c r="AC941" s="166"/>
      <c r="AD941" s="166"/>
      <c r="AE941" s="166"/>
      <c r="AF941" s="166"/>
      <c r="AG941" s="166"/>
      <c r="AH941" s="166"/>
      <c r="AI941" s="166"/>
      <c r="AJ941" s="166"/>
      <c r="AK941" s="166"/>
      <c r="AL941" s="166"/>
      <c r="AM941" s="166"/>
      <c r="AN941" s="166"/>
      <c r="AO941" s="166"/>
      <c r="AP941" s="166"/>
      <c r="AQ941" s="166"/>
      <c r="AR941" s="166"/>
      <c r="AS941" s="166"/>
      <c r="AT941" s="166"/>
      <c r="AU941" s="166"/>
      <c r="AV941" s="166"/>
      <c r="AW941" s="166"/>
      <c r="AX941" s="166"/>
      <c r="AY941" s="166"/>
      <c r="AZ941" s="166"/>
      <c r="BA941" s="166"/>
      <c r="BB941" s="166"/>
      <c r="BC941" s="166"/>
      <c r="BD941" s="166"/>
      <c r="BE941" s="166"/>
      <c r="BF941" s="166"/>
      <c r="BG941" s="166"/>
      <c r="BH941" s="166"/>
      <c r="BI941" s="166"/>
      <c r="BJ941" s="166"/>
      <c r="BK941" s="166"/>
      <c r="BL941" s="166"/>
      <c r="BM941" s="166"/>
      <c r="BN941" s="166"/>
      <c r="BO941" s="166"/>
      <c r="BP941" s="166"/>
      <c r="BQ941" s="166"/>
      <c r="BR941" s="166"/>
      <c r="BS941" s="166"/>
      <c r="BT941" s="166"/>
    </row>
    <row r="942" spans="1:72" thickBot="1" x14ac:dyDescent="0.3">
      <c r="A942" s="166"/>
      <c r="B942" s="166"/>
      <c r="C942" s="166"/>
      <c r="D942" s="166"/>
      <c r="E942" s="166"/>
      <c r="F942" s="166"/>
      <c r="G942" s="166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  <c r="U942" s="166"/>
      <c r="V942" s="166"/>
      <c r="W942" s="166"/>
      <c r="X942" s="166"/>
      <c r="Y942" s="166"/>
      <c r="Z942" s="166"/>
      <c r="AA942" s="166"/>
      <c r="AB942" s="166"/>
      <c r="AC942" s="166"/>
      <c r="AD942" s="166"/>
      <c r="AE942" s="166"/>
      <c r="AF942" s="166"/>
      <c r="AG942" s="166"/>
      <c r="AH942" s="166"/>
      <c r="AI942" s="166"/>
      <c r="AJ942" s="166"/>
      <c r="AK942" s="166"/>
      <c r="AL942" s="166"/>
      <c r="AM942" s="166"/>
      <c r="AN942" s="166"/>
      <c r="AO942" s="166"/>
      <c r="AP942" s="166"/>
      <c r="AQ942" s="166"/>
      <c r="AR942" s="166"/>
      <c r="AS942" s="166"/>
      <c r="AT942" s="166"/>
      <c r="AU942" s="166"/>
      <c r="AV942" s="166"/>
      <c r="AW942" s="166"/>
      <c r="AX942" s="166"/>
      <c r="AY942" s="166"/>
      <c r="AZ942" s="166"/>
      <c r="BA942" s="166"/>
      <c r="BB942" s="166"/>
      <c r="BC942" s="166"/>
      <c r="BD942" s="166"/>
      <c r="BE942" s="166"/>
      <c r="BF942" s="166"/>
      <c r="BG942" s="166"/>
      <c r="BH942" s="166"/>
      <c r="BI942" s="166"/>
      <c r="BJ942" s="166"/>
      <c r="BK942" s="166"/>
      <c r="BL942" s="166"/>
      <c r="BM942" s="166"/>
      <c r="BN942" s="166"/>
      <c r="BO942" s="166"/>
      <c r="BP942" s="166"/>
      <c r="BQ942" s="166"/>
      <c r="BR942" s="166"/>
      <c r="BS942" s="166"/>
      <c r="BT942" s="166"/>
    </row>
    <row r="943" spans="1:72" thickBot="1" x14ac:dyDescent="0.3">
      <c r="A943" s="166"/>
      <c r="B943" s="166"/>
      <c r="C943" s="166"/>
      <c r="D943" s="166"/>
      <c r="E943" s="166"/>
      <c r="F943" s="166"/>
      <c r="G943" s="166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  <c r="U943" s="166"/>
      <c r="V943" s="166"/>
      <c r="W943" s="166"/>
      <c r="X943" s="166"/>
      <c r="Y943" s="166"/>
      <c r="Z943" s="166"/>
      <c r="AA943" s="166"/>
      <c r="AB943" s="166"/>
      <c r="AC943" s="166"/>
      <c r="AD943" s="166"/>
      <c r="AE943" s="166"/>
      <c r="AF943" s="166"/>
      <c r="AG943" s="166"/>
      <c r="AH943" s="166"/>
      <c r="AI943" s="166"/>
      <c r="AJ943" s="166"/>
      <c r="AK943" s="166"/>
      <c r="AL943" s="166"/>
      <c r="AM943" s="166"/>
      <c r="AN943" s="166"/>
      <c r="AO943" s="166"/>
      <c r="AP943" s="166"/>
      <c r="AQ943" s="166"/>
      <c r="AR943" s="166"/>
      <c r="AS943" s="166"/>
      <c r="AT943" s="166"/>
      <c r="AU943" s="166"/>
      <c r="AV943" s="166"/>
      <c r="AW943" s="166"/>
      <c r="AX943" s="166"/>
      <c r="AY943" s="166"/>
      <c r="AZ943" s="166"/>
      <c r="BA943" s="166"/>
      <c r="BB943" s="166"/>
      <c r="BC943" s="166"/>
      <c r="BD943" s="166"/>
      <c r="BE943" s="166"/>
      <c r="BF943" s="166"/>
      <c r="BG943" s="166"/>
      <c r="BH943" s="166"/>
      <c r="BI943" s="166"/>
      <c r="BJ943" s="166"/>
      <c r="BK943" s="166"/>
      <c r="BL943" s="166"/>
      <c r="BM943" s="166"/>
      <c r="BN943" s="166"/>
      <c r="BO943" s="166"/>
      <c r="BP943" s="166"/>
      <c r="BQ943" s="166"/>
      <c r="BR943" s="166"/>
      <c r="BS943" s="166"/>
      <c r="BT943" s="166"/>
    </row>
    <row r="944" spans="1:72" thickBot="1" x14ac:dyDescent="0.3">
      <c r="A944" s="166"/>
      <c r="B944" s="166"/>
      <c r="C944" s="166"/>
      <c r="D944" s="166"/>
      <c r="E944" s="166"/>
      <c r="F944" s="166"/>
      <c r="G944" s="166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  <c r="U944" s="166"/>
      <c r="V944" s="166"/>
      <c r="W944" s="166"/>
      <c r="X944" s="166"/>
      <c r="Y944" s="166"/>
      <c r="Z944" s="166"/>
      <c r="AA944" s="166"/>
      <c r="AB944" s="166"/>
      <c r="AC944" s="166"/>
      <c r="AD944" s="166"/>
      <c r="AE944" s="166"/>
      <c r="AF944" s="166"/>
      <c r="AG944" s="166"/>
      <c r="AH944" s="166"/>
      <c r="AI944" s="166"/>
      <c r="AJ944" s="166"/>
      <c r="AK944" s="166"/>
      <c r="AL944" s="166"/>
      <c r="AM944" s="166"/>
      <c r="AN944" s="166"/>
      <c r="AO944" s="166"/>
      <c r="AP944" s="166"/>
      <c r="AQ944" s="166"/>
      <c r="AR944" s="166"/>
      <c r="AS944" s="166"/>
      <c r="AT944" s="166"/>
      <c r="AU944" s="166"/>
      <c r="AV944" s="166"/>
      <c r="AW944" s="166"/>
      <c r="AX944" s="166"/>
      <c r="AY944" s="166"/>
      <c r="AZ944" s="166"/>
      <c r="BA944" s="166"/>
      <c r="BB944" s="166"/>
      <c r="BC944" s="166"/>
      <c r="BD944" s="166"/>
      <c r="BE944" s="166"/>
      <c r="BF944" s="166"/>
      <c r="BG944" s="166"/>
      <c r="BH944" s="166"/>
      <c r="BI944" s="166"/>
      <c r="BJ944" s="166"/>
      <c r="BK944" s="166"/>
      <c r="BL944" s="166"/>
      <c r="BM944" s="166"/>
      <c r="BN944" s="166"/>
      <c r="BO944" s="166"/>
      <c r="BP944" s="166"/>
      <c r="BQ944" s="166"/>
      <c r="BR944" s="166"/>
      <c r="BS944" s="166"/>
      <c r="BT944" s="166"/>
    </row>
    <row r="945" spans="1:72" thickBot="1" x14ac:dyDescent="0.3">
      <c r="A945" s="166"/>
      <c r="B945" s="166"/>
      <c r="C945" s="166"/>
      <c r="D945" s="166"/>
      <c r="E945" s="166"/>
      <c r="F945" s="166"/>
      <c r="G945" s="166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  <c r="U945" s="166"/>
      <c r="V945" s="166"/>
      <c r="W945" s="166"/>
      <c r="X945" s="166"/>
      <c r="Y945" s="166"/>
      <c r="Z945" s="166"/>
      <c r="AA945" s="166"/>
      <c r="AB945" s="166"/>
      <c r="AC945" s="166"/>
      <c r="AD945" s="166"/>
      <c r="AE945" s="166"/>
      <c r="AF945" s="166"/>
      <c r="AG945" s="166"/>
      <c r="AH945" s="166"/>
      <c r="AI945" s="166"/>
      <c r="AJ945" s="166"/>
      <c r="AK945" s="166"/>
      <c r="AL945" s="166"/>
      <c r="AM945" s="166"/>
      <c r="AN945" s="166"/>
      <c r="AO945" s="166"/>
      <c r="AP945" s="166"/>
      <c r="AQ945" s="166"/>
      <c r="AR945" s="166"/>
      <c r="AS945" s="166"/>
      <c r="AT945" s="166"/>
      <c r="AU945" s="166"/>
      <c r="AV945" s="166"/>
      <c r="AW945" s="166"/>
      <c r="AX945" s="166"/>
      <c r="AY945" s="166"/>
      <c r="AZ945" s="166"/>
      <c r="BA945" s="166"/>
      <c r="BB945" s="166"/>
      <c r="BC945" s="166"/>
      <c r="BD945" s="166"/>
      <c r="BE945" s="166"/>
      <c r="BF945" s="166"/>
      <c r="BG945" s="166"/>
      <c r="BH945" s="166"/>
      <c r="BI945" s="166"/>
      <c r="BJ945" s="166"/>
      <c r="BK945" s="166"/>
      <c r="BL945" s="166"/>
      <c r="BM945" s="166"/>
      <c r="BN945" s="166"/>
      <c r="BO945" s="166"/>
      <c r="BP945" s="166"/>
      <c r="BQ945" s="166"/>
      <c r="BR945" s="166"/>
      <c r="BS945" s="166"/>
      <c r="BT945" s="166"/>
    </row>
    <row r="946" spans="1:72" thickBot="1" x14ac:dyDescent="0.3">
      <c r="A946" s="166"/>
      <c r="B946" s="166"/>
      <c r="C946" s="166"/>
      <c r="D946" s="166"/>
      <c r="E946" s="166"/>
      <c r="F946" s="166"/>
      <c r="G946" s="166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  <c r="U946" s="166"/>
      <c r="V946" s="166"/>
      <c r="W946" s="166"/>
      <c r="X946" s="166"/>
      <c r="Y946" s="166"/>
      <c r="Z946" s="166"/>
      <c r="AA946" s="166"/>
      <c r="AB946" s="166"/>
      <c r="AC946" s="166"/>
      <c r="AD946" s="166"/>
      <c r="AE946" s="166"/>
      <c r="AF946" s="166"/>
      <c r="AG946" s="166"/>
      <c r="AH946" s="166"/>
      <c r="AI946" s="166"/>
      <c r="AJ946" s="166"/>
      <c r="AK946" s="166"/>
      <c r="AL946" s="166"/>
      <c r="AM946" s="166"/>
      <c r="AN946" s="166"/>
      <c r="AO946" s="166"/>
      <c r="AP946" s="166"/>
      <c r="AQ946" s="166"/>
      <c r="AR946" s="166"/>
      <c r="AS946" s="166"/>
      <c r="AT946" s="166"/>
      <c r="AU946" s="166"/>
      <c r="AV946" s="166"/>
      <c r="AW946" s="166"/>
      <c r="AX946" s="166"/>
      <c r="AY946" s="166"/>
      <c r="AZ946" s="166"/>
      <c r="BA946" s="166"/>
      <c r="BB946" s="166"/>
      <c r="BC946" s="166"/>
      <c r="BD946" s="166"/>
      <c r="BE946" s="166"/>
      <c r="BF946" s="166"/>
      <c r="BG946" s="166"/>
      <c r="BH946" s="166"/>
      <c r="BI946" s="166"/>
      <c r="BJ946" s="166"/>
      <c r="BK946" s="166"/>
      <c r="BL946" s="166"/>
      <c r="BM946" s="166"/>
      <c r="BN946" s="166"/>
      <c r="BO946" s="166"/>
      <c r="BP946" s="166"/>
      <c r="BQ946" s="166"/>
      <c r="BR946" s="166"/>
      <c r="BS946" s="166"/>
      <c r="BT946" s="166"/>
    </row>
    <row r="947" spans="1:72" thickBot="1" x14ac:dyDescent="0.3">
      <c r="A947" s="166"/>
      <c r="B947" s="166"/>
      <c r="C947" s="166"/>
      <c r="D947" s="166"/>
      <c r="E947" s="166"/>
      <c r="F947" s="166"/>
      <c r="G947" s="166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  <c r="U947" s="166"/>
      <c r="V947" s="166"/>
      <c r="W947" s="166"/>
      <c r="X947" s="166"/>
      <c r="Y947" s="166"/>
      <c r="Z947" s="166"/>
      <c r="AA947" s="166"/>
      <c r="AB947" s="166"/>
      <c r="AC947" s="166"/>
      <c r="AD947" s="166"/>
      <c r="AE947" s="166"/>
      <c r="AF947" s="166"/>
      <c r="AG947" s="166"/>
      <c r="AH947" s="166"/>
      <c r="AI947" s="166"/>
      <c r="AJ947" s="166"/>
      <c r="AK947" s="166"/>
      <c r="AL947" s="166"/>
      <c r="AM947" s="166"/>
      <c r="AN947" s="166"/>
      <c r="AO947" s="166"/>
      <c r="AP947" s="166"/>
      <c r="AQ947" s="166"/>
      <c r="AR947" s="166"/>
      <c r="AS947" s="166"/>
      <c r="AT947" s="166"/>
      <c r="AU947" s="166"/>
      <c r="AV947" s="166"/>
      <c r="AW947" s="166"/>
      <c r="AX947" s="166"/>
      <c r="AY947" s="166"/>
      <c r="AZ947" s="166"/>
      <c r="BA947" s="166"/>
      <c r="BB947" s="166"/>
      <c r="BC947" s="166"/>
      <c r="BD947" s="166"/>
      <c r="BE947" s="166"/>
      <c r="BF947" s="166"/>
      <c r="BG947" s="166"/>
      <c r="BH947" s="166"/>
      <c r="BI947" s="166"/>
      <c r="BJ947" s="166"/>
      <c r="BK947" s="166"/>
      <c r="BL947" s="166"/>
      <c r="BM947" s="166"/>
      <c r="BN947" s="166"/>
      <c r="BO947" s="166"/>
      <c r="BP947" s="166"/>
      <c r="BQ947" s="166"/>
      <c r="BR947" s="166"/>
      <c r="BS947" s="166"/>
      <c r="BT947" s="166"/>
    </row>
    <row r="948" spans="1:72" thickBot="1" x14ac:dyDescent="0.3">
      <c r="A948" s="166"/>
      <c r="B948" s="166"/>
      <c r="C948" s="166"/>
      <c r="D948" s="166"/>
      <c r="E948" s="166"/>
      <c r="F948" s="166"/>
      <c r="G948" s="166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  <c r="U948" s="166"/>
      <c r="V948" s="166"/>
      <c r="W948" s="166"/>
      <c r="X948" s="166"/>
      <c r="Y948" s="166"/>
      <c r="Z948" s="166"/>
      <c r="AA948" s="166"/>
      <c r="AB948" s="166"/>
      <c r="AC948" s="166"/>
      <c r="AD948" s="166"/>
      <c r="AE948" s="166"/>
      <c r="AF948" s="166"/>
      <c r="AG948" s="166"/>
      <c r="AH948" s="166"/>
      <c r="AI948" s="166"/>
      <c r="AJ948" s="166"/>
      <c r="AK948" s="166"/>
      <c r="AL948" s="166"/>
      <c r="AM948" s="166"/>
      <c r="AN948" s="166"/>
      <c r="AO948" s="166"/>
      <c r="AP948" s="166"/>
      <c r="AQ948" s="166"/>
      <c r="AR948" s="166"/>
      <c r="AS948" s="166"/>
      <c r="AT948" s="166"/>
      <c r="AU948" s="166"/>
      <c r="AV948" s="166"/>
      <c r="AW948" s="166"/>
      <c r="AX948" s="166"/>
      <c r="AY948" s="166"/>
      <c r="AZ948" s="166"/>
      <c r="BA948" s="166"/>
      <c r="BB948" s="166"/>
      <c r="BC948" s="166"/>
      <c r="BD948" s="166"/>
      <c r="BE948" s="166"/>
      <c r="BF948" s="166"/>
      <c r="BG948" s="166"/>
      <c r="BH948" s="166"/>
      <c r="BI948" s="166"/>
      <c r="BJ948" s="166"/>
      <c r="BK948" s="166"/>
      <c r="BL948" s="166"/>
      <c r="BM948" s="166"/>
      <c r="BN948" s="166"/>
      <c r="BO948" s="166"/>
      <c r="BP948" s="166"/>
      <c r="BQ948" s="166"/>
      <c r="BR948" s="166"/>
      <c r="BS948" s="166"/>
      <c r="BT948" s="166"/>
    </row>
    <row r="949" spans="1:72" thickBot="1" x14ac:dyDescent="0.3">
      <c r="A949" s="166"/>
      <c r="B949" s="166"/>
      <c r="C949" s="166"/>
      <c r="D949" s="166"/>
      <c r="E949" s="166"/>
      <c r="F949" s="166"/>
      <c r="G949" s="166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  <c r="U949" s="166"/>
      <c r="V949" s="166"/>
      <c r="W949" s="166"/>
      <c r="X949" s="166"/>
      <c r="Y949" s="166"/>
      <c r="Z949" s="166"/>
      <c r="AA949" s="166"/>
      <c r="AB949" s="166"/>
      <c r="AC949" s="166"/>
      <c r="AD949" s="166"/>
      <c r="AE949" s="166"/>
      <c r="AF949" s="166"/>
      <c r="AG949" s="166"/>
      <c r="AH949" s="166"/>
      <c r="AI949" s="166"/>
      <c r="AJ949" s="166"/>
      <c r="AK949" s="166"/>
      <c r="AL949" s="166"/>
      <c r="AM949" s="166"/>
      <c r="AN949" s="166"/>
      <c r="AO949" s="166"/>
      <c r="AP949" s="166"/>
      <c r="AQ949" s="166"/>
      <c r="AR949" s="166"/>
      <c r="AS949" s="166"/>
      <c r="AT949" s="166"/>
      <c r="AU949" s="166"/>
      <c r="AV949" s="166"/>
      <c r="AW949" s="166"/>
      <c r="AX949" s="166"/>
      <c r="AY949" s="166"/>
      <c r="AZ949" s="166"/>
      <c r="BA949" s="166"/>
      <c r="BB949" s="166"/>
      <c r="BC949" s="166"/>
      <c r="BD949" s="166"/>
      <c r="BE949" s="166"/>
      <c r="BF949" s="166"/>
      <c r="BG949" s="166"/>
      <c r="BH949" s="166"/>
      <c r="BI949" s="166"/>
      <c r="BJ949" s="166"/>
      <c r="BK949" s="166"/>
      <c r="BL949" s="166"/>
      <c r="BM949" s="166"/>
      <c r="BN949" s="166"/>
      <c r="BO949" s="166"/>
      <c r="BP949" s="166"/>
      <c r="BQ949" s="166"/>
      <c r="BR949" s="166"/>
      <c r="BS949" s="166"/>
      <c r="BT949" s="166"/>
    </row>
    <row r="950" spans="1:72" thickBot="1" x14ac:dyDescent="0.3">
      <c r="A950" s="166"/>
      <c r="B950" s="166"/>
      <c r="C950" s="166"/>
      <c r="D950" s="166"/>
      <c r="E950" s="166"/>
      <c r="F950" s="166"/>
      <c r="G950" s="166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  <c r="U950" s="166"/>
      <c r="V950" s="166"/>
      <c r="W950" s="166"/>
      <c r="X950" s="166"/>
      <c r="Y950" s="166"/>
      <c r="Z950" s="166"/>
      <c r="AA950" s="166"/>
      <c r="AB950" s="166"/>
      <c r="AC950" s="166"/>
      <c r="AD950" s="166"/>
      <c r="AE950" s="166"/>
      <c r="AF950" s="166"/>
      <c r="AG950" s="166"/>
      <c r="AH950" s="166"/>
      <c r="AI950" s="166"/>
      <c r="AJ950" s="166"/>
      <c r="AK950" s="166"/>
      <c r="AL950" s="166"/>
      <c r="AM950" s="166"/>
      <c r="AN950" s="166"/>
      <c r="AO950" s="166"/>
      <c r="AP950" s="166"/>
      <c r="AQ950" s="166"/>
      <c r="AR950" s="166"/>
      <c r="AS950" s="166"/>
      <c r="AT950" s="166"/>
      <c r="AU950" s="166"/>
      <c r="AV950" s="166"/>
      <c r="AW950" s="166"/>
      <c r="AX950" s="166"/>
      <c r="AY950" s="166"/>
      <c r="AZ950" s="166"/>
      <c r="BA950" s="166"/>
      <c r="BB950" s="166"/>
      <c r="BC950" s="166"/>
      <c r="BD950" s="166"/>
      <c r="BE950" s="166"/>
      <c r="BF950" s="166"/>
      <c r="BG950" s="166"/>
      <c r="BH950" s="166"/>
      <c r="BI950" s="166"/>
      <c r="BJ950" s="166"/>
      <c r="BK950" s="166"/>
      <c r="BL950" s="166"/>
      <c r="BM950" s="166"/>
      <c r="BN950" s="166"/>
      <c r="BO950" s="166"/>
      <c r="BP950" s="166"/>
      <c r="BQ950" s="166"/>
      <c r="BR950" s="166"/>
      <c r="BS950" s="166"/>
      <c r="BT950" s="166"/>
    </row>
    <row r="951" spans="1:72" thickBot="1" x14ac:dyDescent="0.3">
      <c r="A951" s="166"/>
      <c r="B951" s="166"/>
      <c r="C951" s="166"/>
      <c r="D951" s="166"/>
      <c r="E951" s="166"/>
      <c r="F951" s="166"/>
      <c r="G951" s="166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  <c r="U951" s="166"/>
      <c r="V951" s="166"/>
      <c r="W951" s="166"/>
      <c r="X951" s="166"/>
      <c r="Y951" s="166"/>
      <c r="Z951" s="166"/>
      <c r="AA951" s="166"/>
      <c r="AB951" s="166"/>
      <c r="AC951" s="166"/>
      <c r="AD951" s="166"/>
      <c r="AE951" s="166"/>
      <c r="AF951" s="166"/>
      <c r="AG951" s="166"/>
      <c r="AH951" s="166"/>
      <c r="AI951" s="166"/>
      <c r="AJ951" s="166"/>
      <c r="AK951" s="166"/>
      <c r="AL951" s="166"/>
      <c r="AM951" s="166"/>
      <c r="AN951" s="166"/>
      <c r="AO951" s="166"/>
      <c r="AP951" s="166"/>
      <c r="AQ951" s="166"/>
      <c r="AR951" s="166"/>
      <c r="AS951" s="166"/>
      <c r="AT951" s="166"/>
      <c r="AU951" s="166"/>
      <c r="AV951" s="166"/>
      <c r="AW951" s="166"/>
      <c r="AX951" s="166"/>
      <c r="AY951" s="166"/>
      <c r="AZ951" s="166"/>
      <c r="BA951" s="166"/>
      <c r="BB951" s="166"/>
      <c r="BC951" s="166"/>
      <c r="BD951" s="166"/>
      <c r="BE951" s="166"/>
      <c r="BF951" s="166"/>
      <c r="BG951" s="166"/>
      <c r="BH951" s="166"/>
      <c r="BI951" s="166"/>
      <c r="BJ951" s="166"/>
      <c r="BK951" s="166"/>
      <c r="BL951" s="166"/>
      <c r="BM951" s="166"/>
      <c r="BN951" s="166"/>
      <c r="BO951" s="166"/>
      <c r="BP951" s="166"/>
      <c r="BQ951" s="166"/>
      <c r="BR951" s="166"/>
      <c r="BS951" s="166"/>
      <c r="BT951" s="166"/>
    </row>
    <row r="952" spans="1:72" thickBot="1" x14ac:dyDescent="0.3">
      <c r="A952" s="166"/>
      <c r="B952" s="166"/>
      <c r="C952" s="166"/>
      <c r="D952" s="166"/>
      <c r="E952" s="166"/>
      <c r="F952" s="166"/>
      <c r="G952" s="166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  <c r="U952" s="166"/>
      <c r="V952" s="166"/>
      <c r="W952" s="166"/>
      <c r="X952" s="166"/>
      <c r="Y952" s="166"/>
      <c r="Z952" s="166"/>
      <c r="AA952" s="166"/>
      <c r="AB952" s="166"/>
      <c r="AC952" s="166"/>
      <c r="AD952" s="166"/>
      <c r="AE952" s="166"/>
      <c r="AF952" s="166"/>
      <c r="AG952" s="166"/>
      <c r="AH952" s="166"/>
      <c r="AI952" s="166"/>
      <c r="AJ952" s="166"/>
      <c r="AK952" s="166"/>
      <c r="AL952" s="166"/>
      <c r="AM952" s="166"/>
      <c r="AN952" s="166"/>
      <c r="AO952" s="166"/>
      <c r="AP952" s="166"/>
      <c r="AQ952" s="166"/>
      <c r="AR952" s="166"/>
      <c r="AS952" s="166"/>
      <c r="AT952" s="166"/>
      <c r="AU952" s="166"/>
      <c r="AV952" s="166"/>
      <c r="AW952" s="166"/>
      <c r="AX952" s="166"/>
      <c r="AY952" s="166"/>
      <c r="AZ952" s="166"/>
      <c r="BA952" s="166"/>
      <c r="BB952" s="166"/>
      <c r="BC952" s="166"/>
      <c r="BD952" s="166"/>
      <c r="BE952" s="166"/>
      <c r="BF952" s="166"/>
      <c r="BG952" s="166"/>
      <c r="BH952" s="166"/>
      <c r="BI952" s="166"/>
      <c r="BJ952" s="166"/>
      <c r="BK952" s="166"/>
      <c r="BL952" s="166"/>
      <c r="BM952" s="166"/>
      <c r="BN952" s="166"/>
      <c r="BO952" s="166"/>
      <c r="BP952" s="166"/>
      <c r="BQ952" s="166"/>
      <c r="BR952" s="166"/>
      <c r="BS952" s="166"/>
      <c r="BT952" s="166"/>
    </row>
    <row r="953" spans="1:72" thickBot="1" x14ac:dyDescent="0.3">
      <c r="A953" s="166"/>
      <c r="B953" s="166"/>
      <c r="C953" s="166"/>
      <c r="D953" s="166"/>
      <c r="E953" s="166"/>
      <c r="F953" s="166"/>
      <c r="G953" s="166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  <c r="U953" s="166"/>
      <c r="V953" s="166"/>
      <c r="W953" s="166"/>
      <c r="X953" s="166"/>
      <c r="Y953" s="166"/>
      <c r="Z953" s="166"/>
      <c r="AA953" s="166"/>
      <c r="AB953" s="166"/>
      <c r="AC953" s="166"/>
      <c r="AD953" s="166"/>
      <c r="AE953" s="166"/>
      <c r="AF953" s="166"/>
      <c r="AG953" s="166"/>
      <c r="AH953" s="166"/>
      <c r="AI953" s="166"/>
      <c r="AJ953" s="166"/>
      <c r="AK953" s="166"/>
      <c r="AL953" s="166"/>
      <c r="AM953" s="166"/>
      <c r="AN953" s="166"/>
      <c r="AO953" s="166"/>
      <c r="AP953" s="166"/>
      <c r="AQ953" s="166"/>
      <c r="AR953" s="166"/>
      <c r="AS953" s="166"/>
      <c r="AT953" s="166"/>
      <c r="AU953" s="166"/>
      <c r="AV953" s="166"/>
      <c r="AW953" s="166"/>
      <c r="AX953" s="166"/>
      <c r="AY953" s="166"/>
      <c r="AZ953" s="166"/>
      <c r="BA953" s="166"/>
      <c r="BB953" s="166"/>
      <c r="BC953" s="166"/>
      <c r="BD953" s="166"/>
      <c r="BE953" s="166"/>
      <c r="BF953" s="166"/>
      <c r="BG953" s="166"/>
      <c r="BH953" s="166"/>
      <c r="BI953" s="166"/>
      <c r="BJ953" s="166"/>
      <c r="BK953" s="166"/>
      <c r="BL953" s="166"/>
      <c r="BM953" s="166"/>
      <c r="BN953" s="166"/>
      <c r="BO953" s="166"/>
      <c r="BP953" s="166"/>
      <c r="BQ953" s="166"/>
      <c r="BR953" s="166"/>
      <c r="BS953" s="166"/>
      <c r="BT953" s="166"/>
    </row>
    <row r="954" spans="1:72" thickBot="1" x14ac:dyDescent="0.3">
      <c r="A954" s="166"/>
      <c r="B954" s="166"/>
      <c r="C954" s="166"/>
      <c r="D954" s="166"/>
      <c r="E954" s="166"/>
      <c r="F954" s="166"/>
      <c r="G954" s="166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  <c r="U954" s="166"/>
      <c r="V954" s="166"/>
      <c r="W954" s="166"/>
      <c r="X954" s="166"/>
      <c r="Y954" s="166"/>
      <c r="Z954" s="166"/>
      <c r="AA954" s="166"/>
      <c r="AB954" s="166"/>
      <c r="AC954" s="166"/>
      <c r="AD954" s="166"/>
      <c r="AE954" s="166"/>
      <c r="AF954" s="166"/>
      <c r="AG954" s="166"/>
      <c r="AH954" s="166"/>
      <c r="AI954" s="166"/>
      <c r="AJ954" s="166"/>
      <c r="AK954" s="166"/>
      <c r="AL954" s="166"/>
      <c r="AM954" s="166"/>
      <c r="AN954" s="166"/>
      <c r="AO954" s="166"/>
      <c r="AP954" s="166"/>
      <c r="AQ954" s="166"/>
      <c r="AR954" s="166"/>
      <c r="AS954" s="166"/>
      <c r="AT954" s="166"/>
      <c r="AU954" s="166"/>
      <c r="AV954" s="166"/>
      <c r="AW954" s="166"/>
      <c r="AX954" s="166"/>
      <c r="AY954" s="166"/>
      <c r="AZ954" s="166"/>
      <c r="BA954" s="166"/>
      <c r="BB954" s="166"/>
      <c r="BC954" s="166"/>
      <c r="BD954" s="166"/>
      <c r="BE954" s="166"/>
      <c r="BF954" s="166"/>
      <c r="BG954" s="166"/>
      <c r="BH954" s="166"/>
      <c r="BI954" s="166"/>
      <c r="BJ954" s="166"/>
      <c r="BK954" s="166"/>
      <c r="BL954" s="166"/>
      <c r="BM954" s="166"/>
      <c r="BN954" s="166"/>
      <c r="BO954" s="166"/>
      <c r="BP954" s="166"/>
      <c r="BQ954" s="166"/>
      <c r="BR954" s="166"/>
      <c r="BS954" s="166"/>
      <c r="BT954" s="166"/>
    </row>
    <row r="955" spans="1:72" thickBot="1" x14ac:dyDescent="0.3">
      <c r="A955" s="166"/>
      <c r="B955" s="166"/>
      <c r="C955" s="166"/>
      <c r="D955" s="166"/>
      <c r="E955" s="166"/>
      <c r="F955" s="166"/>
      <c r="G955" s="166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  <c r="U955" s="166"/>
      <c r="V955" s="166"/>
      <c r="W955" s="166"/>
      <c r="X955" s="166"/>
      <c r="Y955" s="166"/>
      <c r="Z955" s="166"/>
      <c r="AA955" s="166"/>
      <c r="AB955" s="166"/>
      <c r="AC955" s="166"/>
      <c r="AD955" s="166"/>
      <c r="AE955" s="166"/>
      <c r="AF955" s="166"/>
      <c r="AG955" s="166"/>
      <c r="AH955" s="166"/>
      <c r="AI955" s="166"/>
      <c r="AJ955" s="166"/>
      <c r="AK955" s="166"/>
      <c r="AL955" s="166"/>
      <c r="AM955" s="166"/>
      <c r="AN955" s="166"/>
      <c r="AO955" s="166"/>
      <c r="AP955" s="166"/>
      <c r="AQ955" s="166"/>
      <c r="AR955" s="166"/>
      <c r="AS955" s="166"/>
      <c r="AT955" s="166"/>
      <c r="AU955" s="166"/>
      <c r="AV955" s="166"/>
      <c r="AW955" s="166"/>
      <c r="AX955" s="166"/>
      <c r="AY955" s="166"/>
      <c r="AZ955" s="166"/>
      <c r="BA955" s="166"/>
      <c r="BB955" s="166"/>
      <c r="BC955" s="166"/>
      <c r="BD955" s="166"/>
      <c r="BE955" s="166"/>
      <c r="BF955" s="166"/>
      <c r="BG955" s="166"/>
      <c r="BH955" s="166"/>
      <c r="BI955" s="166"/>
      <c r="BJ955" s="166"/>
      <c r="BK955" s="166"/>
      <c r="BL955" s="166"/>
      <c r="BM955" s="166"/>
      <c r="BN955" s="166"/>
      <c r="BO955" s="166"/>
      <c r="BP955" s="166"/>
      <c r="BQ955" s="166"/>
      <c r="BR955" s="166"/>
      <c r="BS955" s="166"/>
      <c r="BT955" s="166"/>
    </row>
    <row r="956" spans="1:72" thickBot="1" x14ac:dyDescent="0.3">
      <c r="A956" s="166"/>
      <c r="B956" s="166"/>
      <c r="C956" s="166"/>
      <c r="D956" s="166"/>
      <c r="E956" s="166"/>
      <c r="F956" s="166"/>
      <c r="G956" s="166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  <c r="U956" s="166"/>
      <c r="V956" s="166"/>
      <c r="W956" s="166"/>
      <c r="X956" s="166"/>
      <c r="Y956" s="166"/>
      <c r="Z956" s="166"/>
      <c r="AA956" s="166"/>
      <c r="AB956" s="166"/>
      <c r="AC956" s="166"/>
      <c r="AD956" s="166"/>
      <c r="AE956" s="166"/>
      <c r="AF956" s="166"/>
      <c r="AG956" s="166"/>
      <c r="AH956" s="166"/>
      <c r="AI956" s="166"/>
      <c r="AJ956" s="166"/>
      <c r="AK956" s="166"/>
      <c r="AL956" s="166"/>
      <c r="AM956" s="166"/>
      <c r="AN956" s="166"/>
      <c r="AO956" s="166"/>
      <c r="AP956" s="166"/>
      <c r="AQ956" s="166"/>
      <c r="AR956" s="166"/>
      <c r="AS956" s="166"/>
      <c r="AT956" s="166"/>
      <c r="AU956" s="166"/>
      <c r="AV956" s="166"/>
      <c r="AW956" s="166"/>
      <c r="AX956" s="166"/>
      <c r="AY956" s="166"/>
      <c r="AZ956" s="166"/>
      <c r="BA956" s="166"/>
      <c r="BB956" s="166"/>
      <c r="BC956" s="166"/>
      <c r="BD956" s="166"/>
      <c r="BE956" s="166"/>
      <c r="BF956" s="166"/>
      <c r="BG956" s="166"/>
      <c r="BH956" s="166"/>
      <c r="BI956" s="166"/>
      <c r="BJ956" s="166"/>
      <c r="BK956" s="166"/>
      <c r="BL956" s="166"/>
      <c r="BM956" s="166"/>
      <c r="BN956" s="166"/>
      <c r="BO956" s="166"/>
      <c r="BP956" s="166"/>
      <c r="BQ956" s="166"/>
      <c r="BR956" s="166"/>
      <c r="BS956" s="166"/>
      <c r="BT956" s="166"/>
    </row>
    <row r="957" spans="1:72" thickBot="1" x14ac:dyDescent="0.3">
      <c r="A957" s="166"/>
      <c r="B957" s="166"/>
      <c r="C957" s="166"/>
      <c r="D957" s="166"/>
      <c r="E957" s="166"/>
      <c r="F957" s="166"/>
      <c r="G957" s="166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  <c r="U957" s="166"/>
      <c r="V957" s="166"/>
      <c r="W957" s="166"/>
      <c r="X957" s="166"/>
      <c r="Y957" s="166"/>
      <c r="Z957" s="166"/>
      <c r="AA957" s="166"/>
      <c r="AB957" s="166"/>
      <c r="AC957" s="166"/>
      <c r="AD957" s="166"/>
      <c r="AE957" s="166"/>
      <c r="AF957" s="166"/>
      <c r="AG957" s="166"/>
      <c r="AH957" s="166"/>
      <c r="AI957" s="166"/>
      <c r="AJ957" s="166"/>
      <c r="AK957" s="166"/>
      <c r="AL957" s="166"/>
      <c r="AM957" s="166"/>
      <c r="AN957" s="166"/>
      <c r="AO957" s="166"/>
      <c r="AP957" s="166"/>
      <c r="AQ957" s="166"/>
      <c r="AR957" s="166"/>
      <c r="AS957" s="166"/>
      <c r="AT957" s="166"/>
      <c r="AU957" s="166"/>
      <c r="AV957" s="166"/>
      <c r="AW957" s="166"/>
      <c r="AX957" s="166"/>
      <c r="AY957" s="166"/>
      <c r="AZ957" s="166"/>
      <c r="BA957" s="166"/>
      <c r="BB957" s="166"/>
      <c r="BC957" s="166"/>
      <c r="BD957" s="166"/>
      <c r="BE957" s="166"/>
      <c r="BF957" s="166"/>
      <c r="BG957" s="166"/>
      <c r="BH957" s="166"/>
      <c r="BI957" s="166"/>
      <c r="BJ957" s="166"/>
      <c r="BK957" s="166"/>
      <c r="BL957" s="166"/>
      <c r="BM957" s="166"/>
      <c r="BN957" s="166"/>
      <c r="BO957" s="166"/>
      <c r="BP957" s="166"/>
      <c r="BQ957" s="166"/>
      <c r="BR957" s="166"/>
      <c r="BS957" s="166"/>
      <c r="BT957" s="166"/>
    </row>
    <row r="958" spans="1:72" thickBot="1" x14ac:dyDescent="0.3">
      <c r="A958" s="166"/>
      <c r="B958" s="166"/>
      <c r="C958" s="166"/>
      <c r="D958" s="166"/>
      <c r="E958" s="166"/>
      <c r="F958" s="166"/>
      <c r="G958" s="166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  <c r="U958" s="166"/>
      <c r="V958" s="166"/>
      <c r="W958" s="166"/>
      <c r="X958" s="166"/>
      <c r="Y958" s="166"/>
      <c r="Z958" s="166"/>
      <c r="AA958" s="166"/>
      <c r="AB958" s="166"/>
      <c r="AC958" s="166"/>
      <c r="AD958" s="166"/>
      <c r="AE958" s="166"/>
      <c r="AF958" s="166"/>
      <c r="AG958" s="166"/>
      <c r="AH958" s="166"/>
      <c r="AI958" s="166"/>
      <c r="AJ958" s="166"/>
      <c r="AK958" s="166"/>
      <c r="AL958" s="166"/>
      <c r="AM958" s="166"/>
      <c r="AN958" s="166"/>
      <c r="AO958" s="166"/>
      <c r="AP958" s="166"/>
      <c r="AQ958" s="166"/>
      <c r="AR958" s="166"/>
      <c r="AS958" s="166"/>
      <c r="AT958" s="166"/>
      <c r="AU958" s="166"/>
      <c r="AV958" s="166"/>
      <c r="AW958" s="166"/>
      <c r="AX958" s="166"/>
      <c r="AY958" s="166"/>
      <c r="AZ958" s="166"/>
      <c r="BA958" s="166"/>
      <c r="BB958" s="166"/>
      <c r="BC958" s="166"/>
      <c r="BD958" s="166"/>
      <c r="BE958" s="166"/>
      <c r="BF958" s="166"/>
      <c r="BG958" s="166"/>
      <c r="BH958" s="166"/>
      <c r="BI958" s="166"/>
      <c r="BJ958" s="166"/>
      <c r="BK958" s="166"/>
      <c r="BL958" s="166"/>
      <c r="BM958" s="166"/>
      <c r="BN958" s="166"/>
      <c r="BO958" s="166"/>
      <c r="BP958" s="166"/>
      <c r="BQ958" s="166"/>
      <c r="BR958" s="166"/>
      <c r="BS958" s="166"/>
      <c r="BT958" s="166"/>
    </row>
    <row r="959" spans="1:72" thickBot="1" x14ac:dyDescent="0.3">
      <c r="A959" s="166"/>
      <c r="B959" s="166"/>
      <c r="C959" s="166"/>
      <c r="D959" s="166"/>
      <c r="E959" s="166"/>
      <c r="F959" s="166"/>
      <c r="G959" s="166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  <c r="U959" s="166"/>
      <c r="V959" s="166"/>
      <c r="W959" s="166"/>
      <c r="X959" s="166"/>
      <c r="Y959" s="166"/>
      <c r="Z959" s="166"/>
      <c r="AA959" s="166"/>
      <c r="AB959" s="166"/>
      <c r="AC959" s="166"/>
      <c r="AD959" s="166"/>
      <c r="AE959" s="166"/>
      <c r="AF959" s="166"/>
      <c r="AG959" s="166"/>
      <c r="AH959" s="166"/>
      <c r="AI959" s="166"/>
      <c r="AJ959" s="166"/>
      <c r="AK959" s="166"/>
      <c r="AL959" s="166"/>
      <c r="AM959" s="166"/>
      <c r="AN959" s="166"/>
      <c r="AO959" s="166"/>
      <c r="AP959" s="166"/>
      <c r="AQ959" s="166"/>
      <c r="AR959" s="166"/>
      <c r="AS959" s="166"/>
      <c r="AT959" s="166"/>
      <c r="AU959" s="166"/>
      <c r="AV959" s="166"/>
      <c r="AW959" s="166"/>
      <c r="AX959" s="166"/>
      <c r="AY959" s="166"/>
      <c r="AZ959" s="166"/>
      <c r="BA959" s="166"/>
      <c r="BB959" s="166"/>
      <c r="BC959" s="166"/>
      <c r="BD959" s="166"/>
      <c r="BE959" s="166"/>
      <c r="BF959" s="166"/>
      <c r="BG959" s="166"/>
      <c r="BH959" s="166"/>
      <c r="BI959" s="166"/>
      <c r="BJ959" s="166"/>
      <c r="BK959" s="166"/>
      <c r="BL959" s="166"/>
      <c r="BM959" s="166"/>
      <c r="BN959" s="166"/>
      <c r="BO959" s="166"/>
      <c r="BP959" s="166"/>
      <c r="BQ959" s="166"/>
      <c r="BR959" s="166"/>
      <c r="BS959" s="166"/>
      <c r="BT959" s="166"/>
    </row>
    <row r="960" spans="1:72" thickBot="1" x14ac:dyDescent="0.3">
      <c r="A960" s="166"/>
      <c r="B960" s="166"/>
      <c r="C960" s="166"/>
      <c r="D960" s="166"/>
      <c r="E960" s="166"/>
      <c r="F960" s="166"/>
      <c r="G960" s="166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  <c r="U960" s="166"/>
      <c r="V960" s="166"/>
      <c r="W960" s="166"/>
      <c r="X960" s="166"/>
      <c r="Y960" s="166"/>
      <c r="Z960" s="166"/>
      <c r="AA960" s="166"/>
      <c r="AB960" s="166"/>
      <c r="AC960" s="166"/>
      <c r="AD960" s="166"/>
      <c r="AE960" s="166"/>
      <c r="AF960" s="166"/>
      <c r="AG960" s="166"/>
      <c r="AH960" s="166"/>
      <c r="AI960" s="166"/>
      <c r="AJ960" s="166"/>
      <c r="AK960" s="166"/>
      <c r="AL960" s="166"/>
      <c r="AM960" s="166"/>
      <c r="AN960" s="166"/>
      <c r="AO960" s="166"/>
      <c r="AP960" s="166"/>
      <c r="AQ960" s="166"/>
      <c r="AR960" s="166"/>
      <c r="AS960" s="166"/>
      <c r="AT960" s="166"/>
      <c r="AU960" s="166"/>
      <c r="AV960" s="166"/>
      <c r="AW960" s="166"/>
      <c r="AX960" s="166"/>
      <c r="AY960" s="166"/>
      <c r="AZ960" s="166"/>
      <c r="BA960" s="166"/>
      <c r="BB960" s="166"/>
      <c r="BC960" s="166"/>
      <c r="BD960" s="166"/>
      <c r="BE960" s="166"/>
      <c r="BF960" s="166"/>
      <c r="BG960" s="166"/>
      <c r="BH960" s="166"/>
      <c r="BI960" s="166"/>
      <c r="BJ960" s="166"/>
      <c r="BK960" s="166"/>
      <c r="BL960" s="166"/>
      <c r="BM960" s="166"/>
      <c r="BN960" s="166"/>
      <c r="BO960" s="166"/>
      <c r="BP960" s="166"/>
      <c r="BQ960" s="166"/>
      <c r="BR960" s="166"/>
      <c r="BS960" s="166"/>
      <c r="BT960" s="166"/>
    </row>
    <row r="961" spans="1:72" thickBot="1" x14ac:dyDescent="0.3">
      <c r="A961" s="166"/>
      <c r="B961" s="166"/>
      <c r="C961" s="166"/>
      <c r="D961" s="166"/>
      <c r="E961" s="166"/>
      <c r="F961" s="166"/>
      <c r="G961" s="166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  <c r="U961" s="166"/>
      <c r="V961" s="166"/>
      <c r="W961" s="166"/>
      <c r="X961" s="166"/>
      <c r="Y961" s="166"/>
      <c r="Z961" s="166"/>
      <c r="AA961" s="166"/>
      <c r="AB961" s="166"/>
      <c r="AC961" s="166"/>
      <c r="AD961" s="166"/>
      <c r="AE961" s="166"/>
      <c r="AF961" s="166"/>
      <c r="AG961" s="166"/>
      <c r="AH961" s="166"/>
      <c r="AI961" s="166"/>
      <c r="AJ961" s="166"/>
      <c r="AK961" s="166"/>
      <c r="AL961" s="166"/>
      <c r="AM961" s="166"/>
      <c r="AN961" s="166"/>
      <c r="AO961" s="166"/>
      <c r="AP961" s="166"/>
      <c r="AQ961" s="166"/>
      <c r="AR961" s="166"/>
      <c r="AS961" s="166"/>
      <c r="AT961" s="166"/>
      <c r="AU961" s="166"/>
      <c r="AV961" s="166"/>
      <c r="AW961" s="166"/>
      <c r="AX961" s="166"/>
      <c r="AY961" s="166"/>
      <c r="AZ961" s="166"/>
      <c r="BA961" s="166"/>
      <c r="BB961" s="166"/>
      <c r="BC961" s="166"/>
      <c r="BD961" s="166"/>
      <c r="BE961" s="166"/>
      <c r="BF961" s="166"/>
      <c r="BG961" s="166"/>
      <c r="BH961" s="166"/>
      <c r="BI961" s="166"/>
      <c r="BJ961" s="166"/>
      <c r="BK961" s="166"/>
      <c r="BL961" s="166"/>
      <c r="BM961" s="166"/>
      <c r="BN961" s="166"/>
      <c r="BO961" s="166"/>
      <c r="BP961" s="166"/>
      <c r="BQ961" s="166"/>
      <c r="BR961" s="166"/>
      <c r="BS961" s="166"/>
      <c r="BT961" s="166"/>
    </row>
    <row r="962" spans="1:72" thickBot="1" x14ac:dyDescent="0.3">
      <c r="A962" s="166"/>
      <c r="B962" s="166"/>
      <c r="C962" s="166"/>
      <c r="D962" s="166"/>
      <c r="E962" s="166"/>
      <c r="F962" s="166"/>
      <c r="G962" s="166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  <c r="U962" s="166"/>
      <c r="V962" s="166"/>
      <c r="W962" s="166"/>
      <c r="X962" s="166"/>
      <c r="Y962" s="166"/>
      <c r="Z962" s="166"/>
      <c r="AA962" s="166"/>
      <c r="AB962" s="166"/>
      <c r="AC962" s="166"/>
      <c r="AD962" s="166"/>
      <c r="AE962" s="166"/>
      <c r="AF962" s="166"/>
      <c r="AG962" s="166"/>
      <c r="AH962" s="166"/>
      <c r="AI962" s="166"/>
      <c r="AJ962" s="166"/>
      <c r="AK962" s="166"/>
      <c r="AL962" s="166"/>
      <c r="AM962" s="166"/>
      <c r="AN962" s="166"/>
      <c r="AO962" s="166"/>
      <c r="AP962" s="166"/>
      <c r="AQ962" s="166"/>
      <c r="AR962" s="166"/>
      <c r="AS962" s="166"/>
      <c r="AT962" s="166"/>
      <c r="AU962" s="166"/>
      <c r="AV962" s="166"/>
      <c r="AW962" s="166"/>
      <c r="AX962" s="166"/>
      <c r="AY962" s="166"/>
      <c r="AZ962" s="166"/>
      <c r="BA962" s="166"/>
      <c r="BB962" s="166"/>
      <c r="BC962" s="166"/>
      <c r="BD962" s="166"/>
      <c r="BE962" s="166"/>
      <c r="BF962" s="166"/>
      <c r="BG962" s="166"/>
      <c r="BH962" s="166"/>
      <c r="BI962" s="166"/>
      <c r="BJ962" s="166"/>
      <c r="BK962" s="166"/>
      <c r="BL962" s="166"/>
      <c r="BM962" s="166"/>
      <c r="BN962" s="166"/>
      <c r="BO962" s="166"/>
      <c r="BP962" s="166"/>
      <c r="BQ962" s="166"/>
      <c r="BR962" s="166"/>
      <c r="BS962" s="166"/>
      <c r="BT962" s="166"/>
    </row>
    <row r="963" spans="1:72" thickBot="1" x14ac:dyDescent="0.3">
      <c r="A963" s="166"/>
      <c r="B963" s="166"/>
      <c r="C963" s="166"/>
      <c r="D963" s="166"/>
      <c r="E963" s="166"/>
      <c r="F963" s="166"/>
      <c r="G963" s="166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  <c r="U963" s="166"/>
      <c r="V963" s="166"/>
      <c r="W963" s="166"/>
      <c r="X963" s="166"/>
      <c r="Y963" s="166"/>
      <c r="Z963" s="166"/>
      <c r="AA963" s="166"/>
      <c r="AB963" s="166"/>
      <c r="AC963" s="166"/>
      <c r="AD963" s="166"/>
      <c r="AE963" s="166"/>
      <c r="AF963" s="166"/>
      <c r="AG963" s="166"/>
      <c r="AH963" s="166"/>
      <c r="AI963" s="166"/>
      <c r="AJ963" s="166"/>
      <c r="AK963" s="166"/>
      <c r="AL963" s="166"/>
      <c r="AM963" s="166"/>
      <c r="AN963" s="166"/>
      <c r="AO963" s="166"/>
      <c r="AP963" s="166"/>
      <c r="AQ963" s="166"/>
      <c r="AR963" s="166"/>
      <c r="AS963" s="166"/>
      <c r="AT963" s="166"/>
      <c r="AU963" s="166"/>
      <c r="AV963" s="166"/>
      <c r="AW963" s="166"/>
      <c r="AX963" s="166"/>
      <c r="AY963" s="166"/>
      <c r="AZ963" s="166"/>
      <c r="BA963" s="166"/>
      <c r="BB963" s="166"/>
      <c r="BC963" s="166"/>
      <c r="BD963" s="166"/>
      <c r="BE963" s="166"/>
      <c r="BF963" s="166"/>
      <c r="BG963" s="166"/>
      <c r="BH963" s="166"/>
      <c r="BI963" s="166"/>
      <c r="BJ963" s="166"/>
      <c r="BK963" s="166"/>
      <c r="BL963" s="166"/>
      <c r="BM963" s="166"/>
      <c r="BN963" s="166"/>
      <c r="BO963" s="166"/>
      <c r="BP963" s="166"/>
      <c r="BQ963" s="166"/>
      <c r="BR963" s="166"/>
      <c r="BS963" s="166"/>
      <c r="BT963" s="166"/>
    </row>
    <row r="964" spans="1:72" thickBot="1" x14ac:dyDescent="0.3">
      <c r="A964" s="166"/>
      <c r="B964" s="166"/>
      <c r="C964" s="166"/>
      <c r="D964" s="166"/>
      <c r="E964" s="166"/>
      <c r="F964" s="166"/>
      <c r="G964" s="166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  <c r="U964" s="166"/>
      <c r="V964" s="166"/>
      <c r="W964" s="166"/>
      <c r="X964" s="166"/>
      <c r="Y964" s="166"/>
      <c r="Z964" s="166"/>
      <c r="AA964" s="166"/>
      <c r="AB964" s="166"/>
      <c r="AC964" s="166"/>
      <c r="AD964" s="166"/>
      <c r="AE964" s="166"/>
      <c r="AF964" s="166"/>
      <c r="AG964" s="166"/>
      <c r="AH964" s="166"/>
      <c r="AI964" s="166"/>
      <c r="AJ964" s="166"/>
      <c r="AK964" s="166"/>
      <c r="AL964" s="166"/>
      <c r="AM964" s="166"/>
      <c r="AN964" s="166"/>
      <c r="AO964" s="166"/>
      <c r="AP964" s="166"/>
      <c r="AQ964" s="166"/>
      <c r="AR964" s="166"/>
      <c r="AS964" s="166"/>
      <c r="AT964" s="166"/>
      <c r="AU964" s="166"/>
      <c r="AV964" s="166"/>
      <c r="AW964" s="166"/>
      <c r="AX964" s="166"/>
      <c r="AY964" s="166"/>
      <c r="AZ964" s="166"/>
      <c r="BA964" s="166"/>
      <c r="BB964" s="166"/>
      <c r="BC964" s="166"/>
      <c r="BD964" s="166"/>
      <c r="BE964" s="166"/>
      <c r="BF964" s="166"/>
      <c r="BG964" s="166"/>
      <c r="BH964" s="166"/>
      <c r="BI964" s="166"/>
      <c r="BJ964" s="166"/>
      <c r="BK964" s="166"/>
      <c r="BL964" s="166"/>
      <c r="BM964" s="166"/>
      <c r="BN964" s="166"/>
      <c r="BO964" s="166"/>
      <c r="BP964" s="166"/>
      <c r="BQ964" s="166"/>
      <c r="BR964" s="166"/>
      <c r="BS964" s="166"/>
      <c r="BT964" s="166"/>
    </row>
    <row r="965" spans="1:72" thickBot="1" x14ac:dyDescent="0.3">
      <c r="A965" s="166"/>
      <c r="B965" s="166"/>
      <c r="C965" s="166"/>
      <c r="D965" s="166"/>
      <c r="E965" s="166"/>
      <c r="F965" s="166"/>
      <c r="G965" s="166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  <c r="U965" s="166"/>
      <c r="V965" s="166"/>
      <c r="W965" s="166"/>
      <c r="X965" s="166"/>
      <c r="Y965" s="166"/>
      <c r="Z965" s="166"/>
      <c r="AA965" s="166"/>
      <c r="AB965" s="166"/>
      <c r="AC965" s="166"/>
      <c r="AD965" s="166"/>
      <c r="AE965" s="166"/>
      <c r="AF965" s="166"/>
      <c r="AG965" s="166"/>
      <c r="AH965" s="166"/>
      <c r="AI965" s="166"/>
      <c r="AJ965" s="166"/>
      <c r="AK965" s="166"/>
      <c r="AL965" s="166"/>
      <c r="AM965" s="166"/>
      <c r="AN965" s="166"/>
      <c r="AO965" s="166"/>
      <c r="AP965" s="166"/>
      <c r="AQ965" s="166"/>
      <c r="AR965" s="166"/>
      <c r="AS965" s="166"/>
      <c r="AT965" s="166"/>
      <c r="AU965" s="166"/>
      <c r="AV965" s="166"/>
      <c r="AW965" s="166"/>
      <c r="AX965" s="166"/>
      <c r="AY965" s="166"/>
      <c r="AZ965" s="166"/>
      <c r="BA965" s="166"/>
      <c r="BB965" s="166"/>
      <c r="BC965" s="166"/>
      <c r="BD965" s="166"/>
      <c r="BE965" s="166"/>
      <c r="BF965" s="166"/>
      <c r="BG965" s="166"/>
      <c r="BH965" s="166"/>
      <c r="BI965" s="166"/>
      <c r="BJ965" s="166"/>
      <c r="BK965" s="166"/>
      <c r="BL965" s="166"/>
      <c r="BM965" s="166"/>
      <c r="BN965" s="166"/>
      <c r="BO965" s="166"/>
      <c r="BP965" s="166"/>
      <c r="BQ965" s="166"/>
      <c r="BR965" s="166"/>
      <c r="BS965" s="166"/>
      <c r="BT965" s="166"/>
    </row>
    <row r="966" spans="1:72" thickBot="1" x14ac:dyDescent="0.3">
      <c r="A966" s="166"/>
      <c r="B966" s="166"/>
      <c r="C966" s="166"/>
      <c r="D966" s="166"/>
      <c r="E966" s="166"/>
      <c r="F966" s="166"/>
      <c r="G966" s="166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  <c r="U966" s="166"/>
      <c r="V966" s="166"/>
      <c r="W966" s="166"/>
      <c r="X966" s="166"/>
      <c r="Y966" s="166"/>
      <c r="Z966" s="166"/>
      <c r="AA966" s="166"/>
      <c r="AB966" s="166"/>
      <c r="AC966" s="166"/>
      <c r="AD966" s="166"/>
      <c r="AE966" s="166"/>
      <c r="AF966" s="166"/>
      <c r="AG966" s="166"/>
      <c r="AH966" s="166"/>
      <c r="AI966" s="166"/>
      <c r="AJ966" s="166"/>
      <c r="AK966" s="166"/>
      <c r="AL966" s="166"/>
      <c r="AM966" s="166"/>
      <c r="AN966" s="166"/>
      <c r="AO966" s="166"/>
      <c r="AP966" s="166"/>
      <c r="AQ966" s="166"/>
      <c r="AR966" s="166"/>
      <c r="AS966" s="166"/>
      <c r="AT966" s="166"/>
      <c r="AU966" s="166"/>
      <c r="AV966" s="166"/>
      <c r="AW966" s="166"/>
      <c r="AX966" s="166"/>
      <c r="AY966" s="166"/>
      <c r="AZ966" s="166"/>
      <c r="BA966" s="166"/>
      <c r="BB966" s="166"/>
      <c r="BC966" s="166"/>
      <c r="BD966" s="166"/>
      <c r="BE966" s="166"/>
      <c r="BF966" s="166"/>
      <c r="BG966" s="166"/>
      <c r="BH966" s="166"/>
      <c r="BI966" s="166"/>
      <c r="BJ966" s="166"/>
      <c r="BK966" s="166"/>
      <c r="BL966" s="166"/>
      <c r="BM966" s="166"/>
      <c r="BN966" s="166"/>
      <c r="BO966" s="166"/>
      <c r="BP966" s="166"/>
      <c r="BQ966" s="166"/>
      <c r="BR966" s="166"/>
      <c r="BS966" s="166"/>
      <c r="BT966" s="166"/>
    </row>
    <row r="967" spans="1:72" thickBot="1" x14ac:dyDescent="0.3">
      <c r="A967" s="166"/>
      <c r="B967" s="166"/>
      <c r="C967" s="166"/>
      <c r="D967" s="166"/>
      <c r="E967" s="166"/>
      <c r="F967" s="166"/>
      <c r="G967" s="166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  <c r="U967" s="166"/>
      <c r="V967" s="166"/>
      <c r="W967" s="166"/>
      <c r="X967" s="166"/>
      <c r="Y967" s="166"/>
      <c r="Z967" s="166"/>
      <c r="AA967" s="166"/>
      <c r="AB967" s="166"/>
      <c r="AC967" s="166"/>
      <c r="AD967" s="166"/>
      <c r="AE967" s="166"/>
      <c r="AF967" s="166"/>
      <c r="AG967" s="166"/>
      <c r="AH967" s="166"/>
      <c r="AI967" s="166"/>
      <c r="AJ967" s="166"/>
      <c r="AK967" s="166"/>
      <c r="AL967" s="166"/>
      <c r="AM967" s="166"/>
      <c r="AN967" s="166"/>
      <c r="AO967" s="166"/>
      <c r="AP967" s="166"/>
      <c r="AQ967" s="166"/>
      <c r="AR967" s="166"/>
      <c r="AS967" s="166"/>
      <c r="AT967" s="166"/>
      <c r="AU967" s="166"/>
      <c r="AV967" s="166"/>
      <c r="AW967" s="166"/>
      <c r="AX967" s="166"/>
      <c r="AY967" s="166"/>
      <c r="AZ967" s="166"/>
      <c r="BA967" s="166"/>
      <c r="BB967" s="166"/>
      <c r="BC967" s="166"/>
      <c r="BD967" s="166"/>
      <c r="BE967" s="166"/>
      <c r="BF967" s="166"/>
      <c r="BG967" s="166"/>
      <c r="BH967" s="166"/>
      <c r="BI967" s="166"/>
      <c r="BJ967" s="166"/>
      <c r="BK967" s="166"/>
      <c r="BL967" s="166"/>
      <c r="BM967" s="166"/>
      <c r="BN967" s="166"/>
      <c r="BO967" s="166"/>
      <c r="BP967" s="166"/>
      <c r="BQ967" s="166"/>
      <c r="BR967" s="166"/>
      <c r="BS967" s="166"/>
      <c r="BT967" s="166"/>
    </row>
    <row r="968" spans="1:72" thickBot="1" x14ac:dyDescent="0.3">
      <c r="A968" s="166"/>
      <c r="B968" s="166"/>
      <c r="C968" s="166"/>
      <c r="D968" s="166"/>
      <c r="E968" s="166"/>
      <c r="F968" s="166"/>
      <c r="G968" s="166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  <c r="U968" s="166"/>
      <c r="V968" s="166"/>
      <c r="W968" s="166"/>
      <c r="X968" s="166"/>
      <c r="Y968" s="166"/>
      <c r="Z968" s="166"/>
      <c r="AA968" s="166"/>
      <c r="AB968" s="166"/>
      <c r="AC968" s="166"/>
      <c r="AD968" s="166"/>
      <c r="AE968" s="166"/>
      <c r="AF968" s="166"/>
      <c r="AG968" s="166"/>
      <c r="AH968" s="166"/>
      <c r="AI968" s="166"/>
      <c r="AJ968" s="166"/>
      <c r="AK968" s="166"/>
      <c r="AL968" s="166"/>
      <c r="AM968" s="166"/>
      <c r="AN968" s="166"/>
      <c r="AO968" s="166"/>
      <c r="AP968" s="166"/>
      <c r="AQ968" s="166"/>
      <c r="AR968" s="166"/>
      <c r="AS968" s="166"/>
      <c r="AT968" s="166"/>
      <c r="AU968" s="166"/>
      <c r="AV968" s="166"/>
      <c r="AW968" s="166"/>
      <c r="AX968" s="166"/>
      <c r="AY968" s="166"/>
      <c r="AZ968" s="166"/>
      <c r="BA968" s="166"/>
      <c r="BB968" s="166"/>
      <c r="BC968" s="166"/>
      <c r="BD968" s="166"/>
      <c r="BE968" s="166"/>
      <c r="BF968" s="166"/>
      <c r="BG968" s="166"/>
      <c r="BH968" s="166"/>
      <c r="BI968" s="166"/>
      <c r="BJ968" s="166"/>
      <c r="BK968" s="166"/>
      <c r="BL968" s="166"/>
      <c r="BM968" s="166"/>
      <c r="BN968" s="166"/>
      <c r="BO968" s="166"/>
      <c r="BP968" s="166"/>
      <c r="BQ968" s="166"/>
      <c r="BR968" s="166"/>
      <c r="BS968" s="166"/>
      <c r="BT968" s="166"/>
    </row>
    <row r="969" spans="1:72" thickBot="1" x14ac:dyDescent="0.3">
      <c r="A969" s="166"/>
      <c r="B969" s="166"/>
      <c r="C969" s="166"/>
      <c r="D969" s="166"/>
      <c r="E969" s="166"/>
      <c r="F969" s="166"/>
      <c r="G969" s="166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  <c r="U969" s="166"/>
      <c r="V969" s="166"/>
      <c r="W969" s="166"/>
      <c r="X969" s="166"/>
      <c r="Y969" s="166"/>
      <c r="Z969" s="166"/>
      <c r="AA969" s="166"/>
      <c r="AB969" s="166"/>
      <c r="AC969" s="166"/>
      <c r="AD969" s="166"/>
      <c r="AE969" s="166"/>
      <c r="AF969" s="166"/>
      <c r="AG969" s="166"/>
      <c r="AH969" s="166"/>
      <c r="AI969" s="166"/>
      <c r="AJ969" s="166"/>
      <c r="AK969" s="166"/>
      <c r="AL969" s="166"/>
      <c r="AM969" s="166"/>
      <c r="AN969" s="166"/>
      <c r="AO969" s="166"/>
      <c r="AP969" s="166"/>
      <c r="AQ969" s="166"/>
      <c r="AR969" s="166"/>
      <c r="AS969" s="166"/>
      <c r="AT969" s="166"/>
      <c r="AU969" s="166"/>
      <c r="AV969" s="166"/>
      <c r="AW969" s="166"/>
      <c r="AX969" s="166"/>
      <c r="AY969" s="166"/>
      <c r="AZ969" s="166"/>
      <c r="BA969" s="166"/>
      <c r="BB969" s="166"/>
      <c r="BC969" s="166"/>
      <c r="BD969" s="166"/>
      <c r="BE969" s="166"/>
      <c r="BF969" s="166"/>
      <c r="BG969" s="166"/>
      <c r="BH969" s="166"/>
      <c r="BI969" s="166"/>
      <c r="BJ969" s="166"/>
      <c r="BK969" s="166"/>
      <c r="BL969" s="166"/>
      <c r="BM969" s="166"/>
      <c r="BN969" s="166"/>
      <c r="BO969" s="166"/>
      <c r="BP969" s="166"/>
      <c r="BQ969" s="166"/>
      <c r="BR969" s="166"/>
      <c r="BS969" s="166"/>
      <c r="BT969" s="166"/>
    </row>
    <row r="970" spans="1:72" thickBot="1" x14ac:dyDescent="0.3">
      <c r="A970" s="166"/>
      <c r="B970" s="166"/>
      <c r="C970" s="166"/>
      <c r="D970" s="166"/>
      <c r="E970" s="166"/>
      <c r="F970" s="166"/>
      <c r="G970" s="166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  <c r="U970" s="166"/>
      <c r="V970" s="166"/>
      <c r="W970" s="166"/>
      <c r="X970" s="166"/>
      <c r="Y970" s="166"/>
      <c r="Z970" s="166"/>
      <c r="AA970" s="166"/>
      <c r="AB970" s="166"/>
      <c r="AC970" s="166"/>
      <c r="AD970" s="166"/>
      <c r="AE970" s="166"/>
      <c r="AF970" s="166"/>
      <c r="AG970" s="166"/>
      <c r="AH970" s="166"/>
      <c r="AI970" s="166"/>
      <c r="AJ970" s="166"/>
      <c r="AK970" s="166"/>
      <c r="AL970" s="166"/>
      <c r="AM970" s="166"/>
      <c r="AN970" s="166"/>
      <c r="AO970" s="166"/>
      <c r="AP970" s="166"/>
      <c r="AQ970" s="166"/>
      <c r="AR970" s="166"/>
      <c r="AS970" s="166"/>
      <c r="AT970" s="166"/>
      <c r="AU970" s="166"/>
      <c r="AV970" s="166"/>
      <c r="AW970" s="166"/>
      <c r="AX970" s="166"/>
      <c r="AY970" s="166"/>
      <c r="AZ970" s="166"/>
      <c r="BA970" s="166"/>
      <c r="BB970" s="166"/>
      <c r="BC970" s="166"/>
      <c r="BD970" s="166"/>
      <c r="BE970" s="166"/>
      <c r="BF970" s="166"/>
      <c r="BG970" s="166"/>
      <c r="BH970" s="166"/>
      <c r="BI970" s="166"/>
      <c r="BJ970" s="166"/>
      <c r="BK970" s="166"/>
      <c r="BL970" s="166"/>
      <c r="BM970" s="166"/>
      <c r="BN970" s="166"/>
      <c r="BO970" s="166"/>
      <c r="BP970" s="166"/>
      <c r="BQ970" s="166"/>
      <c r="BR970" s="166"/>
      <c r="BS970" s="166"/>
      <c r="BT970" s="166"/>
    </row>
    <row r="971" spans="1:72" thickBot="1" x14ac:dyDescent="0.3">
      <c r="A971" s="166"/>
      <c r="B971" s="166"/>
      <c r="C971" s="166"/>
      <c r="D971" s="166"/>
      <c r="E971" s="166"/>
      <c r="F971" s="166"/>
      <c r="G971" s="166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  <c r="U971" s="166"/>
      <c r="V971" s="166"/>
      <c r="W971" s="166"/>
      <c r="X971" s="166"/>
      <c r="Y971" s="166"/>
      <c r="Z971" s="166"/>
      <c r="AA971" s="166"/>
      <c r="AB971" s="166"/>
      <c r="AC971" s="166"/>
      <c r="AD971" s="166"/>
      <c r="AE971" s="166"/>
      <c r="AF971" s="166"/>
      <c r="AG971" s="166"/>
      <c r="AH971" s="166"/>
      <c r="AI971" s="166"/>
      <c r="AJ971" s="166"/>
      <c r="AK971" s="166"/>
      <c r="AL971" s="166"/>
      <c r="AM971" s="166"/>
      <c r="AN971" s="166"/>
      <c r="AO971" s="166"/>
      <c r="AP971" s="166"/>
      <c r="AQ971" s="166"/>
      <c r="AR971" s="166"/>
      <c r="AS971" s="166"/>
      <c r="AT971" s="166"/>
      <c r="AU971" s="166"/>
      <c r="AV971" s="166"/>
      <c r="AW971" s="166"/>
      <c r="AX971" s="166"/>
      <c r="AY971" s="166"/>
      <c r="AZ971" s="166"/>
      <c r="BA971" s="166"/>
      <c r="BB971" s="166"/>
      <c r="BC971" s="166"/>
      <c r="BD971" s="166"/>
      <c r="BE971" s="166"/>
      <c r="BF971" s="166"/>
      <c r="BG971" s="166"/>
      <c r="BH971" s="166"/>
      <c r="BI971" s="166"/>
      <c r="BJ971" s="166"/>
      <c r="BK971" s="166"/>
      <c r="BL971" s="166"/>
      <c r="BM971" s="166"/>
      <c r="BN971" s="166"/>
      <c r="BO971" s="166"/>
      <c r="BP971" s="166"/>
      <c r="BQ971" s="166"/>
      <c r="BR971" s="166"/>
      <c r="BS971" s="166"/>
      <c r="BT971" s="166"/>
    </row>
    <row r="972" spans="1:72" thickBot="1" x14ac:dyDescent="0.3">
      <c r="A972" s="166"/>
      <c r="B972" s="166"/>
      <c r="C972" s="166"/>
      <c r="D972" s="166"/>
      <c r="E972" s="166"/>
      <c r="F972" s="166"/>
      <c r="G972" s="166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  <c r="U972" s="166"/>
      <c r="V972" s="166"/>
      <c r="W972" s="166"/>
      <c r="X972" s="166"/>
      <c r="Y972" s="166"/>
      <c r="Z972" s="166"/>
      <c r="AA972" s="166"/>
      <c r="AB972" s="166"/>
      <c r="AC972" s="166"/>
      <c r="AD972" s="166"/>
      <c r="AE972" s="166"/>
      <c r="AF972" s="166"/>
      <c r="AG972" s="166"/>
      <c r="AH972" s="166"/>
      <c r="AI972" s="166"/>
      <c r="AJ972" s="166"/>
      <c r="AK972" s="166"/>
      <c r="AL972" s="166"/>
      <c r="AM972" s="166"/>
      <c r="AN972" s="166"/>
      <c r="AO972" s="166"/>
      <c r="AP972" s="166"/>
      <c r="AQ972" s="166"/>
      <c r="AR972" s="166"/>
      <c r="AS972" s="166"/>
      <c r="AT972" s="166"/>
      <c r="AU972" s="166"/>
      <c r="AV972" s="166"/>
      <c r="AW972" s="166"/>
      <c r="AX972" s="166"/>
      <c r="AY972" s="166"/>
      <c r="AZ972" s="166"/>
      <c r="BA972" s="166"/>
      <c r="BB972" s="166"/>
      <c r="BC972" s="166"/>
      <c r="BD972" s="166"/>
      <c r="BE972" s="166"/>
      <c r="BF972" s="166"/>
      <c r="BG972" s="166"/>
      <c r="BH972" s="166"/>
      <c r="BI972" s="166"/>
      <c r="BJ972" s="166"/>
      <c r="BK972" s="166"/>
      <c r="BL972" s="166"/>
      <c r="BM972" s="166"/>
      <c r="BN972" s="166"/>
      <c r="BO972" s="166"/>
      <c r="BP972" s="166"/>
      <c r="BQ972" s="166"/>
      <c r="BR972" s="166"/>
      <c r="BS972" s="166"/>
      <c r="BT972" s="166"/>
    </row>
    <row r="973" spans="1:72" thickBot="1" x14ac:dyDescent="0.3">
      <c r="A973" s="166"/>
      <c r="B973" s="166"/>
      <c r="C973" s="166"/>
      <c r="D973" s="166"/>
      <c r="E973" s="166"/>
      <c r="F973" s="166"/>
      <c r="G973" s="166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  <c r="U973" s="166"/>
      <c r="V973" s="166"/>
      <c r="W973" s="166"/>
      <c r="X973" s="166"/>
      <c r="Y973" s="166"/>
      <c r="Z973" s="166"/>
      <c r="AA973" s="166"/>
      <c r="AB973" s="166"/>
      <c r="AC973" s="166"/>
      <c r="AD973" s="166"/>
      <c r="AE973" s="166"/>
      <c r="AF973" s="166"/>
      <c r="AG973" s="166"/>
      <c r="AH973" s="166"/>
      <c r="AI973" s="166"/>
      <c r="AJ973" s="166"/>
      <c r="AK973" s="166"/>
      <c r="AL973" s="166"/>
      <c r="AM973" s="166"/>
      <c r="AN973" s="166"/>
      <c r="AO973" s="166"/>
      <c r="AP973" s="166"/>
      <c r="AQ973" s="166"/>
      <c r="AR973" s="166"/>
      <c r="AS973" s="166"/>
      <c r="AT973" s="166"/>
      <c r="AU973" s="166"/>
      <c r="AV973" s="166"/>
      <c r="AW973" s="166"/>
      <c r="AX973" s="166"/>
      <c r="AY973" s="166"/>
      <c r="AZ973" s="166"/>
      <c r="BA973" s="166"/>
      <c r="BB973" s="166"/>
      <c r="BC973" s="166"/>
      <c r="BD973" s="166"/>
      <c r="BE973" s="166"/>
      <c r="BF973" s="166"/>
      <c r="BG973" s="166"/>
      <c r="BH973" s="166"/>
      <c r="BI973" s="166"/>
      <c r="BJ973" s="166"/>
      <c r="BK973" s="166"/>
      <c r="BL973" s="166"/>
      <c r="BM973" s="166"/>
      <c r="BN973" s="166"/>
      <c r="BO973" s="166"/>
      <c r="BP973" s="166"/>
      <c r="BQ973" s="166"/>
      <c r="BR973" s="166"/>
      <c r="BS973" s="166"/>
      <c r="BT973" s="166"/>
    </row>
  </sheetData>
  <mergeCells count="2">
    <mergeCell ref="A3:D3"/>
    <mergeCell ref="A147:B147"/>
  </mergeCells>
  <pageMargins left="0.70866141732283472" right="0.70866141732283472" top="0.74803149606299213" bottom="0.74803149606299213" header="0.31496062992125984" footer="0.31496062992125984"/>
  <pageSetup paperSize="9" scale="36" orientation="portrait" horizontalDpi="300" verticalDpi="300" r:id="rId1"/>
  <rowBreaks count="5" manualBreakCount="5">
    <brk id="53" max="3" man="1"/>
    <brk id="105" max="3" man="1"/>
    <brk id="158" max="3" man="1"/>
    <brk id="199" max="3" man="1"/>
    <brk id="250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40"/>
  <sheetViews>
    <sheetView view="pageBreakPreview" zoomScale="93" zoomScaleNormal="100" zoomScaleSheetLayoutView="93" workbookViewId="0"/>
  </sheetViews>
  <sheetFormatPr defaultRowHeight="15" x14ac:dyDescent="0.25"/>
  <cols>
    <col min="1" max="1" width="46.7109375" customWidth="1"/>
    <col min="2" max="2" width="18.7109375" customWidth="1"/>
    <col min="3" max="3" width="15.85546875" customWidth="1"/>
    <col min="4" max="4" width="14.140625" customWidth="1"/>
    <col min="5" max="5" width="15" customWidth="1"/>
    <col min="6" max="6" width="13.5703125" customWidth="1"/>
    <col min="7" max="7" width="16.5703125" customWidth="1"/>
    <col min="8" max="13" width="12" customWidth="1"/>
    <col min="14" max="14" width="13.28515625" customWidth="1"/>
    <col min="15" max="15" width="13.5703125" customWidth="1"/>
    <col min="16" max="17" width="12" customWidth="1"/>
    <col min="18" max="18" width="18" customWidth="1"/>
    <col min="19" max="19" width="14.5703125" customWidth="1"/>
    <col min="20" max="20" width="13.28515625" customWidth="1"/>
    <col min="21" max="21" width="15" customWidth="1"/>
    <col min="22" max="22" width="17.28515625" customWidth="1"/>
    <col min="23" max="23" width="17" customWidth="1"/>
    <col min="24" max="24" width="18" customWidth="1"/>
    <col min="25" max="25" width="19.140625" customWidth="1"/>
    <col min="26" max="26" width="13" customWidth="1"/>
  </cols>
  <sheetData>
    <row r="1" spans="1:64" s="178" customFormat="1" ht="16.5" customHeight="1" x14ac:dyDescent="0.25">
      <c r="A1" s="571" t="s">
        <v>454</v>
      </c>
    </row>
    <row r="2" spans="1:64" s="180" customFormat="1" ht="6.75" customHeight="1" x14ac:dyDescent="0.2">
      <c r="A2" s="179"/>
    </row>
    <row r="3" spans="1:64" s="180" customFormat="1" ht="6.75" customHeight="1" x14ac:dyDescent="0.2">
      <c r="A3" s="179"/>
    </row>
    <row r="4" spans="1:64" s="274" customFormat="1" ht="37.5" customHeight="1" x14ac:dyDescent="0.25">
      <c r="A4" s="703" t="s">
        <v>433</v>
      </c>
      <c r="B4" s="704"/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704"/>
      <c r="Q4" s="704"/>
      <c r="R4" s="704"/>
      <c r="S4" s="704"/>
      <c r="T4" s="704"/>
      <c r="U4" s="704"/>
      <c r="V4" s="704"/>
      <c r="W4" s="587"/>
      <c r="Y4" s="401"/>
      <c r="Z4" s="401"/>
      <c r="AA4" s="401"/>
      <c r="AB4" s="401"/>
      <c r="AC4" s="401"/>
      <c r="AD4" s="401"/>
      <c r="AE4" s="401"/>
      <c r="AF4" s="401"/>
      <c r="AG4" s="401"/>
      <c r="AH4" s="401"/>
      <c r="AI4" s="401"/>
      <c r="AJ4" s="401"/>
      <c r="AK4" s="401"/>
      <c r="AL4" s="401"/>
      <c r="AM4" s="401"/>
      <c r="AN4" s="401"/>
      <c r="AO4" s="401"/>
      <c r="AP4" s="401"/>
      <c r="AQ4" s="401"/>
      <c r="AR4" s="401"/>
      <c r="AS4" s="401"/>
      <c r="AT4" s="401"/>
      <c r="AU4" s="401"/>
      <c r="AV4" s="401"/>
      <c r="AW4" s="401"/>
      <c r="AX4" s="401"/>
      <c r="AY4" s="401"/>
      <c r="AZ4" s="401"/>
      <c r="BA4" s="401"/>
      <c r="BB4" s="401"/>
      <c r="BC4" s="401"/>
      <c r="BD4" s="401"/>
      <c r="BE4" s="401"/>
      <c r="BF4" s="401"/>
      <c r="BG4" s="401"/>
      <c r="BH4" s="401"/>
      <c r="BI4" s="401"/>
      <c r="BJ4" s="401"/>
      <c r="BK4" s="401"/>
      <c r="BL4" s="401"/>
    </row>
    <row r="5" spans="1:64" ht="16.5" thickBot="1" x14ac:dyDescent="0.3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694" t="s">
        <v>0</v>
      </c>
      <c r="U5" s="694"/>
      <c r="V5" s="694"/>
      <c r="W5" s="584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</row>
    <row r="6" spans="1:64" s="377" customFormat="1" ht="13.5" customHeight="1" thickBot="1" x14ac:dyDescent="0.25">
      <c r="A6" s="678" t="s">
        <v>223</v>
      </c>
      <c r="B6" s="582" t="s">
        <v>268</v>
      </c>
      <c r="C6" s="582" t="s">
        <v>268</v>
      </c>
      <c r="D6" s="582" t="s">
        <v>269</v>
      </c>
      <c r="E6" s="582" t="s">
        <v>269</v>
      </c>
      <c r="F6" s="582" t="s">
        <v>270</v>
      </c>
      <c r="G6" s="582" t="s">
        <v>270</v>
      </c>
      <c r="H6" s="582" t="s">
        <v>271</v>
      </c>
      <c r="I6" s="582" t="s">
        <v>271</v>
      </c>
      <c r="J6" s="582" t="s">
        <v>272</v>
      </c>
      <c r="K6" s="582" t="s">
        <v>272</v>
      </c>
      <c r="L6" s="582" t="s">
        <v>273</v>
      </c>
      <c r="M6" s="582" t="s">
        <v>273</v>
      </c>
      <c r="N6" s="582" t="s">
        <v>274</v>
      </c>
      <c r="O6" s="582" t="s">
        <v>274</v>
      </c>
      <c r="P6" s="582" t="s">
        <v>275</v>
      </c>
      <c r="Q6" s="582" t="s">
        <v>275</v>
      </c>
      <c r="R6" s="684" t="s">
        <v>276</v>
      </c>
      <c r="S6" s="684"/>
      <c r="T6" s="684"/>
      <c r="U6" s="684"/>
      <c r="V6" s="684"/>
      <c r="W6" s="684"/>
      <c r="X6" s="396"/>
      <c r="Y6" s="376"/>
      <c r="Z6" s="376"/>
      <c r="AA6" s="376"/>
      <c r="AB6" s="376"/>
      <c r="AC6" s="376"/>
      <c r="AD6" s="376"/>
      <c r="AE6" s="376"/>
      <c r="AF6" s="376"/>
      <c r="AG6" s="376"/>
      <c r="AH6" s="376"/>
      <c r="AI6" s="376"/>
      <c r="AJ6" s="376"/>
      <c r="AK6" s="376"/>
      <c r="AL6" s="376"/>
      <c r="AM6" s="376"/>
      <c r="AN6" s="376"/>
      <c r="AO6" s="376"/>
      <c r="AP6" s="376"/>
      <c r="AQ6" s="376"/>
      <c r="AR6" s="376"/>
      <c r="AS6" s="376"/>
      <c r="AT6" s="376"/>
      <c r="AU6" s="376"/>
      <c r="AV6" s="376"/>
      <c r="AW6" s="376"/>
      <c r="AX6" s="376"/>
      <c r="AY6" s="376"/>
      <c r="AZ6" s="376"/>
      <c r="BA6" s="376"/>
      <c r="BB6" s="376"/>
      <c r="BC6" s="376"/>
      <c r="BD6" s="376"/>
      <c r="BE6" s="376"/>
      <c r="BF6" s="376"/>
      <c r="BG6" s="376"/>
      <c r="BH6" s="376"/>
      <c r="BI6" s="376"/>
      <c r="BJ6" s="376"/>
      <c r="BK6" s="376"/>
      <c r="BL6" s="376"/>
    </row>
    <row r="7" spans="1:64" s="379" customFormat="1" ht="29.25" customHeight="1" thickBot="1" x14ac:dyDescent="0.3">
      <c r="A7" s="679"/>
      <c r="B7" s="685" t="s">
        <v>261</v>
      </c>
      <c r="C7" s="686"/>
      <c r="D7" s="685" t="s">
        <v>277</v>
      </c>
      <c r="E7" s="686"/>
      <c r="F7" s="685" t="s">
        <v>262</v>
      </c>
      <c r="G7" s="686"/>
      <c r="H7" s="685" t="s">
        <v>263</v>
      </c>
      <c r="I7" s="686"/>
      <c r="J7" s="685" t="s">
        <v>264</v>
      </c>
      <c r="K7" s="686"/>
      <c r="L7" s="685" t="s">
        <v>266</v>
      </c>
      <c r="M7" s="686"/>
      <c r="N7" s="685" t="s">
        <v>267</v>
      </c>
      <c r="O7" s="686"/>
      <c r="P7" s="685" t="s">
        <v>278</v>
      </c>
      <c r="Q7" s="686"/>
      <c r="R7" s="692" t="s">
        <v>279</v>
      </c>
      <c r="S7" s="692"/>
      <c r="T7" s="692"/>
      <c r="U7" s="692"/>
      <c r="V7" s="692"/>
      <c r="W7" s="692"/>
      <c r="X7" s="397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78"/>
      <c r="AW7" s="378"/>
      <c r="AX7" s="378"/>
      <c r="AY7" s="378"/>
      <c r="AZ7" s="378"/>
      <c r="BA7" s="378"/>
      <c r="BB7" s="378"/>
      <c r="BC7" s="378"/>
      <c r="BD7" s="378"/>
      <c r="BE7" s="378"/>
      <c r="BF7" s="378"/>
      <c r="BG7" s="378"/>
      <c r="BH7" s="378"/>
      <c r="BI7" s="378"/>
      <c r="BJ7" s="378"/>
      <c r="BK7" s="378"/>
      <c r="BL7" s="378"/>
    </row>
    <row r="8" spans="1:64" s="379" customFormat="1" ht="12.75" hidden="1" customHeight="1" x14ac:dyDescent="0.25">
      <c r="A8" s="679"/>
      <c r="B8" s="797"/>
      <c r="C8" s="798"/>
      <c r="D8" s="797"/>
      <c r="E8" s="798"/>
      <c r="F8" s="797"/>
      <c r="G8" s="798"/>
      <c r="H8" s="797"/>
      <c r="I8" s="798"/>
      <c r="J8" s="797"/>
      <c r="K8" s="798"/>
      <c r="L8" s="797"/>
      <c r="M8" s="798"/>
      <c r="N8" s="797"/>
      <c r="O8" s="798"/>
      <c r="P8" s="797"/>
      <c r="Q8" s="798"/>
      <c r="R8" s="692"/>
      <c r="S8" s="692"/>
      <c r="T8" s="692"/>
      <c r="U8" s="692"/>
      <c r="V8" s="692"/>
      <c r="W8" s="692"/>
      <c r="X8" s="397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78"/>
      <c r="AW8" s="378"/>
      <c r="AX8" s="378"/>
      <c r="AY8" s="378"/>
      <c r="AZ8" s="378"/>
      <c r="BA8" s="378"/>
      <c r="BB8" s="378"/>
      <c r="BC8" s="378"/>
      <c r="BD8" s="378"/>
      <c r="BE8" s="378"/>
      <c r="BF8" s="378"/>
      <c r="BG8" s="378"/>
      <c r="BH8" s="378"/>
      <c r="BI8" s="378"/>
      <c r="BJ8" s="378"/>
      <c r="BK8" s="378"/>
      <c r="BL8" s="378"/>
    </row>
    <row r="9" spans="1:64" s="379" customFormat="1" ht="24.75" customHeight="1" thickBot="1" x14ac:dyDescent="0.3">
      <c r="A9" s="679"/>
      <c r="B9" s="687"/>
      <c r="C9" s="688"/>
      <c r="D9" s="687"/>
      <c r="E9" s="688"/>
      <c r="F9" s="687"/>
      <c r="G9" s="688"/>
      <c r="H9" s="687"/>
      <c r="I9" s="688"/>
      <c r="J9" s="687"/>
      <c r="K9" s="688"/>
      <c r="L9" s="687"/>
      <c r="M9" s="688"/>
      <c r="N9" s="687"/>
      <c r="O9" s="688"/>
      <c r="P9" s="687"/>
      <c r="Q9" s="688"/>
      <c r="R9" s="692" t="s">
        <v>242</v>
      </c>
      <c r="S9" s="692"/>
      <c r="T9" s="692" t="s">
        <v>243</v>
      </c>
      <c r="U9" s="692"/>
      <c r="V9" s="692" t="s">
        <v>279</v>
      </c>
      <c r="W9" s="692"/>
      <c r="X9" s="397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</row>
    <row r="10" spans="1:64" s="379" customFormat="1" ht="38.25" customHeight="1" thickBot="1" x14ac:dyDescent="0.3">
      <c r="A10" s="680"/>
      <c r="B10" s="580" t="s">
        <v>123</v>
      </c>
      <c r="C10" s="580" t="s">
        <v>353</v>
      </c>
      <c r="D10" s="580" t="s">
        <v>123</v>
      </c>
      <c r="E10" s="580" t="s">
        <v>353</v>
      </c>
      <c r="F10" s="580" t="s">
        <v>123</v>
      </c>
      <c r="G10" s="580" t="s">
        <v>353</v>
      </c>
      <c r="H10" s="580" t="s">
        <v>123</v>
      </c>
      <c r="I10" s="580" t="s">
        <v>353</v>
      </c>
      <c r="J10" s="580" t="s">
        <v>123</v>
      </c>
      <c r="K10" s="580" t="s">
        <v>353</v>
      </c>
      <c r="L10" s="580" t="s">
        <v>123</v>
      </c>
      <c r="M10" s="580" t="s">
        <v>353</v>
      </c>
      <c r="N10" s="580" t="s">
        <v>123</v>
      </c>
      <c r="O10" s="580" t="s">
        <v>353</v>
      </c>
      <c r="P10" s="580" t="s">
        <v>123</v>
      </c>
      <c r="Q10" s="580" t="s">
        <v>353</v>
      </c>
      <c r="R10" s="580" t="s">
        <v>123</v>
      </c>
      <c r="S10" s="580" t="s">
        <v>353</v>
      </c>
      <c r="T10" s="580" t="s">
        <v>123</v>
      </c>
      <c r="U10" s="580" t="s">
        <v>353</v>
      </c>
      <c r="V10" s="580" t="s">
        <v>123</v>
      </c>
      <c r="W10" s="580" t="s">
        <v>353</v>
      </c>
      <c r="X10" s="397"/>
      <c r="Y10" s="378"/>
      <c r="Z10" s="378"/>
      <c r="AA10" s="378"/>
      <c r="AB10" s="378"/>
      <c r="AC10" s="378"/>
      <c r="AD10" s="378"/>
      <c r="AE10" s="378"/>
      <c r="AF10" s="378"/>
      <c r="AG10" s="378"/>
      <c r="AH10" s="378"/>
      <c r="AI10" s="378"/>
      <c r="AJ10" s="378"/>
      <c r="AK10" s="378"/>
      <c r="AL10" s="378"/>
      <c r="AM10" s="378"/>
      <c r="AN10" s="378"/>
      <c r="AO10" s="378"/>
      <c r="AP10" s="378"/>
      <c r="AQ10" s="378"/>
      <c r="AR10" s="378"/>
      <c r="AS10" s="378"/>
      <c r="AT10" s="378"/>
      <c r="AU10" s="378"/>
      <c r="AV10" s="378"/>
      <c r="AW10" s="378"/>
      <c r="AX10" s="378"/>
      <c r="AY10" s="378"/>
      <c r="AZ10" s="378"/>
      <c r="BA10" s="378"/>
      <c r="BB10" s="378"/>
      <c r="BC10" s="378"/>
      <c r="BD10" s="378"/>
      <c r="BE10" s="378"/>
      <c r="BF10" s="378"/>
      <c r="BG10" s="378"/>
      <c r="BH10" s="378"/>
      <c r="BI10" s="378"/>
      <c r="BJ10" s="378"/>
      <c r="BK10" s="378"/>
      <c r="BL10" s="378"/>
    </row>
    <row r="11" spans="1:64" s="190" customFormat="1" ht="39.950000000000003" customHeight="1" x14ac:dyDescent="0.25">
      <c r="A11" s="186" t="s">
        <v>244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</row>
    <row r="12" spans="1:64" s="190" customFormat="1" ht="39.950000000000003" customHeight="1" x14ac:dyDescent="0.25">
      <c r="A12" s="191" t="s">
        <v>93</v>
      </c>
      <c r="B12" s="192">
        <v>437030000</v>
      </c>
      <c r="C12" s="192">
        <f>437030000+6535778+2537072+3075006</f>
        <v>449177856</v>
      </c>
      <c r="D12" s="192">
        <v>85203000</v>
      </c>
      <c r="E12" s="192">
        <f>85203000+870565+236905+744879</f>
        <v>87055349</v>
      </c>
      <c r="F12" s="192">
        <v>129843000</v>
      </c>
      <c r="G12" s="192">
        <f>129843000-215003+1357760+473905</f>
        <v>131459662</v>
      </c>
      <c r="H12" s="211"/>
      <c r="I12" s="211"/>
      <c r="J12" s="192"/>
      <c r="K12" s="192">
        <f>222603</f>
        <v>222603</v>
      </c>
      <c r="L12" s="192">
        <v>6032000</v>
      </c>
      <c r="M12" s="192">
        <f>6032000-1128000+142240+1090692</f>
        <v>6136932</v>
      </c>
      <c r="N12" s="192"/>
      <c r="O12" s="192">
        <f>1128000</f>
        <v>1128000</v>
      </c>
      <c r="P12" s="192"/>
      <c r="Q12" s="192"/>
      <c r="R12" s="192">
        <f>SUM(B12+D12+F12+H12+J12)</f>
        <v>652076000</v>
      </c>
      <c r="S12" s="192">
        <f>SUM(C12+E12+G12+I12+K12)</f>
        <v>667915470</v>
      </c>
      <c r="T12" s="192">
        <f>SUM(L12+N12+P12)</f>
        <v>6032000</v>
      </c>
      <c r="U12" s="192">
        <f>SUM(M12+O12+Q12)</f>
        <v>7264932</v>
      </c>
      <c r="V12" s="192">
        <f>SUM(R12+T12)</f>
        <v>658108000</v>
      </c>
      <c r="W12" s="192">
        <f>SUM(S12+U12)</f>
        <v>675180402</v>
      </c>
      <c r="X12" s="212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</row>
    <row r="13" spans="1:64" s="190" customFormat="1" ht="39.950000000000003" customHeight="1" thickBot="1" x14ac:dyDescent="0.3">
      <c r="A13" s="593" t="s">
        <v>245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2">
        <f>SUM(B13+D13+F13+H13+J13)</f>
        <v>0</v>
      </c>
      <c r="S13" s="192">
        <f>SUM(C13+E13+G13+I13+K13)</f>
        <v>0</v>
      </c>
      <c r="T13" s="192">
        <f>SUM(L13+N13+P13)</f>
        <v>0</v>
      </c>
      <c r="U13" s="192">
        <f>SUM(M13+O13+Q13)</f>
        <v>0</v>
      </c>
      <c r="V13" s="192">
        <f>SUM(R13+T13)</f>
        <v>0</v>
      </c>
      <c r="W13" s="192">
        <f>SUM(S13+U13)</f>
        <v>0</v>
      </c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</row>
    <row r="14" spans="1:64" s="406" customFormat="1" ht="39.950000000000003" customHeight="1" thickBot="1" x14ac:dyDescent="0.3">
      <c r="A14" s="402" t="s">
        <v>246</v>
      </c>
      <c r="B14" s="403">
        <f>B12+B13</f>
        <v>437030000</v>
      </c>
      <c r="C14" s="403">
        <f>C12+C13</f>
        <v>449177856</v>
      </c>
      <c r="D14" s="403">
        <f t="shared" ref="D14:U14" si="0">D12+D13</f>
        <v>85203000</v>
      </c>
      <c r="E14" s="403">
        <f t="shared" si="0"/>
        <v>87055349</v>
      </c>
      <c r="F14" s="403">
        <f t="shared" si="0"/>
        <v>129843000</v>
      </c>
      <c r="G14" s="403">
        <f t="shared" si="0"/>
        <v>131459662</v>
      </c>
      <c r="H14" s="403">
        <f t="shared" si="0"/>
        <v>0</v>
      </c>
      <c r="I14" s="403">
        <f t="shared" si="0"/>
        <v>0</v>
      </c>
      <c r="J14" s="403">
        <f t="shared" si="0"/>
        <v>0</v>
      </c>
      <c r="K14" s="403">
        <f t="shared" si="0"/>
        <v>222603</v>
      </c>
      <c r="L14" s="403">
        <f t="shared" si="0"/>
        <v>6032000</v>
      </c>
      <c r="M14" s="403">
        <f t="shared" si="0"/>
        <v>6136932</v>
      </c>
      <c r="N14" s="403">
        <f t="shared" si="0"/>
        <v>0</v>
      </c>
      <c r="O14" s="403">
        <f t="shared" si="0"/>
        <v>1128000</v>
      </c>
      <c r="P14" s="403">
        <f t="shared" si="0"/>
        <v>0</v>
      </c>
      <c r="Q14" s="403">
        <f t="shared" si="0"/>
        <v>0</v>
      </c>
      <c r="R14" s="403">
        <f t="shared" si="0"/>
        <v>652076000</v>
      </c>
      <c r="S14" s="403">
        <f t="shared" si="0"/>
        <v>667915470</v>
      </c>
      <c r="T14" s="403">
        <f t="shared" si="0"/>
        <v>6032000</v>
      </c>
      <c r="U14" s="403">
        <f t="shared" si="0"/>
        <v>7264932</v>
      </c>
      <c r="V14" s="403">
        <f>V12+V13</f>
        <v>658108000</v>
      </c>
      <c r="W14" s="403">
        <f>W12+W13</f>
        <v>675180402</v>
      </c>
      <c r="X14" s="212">
        <f>SUM('[2]4. sz. melléklet'!Z15)</f>
        <v>675180402</v>
      </c>
      <c r="Y14" s="404">
        <f>SUM(X14-W14)</f>
        <v>0</v>
      </c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5"/>
      <c r="AU14" s="405"/>
      <c r="AV14" s="405"/>
      <c r="AW14" s="405"/>
      <c r="AX14" s="405"/>
      <c r="AY14" s="405"/>
      <c r="AZ14" s="405"/>
      <c r="BA14" s="405"/>
      <c r="BB14" s="405"/>
      <c r="BC14" s="405"/>
      <c r="BD14" s="405"/>
      <c r="BE14" s="405"/>
      <c r="BF14" s="405"/>
      <c r="BG14" s="405"/>
      <c r="BH14" s="405"/>
      <c r="BI14" s="405"/>
      <c r="BJ14" s="405"/>
      <c r="BK14" s="405"/>
      <c r="BL14" s="405"/>
    </row>
    <row r="15" spans="1:64" s="190" customFormat="1" ht="39.950000000000003" customHeight="1" x14ac:dyDescent="0.25">
      <c r="A15" s="186" t="s">
        <v>280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212"/>
      <c r="Y15" s="404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</row>
    <row r="16" spans="1:64" s="203" customFormat="1" ht="39.950000000000003" customHeight="1" x14ac:dyDescent="0.25">
      <c r="A16" s="213" t="s">
        <v>93</v>
      </c>
      <c r="B16" s="211">
        <v>80769304</v>
      </c>
      <c r="C16" s="211">
        <f>SUM(B16+2065669)+1870435+1065808+16134611</f>
        <v>101905827</v>
      </c>
      <c r="D16" s="211">
        <v>16881459</v>
      </c>
      <c r="E16" s="211">
        <f>SUM(D16+402806)+286873+207832+3168557</f>
        <v>20947527</v>
      </c>
      <c r="F16" s="211">
        <v>78308712</v>
      </c>
      <c r="G16" s="211">
        <f>78308712-838249+24998940</f>
        <v>102469403</v>
      </c>
      <c r="H16" s="211"/>
      <c r="I16" s="211"/>
      <c r="J16" s="211"/>
      <c r="K16" s="211">
        <v>719800</v>
      </c>
      <c r="L16" s="211">
        <v>1536000</v>
      </c>
      <c r="M16" s="211">
        <f>1536000+1501060</f>
        <v>3037060</v>
      </c>
      <c r="N16" s="211"/>
      <c r="O16" s="211"/>
      <c r="P16" s="211"/>
      <c r="Q16" s="211"/>
      <c r="R16" s="192">
        <f t="shared" ref="R16:S18" si="1">SUM(B16+D16+F16+H16+J16)</f>
        <v>175959475</v>
      </c>
      <c r="S16" s="192">
        <f t="shared" si="1"/>
        <v>226042557</v>
      </c>
      <c r="T16" s="192">
        <f>SUM(L16+N16+P16)</f>
        <v>1536000</v>
      </c>
      <c r="U16" s="192">
        <f>SUM(M16+O16+Q16)</f>
        <v>3037060</v>
      </c>
      <c r="V16" s="192">
        <f t="shared" ref="V16:W18" si="2">SUM(R16+T16)</f>
        <v>177495475</v>
      </c>
      <c r="W16" s="192">
        <f t="shared" si="2"/>
        <v>229079617</v>
      </c>
      <c r="X16" s="212"/>
      <c r="Y16" s="404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</row>
    <row r="17" spans="1:64" s="203" customFormat="1" ht="39.950000000000003" customHeight="1" x14ac:dyDescent="0.25">
      <c r="A17" s="198" t="s">
        <v>281</v>
      </c>
      <c r="B17" s="200"/>
      <c r="C17" s="200"/>
      <c r="D17" s="200"/>
      <c r="E17" s="200"/>
      <c r="F17" s="200">
        <v>20997344</v>
      </c>
      <c r="G17" s="200">
        <v>20997344</v>
      </c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192">
        <f t="shared" si="1"/>
        <v>20997344</v>
      </c>
      <c r="S17" s="192">
        <f t="shared" si="1"/>
        <v>20997344</v>
      </c>
      <c r="T17" s="192">
        <f>SUM(L17+N17+P17)</f>
        <v>0</v>
      </c>
      <c r="U17" s="192">
        <f>SUM(M17+O17+Q17)</f>
        <v>0</v>
      </c>
      <c r="V17" s="192">
        <f t="shared" si="2"/>
        <v>20997344</v>
      </c>
      <c r="W17" s="192">
        <f t="shared" si="2"/>
        <v>20997344</v>
      </c>
      <c r="X17" s="212"/>
      <c r="Y17" s="404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</row>
    <row r="18" spans="1:64" s="203" customFormat="1" ht="39.950000000000003" customHeight="1" thickBot="1" x14ac:dyDescent="0.3">
      <c r="A18" s="198" t="s">
        <v>245</v>
      </c>
      <c r="B18" s="199">
        <v>22000000</v>
      </c>
      <c r="C18" s="199">
        <v>22000000</v>
      </c>
      <c r="D18" s="199">
        <v>2145000</v>
      </c>
      <c r="E18" s="199">
        <v>2145000</v>
      </c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2">
        <f t="shared" si="1"/>
        <v>24145000</v>
      </c>
      <c r="S18" s="192">
        <f t="shared" si="1"/>
        <v>24145000</v>
      </c>
      <c r="T18" s="192">
        <f t="shared" ref="T18:U18" si="3">SUM(L18+N18+P18)</f>
        <v>0</v>
      </c>
      <c r="U18" s="192">
        <f t="shared" si="3"/>
        <v>0</v>
      </c>
      <c r="V18" s="192">
        <f t="shared" si="2"/>
        <v>24145000</v>
      </c>
      <c r="W18" s="192">
        <f t="shared" si="2"/>
        <v>24145000</v>
      </c>
      <c r="X18" s="212"/>
      <c r="Y18" s="404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</row>
    <row r="19" spans="1:64" s="406" customFormat="1" ht="39.950000000000003" customHeight="1" thickBot="1" x14ac:dyDescent="0.3">
      <c r="A19" s="402" t="s">
        <v>248</v>
      </c>
      <c r="B19" s="403">
        <f>SUM(B16:B18)</f>
        <v>102769304</v>
      </c>
      <c r="C19" s="403">
        <f t="shared" ref="C19:W19" si="4">SUM(C16:C18)</f>
        <v>123905827</v>
      </c>
      <c r="D19" s="403">
        <f t="shared" si="4"/>
        <v>19026459</v>
      </c>
      <c r="E19" s="403">
        <f t="shared" si="4"/>
        <v>23092527</v>
      </c>
      <c r="F19" s="403">
        <f t="shared" si="4"/>
        <v>99306056</v>
      </c>
      <c r="G19" s="403">
        <f t="shared" si="4"/>
        <v>123466747</v>
      </c>
      <c r="H19" s="403">
        <f t="shared" si="4"/>
        <v>0</v>
      </c>
      <c r="I19" s="403">
        <f t="shared" si="4"/>
        <v>0</v>
      </c>
      <c r="J19" s="403">
        <f t="shared" si="4"/>
        <v>0</v>
      </c>
      <c r="K19" s="403">
        <f t="shared" si="4"/>
        <v>719800</v>
      </c>
      <c r="L19" s="403">
        <f t="shared" si="4"/>
        <v>1536000</v>
      </c>
      <c r="M19" s="403">
        <f t="shared" si="4"/>
        <v>3037060</v>
      </c>
      <c r="N19" s="403">
        <f t="shared" si="4"/>
        <v>0</v>
      </c>
      <c r="O19" s="403">
        <f t="shared" si="4"/>
        <v>0</v>
      </c>
      <c r="P19" s="403">
        <f t="shared" si="4"/>
        <v>0</v>
      </c>
      <c r="Q19" s="403">
        <f t="shared" si="4"/>
        <v>0</v>
      </c>
      <c r="R19" s="403">
        <f t="shared" si="4"/>
        <v>221101819</v>
      </c>
      <c r="S19" s="403">
        <f t="shared" si="4"/>
        <v>271184901</v>
      </c>
      <c r="T19" s="403">
        <f t="shared" si="4"/>
        <v>1536000</v>
      </c>
      <c r="U19" s="403">
        <f t="shared" si="4"/>
        <v>3037060</v>
      </c>
      <c r="V19" s="403">
        <f t="shared" si="4"/>
        <v>222637819</v>
      </c>
      <c r="W19" s="403">
        <f t="shared" si="4"/>
        <v>274221961</v>
      </c>
      <c r="X19" s="212">
        <f>SUM('[2]4. sz. melléklet'!Z20)</f>
        <v>274221961</v>
      </c>
      <c r="Y19" s="404">
        <f t="shared" ref="Y19:Y40" si="5">SUM(X19-W19)</f>
        <v>0</v>
      </c>
      <c r="Z19" s="405"/>
      <c r="AA19" s="405"/>
      <c r="AB19" s="405"/>
      <c r="AC19" s="405"/>
      <c r="AD19" s="405"/>
      <c r="AE19" s="405"/>
      <c r="AF19" s="405"/>
      <c r="AG19" s="405"/>
      <c r="AH19" s="405"/>
      <c r="AI19" s="405"/>
      <c r="AJ19" s="405"/>
      <c r="AK19" s="405"/>
      <c r="AL19" s="405"/>
      <c r="AM19" s="405"/>
      <c r="AN19" s="405"/>
      <c r="AO19" s="405"/>
      <c r="AP19" s="405"/>
      <c r="AQ19" s="405"/>
      <c r="AR19" s="405"/>
      <c r="AS19" s="405"/>
      <c r="AT19" s="405"/>
      <c r="AU19" s="405"/>
      <c r="AV19" s="405"/>
      <c r="AW19" s="405"/>
      <c r="AX19" s="405"/>
      <c r="AY19" s="405"/>
      <c r="AZ19" s="405"/>
      <c r="BA19" s="405"/>
      <c r="BB19" s="405"/>
      <c r="BC19" s="405"/>
      <c r="BD19" s="405"/>
      <c r="BE19" s="405"/>
      <c r="BF19" s="405"/>
      <c r="BG19" s="405"/>
      <c r="BH19" s="405"/>
      <c r="BI19" s="405"/>
      <c r="BJ19" s="405"/>
      <c r="BK19" s="405"/>
      <c r="BL19" s="405"/>
    </row>
    <row r="20" spans="1:64" s="190" customFormat="1" ht="39.950000000000003" customHeight="1" x14ac:dyDescent="0.25">
      <c r="A20" s="186" t="s">
        <v>249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212"/>
      <c r="Y20" s="404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</row>
    <row r="21" spans="1:64" s="190" customFormat="1" ht="39.950000000000003" customHeight="1" x14ac:dyDescent="0.25">
      <c r="A21" s="191" t="s">
        <v>93</v>
      </c>
      <c r="B21" s="192">
        <v>103909088</v>
      </c>
      <c r="C21" s="192">
        <f>SUM(B21+10401+20188000)</f>
        <v>124107489</v>
      </c>
      <c r="D21" s="192">
        <v>20847272</v>
      </c>
      <c r="E21" s="192">
        <f>SUM(D21+2028+3962000)</f>
        <v>24811300</v>
      </c>
      <c r="F21" s="192">
        <v>166495938</v>
      </c>
      <c r="G21" s="192">
        <f>166495938+3003309-40000+40998028</f>
        <v>210457275</v>
      </c>
      <c r="H21" s="211"/>
      <c r="I21" s="211"/>
      <c r="J21" s="192"/>
      <c r="K21" s="192">
        <v>3016359</v>
      </c>
      <c r="L21" s="192"/>
      <c r="M21" s="192">
        <f>1530395+40000+581690</f>
        <v>2152085</v>
      </c>
      <c r="N21" s="192"/>
      <c r="O21" s="192"/>
      <c r="P21" s="192"/>
      <c r="Q21" s="192"/>
      <c r="R21" s="192">
        <f t="shared" ref="R21:S24" si="6">SUM(B21+D21+F21+H21+J21)</f>
        <v>291252298</v>
      </c>
      <c r="S21" s="192">
        <f t="shared" si="6"/>
        <v>362392423</v>
      </c>
      <c r="T21" s="192">
        <f t="shared" ref="T21:U24" si="7">SUM(L21+N21+P21)</f>
        <v>0</v>
      </c>
      <c r="U21" s="192">
        <f t="shared" si="7"/>
        <v>2152085</v>
      </c>
      <c r="V21" s="192">
        <f t="shared" ref="V21:W24" si="8">SUM(R21+T21)</f>
        <v>291252298</v>
      </c>
      <c r="W21" s="192">
        <f t="shared" si="8"/>
        <v>364544508</v>
      </c>
      <c r="X21" s="212"/>
      <c r="Y21" s="404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</row>
    <row r="22" spans="1:64" s="190" customFormat="1" ht="39.950000000000003" customHeight="1" x14ac:dyDescent="0.25">
      <c r="A22" s="431" t="s">
        <v>250</v>
      </c>
      <c r="B22" s="195"/>
      <c r="C22" s="195"/>
      <c r="D22" s="195"/>
      <c r="E22" s="195"/>
      <c r="F22" s="195"/>
      <c r="G22" s="195">
        <v>17280552</v>
      </c>
      <c r="H22" s="200"/>
      <c r="I22" s="200"/>
      <c r="J22" s="195"/>
      <c r="K22" s="195"/>
      <c r="L22" s="195"/>
      <c r="M22" s="195"/>
      <c r="N22" s="195">
        <v>105196330</v>
      </c>
      <c r="O22" s="195">
        <f>105196330-17280552</f>
        <v>87915778</v>
      </c>
      <c r="P22" s="195"/>
      <c r="Q22" s="195"/>
      <c r="R22" s="195">
        <f t="shared" si="6"/>
        <v>0</v>
      </c>
      <c r="S22" s="195">
        <f t="shared" si="6"/>
        <v>17280552</v>
      </c>
      <c r="T22" s="195">
        <f t="shared" si="7"/>
        <v>105196330</v>
      </c>
      <c r="U22" s="195">
        <f t="shared" si="7"/>
        <v>87915778</v>
      </c>
      <c r="V22" s="195">
        <f t="shared" si="8"/>
        <v>105196330</v>
      </c>
      <c r="W22" s="195">
        <f t="shared" si="8"/>
        <v>105196330</v>
      </c>
      <c r="X22" s="212"/>
      <c r="Y22" s="404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</row>
    <row r="23" spans="1:64" s="190" customFormat="1" ht="39.950000000000003" customHeight="1" x14ac:dyDescent="0.25">
      <c r="A23" s="420" t="s">
        <v>591</v>
      </c>
      <c r="B23" s="197"/>
      <c r="C23" s="197">
        <v>2105673</v>
      </c>
      <c r="D23" s="197"/>
      <c r="E23" s="197">
        <v>510073</v>
      </c>
      <c r="F23" s="197"/>
      <c r="G23" s="197"/>
      <c r="H23" s="547"/>
      <c r="I23" s="547"/>
      <c r="J23" s="197"/>
      <c r="K23" s="197"/>
      <c r="L23" s="197"/>
      <c r="M23" s="197"/>
      <c r="N23" s="197"/>
      <c r="O23" s="197"/>
      <c r="P23" s="197"/>
      <c r="Q23" s="197"/>
      <c r="R23" s="197">
        <f t="shared" si="6"/>
        <v>0</v>
      </c>
      <c r="S23" s="197">
        <f t="shared" si="6"/>
        <v>2615746</v>
      </c>
      <c r="T23" s="197">
        <f t="shared" si="7"/>
        <v>0</v>
      </c>
      <c r="U23" s="197">
        <f t="shared" si="7"/>
        <v>0</v>
      </c>
      <c r="V23" s="197">
        <f t="shared" si="8"/>
        <v>0</v>
      </c>
      <c r="W23" s="197">
        <f t="shared" si="8"/>
        <v>2615746</v>
      </c>
      <c r="X23" s="212"/>
      <c r="Y23" s="404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</row>
    <row r="24" spans="1:64" s="190" customFormat="1" ht="39.950000000000003" customHeight="1" thickBot="1" x14ac:dyDescent="0.3">
      <c r="A24" s="593" t="s">
        <v>251</v>
      </c>
      <c r="B24" s="194">
        <v>232733385</v>
      </c>
      <c r="C24" s="194">
        <f>232733385+9357606+20382500</f>
        <v>262473491</v>
      </c>
      <c r="D24" s="194">
        <v>22691012</v>
      </c>
      <c r="E24" s="194">
        <f>22691012+912367+3567000</f>
        <v>27170379</v>
      </c>
      <c r="F24" s="194">
        <v>84273225</v>
      </c>
      <c r="G24" s="194">
        <f>84273225-1273130</f>
        <v>83000095</v>
      </c>
      <c r="H24" s="194"/>
      <c r="I24" s="194"/>
      <c r="J24" s="194"/>
      <c r="K24" s="194"/>
      <c r="L24" s="194">
        <v>10357184</v>
      </c>
      <c r="M24" s="194">
        <f>10357184+1273130</f>
        <v>11630314</v>
      </c>
      <c r="N24" s="194"/>
      <c r="O24" s="194"/>
      <c r="P24" s="194"/>
      <c r="Q24" s="194"/>
      <c r="R24" s="216">
        <f t="shared" si="6"/>
        <v>339697622</v>
      </c>
      <c r="S24" s="216">
        <f t="shared" si="6"/>
        <v>372643965</v>
      </c>
      <c r="T24" s="216">
        <f t="shared" si="7"/>
        <v>10357184</v>
      </c>
      <c r="U24" s="216">
        <f t="shared" si="7"/>
        <v>11630314</v>
      </c>
      <c r="V24" s="216">
        <f t="shared" si="8"/>
        <v>350054806</v>
      </c>
      <c r="W24" s="216">
        <f t="shared" si="8"/>
        <v>384274279</v>
      </c>
      <c r="X24" s="212"/>
      <c r="Y24" s="404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</row>
    <row r="25" spans="1:64" s="406" customFormat="1" ht="39.950000000000003" customHeight="1" thickBot="1" x14ac:dyDescent="0.3">
      <c r="A25" s="402" t="s">
        <v>252</v>
      </c>
      <c r="B25" s="403">
        <f t="shared" ref="B25:W25" si="9">SUM(B21:B24)</f>
        <v>336642473</v>
      </c>
      <c r="C25" s="403">
        <f t="shared" si="9"/>
        <v>388686653</v>
      </c>
      <c r="D25" s="403">
        <f t="shared" si="9"/>
        <v>43538284</v>
      </c>
      <c r="E25" s="403">
        <f t="shared" si="9"/>
        <v>52491752</v>
      </c>
      <c r="F25" s="403">
        <f t="shared" si="9"/>
        <v>250769163</v>
      </c>
      <c r="G25" s="403">
        <f t="shared" si="9"/>
        <v>310737922</v>
      </c>
      <c r="H25" s="403">
        <f t="shared" si="9"/>
        <v>0</v>
      </c>
      <c r="I25" s="403">
        <f t="shared" si="9"/>
        <v>0</v>
      </c>
      <c r="J25" s="403">
        <f t="shared" si="9"/>
        <v>0</v>
      </c>
      <c r="K25" s="403">
        <f t="shared" si="9"/>
        <v>3016359</v>
      </c>
      <c r="L25" s="403">
        <f t="shared" si="9"/>
        <v>10357184</v>
      </c>
      <c r="M25" s="403">
        <f t="shared" si="9"/>
        <v>13782399</v>
      </c>
      <c r="N25" s="403">
        <f t="shared" si="9"/>
        <v>105196330</v>
      </c>
      <c r="O25" s="403">
        <f t="shared" si="9"/>
        <v>87915778</v>
      </c>
      <c r="P25" s="403">
        <f t="shared" si="9"/>
        <v>0</v>
      </c>
      <c r="Q25" s="403">
        <f t="shared" si="9"/>
        <v>0</v>
      </c>
      <c r="R25" s="403">
        <f t="shared" si="9"/>
        <v>630949920</v>
      </c>
      <c r="S25" s="403">
        <f t="shared" si="9"/>
        <v>754932686</v>
      </c>
      <c r="T25" s="403">
        <f t="shared" si="9"/>
        <v>115553514</v>
      </c>
      <c r="U25" s="403">
        <f t="shared" si="9"/>
        <v>101698177</v>
      </c>
      <c r="V25" s="403">
        <f t="shared" si="9"/>
        <v>746503434</v>
      </c>
      <c r="W25" s="403">
        <f t="shared" si="9"/>
        <v>856630863</v>
      </c>
      <c r="X25" s="212">
        <f>SUM('[2]4. sz. melléklet'!Z26)</f>
        <v>856630863</v>
      </c>
      <c r="Y25" s="404">
        <f t="shared" si="5"/>
        <v>0</v>
      </c>
      <c r="Z25" s="405"/>
      <c r="AA25" s="405"/>
      <c r="AB25" s="405"/>
      <c r="AC25" s="405"/>
      <c r="AD25" s="405"/>
      <c r="AE25" s="405"/>
      <c r="AF25" s="405"/>
      <c r="AG25" s="405"/>
      <c r="AH25" s="405"/>
      <c r="AI25" s="405"/>
      <c r="AJ25" s="405"/>
      <c r="AK25" s="405"/>
      <c r="AL25" s="405"/>
      <c r="AM25" s="405"/>
      <c r="AN25" s="405"/>
      <c r="AO25" s="405"/>
      <c r="AP25" s="405"/>
      <c r="AQ25" s="405"/>
      <c r="AR25" s="405"/>
      <c r="AS25" s="405"/>
      <c r="AT25" s="405"/>
      <c r="AU25" s="405"/>
      <c r="AV25" s="405"/>
      <c r="AW25" s="405"/>
      <c r="AX25" s="405"/>
      <c r="AY25" s="405"/>
      <c r="AZ25" s="405"/>
      <c r="BA25" s="405"/>
      <c r="BB25" s="405"/>
      <c r="BC25" s="405"/>
      <c r="BD25" s="405"/>
      <c r="BE25" s="405"/>
      <c r="BF25" s="405"/>
      <c r="BG25" s="405"/>
      <c r="BH25" s="405"/>
      <c r="BI25" s="405"/>
      <c r="BJ25" s="405"/>
      <c r="BK25" s="405"/>
      <c r="BL25" s="405"/>
    </row>
    <row r="26" spans="1:64" s="190" customFormat="1" ht="39.950000000000003" customHeight="1" x14ac:dyDescent="0.25">
      <c r="A26" s="186" t="s">
        <v>253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212"/>
      <c r="Y26" s="404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</row>
    <row r="27" spans="1:64" s="190" customFormat="1" ht="39.950000000000003" customHeight="1" x14ac:dyDescent="0.25">
      <c r="A27" s="431" t="s">
        <v>93</v>
      </c>
      <c r="B27" s="195">
        <v>19921940</v>
      </c>
      <c r="C27" s="195">
        <f>SUM(B27+558903)+1302560+718840+489119</f>
        <v>22991362</v>
      </c>
      <c r="D27" s="195">
        <v>3849152</v>
      </c>
      <c r="E27" s="195">
        <f>SUM(D27+108986)+231787+155819+90859</f>
        <v>4436603</v>
      </c>
      <c r="F27" s="195">
        <v>9967819</v>
      </c>
      <c r="G27" s="195">
        <f>9967819-620762-402000-17500</f>
        <v>8927557</v>
      </c>
      <c r="H27" s="195"/>
      <c r="I27" s="195"/>
      <c r="J27" s="195"/>
      <c r="K27" s="195">
        <v>357916</v>
      </c>
      <c r="L27" s="195"/>
      <c r="M27" s="195">
        <f>402000+402000+17500</f>
        <v>821500</v>
      </c>
      <c r="N27" s="195"/>
      <c r="O27" s="195"/>
      <c r="P27" s="195"/>
      <c r="Q27" s="195"/>
      <c r="R27" s="192">
        <f>SUM(B27+D27+F27+H27+J27)</f>
        <v>33738911</v>
      </c>
      <c r="S27" s="192">
        <f>SUM(C27+E27+G27+I27+K27)</f>
        <v>36713438</v>
      </c>
      <c r="T27" s="192">
        <f t="shared" ref="T27:T28" si="10">SUM(L27+N27+P27)</f>
        <v>0</v>
      </c>
      <c r="U27" s="192">
        <f>SUM(M27+O27+Q27)</f>
        <v>821500</v>
      </c>
      <c r="V27" s="192">
        <f t="shared" ref="V27:W28" si="11">SUM(R27+T27)</f>
        <v>33738911</v>
      </c>
      <c r="W27" s="192">
        <f t="shared" si="11"/>
        <v>37534938</v>
      </c>
      <c r="X27" s="212"/>
      <c r="Y27" s="404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</row>
    <row r="28" spans="1:64" s="190" customFormat="1" ht="39.950000000000003" customHeight="1" thickBot="1" x14ac:dyDescent="0.3">
      <c r="A28" s="593" t="s">
        <v>245</v>
      </c>
      <c r="B28" s="194">
        <v>12414791</v>
      </c>
      <c r="C28" s="194">
        <v>12414791</v>
      </c>
      <c r="D28" s="194">
        <v>2343323</v>
      </c>
      <c r="E28" s="194">
        <v>2343323</v>
      </c>
      <c r="F28" s="194">
        <v>7733300</v>
      </c>
      <c r="G28" s="194">
        <f>7733300-141790-118490</f>
        <v>7473020</v>
      </c>
      <c r="H28" s="194"/>
      <c r="I28" s="194"/>
      <c r="J28" s="194"/>
      <c r="K28" s="194"/>
      <c r="L28" s="194"/>
      <c r="M28" s="194">
        <f>141790+118490</f>
        <v>260280</v>
      </c>
      <c r="N28" s="194"/>
      <c r="O28" s="194"/>
      <c r="P28" s="194"/>
      <c r="Q28" s="194"/>
      <c r="R28" s="192">
        <f t="shared" ref="R28:S28" si="12">SUM(B28+D28+F28+H28+J28)</f>
        <v>22491414</v>
      </c>
      <c r="S28" s="192">
        <f t="shared" si="12"/>
        <v>22231134</v>
      </c>
      <c r="T28" s="192">
        <f t="shared" si="10"/>
        <v>0</v>
      </c>
      <c r="U28" s="192">
        <f>SUM(M28+O28+Q28)</f>
        <v>260280</v>
      </c>
      <c r="V28" s="192">
        <f t="shared" si="11"/>
        <v>22491414</v>
      </c>
      <c r="W28" s="192">
        <f t="shared" si="11"/>
        <v>22491414</v>
      </c>
      <c r="X28" s="212"/>
      <c r="Y28" s="404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</row>
    <row r="29" spans="1:64" s="406" customFormat="1" ht="27" customHeight="1" thickBot="1" x14ac:dyDescent="0.3">
      <c r="A29" s="402" t="s">
        <v>254</v>
      </c>
      <c r="B29" s="403">
        <f>B27+B28</f>
        <v>32336731</v>
      </c>
      <c r="C29" s="403">
        <f>C27+C28</f>
        <v>35406153</v>
      </c>
      <c r="D29" s="403">
        <f t="shared" ref="D29:W29" si="13">D27+D28</f>
        <v>6192475</v>
      </c>
      <c r="E29" s="403">
        <f t="shared" si="13"/>
        <v>6779926</v>
      </c>
      <c r="F29" s="403">
        <f t="shared" si="13"/>
        <v>17701119</v>
      </c>
      <c r="G29" s="403">
        <f t="shared" si="13"/>
        <v>16400577</v>
      </c>
      <c r="H29" s="403">
        <f t="shared" si="13"/>
        <v>0</v>
      </c>
      <c r="I29" s="403">
        <f t="shared" si="13"/>
        <v>0</v>
      </c>
      <c r="J29" s="403">
        <f t="shared" si="13"/>
        <v>0</v>
      </c>
      <c r="K29" s="403">
        <f t="shared" si="13"/>
        <v>357916</v>
      </c>
      <c r="L29" s="403">
        <f t="shared" si="13"/>
        <v>0</v>
      </c>
      <c r="M29" s="403">
        <f t="shared" si="13"/>
        <v>1081780</v>
      </c>
      <c r="N29" s="403">
        <f t="shared" si="13"/>
        <v>0</v>
      </c>
      <c r="O29" s="403">
        <f t="shared" si="13"/>
        <v>0</v>
      </c>
      <c r="P29" s="403">
        <f t="shared" si="13"/>
        <v>0</v>
      </c>
      <c r="Q29" s="403">
        <f t="shared" si="13"/>
        <v>0</v>
      </c>
      <c r="R29" s="403">
        <f t="shared" si="13"/>
        <v>56230325</v>
      </c>
      <c r="S29" s="403">
        <f t="shared" si="13"/>
        <v>58944572</v>
      </c>
      <c r="T29" s="403">
        <f t="shared" si="13"/>
        <v>0</v>
      </c>
      <c r="U29" s="403">
        <f t="shared" si="13"/>
        <v>1081780</v>
      </c>
      <c r="V29" s="403">
        <f t="shared" si="13"/>
        <v>56230325</v>
      </c>
      <c r="W29" s="403">
        <f t="shared" si="13"/>
        <v>60026352</v>
      </c>
      <c r="X29" s="212">
        <f>SUM('[2]4. sz. melléklet'!Z30)</f>
        <v>60026352</v>
      </c>
      <c r="Y29" s="404">
        <f>SUM(X29-W29)</f>
        <v>0</v>
      </c>
      <c r="Z29" s="405"/>
      <c r="AA29" s="405"/>
      <c r="AB29" s="405"/>
      <c r="AC29" s="405"/>
      <c r="AD29" s="405"/>
      <c r="AE29" s="405"/>
      <c r="AF29" s="405"/>
      <c r="AG29" s="405"/>
      <c r="AH29" s="405"/>
      <c r="AI29" s="405"/>
      <c r="AJ29" s="405"/>
      <c r="AK29" s="405"/>
      <c r="AL29" s="405"/>
      <c r="AM29" s="405"/>
      <c r="AN29" s="405"/>
      <c r="AO29" s="405"/>
      <c r="AP29" s="405"/>
      <c r="AQ29" s="405"/>
      <c r="AR29" s="405"/>
      <c r="AS29" s="405"/>
      <c r="AT29" s="405"/>
      <c r="AU29" s="405"/>
      <c r="AV29" s="405"/>
      <c r="AW29" s="405"/>
      <c r="AX29" s="405"/>
      <c r="AY29" s="405"/>
      <c r="AZ29" s="405"/>
      <c r="BA29" s="405"/>
      <c r="BB29" s="405"/>
      <c r="BC29" s="405"/>
      <c r="BD29" s="405"/>
      <c r="BE29" s="405"/>
      <c r="BF29" s="405"/>
      <c r="BG29" s="405"/>
      <c r="BH29" s="405"/>
      <c r="BI29" s="405"/>
      <c r="BJ29" s="405"/>
      <c r="BK29" s="405"/>
      <c r="BL29" s="405"/>
    </row>
    <row r="30" spans="1:64" s="190" customFormat="1" ht="39.950000000000003" customHeight="1" x14ac:dyDescent="0.25">
      <c r="A30" s="186" t="s">
        <v>255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212"/>
      <c r="Y30" s="404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</row>
    <row r="31" spans="1:64" s="190" customFormat="1" ht="39.950000000000003" customHeight="1" x14ac:dyDescent="0.25">
      <c r="A31" s="431" t="s">
        <v>93</v>
      </c>
      <c r="B31" s="192">
        <v>265428507</v>
      </c>
      <c r="C31" s="192">
        <f>SUM(B31+115402)+57800+57317+986700</f>
        <v>266645726</v>
      </c>
      <c r="D31" s="192">
        <v>59440155</v>
      </c>
      <c r="E31" s="192">
        <f>SUM(D31+22503)+11271+11177+15173</f>
        <v>59500279</v>
      </c>
      <c r="F31" s="192">
        <v>42592000</v>
      </c>
      <c r="G31" s="192">
        <f>42592000+908365</f>
        <v>43500365</v>
      </c>
      <c r="H31" s="192"/>
      <c r="I31" s="192"/>
      <c r="J31" s="192"/>
      <c r="K31" s="192"/>
      <c r="L31" s="192"/>
      <c r="M31" s="192"/>
      <c r="N31" s="192"/>
      <c r="O31" s="192"/>
      <c r="P31" s="195"/>
      <c r="Q31" s="195"/>
      <c r="R31" s="192">
        <f t="shared" ref="R31:S35" si="14">SUM(B31+D31+F31+H31+J31)</f>
        <v>367460662</v>
      </c>
      <c r="S31" s="192">
        <f t="shared" si="14"/>
        <v>369646370</v>
      </c>
      <c r="T31" s="192">
        <f t="shared" ref="T31:U35" si="15">SUM(L31+N31+P31)</f>
        <v>0</v>
      </c>
      <c r="U31" s="192">
        <f t="shared" si="15"/>
        <v>0</v>
      </c>
      <c r="V31" s="192">
        <f t="shared" ref="V31:W35" si="16">SUM(R31+T31)</f>
        <v>367460662</v>
      </c>
      <c r="W31" s="192">
        <f t="shared" si="16"/>
        <v>369646370</v>
      </c>
      <c r="X31" s="212"/>
      <c r="Y31" s="404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</row>
    <row r="32" spans="1:64" s="190" customFormat="1" ht="39.950000000000003" hidden="1" customHeight="1" x14ac:dyDescent="0.25">
      <c r="A32" s="593" t="s">
        <v>245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7"/>
      <c r="Q32" s="197"/>
      <c r="R32" s="192">
        <f t="shared" si="14"/>
        <v>0</v>
      </c>
      <c r="S32" s="192">
        <f t="shared" si="14"/>
        <v>0</v>
      </c>
      <c r="T32" s="192">
        <f t="shared" si="15"/>
        <v>0</v>
      </c>
      <c r="U32" s="192">
        <f t="shared" si="15"/>
        <v>0</v>
      </c>
      <c r="V32" s="192">
        <f t="shared" si="16"/>
        <v>0</v>
      </c>
      <c r="W32" s="192">
        <f t="shared" si="16"/>
        <v>0</v>
      </c>
      <c r="X32" s="212">
        <f>SUM('[3]4. sz. melléklet'!Z38)</f>
        <v>40000</v>
      </c>
      <c r="Y32" s="404">
        <f t="shared" si="5"/>
        <v>40000</v>
      </c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</row>
    <row r="33" spans="1:64" s="203" customFormat="1" ht="39.950000000000003" hidden="1" customHeight="1" x14ac:dyDescent="0.25">
      <c r="A33" s="198" t="s">
        <v>94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2">
        <f t="shared" si="14"/>
        <v>0</v>
      </c>
      <c r="S33" s="192">
        <f t="shared" si="14"/>
        <v>0</v>
      </c>
      <c r="T33" s="192">
        <f t="shared" si="15"/>
        <v>0</v>
      </c>
      <c r="U33" s="192">
        <f t="shared" si="15"/>
        <v>0</v>
      </c>
      <c r="V33" s="192">
        <f t="shared" si="16"/>
        <v>0</v>
      </c>
      <c r="W33" s="192">
        <f t="shared" si="16"/>
        <v>0</v>
      </c>
      <c r="X33" s="212">
        <f>SUM('[3]4. sz. melléklet'!Z39)</f>
        <v>2376210506</v>
      </c>
      <c r="Y33" s="404">
        <f t="shared" si="5"/>
        <v>2376210506</v>
      </c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</row>
    <row r="34" spans="1:64" s="203" customFormat="1" ht="39.950000000000003" customHeight="1" x14ac:dyDescent="0.25">
      <c r="A34" s="198" t="s">
        <v>245</v>
      </c>
      <c r="B34" s="199">
        <v>12294000</v>
      </c>
      <c r="C34" s="199">
        <v>12294000</v>
      </c>
      <c r="D34" s="199">
        <v>2227500</v>
      </c>
      <c r="E34" s="199">
        <v>2227500</v>
      </c>
      <c r="F34" s="199">
        <v>64522479</v>
      </c>
      <c r="G34" s="199">
        <f>64522479+3000-2075000</f>
        <v>62450479</v>
      </c>
      <c r="H34" s="199"/>
      <c r="I34" s="199"/>
      <c r="J34" s="199"/>
      <c r="K34" s="199">
        <f>2075000</f>
        <v>2075000</v>
      </c>
      <c r="L34" s="199"/>
      <c r="M34" s="199"/>
      <c r="N34" s="199"/>
      <c r="O34" s="199"/>
      <c r="P34" s="199"/>
      <c r="Q34" s="199"/>
      <c r="R34" s="192">
        <f t="shared" si="14"/>
        <v>79043979</v>
      </c>
      <c r="S34" s="192">
        <f t="shared" si="14"/>
        <v>79046979</v>
      </c>
      <c r="T34" s="192">
        <f t="shared" si="15"/>
        <v>0</v>
      </c>
      <c r="U34" s="192">
        <f t="shared" si="15"/>
        <v>0</v>
      </c>
      <c r="V34" s="192">
        <f t="shared" si="16"/>
        <v>79043979</v>
      </c>
      <c r="W34" s="192">
        <f t="shared" si="16"/>
        <v>79046979</v>
      </c>
      <c r="X34" s="212"/>
      <c r="Y34" s="404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</row>
    <row r="35" spans="1:64" s="203" customFormat="1" ht="39.950000000000003" customHeight="1" thickBot="1" x14ac:dyDescent="0.3">
      <c r="A35" s="407" t="s">
        <v>94</v>
      </c>
      <c r="B35" s="408"/>
      <c r="C35" s="408">
        <f>3618706+3980498</f>
        <v>7599204</v>
      </c>
      <c r="D35" s="408"/>
      <c r="E35" s="408">
        <f>734955+748420</f>
        <v>1483375</v>
      </c>
      <c r="F35" s="408"/>
      <c r="G35" s="408">
        <f>335100+505418</f>
        <v>840518</v>
      </c>
      <c r="H35" s="408"/>
      <c r="I35" s="408"/>
      <c r="J35" s="408"/>
      <c r="K35" s="408">
        <f>23516+26066</f>
        <v>49582</v>
      </c>
      <c r="L35" s="408"/>
      <c r="M35" s="408"/>
      <c r="N35" s="408"/>
      <c r="O35" s="408"/>
      <c r="P35" s="408"/>
      <c r="Q35" s="408"/>
      <c r="R35" s="192">
        <f t="shared" si="14"/>
        <v>0</v>
      </c>
      <c r="S35" s="192">
        <f t="shared" si="14"/>
        <v>9972679</v>
      </c>
      <c r="T35" s="192">
        <f t="shared" si="15"/>
        <v>0</v>
      </c>
      <c r="U35" s="192">
        <f t="shared" si="15"/>
        <v>0</v>
      </c>
      <c r="V35" s="192">
        <f t="shared" si="16"/>
        <v>0</v>
      </c>
      <c r="W35" s="192">
        <f t="shared" si="16"/>
        <v>9972679</v>
      </c>
      <c r="X35" s="212"/>
      <c r="Y35" s="404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</row>
    <row r="36" spans="1:64" s="406" customFormat="1" ht="39.950000000000003" customHeight="1" thickBot="1" x14ac:dyDescent="0.3">
      <c r="A36" s="402" t="s">
        <v>256</v>
      </c>
      <c r="B36" s="403">
        <f>SUM(B31:B35)</f>
        <v>277722507</v>
      </c>
      <c r="C36" s="403">
        <f>SUM(C31:C35)</f>
        <v>286538930</v>
      </c>
      <c r="D36" s="403">
        <f t="shared" ref="D36:V36" si="17">SUM(D31:D35)</f>
        <v>61667655</v>
      </c>
      <c r="E36" s="403">
        <f t="shared" si="17"/>
        <v>63211154</v>
      </c>
      <c r="F36" s="403">
        <f t="shared" si="17"/>
        <v>107114479</v>
      </c>
      <c r="G36" s="403">
        <f t="shared" si="17"/>
        <v>106791362</v>
      </c>
      <c r="H36" s="403">
        <f t="shared" si="17"/>
        <v>0</v>
      </c>
      <c r="I36" s="403">
        <f t="shared" si="17"/>
        <v>0</v>
      </c>
      <c r="J36" s="403">
        <f t="shared" si="17"/>
        <v>0</v>
      </c>
      <c r="K36" s="403">
        <f t="shared" si="17"/>
        <v>2124582</v>
      </c>
      <c r="L36" s="403">
        <f t="shared" si="17"/>
        <v>0</v>
      </c>
      <c r="M36" s="403">
        <f t="shared" si="17"/>
        <v>0</v>
      </c>
      <c r="N36" s="403">
        <f t="shared" si="17"/>
        <v>0</v>
      </c>
      <c r="O36" s="403">
        <f t="shared" si="17"/>
        <v>0</v>
      </c>
      <c r="P36" s="403">
        <f t="shared" si="17"/>
        <v>0</v>
      </c>
      <c r="Q36" s="403">
        <f t="shared" si="17"/>
        <v>0</v>
      </c>
      <c r="R36" s="403">
        <f t="shared" si="17"/>
        <v>446504641</v>
      </c>
      <c r="S36" s="403">
        <f t="shared" si="17"/>
        <v>458666028</v>
      </c>
      <c r="T36" s="403">
        <f t="shared" si="17"/>
        <v>0</v>
      </c>
      <c r="U36" s="403">
        <f t="shared" si="17"/>
        <v>0</v>
      </c>
      <c r="V36" s="403">
        <f t="shared" si="17"/>
        <v>446504641</v>
      </c>
      <c r="W36" s="403">
        <f>SUM(W31:W35)</f>
        <v>458666028</v>
      </c>
      <c r="X36" s="212">
        <f>SUM('[2]4. sz. melléklet'!Z35)</f>
        <v>458666028</v>
      </c>
      <c r="Y36" s="404">
        <f t="shared" si="5"/>
        <v>0</v>
      </c>
      <c r="Z36" s="405"/>
      <c r="AA36" s="405"/>
      <c r="AB36" s="405"/>
      <c r="AC36" s="405"/>
      <c r="AD36" s="405"/>
      <c r="AE36" s="405"/>
      <c r="AF36" s="405"/>
      <c r="AG36" s="405"/>
      <c r="AH36" s="405"/>
      <c r="AI36" s="405"/>
      <c r="AJ36" s="405"/>
      <c r="AK36" s="405"/>
      <c r="AL36" s="405"/>
      <c r="AM36" s="405"/>
      <c r="AN36" s="405"/>
      <c r="AO36" s="405"/>
      <c r="AP36" s="405"/>
      <c r="AQ36" s="405"/>
      <c r="AR36" s="405"/>
      <c r="AS36" s="405"/>
      <c r="AT36" s="405"/>
      <c r="AU36" s="405"/>
      <c r="AV36" s="405"/>
      <c r="AW36" s="405"/>
      <c r="AX36" s="405"/>
      <c r="AY36" s="405"/>
      <c r="AZ36" s="405"/>
      <c r="BA36" s="405"/>
      <c r="BB36" s="405"/>
      <c r="BC36" s="405"/>
      <c r="BD36" s="405"/>
      <c r="BE36" s="405"/>
      <c r="BF36" s="405"/>
      <c r="BG36" s="405"/>
      <c r="BH36" s="405"/>
      <c r="BI36" s="405"/>
      <c r="BJ36" s="405"/>
      <c r="BK36" s="405"/>
      <c r="BL36" s="405"/>
    </row>
    <row r="37" spans="1:64" s="190" customFormat="1" ht="39.950000000000003" customHeight="1" thickBot="1" x14ac:dyDescent="0.3">
      <c r="A37" s="204" t="s">
        <v>257</v>
      </c>
      <c r="B37" s="205">
        <f t="shared" ref="B37:W37" si="18">SUM(B12+B16+B21+B27+B31)</f>
        <v>907058839</v>
      </c>
      <c r="C37" s="205">
        <f t="shared" si="18"/>
        <v>964828260</v>
      </c>
      <c r="D37" s="205">
        <f t="shared" si="18"/>
        <v>186221038</v>
      </c>
      <c r="E37" s="205">
        <f t="shared" si="18"/>
        <v>196751058</v>
      </c>
      <c r="F37" s="205">
        <f t="shared" si="18"/>
        <v>427207469</v>
      </c>
      <c r="G37" s="205">
        <f t="shared" si="18"/>
        <v>496814262</v>
      </c>
      <c r="H37" s="205">
        <f t="shared" si="18"/>
        <v>0</v>
      </c>
      <c r="I37" s="205">
        <f t="shared" si="18"/>
        <v>0</v>
      </c>
      <c r="J37" s="205">
        <f t="shared" si="18"/>
        <v>0</v>
      </c>
      <c r="K37" s="205">
        <f t="shared" si="18"/>
        <v>4316678</v>
      </c>
      <c r="L37" s="205">
        <f t="shared" si="18"/>
        <v>7568000</v>
      </c>
      <c r="M37" s="205">
        <f t="shared" si="18"/>
        <v>12147577</v>
      </c>
      <c r="N37" s="205">
        <f t="shared" si="18"/>
        <v>0</v>
      </c>
      <c r="O37" s="205">
        <f t="shared" si="18"/>
        <v>1128000</v>
      </c>
      <c r="P37" s="205">
        <f t="shared" si="18"/>
        <v>0</v>
      </c>
      <c r="Q37" s="205">
        <f t="shared" si="18"/>
        <v>0</v>
      </c>
      <c r="R37" s="205">
        <f t="shared" si="18"/>
        <v>1520487346</v>
      </c>
      <c r="S37" s="205">
        <f t="shared" si="18"/>
        <v>1662710258</v>
      </c>
      <c r="T37" s="205">
        <f t="shared" si="18"/>
        <v>7568000</v>
      </c>
      <c r="U37" s="205">
        <f t="shared" si="18"/>
        <v>13275577</v>
      </c>
      <c r="V37" s="205">
        <f t="shared" si="18"/>
        <v>1528055346</v>
      </c>
      <c r="W37" s="205">
        <f t="shared" si="18"/>
        <v>1675985835</v>
      </c>
      <c r="X37" s="212"/>
      <c r="Y37" s="404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</row>
    <row r="38" spans="1:64" s="190" customFormat="1" ht="39.950000000000003" customHeight="1" thickBot="1" x14ac:dyDescent="0.3">
      <c r="A38" s="206" t="s">
        <v>258</v>
      </c>
      <c r="B38" s="196">
        <f>SUM(B13+B18+B22+B24+B17+B28+B34+B23)</f>
        <v>279442176</v>
      </c>
      <c r="C38" s="196">
        <f t="shared" ref="C38:W38" si="19">SUM(C13+C18+C22+C24+C17+C28+C34+C23)</f>
        <v>311287955</v>
      </c>
      <c r="D38" s="196">
        <f t="shared" si="19"/>
        <v>29406835</v>
      </c>
      <c r="E38" s="196">
        <f t="shared" si="19"/>
        <v>34396275</v>
      </c>
      <c r="F38" s="196">
        <f t="shared" si="19"/>
        <v>177526348</v>
      </c>
      <c r="G38" s="196">
        <f t="shared" si="19"/>
        <v>191201490</v>
      </c>
      <c r="H38" s="196">
        <f t="shared" si="19"/>
        <v>0</v>
      </c>
      <c r="I38" s="196">
        <f t="shared" si="19"/>
        <v>0</v>
      </c>
      <c r="J38" s="196">
        <f t="shared" si="19"/>
        <v>0</v>
      </c>
      <c r="K38" s="196">
        <f t="shared" si="19"/>
        <v>2075000</v>
      </c>
      <c r="L38" s="196">
        <f t="shared" si="19"/>
        <v>10357184</v>
      </c>
      <c r="M38" s="196">
        <f t="shared" si="19"/>
        <v>11890594</v>
      </c>
      <c r="N38" s="196">
        <f t="shared" si="19"/>
        <v>105196330</v>
      </c>
      <c r="O38" s="196">
        <f t="shared" si="19"/>
        <v>87915778</v>
      </c>
      <c r="P38" s="196">
        <f t="shared" si="19"/>
        <v>0</v>
      </c>
      <c r="Q38" s="196">
        <f t="shared" si="19"/>
        <v>0</v>
      </c>
      <c r="R38" s="196">
        <f t="shared" si="19"/>
        <v>486375359</v>
      </c>
      <c r="S38" s="196">
        <f t="shared" si="19"/>
        <v>538960720</v>
      </c>
      <c r="T38" s="196">
        <f t="shared" si="19"/>
        <v>115553514</v>
      </c>
      <c r="U38" s="196">
        <f t="shared" si="19"/>
        <v>99806372</v>
      </c>
      <c r="V38" s="196">
        <f t="shared" si="19"/>
        <v>601928873</v>
      </c>
      <c r="W38" s="196">
        <f t="shared" si="19"/>
        <v>638767092</v>
      </c>
      <c r="X38" s="212"/>
      <c r="Y38" s="404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</row>
    <row r="39" spans="1:64" ht="39.950000000000003" customHeight="1" thickBot="1" x14ac:dyDescent="0.3">
      <c r="A39" s="208" t="s">
        <v>259</v>
      </c>
      <c r="B39" s="207">
        <f>SUM(B35)</f>
        <v>0</v>
      </c>
      <c r="C39" s="207">
        <f>SUM(C35)</f>
        <v>7599204</v>
      </c>
      <c r="D39" s="207">
        <f t="shared" ref="D39:W39" si="20">SUM(D35)</f>
        <v>0</v>
      </c>
      <c r="E39" s="207">
        <f t="shared" si="20"/>
        <v>1483375</v>
      </c>
      <c r="F39" s="207">
        <f t="shared" si="20"/>
        <v>0</v>
      </c>
      <c r="G39" s="207">
        <f t="shared" si="20"/>
        <v>840518</v>
      </c>
      <c r="H39" s="207">
        <f t="shared" si="20"/>
        <v>0</v>
      </c>
      <c r="I39" s="207">
        <f t="shared" si="20"/>
        <v>0</v>
      </c>
      <c r="J39" s="207">
        <f t="shared" si="20"/>
        <v>0</v>
      </c>
      <c r="K39" s="207">
        <f t="shared" si="20"/>
        <v>49582</v>
      </c>
      <c r="L39" s="207">
        <f t="shared" si="20"/>
        <v>0</v>
      </c>
      <c r="M39" s="207">
        <f t="shared" si="20"/>
        <v>0</v>
      </c>
      <c r="N39" s="207">
        <f t="shared" si="20"/>
        <v>0</v>
      </c>
      <c r="O39" s="207">
        <f t="shared" si="20"/>
        <v>0</v>
      </c>
      <c r="P39" s="207">
        <f t="shared" si="20"/>
        <v>0</v>
      </c>
      <c r="Q39" s="207">
        <f t="shared" si="20"/>
        <v>0</v>
      </c>
      <c r="R39" s="207">
        <f t="shared" si="20"/>
        <v>0</v>
      </c>
      <c r="S39" s="207">
        <f t="shared" si="20"/>
        <v>9972679</v>
      </c>
      <c r="T39" s="207">
        <f t="shared" si="20"/>
        <v>0</v>
      </c>
      <c r="U39" s="207">
        <f t="shared" si="20"/>
        <v>0</v>
      </c>
      <c r="V39" s="207">
        <f t="shared" si="20"/>
        <v>0</v>
      </c>
      <c r="W39" s="207">
        <f t="shared" si="20"/>
        <v>9972679</v>
      </c>
      <c r="X39" s="212"/>
      <c r="Y39" s="404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</row>
    <row r="40" spans="1:64" s="276" customFormat="1" ht="39.950000000000003" customHeight="1" thickBot="1" x14ac:dyDescent="0.3">
      <c r="A40" s="402" t="s">
        <v>260</v>
      </c>
      <c r="B40" s="403">
        <f>SUM(B37:B39)</f>
        <v>1186501015</v>
      </c>
      <c r="C40" s="403">
        <f>SUM(C37:C39)</f>
        <v>1283715419</v>
      </c>
      <c r="D40" s="403">
        <f t="shared" ref="D40:V40" si="21">SUM(D37:D39)</f>
        <v>215627873</v>
      </c>
      <c r="E40" s="403">
        <f t="shared" si="21"/>
        <v>232630708</v>
      </c>
      <c r="F40" s="403">
        <f t="shared" si="21"/>
        <v>604733817</v>
      </c>
      <c r="G40" s="403">
        <f t="shared" si="21"/>
        <v>688856270</v>
      </c>
      <c r="H40" s="403">
        <f t="shared" si="21"/>
        <v>0</v>
      </c>
      <c r="I40" s="403">
        <f t="shared" si="21"/>
        <v>0</v>
      </c>
      <c r="J40" s="403">
        <f t="shared" si="21"/>
        <v>0</v>
      </c>
      <c r="K40" s="403">
        <f t="shared" si="21"/>
        <v>6441260</v>
      </c>
      <c r="L40" s="403">
        <f t="shared" si="21"/>
        <v>17925184</v>
      </c>
      <c r="M40" s="403">
        <f t="shared" si="21"/>
        <v>24038171</v>
      </c>
      <c r="N40" s="403">
        <f t="shared" si="21"/>
        <v>105196330</v>
      </c>
      <c r="O40" s="403">
        <f t="shared" si="21"/>
        <v>89043778</v>
      </c>
      <c r="P40" s="403">
        <f t="shared" si="21"/>
        <v>0</v>
      </c>
      <c r="Q40" s="403">
        <f t="shared" si="21"/>
        <v>0</v>
      </c>
      <c r="R40" s="403">
        <f t="shared" si="21"/>
        <v>2006862705</v>
      </c>
      <c r="S40" s="403">
        <f t="shared" si="21"/>
        <v>2211643657</v>
      </c>
      <c r="T40" s="403">
        <f t="shared" si="21"/>
        <v>123121514</v>
      </c>
      <c r="U40" s="403">
        <f t="shared" si="21"/>
        <v>113081949</v>
      </c>
      <c r="V40" s="403">
        <f t="shared" si="21"/>
        <v>2129984219</v>
      </c>
      <c r="W40" s="403">
        <f>SUM(W37:W39)</f>
        <v>2324725606</v>
      </c>
      <c r="X40" s="212">
        <f>SUM('[2]4. sz. melléklet'!Z39)</f>
        <v>2324725606</v>
      </c>
      <c r="Y40" s="404">
        <f t="shared" si="5"/>
        <v>0</v>
      </c>
      <c r="Z40" s="409"/>
      <c r="AA40" s="409"/>
      <c r="AB40" s="409"/>
      <c r="AC40" s="409"/>
      <c r="AD40" s="409"/>
      <c r="AE40" s="409"/>
      <c r="AF40" s="409"/>
      <c r="AG40" s="409"/>
      <c r="AH40" s="409"/>
      <c r="AI40" s="409"/>
      <c r="AJ40" s="409"/>
      <c r="AK40" s="409"/>
      <c r="AL40" s="409"/>
      <c r="AM40" s="409"/>
      <c r="AN40" s="409"/>
      <c r="AO40" s="409"/>
      <c r="AP40" s="409"/>
      <c r="AQ40" s="409"/>
      <c r="AR40" s="409"/>
      <c r="AS40" s="409"/>
      <c r="AT40" s="409"/>
      <c r="AU40" s="409"/>
      <c r="AV40" s="409"/>
      <c r="AW40" s="409"/>
      <c r="AX40" s="409"/>
      <c r="AY40" s="409"/>
      <c r="AZ40" s="409"/>
      <c r="BA40" s="409"/>
      <c r="BB40" s="409"/>
      <c r="BC40" s="409"/>
      <c r="BD40" s="409"/>
      <c r="BE40" s="409"/>
      <c r="BF40" s="409"/>
      <c r="BG40" s="409"/>
      <c r="BH40" s="409"/>
      <c r="BI40" s="409"/>
      <c r="BJ40" s="409"/>
      <c r="BK40" s="409"/>
      <c r="BL40" s="409"/>
    </row>
    <row r="41" spans="1:64" s="180" customFormat="1" ht="14.25" x14ac:dyDescent="0.2">
      <c r="A41" s="214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2"/>
      <c r="Y41" s="404"/>
      <c r="Z41" s="215"/>
      <c r="AA41" s="215"/>
      <c r="AB41" s="215"/>
      <c r="AC41" s="215"/>
      <c r="AD41" s="215"/>
      <c r="AE41" s="215"/>
    </row>
    <row r="42" spans="1:64" s="180" customFormat="1" ht="17.25" customHeight="1" x14ac:dyDescent="0.2">
      <c r="A42" s="215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2"/>
      <c r="Y42" s="404"/>
      <c r="Z42" s="215"/>
      <c r="AA42" s="215"/>
      <c r="AB42" s="215"/>
      <c r="AC42" s="215"/>
      <c r="AD42" s="215"/>
      <c r="AE42" s="215"/>
    </row>
    <row r="43" spans="1:64" s="180" customFormat="1" ht="12.75" x14ac:dyDescent="0.2">
      <c r="A43" s="215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</row>
    <row r="44" spans="1:64" s="180" customFormat="1" ht="17.25" customHeight="1" x14ac:dyDescent="0.2">
      <c r="A44" s="215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</row>
    <row r="45" spans="1:64" s="180" customFormat="1" ht="12.75" x14ac:dyDescent="0.2">
      <c r="A45" s="215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</row>
    <row r="46" spans="1:64" s="180" customFormat="1" ht="17.25" customHeight="1" x14ac:dyDescent="0.2">
      <c r="A46" s="215"/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</row>
    <row r="47" spans="1:64" s="180" customFormat="1" ht="12.75" x14ac:dyDescent="0.2">
      <c r="A47" s="215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</row>
    <row r="48" spans="1:64" s="180" customFormat="1" ht="17.25" customHeight="1" x14ac:dyDescent="0.2">
      <c r="A48" s="215"/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</row>
    <row r="49" spans="1:31" s="180" customFormat="1" ht="12.75" x14ac:dyDescent="0.2">
      <c r="A49" s="215"/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</row>
    <row r="50" spans="1:31" s="180" customFormat="1" ht="17.25" customHeight="1" x14ac:dyDescent="0.2">
      <c r="A50" s="215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</row>
    <row r="51" spans="1:31" s="180" customFormat="1" ht="17.25" customHeight="1" x14ac:dyDescent="0.2">
      <c r="A51" s="215"/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</row>
    <row r="52" spans="1:31" s="180" customFormat="1" ht="12.75" x14ac:dyDescent="0.2">
      <c r="A52" s="215"/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</row>
    <row r="53" spans="1:31" s="180" customFormat="1" ht="17.25" customHeight="1" x14ac:dyDescent="0.2">
      <c r="A53" s="215"/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</row>
    <row r="54" spans="1:31" s="180" customFormat="1" ht="12.75" x14ac:dyDescent="0.2">
      <c r="A54" s="215"/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</row>
    <row r="55" spans="1:31" s="180" customFormat="1" ht="17.25" customHeight="1" x14ac:dyDescent="0.2">
      <c r="A55" s="215"/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</row>
    <row r="56" spans="1:31" s="180" customFormat="1" ht="12.75" x14ac:dyDescent="0.2">
      <c r="A56" s="215"/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</row>
    <row r="57" spans="1:31" s="180" customFormat="1" ht="17.25" customHeight="1" x14ac:dyDescent="0.2">
      <c r="A57" s="215"/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</row>
    <row r="58" spans="1:31" s="180" customFormat="1" ht="12.75" x14ac:dyDescent="0.2">
      <c r="A58" s="215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</row>
    <row r="59" spans="1:31" s="180" customFormat="1" ht="17.25" customHeight="1" x14ac:dyDescent="0.2">
      <c r="A59" s="215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</row>
    <row r="60" spans="1:31" s="180" customFormat="1" ht="12.75" x14ac:dyDescent="0.2">
      <c r="A60" s="215"/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</row>
    <row r="61" spans="1:31" s="180" customFormat="1" ht="17.25" customHeight="1" x14ac:dyDescent="0.2">
      <c r="A61" s="215"/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</row>
    <row r="62" spans="1:31" s="180" customFormat="1" ht="12.75" x14ac:dyDescent="0.2">
      <c r="A62" s="215"/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</row>
    <row r="63" spans="1:31" s="180" customFormat="1" ht="17.25" customHeight="1" x14ac:dyDescent="0.2">
      <c r="A63" s="215"/>
      <c r="B63" s="215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</row>
    <row r="64" spans="1:31" s="180" customFormat="1" ht="12.75" x14ac:dyDescent="0.2">
      <c r="A64" s="215"/>
      <c r="B64" s="215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</row>
    <row r="65" spans="1:31" s="180" customFormat="1" ht="17.25" customHeight="1" x14ac:dyDescent="0.2">
      <c r="A65" s="215"/>
      <c r="B65" s="215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</row>
    <row r="66" spans="1:31" s="180" customFormat="1" ht="12.75" x14ac:dyDescent="0.2">
      <c r="A66" s="215"/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</row>
    <row r="67" spans="1:31" s="180" customFormat="1" ht="17.25" customHeight="1" x14ac:dyDescent="0.2">
      <c r="A67" s="215"/>
      <c r="B67" s="215"/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</row>
    <row r="68" spans="1:31" s="180" customFormat="1" ht="12.75" x14ac:dyDescent="0.2">
      <c r="A68" s="215"/>
      <c r="B68" s="215"/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</row>
    <row r="69" spans="1:31" s="180" customFormat="1" ht="17.25" customHeight="1" x14ac:dyDescent="0.2">
      <c r="A69" s="215"/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</row>
    <row r="70" spans="1:31" s="180" customFormat="1" ht="12.75" x14ac:dyDescent="0.2">
      <c r="A70" s="215"/>
      <c r="B70" s="215"/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</row>
    <row r="71" spans="1:31" s="180" customFormat="1" ht="17.25" customHeight="1" x14ac:dyDescent="0.2">
      <c r="A71" s="215"/>
      <c r="B71" s="215"/>
      <c r="C71" s="215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</row>
    <row r="72" spans="1:31" s="180" customFormat="1" ht="12.75" x14ac:dyDescent="0.2">
      <c r="A72" s="215"/>
      <c r="B72" s="215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</row>
    <row r="73" spans="1:31" s="180" customFormat="1" ht="17.25" customHeight="1" x14ac:dyDescent="0.2">
      <c r="A73" s="215"/>
      <c r="B73" s="215"/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</row>
    <row r="74" spans="1:31" s="180" customFormat="1" ht="12.75" x14ac:dyDescent="0.2">
      <c r="A74" s="215"/>
      <c r="B74" s="215"/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</row>
    <row r="75" spans="1:31" s="180" customFormat="1" ht="17.25" customHeight="1" x14ac:dyDescent="0.2">
      <c r="A75" s="215"/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</row>
    <row r="76" spans="1:31" s="180" customFormat="1" ht="12.75" x14ac:dyDescent="0.2">
      <c r="A76" s="215"/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</row>
    <row r="77" spans="1:31" s="180" customFormat="1" ht="17.25" customHeight="1" x14ac:dyDescent="0.2">
      <c r="A77" s="215"/>
      <c r="B77" s="215"/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</row>
    <row r="78" spans="1:31" s="180" customFormat="1" ht="12.75" x14ac:dyDescent="0.2">
      <c r="A78" s="215"/>
      <c r="B78" s="215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</row>
    <row r="79" spans="1:31" s="180" customFormat="1" ht="17.25" customHeight="1" x14ac:dyDescent="0.2">
      <c r="A79" s="215"/>
      <c r="B79" s="215"/>
      <c r="C79" s="215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</row>
    <row r="80" spans="1:31" s="180" customFormat="1" ht="12.75" x14ac:dyDescent="0.2">
      <c r="A80" s="215"/>
      <c r="B80" s="215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</row>
    <row r="81" spans="1:31" s="180" customFormat="1" ht="17.25" customHeight="1" x14ac:dyDescent="0.2">
      <c r="A81" s="215"/>
      <c r="B81" s="215"/>
      <c r="C81" s="215"/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</row>
    <row r="82" spans="1:31" s="180" customFormat="1" ht="12.75" x14ac:dyDescent="0.2">
      <c r="A82" s="215"/>
      <c r="B82" s="215"/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</row>
    <row r="83" spans="1:31" s="180" customFormat="1" ht="17.25" customHeight="1" x14ac:dyDescent="0.2">
      <c r="A83" s="215"/>
      <c r="B83" s="215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</row>
    <row r="84" spans="1:31" s="180" customFormat="1" ht="12.75" x14ac:dyDescent="0.2">
      <c r="A84" s="215"/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</row>
    <row r="85" spans="1:31" s="180" customFormat="1" ht="17.25" customHeight="1" x14ac:dyDescent="0.2">
      <c r="A85" s="215"/>
      <c r="B85" s="215"/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</row>
    <row r="86" spans="1:31" s="180" customFormat="1" ht="12.75" x14ac:dyDescent="0.2">
      <c r="A86" s="215"/>
      <c r="B86" s="215"/>
      <c r="C86" s="215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</row>
    <row r="87" spans="1:31" s="180" customFormat="1" ht="17.25" customHeight="1" x14ac:dyDescent="0.2">
      <c r="A87" s="215"/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</row>
    <row r="88" spans="1:31" s="180" customFormat="1" ht="12.75" x14ac:dyDescent="0.2"/>
    <row r="89" spans="1:31" s="180" customFormat="1" ht="17.25" customHeight="1" x14ac:dyDescent="0.2"/>
    <row r="90" spans="1:31" s="180" customFormat="1" ht="12.75" x14ac:dyDescent="0.2"/>
    <row r="91" spans="1:31" s="180" customFormat="1" ht="17.25" customHeight="1" x14ac:dyDescent="0.2"/>
    <row r="92" spans="1:31" s="180" customFormat="1" ht="12.75" x14ac:dyDescent="0.2"/>
    <row r="93" spans="1:31" s="180" customFormat="1" ht="17.25" customHeight="1" x14ac:dyDescent="0.2"/>
    <row r="94" spans="1:31" s="180" customFormat="1" ht="12.75" x14ac:dyDescent="0.2"/>
    <row r="95" spans="1:31" s="180" customFormat="1" ht="17.25" customHeight="1" x14ac:dyDescent="0.2"/>
    <row r="96" spans="1:31" s="180" customFormat="1" ht="12.75" x14ac:dyDescent="0.2"/>
    <row r="97" s="180" customFormat="1" ht="17.25" customHeight="1" x14ac:dyDescent="0.2"/>
    <row r="98" s="180" customFormat="1" ht="12.75" x14ac:dyDescent="0.2"/>
    <row r="99" s="180" customFormat="1" ht="17.25" customHeight="1" x14ac:dyDescent="0.2"/>
    <row r="100" s="180" customFormat="1" ht="12.75" x14ac:dyDescent="0.2"/>
    <row r="101" s="180" customFormat="1" ht="17.25" customHeight="1" x14ac:dyDescent="0.2"/>
    <row r="102" s="180" customFormat="1" ht="12.75" x14ac:dyDescent="0.2"/>
    <row r="103" s="180" customFormat="1" ht="17.25" customHeight="1" x14ac:dyDescent="0.2"/>
    <row r="104" s="180" customFormat="1" ht="12.75" x14ac:dyDescent="0.2"/>
    <row r="105" s="180" customFormat="1" ht="17.25" customHeight="1" x14ac:dyDescent="0.2"/>
    <row r="106" s="180" customFormat="1" ht="12.75" x14ac:dyDescent="0.2"/>
    <row r="107" s="180" customFormat="1" ht="17.25" customHeight="1" x14ac:dyDescent="0.2"/>
    <row r="108" s="180" customFormat="1" ht="12.75" x14ac:dyDescent="0.2"/>
    <row r="109" s="180" customFormat="1" ht="17.25" customHeight="1" x14ac:dyDescent="0.2"/>
    <row r="110" s="180" customFormat="1" ht="12.75" x14ac:dyDescent="0.2"/>
    <row r="111" s="180" customFormat="1" ht="17.25" customHeight="1" x14ac:dyDescent="0.2"/>
    <row r="112" s="180" customFormat="1" ht="12.75" x14ac:dyDescent="0.2"/>
    <row r="113" s="180" customFormat="1" ht="17.25" customHeight="1" x14ac:dyDescent="0.2"/>
    <row r="114" s="180" customFormat="1" ht="12.75" x14ac:dyDescent="0.2"/>
    <row r="115" s="180" customFormat="1" ht="17.25" customHeight="1" x14ac:dyDescent="0.2"/>
    <row r="116" s="180" customFormat="1" ht="12.75" x14ac:dyDescent="0.2"/>
    <row r="117" s="180" customFormat="1" ht="17.25" customHeight="1" x14ac:dyDescent="0.2"/>
    <row r="118" s="180" customFormat="1" ht="12.75" x14ac:dyDescent="0.2"/>
    <row r="119" s="180" customFormat="1" ht="17.25" customHeight="1" x14ac:dyDescent="0.2"/>
    <row r="120" s="180" customFormat="1" ht="12.75" x14ac:dyDescent="0.2"/>
    <row r="121" s="180" customFormat="1" ht="17.25" customHeight="1" x14ac:dyDescent="0.2"/>
    <row r="122" s="180" customFormat="1" ht="12.75" x14ac:dyDescent="0.2"/>
    <row r="123" s="180" customFormat="1" ht="17.25" customHeight="1" x14ac:dyDescent="0.2"/>
    <row r="124" s="180" customFormat="1" ht="12.75" x14ac:dyDescent="0.2"/>
    <row r="125" s="180" customFormat="1" ht="17.25" customHeight="1" x14ac:dyDescent="0.2"/>
    <row r="126" s="180" customFormat="1" ht="12.75" x14ac:dyDescent="0.2"/>
    <row r="127" s="180" customFormat="1" ht="17.25" customHeight="1" x14ac:dyDescent="0.2"/>
    <row r="128" s="180" customFormat="1" ht="12.75" x14ac:dyDescent="0.2"/>
    <row r="129" s="180" customFormat="1" ht="17.25" customHeight="1" x14ac:dyDescent="0.2"/>
    <row r="130" s="180" customFormat="1" ht="12.75" x14ac:dyDescent="0.2"/>
    <row r="131" s="180" customFormat="1" ht="17.25" customHeight="1" x14ac:dyDescent="0.2"/>
    <row r="132" s="180" customFormat="1" ht="12.75" x14ac:dyDescent="0.2"/>
    <row r="133" s="180" customFormat="1" ht="17.25" customHeight="1" x14ac:dyDescent="0.2"/>
    <row r="134" s="180" customFormat="1" ht="12.75" x14ac:dyDescent="0.2"/>
    <row r="135" s="180" customFormat="1" ht="17.25" customHeight="1" x14ac:dyDescent="0.2"/>
    <row r="136" s="180" customFormat="1" ht="12.75" x14ac:dyDescent="0.2"/>
    <row r="137" s="180" customFormat="1" ht="17.25" customHeight="1" x14ac:dyDescent="0.2"/>
    <row r="138" s="180" customFormat="1" ht="12.75" x14ac:dyDescent="0.2"/>
    <row r="139" s="180" customFormat="1" ht="17.25" customHeight="1" x14ac:dyDescent="0.2"/>
    <row r="140" s="180" customFormat="1" ht="12.75" x14ac:dyDescent="0.2"/>
  </sheetData>
  <mergeCells count="16">
    <mergeCell ref="N7:O9"/>
    <mergeCell ref="P7:Q9"/>
    <mergeCell ref="R7:W8"/>
    <mergeCell ref="R9:S9"/>
    <mergeCell ref="T9:U9"/>
    <mergeCell ref="V9:W9"/>
    <mergeCell ref="A4:V4"/>
    <mergeCell ref="T5:V5"/>
    <mergeCell ref="A6:A10"/>
    <mergeCell ref="R6:W6"/>
    <mergeCell ref="B7:C9"/>
    <mergeCell ref="D7:E9"/>
    <mergeCell ref="F7:G9"/>
    <mergeCell ref="H7:I9"/>
    <mergeCell ref="J7:K9"/>
    <mergeCell ref="L7:M9"/>
  </mergeCells>
  <pageMargins left="0.7" right="0.7" top="0.75" bottom="0.75" header="0.3" footer="0.3"/>
  <pageSetup paperSize="9" scale="36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73" zoomScaleNormal="100" zoomScaleSheetLayoutView="73" workbookViewId="0"/>
  </sheetViews>
  <sheetFormatPr defaultColWidth="17.140625" defaultRowHeight="15" x14ac:dyDescent="0.25"/>
  <cols>
    <col min="1" max="1" width="57.5703125" customWidth="1"/>
    <col min="2" max="2" width="17.140625" style="264"/>
    <col min="3" max="3" width="15.140625" customWidth="1"/>
    <col min="4" max="5" width="16.5703125" customWidth="1"/>
    <col min="6" max="6" width="14.5703125" customWidth="1"/>
    <col min="7" max="7" width="15.140625" customWidth="1"/>
    <col min="8" max="8" width="15.28515625" customWidth="1"/>
    <col min="9" max="9" width="10.5703125" hidden="1" customWidth="1"/>
    <col min="10" max="10" width="17.28515625" customWidth="1"/>
    <col min="11" max="11" width="12.28515625" customWidth="1"/>
    <col min="12" max="12" width="15" customWidth="1"/>
    <col min="13" max="13" width="39.140625" customWidth="1"/>
    <col min="14" max="253" width="9.140625" customWidth="1"/>
    <col min="254" max="254" width="57.5703125" customWidth="1"/>
  </cols>
  <sheetData>
    <row r="1" spans="1:13" s="412" customFormat="1" ht="15.75" x14ac:dyDescent="0.25">
      <c r="A1" s="411" t="s">
        <v>632</v>
      </c>
      <c r="B1" s="266"/>
    </row>
    <row r="2" spans="1:13" x14ac:dyDescent="0.25">
      <c r="A2" s="180"/>
      <c r="B2" s="266"/>
    </row>
    <row r="3" spans="1:13" x14ac:dyDescent="0.25">
      <c r="A3" s="180"/>
      <c r="B3" s="266"/>
    </row>
    <row r="4" spans="1:13" ht="15.75" x14ac:dyDescent="0.25">
      <c r="A4" s="185"/>
      <c r="B4" s="263"/>
    </row>
    <row r="5" spans="1:13" s="184" customFormat="1" ht="17.25" x14ac:dyDescent="0.25">
      <c r="A5" s="713" t="s">
        <v>455</v>
      </c>
      <c r="B5" s="713"/>
      <c r="C5" s="713"/>
      <c r="D5" s="713"/>
      <c r="E5" s="713"/>
      <c r="F5" s="713"/>
      <c r="G5" s="713"/>
      <c r="H5" s="713"/>
      <c r="I5" s="713"/>
      <c r="J5" s="713"/>
    </row>
    <row r="6" spans="1:13" s="184" customFormat="1" ht="17.25" x14ac:dyDescent="0.25">
      <c r="A6" s="713" t="s">
        <v>456</v>
      </c>
      <c r="B6" s="713"/>
      <c r="C6" s="713"/>
      <c r="D6" s="713"/>
      <c r="E6" s="713"/>
      <c r="F6" s="713"/>
      <c r="G6" s="713"/>
      <c r="H6" s="713"/>
      <c r="I6" s="713"/>
      <c r="J6" s="713"/>
    </row>
    <row r="7" spans="1:13" ht="15.75" x14ac:dyDescent="0.25">
      <c r="A7" s="185"/>
      <c r="B7" s="263"/>
      <c r="C7" s="185"/>
      <c r="D7" s="185"/>
      <c r="E7" s="185"/>
      <c r="F7" s="185"/>
    </row>
    <row r="8" spans="1:13" ht="15.75" x14ac:dyDescent="0.25">
      <c r="A8" s="185"/>
      <c r="B8" s="263"/>
      <c r="C8" s="185"/>
      <c r="D8" s="185"/>
      <c r="E8" s="185"/>
      <c r="F8" s="185"/>
    </row>
    <row r="9" spans="1:13" ht="16.5" thickBot="1" x14ac:dyDescent="0.3">
      <c r="A9" s="185"/>
      <c r="B9" s="263"/>
      <c r="C9" s="185"/>
      <c r="D9" s="185"/>
      <c r="E9" s="185"/>
      <c r="F9" s="185"/>
    </row>
    <row r="10" spans="1:13" s="413" customFormat="1" ht="16.5" customHeight="1" thickBot="1" x14ac:dyDescent="0.3">
      <c r="A10" s="709" t="s">
        <v>223</v>
      </c>
      <c r="B10" s="716" t="s">
        <v>457</v>
      </c>
      <c r="C10" s="709" t="s">
        <v>609</v>
      </c>
      <c r="D10" s="710"/>
      <c r="E10" s="720" t="s">
        <v>458</v>
      </c>
      <c r="F10" s="720"/>
      <c r="G10" s="720"/>
      <c r="H10" s="720"/>
      <c r="I10" s="710"/>
      <c r="J10" s="594"/>
      <c r="K10" s="624" t="s">
        <v>459</v>
      </c>
      <c r="L10" s="624" t="s">
        <v>460</v>
      </c>
      <c r="M10" s="624" t="s">
        <v>461</v>
      </c>
    </row>
    <row r="11" spans="1:13" s="178" customFormat="1" ht="16.5" thickBot="1" x14ac:dyDescent="0.3">
      <c r="A11" s="714"/>
      <c r="B11" s="717"/>
      <c r="C11" s="718"/>
      <c r="D11" s="719"/>
      <c r="E11" s="721"/>
      <c r="F11" s="721"/>
      <c r="G11" s="721"/>
      <c r="H11" s="721"/>
      <c r="I11" s="712"/>
      <c r="J11" s="595"/>
      <c r="K11" s="624"/>
      <c r="L11" s="624"/>
      <c r="M11" s="624"/>
    </row>
    <row r="12" spans="1:13" s="178" customFormat="1" ht="45.75" customHeight="1" thickBot="1" x14ac:dyDescent="0.3">
      <c r="A12" s="714"/>
      <c r="B12" s="717"/>
      <c r="C12" s="711"/>
      <c r="D12" s="712"/>
      <c r="E12" s="709" t="s">
        <v>462</v>
      </c>
      <c r="F12" s="710"/>
      <c r="G12" s="709" t="s">
        <v>463</v>
      </c>
      <c r="H12" s="710"/>
      <c r="I12" s="709" t="s">
        <v>610</v>
      </c>
      <c r="J12" s="710"/>
      <c r="K12" s="624"/>
      <c r="L12" s="624"/>
      <c r="M12" s="624"/>
    </row>
    <row r="13" spans="1:13" s="178" customFormat="1" ht="56.25" customHeight="1" thickBot="1" x14ac:dyDescent="0.3">
      <c r="A13" s="714"/>
      <c r="B13" s="717"/>
      <c r="C13" s="596" t="s">
        <v>123</v>
      </c>
      <c r="D13" s="597" t="s">
        <v>353</v>
      </c>
      <c r="E13" s="711"/>
      <c r="F13" s="712"/>
      <c r="G13" s="711"/>
      <c r="H13" s="712"/>
      <c r="I13" s="711"/>
      <c r="J13" s="712"/>
      <c r="K13" s="624"/>
      <c r="L13" s="624"/>
      <c r="M13" s="624"/>
    </row>
    <row r="14" spans="1:13" s="178" customFormat="1" ht="48" thickBot="1" x14ac:dyDescent="0.3">
      <c r="A14" s="715"/>
      <c r="B14" s="414" t="s">
        <v>464</v>
      </c>
      <c r="C14" s="414"/>
      <c r="D14" s="414"/>
      <c r="E14" s="415" t="s">
        <v>465</v>
      </c>
      <c r="F14" s="415" t="s">
        <v>353</v>
      </c>
      <c r="G14" s="415" t="s">
        <v>465</v>
      </c>
      <c r="H14" s="415" t="s">
        <v>353</v>
      </c>
      <c r="I14" s="415" t="s">
        <v>465</v>
      </c>
      <c r="J14" s="415" t="s">
        <v>353</v>
      </c>
      <c r="K14" s="624"/>
      <c r="L14" s="624"/>
      <c r="M14" s="624"/>
    </row>
    <row r="15" spans="1:13" s="178" customFormat="1" ht="21.75" customHeight="1" x14ac:dyDescent="0.25">
      <c r="A15" s="431" t="s">
        <v>466</v>
      </c>
      <c r="B15" s="432">
        <v>120.5</v>
      </c>
      <c r="C15" s="432">
        <f>SUM(E15+G15)</f>
        <v>123.5</v>
      </c>
      <c r="D15" s="548">
        <f>SUM(F15+H15)</f>
        <v>124.5</v>
      </c>
      <c r="E15" s="416">
        <v>119</v>
      </c>
      <c r="F15" s="416">
        <f>119+1</f>
        <v>120</v>
      </c>
      <c r="G15" s="434">
        <v>4.5</v>
      </c>
      <c r="H15" s="434">
        <v>4.5</v>
      </c>
      <c r="I15" s="433">
        <v>9</v>
      </c>
      <c r="J15" s="433">
        <v>9</v>
      </c>
      <c r="K15" s="417">
        <v>4</v>
      </c>
      <c r="L15" s="418">
        <v>25</v>
      </c>
      <c r="M15" s="419"/>
    </row>
    <row r="16" spans="1:13" s="178" customFormat="1" ht="41.25" customHeight="1" x14ac:dyDescent="0.25">
      <c r="A16" s="420" t="s">
        <v>280</v>
      </c>
      <c r="B16" s="421">
        <v>28.5</v>
      </c>
      <c r="C16" s="421">
        <f t="shared" ref="C16:D21" si="0">SUM(E16+G16)</f>
        <v>28.5</v>
      </c>
      <c r="D16" s="421">
        <f>SUM(F16+H16)</f>
        <v>28.5</v>
      </c>
      <c r="E16" s="422">
        <v>28</v>
      </c>
      <c r="F16" s="416">
        <v>28</v>
      </c>
      <c r="G16" s="423">
        <v>0.5</v>
      </c>
      <c r="H16" s="423">
        <v>0.5</v>
      </c>
      <c r="I16" s="424">
        <v>1</v>
      </c>
      <c r="J16" s="424">
        <v>1</v>
      </c>
      <c r="K16" s="425">
        <v>4</v>
      </c>
      <c r="L16" s="425">
        <v>30</v>
      </c>
      <c r="M16" s="426"/>
    </row>
    <row r="17" spans="1:13" s="178" customFormat="1" ht="27.75" customHeight="1" x14ac:dyDescent="0.25">
      <c r="A17" s="420" t="s">
        <v>628</v>
      </c>
      <c r="B17" s="421">
        <v>9.75</v>
      </c>
      <c r="C17" s="421">
        <f t="shared" si="0"/>
        <v>9.75</v>
      </c>
      <c r="D17" s="421">
        <f t="shared" si="0"/>
        <v>10.75</v>
      </c>
      <c r="E17" s="427">
        <v>9</v>
      </c>
      <c r="F17" s="427">
        <v>10</v>
      </c>
      <c r="G17" s="591">
        <v>0.75</v>
      </c>
      <c r="H17" s="591">
        <v>0.75</v>
      </c>
      <c r="I17" s="590">
        <v>1</v>
      </c>
      <c r="J17" s="590">
        <v>1</v>
      </c>
      <c r="K17" s="429">
        <v>6</v>
      </c>
      <c r="L17" s="429">
        <v>2</v>
      </c>
      <c r="M17" s="428"/>
    </row>
    <row r="18" spans="1:13" s="178" customFormat="1" ht="44.25" customHeight="1" x14ac:dyDescent="0.25">
      <c r="A18" s="723" t="s">
        <v>467</v>
      </c>
      <c r="B18" s="725">
        <v>41.25</v>
      </c>
      <c r="C18" s="725">
        <f>SUM(E18+G18)</f>
        <v>40.25</v>
      </c>
      <c r="D18" s="725">
        <f>SUM(F18+H18)</f>
        <v>41.25</v>
      </c>
      <c r="E18" s="705">
        <v>39</v>
      </c>
      <c r="F18" s="705">
        <v>40</v>
      </c>
      <c r="G18" s="727">
        <v>1.25</v>
      </c>
      <c r="H18" s="727">
        <v>1.25</v>
      </c>
      <c r="I18" s="705">
        <v>1</v>
      </c>
      <c r="J18" s="705">
        <v>2</v>
      </c>
      <c r="K18" s="707" t="s">
        <v>468</v>
      </c>
      <c r="L18" s="429">
        <v>192</v>
      </c>
      <c r="M18" s="430" t="s">
        <v>469</v>
      </c>
    </row>
    <row r="19" spans="1:13" s="178" customFormat="1" ht="36.75" customHeight="1" thickBot="1" x14ac:dyDescent="0.3">
      <c r="A19" s="724"/>
      <c r="B19" s="726"/>
      <c r="C19" s="726"/>
      <c r="D19" s="726"/>
      <c r="E19" s="706"/>
      <c r="F19" s="706"/>
      <c r="G19" s="728"/>
      <c r="H19" s="728"/>
      <c r="I19" s="706"/>
      <c r="J19" s="706"/>
      <c r="K19" s="708"/>
      <c r="L19" s="598">
        <v>278</v>
      </c>
      <c r="M19" s="430" t="s">
        <v>470</v>
      </c>
    </row>
    <row r="20" spans="1:13" s="178" customFormat="1" ht="24" customHeight="1" thickBot="1" x14ac:dyDescent="0.3">
      <c r="A20" s="549" t="s">
        <v>255</v>
      </c>
      <c r="B20" s="550">
        <v>73</v>
      </c>
      <c r="C20" s="550">
        <f t="shared" si="0"/>
        <v>73</v>
      </c>
      <c r="D20" s="550">
        <f t="shared" si="0"/>
        <v>73</v>
      </c>
      <c r="E20" s="551">
        <v>73</v>
      </c>
      <c r="F20" s="551">
        <v>73</v>
      </c>
      <c r="G20" s="552"/>
      <c r="H20" s="552"/>
      <c r="I20" s="551"/>
      <c r="J20" s="551"/>
      <c r="K20" s="77"/>
      <c r="L20" s="553">
        <v>3</v>
      </c>
      <c r="M20" s="554"/>
    </row>
    <row r="21" spans="1:13" s="178" customFormat="1" ht="32.25" thickBot="1" x14ac:dyDescent="0.3">
      <c r="A21" s="549" t="s">
        <v>611</v>
      </c>
      <c r="B21" s="550">
        <v>2</v>
      </c>
      <c r="C21" s="550">
        <f t="shared" si="0"/>
        <v>2</v>
      </c>
      <c r="D21" s="550">
        <f t="shared" si="0"/>
        <v>2</v>
      </c>
      <c r="E21" s="551">
        <v>2</v>
      </c>
      <c r="F21" s="551">
        <v>2</v>
      </c>
      <c r="G21" s="552"/>
      <c r="H21" s="552"/>
      <c r="I21" s="551"/>
      <c r="J21" s="551"/>
      <c r="K21" s="555"/>
      <c r="L21" s="555"/>
      <c r="M21" s="555"/>
    </row>
    <row r="22" spans="1:13" s="437" customFormat="1" ht="16.5" thickBot="1" x14ac:dyDescent="0.3">
      <c r="A22" s="435" t="s">
        <v>612</v>
      </c>
      <c r="B22" s="436">
        <f>SUM(B15:B21)</f>
        <v>275</v>
      </c>
      <c r="C22" s="436">
        <f t="shared" ref="C22:L22" si="1">SUM(C15:C21)</f>
        <v>277</v>
      </c>
      <c r="D22" s="436">
        <f t="shared" si="1"/>
        <v>280</v>
      </c>
      <c r="E22" s="436">
        <f t="shared" si="1"/>
        <v>270</v>
      </c>
      <c r="F22" s="436">
        <f t="shared" si="1"/>
        <v>273</v>
      </c>
      <c r="G22" s="436">
        <f t="shared" si="1"/>
        <v>7</v>
      </c>
      <c r="H22" s="436">
        <f t="shared" si="1"/>
        <v>7</v>
      </c>
      <c r="I22" s="436">
        <f t="shared" si="1"/>
        <v>12</v>
      </c>
      <c r="J22" s="436">
        <f t="shared" si="1"/>
        <v>13</v>
      </c>
      <c r="K22" s="436">
        <f t="shared" si="1"/>
        <v>14</v>
      </c>
      <c r="L22" s="436">
        <f t="shared" si="1"/>
        <v>530</v>
      </c>
      <c r="M22" s="436"/>
    </row>
    <row r="23" spans="1:13" s="411" customFormat="1" ht="28.5" customHeight="1" x14ac:dyDescent="0.25">
      <c r="A23" s="556"/>
      <c r="B23" s="557"/>
      <c r="C23" s="557"/>
      <c r="D23" s="557"/>
      <c r="E23" s="558"/>
      <c r="F23" s="558"/>
      <c r="G23" s="559"/>
      <c r="H23" s="559"/>
      <c r="I23" s="559"/>
      <c r="J23" s="559"/>
      <c r="K23" s="81"/>
      <c r="L23" s="560"/>
      <c r="M23" s="81"/>
    </row>
    <row r="24" spans="1:13" s="411" customFormat="1" ht="15.75" x14ac:dyDescent="0.25">
      <c r="A24" s="556"/>
      <c r="B24" s="557"/>
      <c r="C24" s="557"/>
      <c r="D24" s="557"/>
      <c r="E24" s="558"/>
      <c r="F24" s="558"/>
      <c r="G24" s="559"/>
      <c r="H24" s="559"/>
      <c r="I24" s="559"/>
      <c r="J24" s="559"/>
      <c r="K24" s="81"/>
      <c r="L24" s="560"/>
      <c r="M24" s="81"/>
    </row>
    <row r="25" spans="1:13" s="264" customFormat="1" ht="15.75" x14ac:dyDescent="0.25">
      <c r="A25" s="411" t="s">
        <v>629</v>
      </c>
      <c r="B25" s="438"/>
      <c r="C25" s="561"/>
      <c r="D25" s="561"/>
      <c r="E25" s="562"/>
      <c r="F25" s="562"/>
    </row>
    <row r="26" spans="1:13" ht="15.75" x14ac:dyDescent="0.25">
      <c r="A26" s="440" t="s">
        <v>630</v>
      </c>
      <c r="B26" s="441"/>
      <c r="C26" s="442"/>
      <c r="D26" s="155"/>
    </row>
    <row r="27" spans="1:13" ht="15.75" x14ac:dyDescent="0.25">
      <c r="A27" s="440" t="s">
        <v>631</v>
      </c>
      <c r="B27" s="438"/>
      <c r="C27" s="729"/>
      <c r="D27" s="729"/>
      <c r="E27" s="592"/>
      <c r="F27" s="592"/>
    </row>
    <row r="28" spans="1:13" x14ac:dyDescent="0.25">
      <c r="A28" s="443"/>
      <c r="B28" s="441"/>
      <c r="C28" s="722"/>
      <c r="D28" s="722"/>
      <c r="E28" s="588"/>
      <c r="F28" s="588"/>
    </row>
    <row r="29" spans="1:13" x14ac:dyDescent="0.25">
      <c r="A29" s="444"/>
      <c r="B29" s="445"/>
      <c r="C29" s="722"/>
      <c r="D29" s="722"/>
      <c r="E29" s="588"/>
      <c r="F29" s="588"/>
    </row>
    <row r="30" spans="1:13" x14ac:dyDescent="0.25">
      <c r="A30" s="444"/>
      <c r="B30" s="445"/>
      <c r="C30" s="442"/>
      <c r="D30" s="155"/>
    </row>
    <row r="31" spans="1:13" x14ac:dyDescent="0.25">
      <c r="A31" s="444"/>
      <c r="B31" s="445"/>
      <c r="C31" s="722"/>
      <c r="D31" s="722"/>
      <c r="E31" s="588"/>
      <c r="F31" s="588"/>
    </row>
    <row r="32" spans="1:13" x14ac:dyDescent="0.25">
      <c r="A32" s="444"/>
      <c r="B32" s="445"/>
      <c r="C32" s="722"/>
      <c r="D32" s="722"/>
      <c r="E32" s="588"/>
      <c r="F32" s="588"/>
    </row>
    <row r="33" spans="1:6" x14ac:dyDescent="0.25">
      <c r="A33" s="444"/>
      <c r="B33" s="445"/>
      <c r="C33" s="442"/>
      <c r="D33" s="155"/>
    </row>
    <row r="34" spans="1:6" x14ac:dyDescent="0.25">
      <c r="A34" s="446"/>
      <c r="B34" s="447"/>
      <c r="C34" s="439"/>
      <c r="D34" s="155"/>
    </row>
    <row r="35" spans="1:6" x14ac:dyDescent="0.25">
      <c r="A35" s="446"/>
      <c r="B35" s="447"/>
      <c r="C35" s="730"/>
      <c r="D35" s="730"/>
      <c r="E35" s="589"/>
      <c r="F35" s="589"/>
    </row>
    <row r="36" spans="1:6" x14ac:dyDescent="0.25">
      <c r="A36" s="446"/>
      <c r="B36" s="447"/>
      <c r="C36" s="722"/>
      <c r="D36" s="722"/>
      <c r="E36" s="588"/>
      <c r="F36" s="588"/>
    </row>
    <row r="37" spans="1:6" x14ac:dyDescent="0.25">
      <c r="A37" s="446"/>
      <c r="B37" s="447"/>
      <c r="C37" s="722"/>
      <c r="D37" s="722"/>
      <c r="E37" s="588"/>
      <c r="F37" s="588"/>
    </row>
    <row r="38" spans="1:6" x14ac:dyDescent="0.25">
      <c r="A38" s="446"/>
      <c r="B38" s="447"/>
      <c r="C38" s="722"/>
      <c r="D38" s="722"/>
      <c r="E38" s="588"/>
      <c r="F38" s="588"/>
    </row>
  </sheetData>
  <mergeCells count="32">
    <mergeCell ref="C32:D32"/>
    <mergeCell ref="C35:D35"/>
    <mergeCell ref="C36:D36"/>
    <mergeCell ref="C37:D37"/>
    <mergeCell ref="C38:D38"/>
    <mergeCell ref="E18:E19"/>
    <mergeCell ref="F18:F19"/>
    <mergeCell ref="G18:G19"/>
    <mergeCell ref="I18:I19"/>
    <mergeCell ref="C27:D27"/>
    <mergeCell ref="H18:H19"/>
    <mergeCell ref="C31:D31"/>
    <mergeCell ref="A18:A19"/>
    <mergeCell ref="B18:B19"/>
    <mergeCell ref="C18:C19"/>
    <mergeCell ref="D18:D19"/>
    <mergeCell ref="C28:D28"/>
    <mergeCell ref="C29:D29"/>
    <mergeCell ref="E12:F13"/>
    <mergeCell ref="G12:H13"/>
    <mergeCell ref="I12:J13"/>
    <mergeCell ref="A5:J5"/>
    <mergeCell ref="A6:J6"/>
    <mergeCell ref="A10:A14"/>
    <mergeCell ref="B10:B13"/>
    <mergeCell ref="C10:D12"/>
    <mergeCell ref="E10:I11"/>
    <mergeCell ref="J18:J19"/>
    <mergeCell ref="K18:K19"/>
    <mergeCell ref="K10:K14"/>
    <mergeCell ref="L10:L14"/>
    <mergeCell ref="M10:M14"/>
  </mergeCells>
  <pageMargins left="0.7" right="0.7" top="0.75" bottom="0.75" header="0.3" footer="0.3"/>
  <pageSetup paperSize="9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12</vt:i4>
      </vt:variant>
    </vt:vector>
  </HeadingPairs>
  <TitlesOfParts>
    <vt:vector size="27" baseType="lpstr">
      <vt:lpstr>1. sz. melléklet</vt:lpstr>
      <vt:lpstr>2. sz. melléklet</vt:lpstr>
      <vt:lpstr>3. sz. melléklet</vt:lpstr>
      <vt:lpstr>4. sz. melléklet</vt:lpstr>
      <vt:lpstr>5. sz. melléklet</vt:lpstr>
      <vt:lpstr>6. sz. melléklet</vt:lpstr>
      <vt:lpstr>7. sz. melléklet</vt:lpstr>
      <vt:lpstr>8. sz. melléklet</vt:lpstr>
      <vt:lpstr>9. sz. melléklet</vt:lpstr>
      <vt:lpstr>10. sz. melléklet</vt:lpstr>
      <vt:lpstr>11. sz. melléklet</vt:lpstr>
      <vt:lpstr>12. sz. melléklet</vt:lpstr>
      <vt:lpstr>13. sz. melléklet</vt:lpstr>
      <vt:lpstr>14. sz. melléklet</vt:lpstr>
      <vt:lpstr>15. sz. melléklet</vt:lpstr>
      <vt:lpstr>'1. sz. melléklet'!Nyomtatási_terület</vt:lpstr>
      <vt:lpstr>'11. sz. melléklet'!Nyomtatási_terület</vt:lpstr>
      <vt:lpstr>'13. sz. melléklet'!Nyomtatási_terület</vt:lpstr>
      <vt:lpstr>'14. sz. melléklet'!Nyomtatási_terület</vt:lpstr>
      <vt:lpstr>'15. sz. melléklet'!Nyomtatási_terület</vt:lpstr>
      <vt:lpstr>'2. sz. melléklet'!Nyomtatási_terület</vt:lpstr>
      <vt:lpstr>'3. sz. melléklet'!Nyomtatási_terület</vt:lpstr>
      <vt:lpstr>'4. sz. melléklet'!Nyomtatási_terület</vt:lpstr>
      <vt:lpstr>'5. sz. melléklet'!Nyomtatási_terület</vt:lpstr>
      <vt:lpstr>'6. sz. melléklet'!Nyomtatási_terület</vt:lpstr>
      <vt:lpstr>'7. sz. melléklet'!Nyomtatási_terület</vt:lpstr>
      <vt:lpstr>'8. sz. 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bokareka</dc:creator>
  <cp:lastModifiedBy>bokareka</cp:lastModifiedBy>
  <cp:lastPrinted>2019-09-27T10:11:07Z</cp:lastPrinted>
  <dcterms:created xsi:type="dcterms:W3CDTF">2019-01-04T08:29:25Z</dcterms:created>
  <dcterms:modified xsi:type="dcterms:W3CDTF">2019-12-20T11:18:42Z</dcterms:modified>
</cp:coreProperties>
</file>