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1ÖNKORMÁNYZATI RENDELETEK\Önkormányzati rendeletek összes\Önkormányzati rendeletek összes dokumentum\2017-1\"/>
    </mc:Choice>
  </mc:AlternateContent>
  <bookViews>
    <workbookView xWindow="0" yWindow="0" windowWidth="24000" windowHeight="9135"/>
  </bookViews>
  <sheets>
    <sheet name="1. sz. melléklet" sheetId="17" r:id="rId1"/>
    <sheet name="2. sz. melléklet" sheetId="1" r:id="rId2"/>
    <sheet name="3. sz. melléklet" sheetId="14" r:id="rId3"/>
    <sheet name="4. sz. melléklet" sheetId="15" r:id="rId4"/>
    <sheet name="5. sz. melléklet" sheetId="18" r:id="rId5"/>
    <sheet name="6. sz. melléklet" sheetId="10" r:id="rId6"/>
    <sheet name="7. sz. melléklet" sheetId="20" r:id="rId7"/>
    <sheet name="8. sz. melléklet" sheetId="16" r:id="rId8"/>
    <sheet name="9. sz. melléklet" sheetId="27" r:id="rId9"/>
    <sheet name="10. sz. melléklet" sheetId="22" r:id="rId10"/>
    <sheet name="11. sz. melléklet" sheetId="23" r:id="rId11"/>
    <sheet name="12. sz. melléklet" sheetId="28" r:id="rId12"/>
    <sheet name="13. sz. melléklet" sheetId="29" r:id="rId13"/>
    <sheet name="14. sz. melléklet" sheetId="26" r:id="rId14"/>
    <sheet name="15. sz. melléklet" sheetId="30" r:id="rId15"/>
  </sheets>
  <externalReferences>
    <externalReference r:id="rId16"/>
  </externalReferences>
  <definedNames>
    <definedName name="_xlnm.Print_Area" localSheetId="0">'1. sz. melléklet'!$A$1:$E$113</definedName>
    <definedName name="_xlnm.Print_Area" localSheetId="10">'11. sz. melléklet'!$A$1:$D$25</definedName>
    <definedName name="_xlnm.Print_Area" localSheetId="12">'13. sz. melléklet'!$A$1:$C$20</definedName>
    <definedName name="_xlnm.Print_Area" localSheetId="13">'14. sz. melléklet'!$A$1:$F$37</definedName>
    <definedName name="_xlnm.Print_Area" localSheetId="1">'2. sz. melléklet'!$A$1:$E$113</definedName>
    <definedName name="_xlnm.Print_Area" localSheetId="2">'3. sz. melléklet'!$A$2:$AB$53</definedName>
    <definedName name="_xlnm.Print_Area" localSheetId="3">'4. sz. melléklet'!$A$1:$Z$39</definedName>
    <definedName name="_xlnm.Print_Area" localSheetId="4">'5. sz. melléklet'!$A$1:$Y$19</definedName>
    <definedName name="_xlnm.Print_Area" localSheetId="5">'6. sz. melléklet'!$A$1:$D$192</definedName>
    <definedName name="_xlnm.Print_Area" localSheetId="6">'7. sz. melléklet'!$A$1:$D$259</definedName>
    <definedName name="_xlnm.Print_Area" localSheetId="7">'8. sz. melléklet'!$A$1:$W$44</definedName>
  </definedNames>
  <calcPr calcId="152511"/>
</workbook>
</file>

<file path=xl/calcChain.xml><?xml version="1.0" encoding="utf-8"?>
<calcChain xmlns="http://schemas.openxmlformats.org/spreadsheetml/2006/main">
  <c r="S18" i="18" l="1"/>
  <c r="S19" i="18" s="1"/>
  <c r="R18" i="18"/>
  <c r="R19" i="18" s="1"/>
  <c r="Q18" i="18"/>
  <c r="Q19" i="18" s="1"/>
  <c r="P18" i="18"/>
  <c r="P19" i="18" s="1"/>
  <c r="O18" i="18"/>
  <c r="N18" i="18"/>
  <c r="M18" i="18"/>
  <c r="W18" i="18" s="1"/>
  <c r="L18" i="18"/>
  <c r="V18" i="18" s="1"/>
  <c r="K18" i="18"/>
  <c r="J18" i="18"/>
  <c r="I18" i="18"/>
  <c r="I19" i="18" s="1"/>
  <c r="H18" i="18"/>
  <c r="H19" i="18" s="1"/>
  <c r="G18" i="18"/>
  <c r="F18" i="18"/>
  <c r="E18" i="18"/>
  <c r="E19" i="18" s="1"/>
  <c r="D18" i="18"/>
  <c r="D19" i="18" s="1"/>
  <c r="C18" i="18"/>
  <c r="B18" i="18"/>
  <c r="Q16" i="18"/>
  <c r="P16" i="18"/>
  <c r="O16" i="18"/>
  <c r="O19" i="18" s="1"/>
  <c r="N16" i="18"/>
  <c r="N19" i="18" s="1"/>
  <c r="M16" i="18"/>
  <c r="W16" i="18" s="1"/>
  <c r="W19" i="18" s="1"/>
  <c r="L16" i="18"/>
  <c r="V16" i="18" s="1"/>
  <c r="V19" i="18" s="1"/>
  <c r="K16" i="18"/>
  <c r="K19" i="18" s="1"/>
  <c r="J16" i="18"/>
  <c r="J19" i="18" s="1"/>
  <c r="I16" i="18"/>
  <c r="H16" i="18"/>
  <c r="G16" i="18"/>
  <c r="G19" i="18" s="1"/>
  <c r="F16" i="18"/>
  <c r="F19" i="18" s="1"/>
  <c r="E16" i="18"/>
  <c r="D16" i="18"/>
  <c r="C16" i="18"/>
  <c r="C19" i="18" s="1"/>
  <c r="B16" i="18"/>
  <c r="B19" i="18" s="1"/>
  <c r="T16" i="18" l="1"/>
  <c r="T18" i="18"/>
  <c r="X18" i="18" s="1"/>
  <c r="L19" i="18"/>
  <c r="U16" i="18"/>
  <c r="U18" i="18"/>
  <c r="Y18" i="18" s="1"/>
  <c r="M19" i="18"/>
  <c r="T19" i="18" l="1"/>
  <c r="X16" i="18"/>
  <c r="X19" i="18" s="1"/>
  <c r="U19" i="18"/>
  <c r="Y16" i="18"/>
  <c r="Y19" i="18" s="1"/>
  <c r="D36" i="26" l="1"/>
  <c r="E34" i="26"/>
  <c r="E36" i="26" s="1"/>
  <c r="F36" i="26" s="1"/>
  <c r="D32" i="26"/>
  <c r="E31" i="26"/>
  <c r="E30" i="26"/>
  <c r="E29" i="26"/>
  <c r="E32" i="26" s="1"/>
  <c r="F32" i="26" s="1"/>
  <c r="D24" i="26"/>
  <c r="E23" i="26"/>
  <c r="E22" i="26"/>
  <c r="E21" i="26"/>
  <c r="E20" i="26"/>
  <c r="E19" i="26"/>
  <c r="D11" i="26"/>
  <c r="C25" i="23"/>
  <c r="B23" i="23"/>
  <c r="B22" i="23"/>
  <c r="B21" i="23"/>
  <c r="B20" i="23"/>
  <c r="B17" i="23"/>
  <c r="B14" i="23"/>
  <c r="B13" i="23"/>
  <c r="B11" i="23"/>
  <c r="D10" i="23" s="1"/>
  <c r="D25" i="23" s="1"/>
  <c r="D9" i="23"/>
  <c r="X44" i="16"/>
  <c r="P44" i="16"/>
  <c r="Q43" i="16"/>
  <c r="P43" i="16"/>
  <c r="O43" i="16"/>
  <c r="N43" i="16"/>
  <c r="M43" i="16"/>
  <c r="U43" i="16" s="1"/>
  <c r="L43" i="16"/>
  <c r="T43" i="16" s="1"/>
  <c r="K43" i="16"/>
  <c r="J43" i="16"/>
  <c r="I43" i="16"/>
  <c r="H43" i="16"/>
  <c r="G43" i="16"/>
  <c r="F43" i="16"/>
  <c r="E43" i="16"/>
  <c r="D43" i="16"/>
  <c r="C43" i="16"/>
  <c r="S43" i="16" s="1"/>
  <c r="W43" i="16" s="1"/>
  <c r="B43" i="16"/>
  <c r="R43" i="16" s="1"/>
  <c r="V43" i="16" s="1"/>
  <c r="T42" i="16"/>
  <c r="Q42" i="16"/>
  <c r="P42" i="16"/>
  <c r="N42" i="16"/>
  <c r="M42" i="16"/>
  <c r="J42" i="16"/>
  <c r="I42" i="16"/>
  <c r="H42" i="16"/>
  <c r="H44" i="16" s="1"/>
  <c r="F42" i="16"/>
  <c r="B42" i="16"/>
  <c r="P41" i="16"/>
  <c r="L41" i="16"/>
  <c r="H41" i="16"/>
  <c r="D41" i="16"/>
  <c r="B41" i="16"/>
  <c r="B44" i="16" s="1"/>
  <c r="X40" i="16"/>
  <c r="Q40" i="16"/>
  <c r="P40" i="16"/>
  <c r="O40" i="16"/>
  <c r="N40" i="16"/>
  <c r="L40" i="16"/>
  <c r="K40" i="16"/>
  <c r="J40" i="16"/>
  <c r="I40" i="16"/>
  <c r="H40" i="16"/>
  <c r="F40" i="16"/>
  <c r="D40" i="16"/>
  <c r="C40" i="16"/>
  <c r="B40" i="16"/>
  <c r="U39" i="16"/>
  <c r="T39" i="16"/>
  <c r="S39" i="16"/>
  <c r="R39" i="16"/>
  <c r="V39" i="16" s="1"/>
  <c r="X38" i="16"/>
  <c r="U38" i="16"/>
  <c r="T38" i="16"/>
  <c r="S38" i="16"/>
  <c r="W38" i="16" s="1"/>
  <c r="Y38" i="16" s="1"/>
  <c r="R38" i="16"/>
  <c r="X37" i="16"/>
  <c r="U37" i="16"/>
  <c r="T37" i="16"/>
  <c r="S37" i="16"/>
  <c r="R37" i="16"/>
  <c r="V37" i="16" s="1"/>
  <c r="T36" i="16"/>
  <c r="R36" i="16"/>
  <c r="R40" i="16" s="1"/>
  <c r="M36" i="16"/>
  <c r="M40" i="16" s="1"/>
  <c r="K36" i="16"/>
  <c r="G36" i="16"/>
  <c r="G40" i="16" s="1"/>
  <c r="E36" i="16"/>
  <c r="E40" i="16" s="1"/>
  <c r="C36" i="16"/>
  <c r="J34" i="16"/>
  <c r="B34" i="16"/>
  <c r="T33" i="16"/>
  <c r="Q33" i="16"/>
  <c r="P33" i="16"/>
  <c r="O33" i="16"/>
  <c r="O42" i="16" s="1"/>
  <c r="N33" i="16"/>
  <c r="M33" i="16"/>
  <c r="U33" i="16" s="1"/>
  <c r="U42" i="16" s="1"/>
  <c r="L33" i="16"/>
  <c r="L42" i="16" s="1"/>
  <c r="L44" i="16" s="1"/>
  <c r="J33" i="16"/>
  <c r="I33" i="16"/>
  <c r="H33" i="16"/>
  <c r="F33" i="16"/>
  <c r="D33" i="16"/>
  <c r="D42" i="16" s="1"/>
  <c r="D44" i="16" s="1"/>
  <c r="C33" i="16"/>
  <c r="C42" i="16" s="1"/>
  <c r="B33" i="16"/>
  <c r="P32" i="16"/>
  <c r="P34" i="16" s="1"/>
  <c r="N32" i="16"/>
  <c r="N34" i="16" s="1"/>
  <c r="L32" i="16"/>
  <c r="L34" i="16" s="1"/>
  <c r="J32" i="16"/>
  <c r="J41" i="16" s="1"/>
  <c r="J44" i="16" s="1"/>
  <c r="I32" i="16"/>
  <c r="I41" i="16" s="1"/>
  <c r="I44" i="16" s="1"/>
  <c r="H32" i="16"/>
  <c r="H34" i="16" s="1"/>
  <c r="F32" i="16"/>
  <c r="F41" i="16" s="1"/>
  <c r="F44" i="16" s="1"/>
  <c r="D32" i="16"/>
  <c r="D34" i="16" s="1"/>
  <c r="B32" i="16"/>
  <c r="R32" i="16" s="1"/>
  <c r="X26" i="16"/>
  <c r="Q26" i="16"/>
  <c r="P26" i="16"/>
  <c r="N26" i="16"/>
  <c r="M26" i="16"/>
  <c r="L26" i="16"/>
  <c r="J26" i="16"/>
  <c r="I26" i="16"/>
  <c r="H26" i="16"/>
  <c r="F26" i="16"/>
  <c r="D26" i="16"/>
  <c r="C26" i="16"/>
  <c r="B26" i="16"/>
  <c r="U25" i="16"/>
  <c r="T25" i="16"/>
  <c r="R25" i="16"/>
  <c r="K25" i="16"/>
  <c r="K33" i="16" s="1"/>
  <c r="K42" i="16" s="1"/>
  <c r="G25" i="16"/>
  <c r="G33" i="16" s="1"/>
  <c r="G42" i="16" s="1"/>
  <c r="E25" i="16"/>
  <c r="E33" i="16" s="1"/>
  <c r="E42" i="16" s="1"/>
  <c r="C25" i="16"/>
  <c r="T24" i="16"/>
  <c r="R24" i="16"/>
  <c r="R26" i="16" s="1"/>
  <c r="O24" i="16"/>
  <c r="O26" i="16" s="1"/>
  <c r="M24" i="16"/>
  <c r="K24" i="16"/>
  <c r="K26" i="16" s="1"/>
  <c r="G24" i="16"/>
  <c r="G26" i="16" s="1"/>
  <c r="E24" i="16"/>
  <c r="E26" i="16" s="1"/>
  <c r="C24" i="16"/>
  <c r="X22" i="16"/>
  <c r="Q22" i="16"/>
  <c r="P22" i="16"/>
  <c r="N22" i="16"/>
  <c r="M22" i="16"/>
  <c r="L22" i="16"/>
  <c r="K22" i="16"/>
  <c r="J22" i="16"/>
  <c r="I22" i="16"/>
  <c r="H22" i="16"/>
  <c r="F22" i="16"/>
  <c r="D22" i="16"/>
  <c r="C22" i="16"/>
  <c r="B22" i="16"/>
  <c r="U21" i="16"/>
  <c r="T21" i="16"/>
  <c r="S21" i="16"/>
  <c r="W21" i="16" s="1"/>
  <c r="R21" i="16"/>
  <c r="V21" i="16" s="1"/>
  <c r="T20" i="16"/>
  <c r="T22" i="16" s="1"/>
  <c r="R20" i="16"/>
  <c r="R22" i="16" s="1"/>
  <c r="Q20" i="16"/>
  <c r="Q32" i="16" s="1"/>
  <c r="O20" i="16"/>
  <c r="O22" i="16" s="1"/>
  <c r="M20" i="16"/>
  <c r="K20" i="16"/>
  <c r="G20" i="16"/>
  <c r="G22" i="16" s="1"/>
  <c r="E20" i="16"/>
  <c r="E32" i="16" s="1"/>
  <c r="C20" i="16"/>
  <c r="S20" i="16" s="1"/>
  <c r="X18" i="16"/>
  <c r="Q18" i="16"/>
  <c r="P18" i="16"/>
  <c r="O18" i="16"/>
  <c r="N18" i="16"/>
  <c r="L18" i="16"/>
  <c r="J18" i="16"/>
  <c r="I18" i="16"/>
  <c r="H18" i="16"/>
  <c r="F18" i="16"/>
  <c r="D18" i="16"/>
  <c r="C18" i="16"/>
  <c r="B18" i="16"/>
  <c r="U17" i="16"/>
  <c r="T17" i="16"/>
  <c r="S17" i="16"/>
  <c r="R17" i="16"/>
  <c r="V17" i="16" s="1"/>
  <c r="V16" i="16"/>
  <c r="V18" i="16" s="1"/>
  <c r="T16" i="16"/>
  <c r="T18" i="16" s="1"/>
  <c r="R16" i="16"/>
  <c r="R18" i="16" s="1"/>
  <c r="O16" i="16"/>
  <c r="M16" i="16"/>
  <c r="K16" i="16"/>
  <c r="K32" i="16" s="1"/>
  <c r="G16" i="16"/>
  <c r="G18" i="16" s="1"/>
  <c r="E16" i="16"/>
  <c r="E18" i="16" s="1"/>
  <c r="C16" i="16"/>
  <c r="X14" i="16"/>
  <c r="R14" i="16"/>
  <c r="Q14" i="16"/>
  <c r="P14" i="16"/>
  <c r="N14" i="16"/>
  <c r="L14" i="16"/>
  <c r="J14" i="16"/>
  <c r="I14" i="16"/>
  <c r="H14" i="16"/>
  <c r="F14" i="16"/>
  <c r="D14" i="16"/>
  <c r="B14" i="16"/>
  <c r="U13" i="16"/>
  <c r="T13" i="16"/>
  <c r="S13" i="16"/>
  <c r="W13" i="16" s="1"/>
  <c r="R13" i="16"/>
  <c r="V13" i="16" s="1"/>
  <c r="T12" i="16"/>
  <c r="T14" i="16" s="1"/>
  <c r="R12" i="16"/>
  <c r="O12" i="16"/>
  <c r="M12" i="16"/>
  <c r="M32" i="16" s="1"/>
  <c r="K12" i="16"/>
  <c r="K14" i="16" s="1"/>
  <c r="G12" i="16"/>
  <c r="E12" i="16"/>
  <c r="E14" i="16" s="1"/>
  <c r="C12" i="16"/>
  <c r="C257" i="20"/>
  <c r="D256" i="20"/>
  <c r="D255" i="20"/>
  <c r="D257" i="20" s="1"/>
  <c r="C252" i="20"/>
  <c r="B247" i="20"/>
  <c r="D246" i="20"/>
  <c r="D252" i="20" s="1"/>
  <c r="C243" i="20"/>
  <c r="B242" i="20"/>
  <c r="D241" i="20"/>
  <c r="D240" i="20"/>
  <c r="D239" i="20"/>
  <c r="D236" i="20"/>
  <c r="B235" i="20"/>
  <c r="D233" i="20" s="1"/>
  <c r="B234" i="20"/>
  <c r="D232" i="20"/>
  <c r="B231" i="20"/>
  <c r="D229" i="20" s="1"/>
  <c r="B230" i="20"/>
  <c r="C226" i="20"/>
  <c r="D222" i="20"/>
  <c r="D210" i="20"/>
  <c r="B208" i="20"/>
  <c r="D206" i="20"/>
  <c r="B205" i="20"/>
  <c r="D204" i="20"/>
  <c r="D203" i="20"/>
  <c r="B202" i="20"/>
  <c r="D200" i="20" s="1"/>
  <c r="B201" i="20"/>
  <c r="B197" i="20"/>
  <c r="B196" i="20"/>
  <c r="D194" i="20" s="1"/>
  <c r="B195" i="20"/>
  <c r="C190" i="20"/>
  <c r="B188" i="20"/>
  <c r="B187" i="20"/>
  <c r="B186" i="20"/>
  <c r="B185" i="20"/>
  <c r="B182" i="20"/>
  <c r="B179" i="20"/>
  <c r="B178" i="20"/>
  <c r="B176" i="20"/>
  <c r="D175" i="20" s="1"/>
  <c r="D174" i="20"/>
  <c r="D158" i="20"/>
  <c r="B155" i="20"/>
  <c r="D154" i="20" s="1"/>
  <c r="B151" i="20"/>
  <c r="D149" i="20"/>
  <c r="D146" i="20"/>
  <c r="D145" i="20"/>
  <c r="B139" i="20"/>
  <c r="D136" i="20" s="1"/>
  <c r="D141" i="20" s="1"/>
  <c r="C130" i="20"/>
  <c r="C127" i="20"/>
  <c r="D126" i="20"/>
  <c r="D124" i="20"/>
  <c r="B123" i="20"/>
  <c r="B122" i="20"/>
  <c r="B121" i="20"/>
  <c r="B117" i="20"/>
  <c r="B116" i="20"/>
  <c r="D114" i="20" s="1"/>
  <c r="B112" i="20"/>
  <c r="D111" i="20"/>
  <c r="D107" i="20"/>
  <c r="D103" i="20"/>
  <c r="D99" i="20"/>
  <c r="B98" i="20"/>
  <c r="D97" i="20"/>
  <c r="D96" i="20"/>
  <c r="D95" i="20"/>
  <c r="D94" i="20"/>
  <c r="D93" i="20"/>
  <c r="D92" i="20"/>
  <c r="D90" i="20"/>
  <c r="B87" i="20"/>
  <c r="B86" i="20"/>
  <c r="D82" i="20" s="1"/>
  <c r="B84" i="20"/>
  <c r="D81" i="20"/>
  <c r="B80" i="20"/>
  <c r="D74" i="20" s="1"/>
  <c r="B77" i="20"/>
  <c r="D72" i="20"/>
  <c r="D69" i="20"/>
  <c r="B62" i="20"/>
  <c r="D60" i="20"/>
  <c r="D54" i="20"/>
  <c r="B48" i="20"/>
  <c r="D45" i="20" s="1"/>
  <c r="B44" i="20"/>
  <c r="D42" i="20"/>
  <c r="C37" i="20"/>
  <c r="D35" i="20"/>
  <c r="D31" i="20"/>
  <c r="D30" i="20"/>
  <c r="D37" i="20" s="1"/>
  <c r="C21" i="20"/>
  <c r="D19" i="20"/>
  <c r="D15" i="20"/>
  <c r="D14" i="20"/>
  <c r="B10" i="20"/>
  <c r="D8" i="20"/>
  <c r="D21" i="20" s="1"/>
  <c r="B191" i="10"/>
  <c r="D190" i="10"/>
  <c r="B188" i="10"/>
  <c r="B187" i="10"/>
  <c r="B186" i="10"/>
  <c r="B185" i="10"/>
  <c r="B182" i="10"/>
  <c r="B179" i="10" s="1"/>
  <c r="D175" i="10" s="1"/>
  <c r="B178" i="10"/>
  <c r="B176" i="10"/>
  <c r="D174" i="10"/>
  <c r="D173" i="10"/>
  <c r="C171" i="10"/>
  <c r="D170" i="10"/>
  <c r="B164" i="10"/>
  <c r="B163" i="10"/>
  <c r="B162" i="10"/>
  <c r="B158" i="10"/>
  <c r="B157" i="10"/>
  <c r="D155" i="10" s="1"/>
  <c r="D152" i="10"/>
  <c r="B151" i="10"/>
  <c r="D150" i="10"/>
  <c r="D141" i="10"/>
  <c r="D139" i="10"/>
  <c r="D138" i="10"/>
  <c r="D135" i="10"/>
  <c r="D129" i="10"/>
  <c r="D125" i="10"/>
  <c r="B121" i="10"/>
  <c r="B120" i="10"/>
  <c r="D119" i="10" s="1"/>
  <c r="D111" i="10"/>
  <c r="D110" i="10"/>
  <c r="D109" i="10"/>
  <c r="D108" i="10"/>
  <c r="D106" i="10"/>
  <c r="D103" i="10"/>
  <c r="B101" i="10"/>
  <c r="D100" i="10" s="1"/>
  <c r="D99" i="10"/>
  <c r="B98" i="10"/>
  <c r="B97" i="10"/>
  <c r="D96" i="10" s="1"/>
  <c r="B95" i="10"/>
  <c r="B94" i="10"/>
  <c r="D93" i="10"/>
  <c r="B86" i="10"/>
  <c r="B84" i="10"/>
  <c r="B82" i="10"/>
  <c r="B81" i="10"/>
  <c r="D79" i="10" s="1"/>
  <c r="B80" i="10"/>
  <c r="B73" i="10"/>
  <c r="B70" i="10"/>
  <c r="D67" i="10"/>
  <c r="C65" i="10"/>
  <c r="D64" i="10"/>
  <c r="D57" i="10"/>
  <c r="C57" i="10"/>
  <c r="D55" i="10"/>
  <c r="B52" i="10"/>
  <c r="D50" i="10"/>
  <c r="B49" i="10"/>
  <c r="C46" i="10"/>
  <c r="C76" i="10" s="1"/>
  <c r="C172" i="10" s="1"/>
  <c r="C192" i="10" s="1"/>
  <c r="C39" i="10"/>
  <c r="D36" i="10"/>
  <c r="D35" i="10"/>
  <c r="E37" i="10" s="1"/>
  <c r="B33" i="10"/>
  <c r="B32" i="10"/>
  <c r="D30" i="10"/>
  <c r="D24" i="10"/>
  <c r="C24" i="10"/>
  <c r="C20" i="10"/>
  <c r="B16" i="10"/>
  <c r="D14" i="10"/>
  <c r="D76" i="10" s="1"/>
  <c r="B13" i="10"/>
  <c r="D11" i="10"/>
  <c r="C9" i="10"/>
  <c r="X38" i="15"/>
  <c r="W38" i="15"/>
  <c r="T38" i="15"/>
  <c r="S38" i="15"/>
  <c r="R38" i="15"/>
  <c r="Q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S37" i="15"/>
  <c r="O37" i="15"/>
  <c r="O39" i="15" s="1"/>
  <c r="N37" i="15"/>
  <c r="N39" i="15" s="1"/>
  <c r="K37" i="15"/>
  <c r="J37" i="15"/>
  <c r="G37" i="15"/>
  <c r="G39" i="15" s="1"/>
  <c r="F37" i="15"/>
  <c r="F39" i="15" s="1"/>
  <c r="C37" i="15"/>
  <c r="B37" i="15"/>
  <c r="S36" i="15"/>
  <c r="S39" i="15" s="1"/>
  <c r="M36" i="15"/>
  <c r="L36" i="15"/>
  <c r="L39" i="15" s="1"/>
  <c r="H36" i="15"/>
  <c r="G36" i="15"/>
  <c r="F36" i="15"/>
  <c r="S35" i="15"/>
  <c r="R35" i="15"/>
  <c r="Q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X34" i="15"/>
  <c r="W34" i="15"/>
  <c r="V34" i="15"/>
  <c r="V38" i="15" s="1"/>
  <c r="U34" i="15"/>
  <c r="U38" i="15" s="1"/>
  <c r="Y38" i="15" s="1"/>
  <c r="X33" i="15"/>
  <c r="W33" i="15"/>
  <c r="V33" i="15"/>
  <c r="Z33" i="15" s="1"/>
  <c r="U33" i="15"/>
  <c r="Y33" i="15" s="1"/>
  <c r="X32" i="15"/>
  <c r="X35" i="15" s="1"/>
  <c r="W32" i="15"/>
  <c r="W35" i="15" s="1"/>
  <c r="V32" i="15"/>
  <c r="Z32" i="15" s="1"/>
  <c r="U32" i="15"/>
  <c r="U35" i="15" s="1"/>
  <c r="T32" i="15"/>
  <c r="T35" i="15" s="1"/>
  <c r="R32" i="15"/>
  <c r="S29" i="15"/>
  <c r="R29" i="15"/>
  <c r="R37" i="15" s="1"/>
  <c r="Q29" i="15"/>
  <c r="Q37" i="15" s="1"/>
  <c r="O29" i="15"/>
  <c r="O30" i="15" s="1"/>
  <c r="N29" i="15"/>
  <c r="N30" i="15" s="1"/>
  <c r="M29" i="15"/>
  <c r="M37" i="15" s="1"/>
  <c r="L29" i="15"/>
  <c r="L37" i="15" s="1"/>
  <c r="K29" i="15"/>
  <c r="J29" i="15"/>
  <c r="I29" i="15"/>
  <c r="I37" i="15" s="1"/>
  <c r="H29" i="15"/>
  <c r="H30" i="15" s="1"/>
  <c r="G29" i="15"/>
  <c r="G30" i="15" s="1"/>
  <c r="F29" i="15"/>
  <c r="F30" i="15" s="1"/>
  <c r="E29" i="15"/>
  <c r="E37" i="15" s="1"/>
  <c r="X37" i="15" s="1"/>
  <c r="D29" i="15"/>
  <c r="D37" i="15" s="1"/>
  <c r="W37" i="15" s="1"/>
  <c r="C29" i="15"/>
  <c r="B29" i="15"/>
  <c r="U28" i="15"/>
  <c r="S28" i="15"/>
  <c r="S30" i="15" s="1"/>
  <c r="Q28" i="15"/>
  <c r="Q36" i="15" s="1"/>
  <c r="Q39" i="15" s="1"/>
  <c r="M28" i="15"/>
  <c r="L28" i="15"/>
  <c r="K28" i="15"/>
  <c r="K36" i="15" s="1"/>
  <c r="K39" i="15" s="1"/>
  <c r="J28" i="15"/>
  <c r="J36" i="15" s="1"/>
  <c r="J39" i="15" s="1"/>
  <c r="H28" i="15"/>
  <c r="E28" i="15"/>
  <c r="E30" i="15" s="1"/>
  <c r="D28" i="15"/>
  <c r="D36" i="15" s="1"/>
  <c r="D39" i="15" s="1"/>
  <c r="B28" i="15"/>
  <c r="B36" i="15" s="1"/>
  <c r="B39" i="15" s="1"/>
  <c r="S27" i="15"/>
  <c r="R27" i="15"/>
  <c r="Q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B27" i="15"/>
  <c r="X26" i="15"/>
  <c r="W26" i="15"/>
  <c r="W27" i="15" s="1"/>
  <c r="V26" i="15"/>
  <c r="Z26" i="15" s="1"/>
  <c r="U26" i="15"/>
  <c r="U27" i="15" s="1"/>
  <c r="T26" i="15"/>
  <c r="T29" i="15" s="1"/>
  <c r="T37" i="15" s="1"/>
  <c r="R26" i="15"/>
  <c r="Y25" i="15"/>
  <c r="X25" i="15"/>
  <c r="X27" i="15" s="1"/>
  <c r="U25" i="15"/>
  <c r="T25" i="15"/>
  <c r="T27" i="15" s="1"/>
  <c r="R25" i="15"/>
  <c r="C25" i="15"/>
  <c r="C27" i="15" s="1"/>
  <c r="S23" i="15"/>
  <c r="Q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B23" i="15"/>
  <c r="X22" i="15"/>
  <c r="W22" i="15"/>
  <c r="V22" i="15"/>
  <c r="Z22" i="15" s="1"/>
  <c r="U22" i="15"/>
  <c r="U23" i="15" s="1"/>
  <c r="X21" i="15"/>
  <c r="X23" i="15" s="1"/>
  <c r="W21" i="15"/>
  <c r="W23" i="15" s="1"/>
  <c r="U21" i="15"/>
  <c r="Y21" i="15" s="1"/>
  <c r="T21" i="15"/>
  <c r="T23" i="15" s="1"/>
  <c r="R21" i="15"/>
  <c r="R23" i="15" s="1"/>
  <c r="I21" i="15"/>
  <c r="C21" i="15"/>
  <c r="C23" i="15" s="1"/>
  <c r="S19" i="15"/>
  <c r="Q19" i="15"/>
  <c r="O19" i="15"/>
  <c r="N19" i="15"/>
  <c r="M19" i="15"/>
  <c r="L19" i="15"/>
  <c r="K19" i="15"/>
  <c r="J19" i="15"/>
  <c r="H19" i="15"/>
  <c r="G19" i="15"/>
  <c r="F19" i="15"/>
  <c r="E19" i="15"/>
  <c r="D19" i="15"/>
  <c r="B19" i="15"/>
  <c r="X18" i="15"/>
  <c r="W18" i="15"/>
  <c r="W19" i="15" s="1"/>
  <c r="V18" i="15"/>
  <c r="Z18" i="15" s="1"/>
  <c r="U18" i="15"/>
  <c r="U19" i="15" s="1"/>
  <c r="X17" i="15"/>
  <c r="X19" i="15" s="1"/>
  <c r="U17" i="15"/>
  <c r="Y17" i="15" s="1"/>
  <c r="T17" i="15"/>
  <c r="T19" i="15" s="1"/>
  <c r="R17" i="15"/>
  <c r="R19" i="15" s="1"/>
  <c r="I17" i="15"/>
  <c r="I28" i="15" s="1"/>
  <c r="C17" i="15"/>
  <c r="C19" i="15" s="1"/>
  <c r="T15" i="15"/>
  <c r="S15" i="15"/>
  <c r="Q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B15" i="15"/>
  <c r="X14" i="15"/>
  <c r="X29" i="15" s="1"/>
  <c r="W14" i="15"/>
  <c r="W29" i="15" s="1"/>
  <c r="V14" i="15"/>
  <c r="Z14" i="15" s="1"/>
  <c r="U14" i="15"/>
  <c r="U15" i="15" s="1"/>
  <c r="X13" i="15"/>
  <c r="X28" i="15" s="1"/>
  <c r="W13" i="15"/>
  <c r="W15" i="15" s="1"/>
  <c r="U13" i="15"/>
  <c r="Y13" i="15" s="1"/>
  <c r="T13" i="15"/>
  <c r="T28" i="15" s="1"/>
  <c r="R13" i="15"/>
  <c r="R15" i="15" s="1"/>
  <c r="C13" i="15"/>
  <c r="V53" i="14"/>
  <c r="R53" i="14"/>
  <c r="E53" i="14"/>
  <c r="V52" i="14"/>
  <c r="U52" i="14"/>
  <c r="T52" i="14"/>
  <c r="R52" i="14"/>
  <c r="Q52" i="14"/>
  <c r="N52" i="14"/>
  <c r="L52" i="14"/>
  <c r="J52" i="14"/>
  <c r="H52" i="14"/>
  <c r="G52" i="14"/>
  <c r="F52" i="14"/>
  <c r="E52" i="14"/>
  <c r="D52" i="14"/>
  <c r="C52" i="14"/>
  <c r="B52" i="14"/>
  <c r="AB51" i="14"/>
  <c r="Z51" i="14"/>
  <c r="X51" i="14"/>
  <c r="W51" i="14"/>
  <c r="S51" i="14"/>
  <c r="S52" i="14" s="1"/>
  <c r="AB50" i="14"/>
  <c r="AA50" i="14"/>
  <c r="Z50" i="14"/>
  <c r="Y50" i="14"/>
  <c r="X50" i="14"/>
  <c r="W50" i="14"/>
  <c r="AB49" i="14"/>
  <c r="Z49" i="14"/>
  <c r="Y49" i="14"/>
  <c r="X49" i="14"/>
  <c r="W49" i="14"/>
  <c r="AB48" i="14"/>
  <c r="AA48" i="14"/>
  <c r="Z48" i="14"/>
  <c r="Y48" i="14"/>
  <c r="X48" i="14"/>
  <c r="W48" i="14"/>
  <c r="AB47" i="14"/>
  <c r="AA47" i="14"/>
  <c r="Z47" i="14"/>
  <c r="Y47" i="14"/>
  <c r="X47" i="14"/>
  <c r="W47" i="14"/>
  <c r="AB46" i="14"/>
  <c r="AA46" i="14"/>
  <c r="Z46" i="14"/>
  <c r="Y46" i="14"/>
  <c r="X46" i="14"/>
  <c r="W46" i="14"/>
  <c r="AB45" i="14"/>
  <c r="AA45" i="14"/>
  <c r="Z45" i="14"/>
  <c r="Y45" i="14"/>
  <c r="X45" i="14"/>
  <c r="W45" i="14"/>
  <c r="AB44" i="14"/>
  <c r="AA44" i="14"/>
  <c r="Z44" i="14"/>
  <c r="Y44" i="14"/>
  <c r="X44" i="14"/>
  <c r="W44" i="14"/>
  <c r="AB43" i="14"/>
  <c r="AA43" i="14"/>
  <c r="Z43" i="14"/>
  <c r="Y43" i="14"/>
  <c r="X43" i="14"/>
  <c r="W43" i="14"/>
  <c r="AB42" i="14"/>
  <c r="AA42" i="14"/>
  <c r="Z42" i="14"/>
  <c r="Y42" i="14"/>
  <c r="X42" i="14"/>
  <c r="W42" i="14"/>
  <c r="AA41" i="14"/>
  <c r="Y41" i="14"/>
  <c r="X41" i="14"/>
  <c r="W41" i="14"/>
  <c r="O41" i="14"/>
  <c r="AB41" i="14" s="1"/>
  <c r="M41" i="14"/>
  <c r="M52" i="14" s="1"/>
  <c r="M53" i="14" s="1"/>
  <c r="AA40" i="14"/>
  <c r="Y40" i="14"/>
  <c r="X40" i="14"/>
  <c r="W40" i="14"/>
  <c r="K40" i="14"/>
  <c r="AB40" i="14" s="1"/>
  <c r="AA39" i="14"/>
  <c r="Y39" i="14"/>
  <c r="X39" i="14"/>
  <c r="W39" i="14"/>
  <c r="K39" i="14"/>
  <c r="AB39" i="14" s="1"/>
  <c r="AB38" i="14"/>
  <c r="AA38" i="14"/>
  <c r="Z38" i="14"/>
  <c r="Y38" i="14"/>
  <c r="X38" i="14"/>
  <c r="W38" i="14"/>
  <c r="AA37" i="14"/>
  <c r="Z37" i="14"/>
  <c r="Y37" i="14"/>
  <c r="W37" i="14"/>
  <c r="I37" i="14"/>
  <c r="I52" i="14" s="1"/>
  <c r="AB36" i="14"/>
  <c r="AA36" i="14"/>
  <c r="Z36" i="14"/>
  <c r="Y36" i="14"/>
  <c r="X36" i="14"/>
  <c r="W36" i="14"/>
  <c r="AB35" i="14"/>
  <c r="AA35" i="14"/>
  <c r="X35" i="14"/>
  <c r="W35" i="14"/>
  <c r="AB34" i="14"/>
  <c r="AA34" i="14"/>
  <c r="Z34" i="14"/>
  <c r="Y34" i="14"/>
  <c r="X34" i="14"/>
  <c r="W34" i="14"/>
  <c r="AB33" i="14"/>
  <c r="AA33" i="14"/>
  <c r="Z33" i="14"/>
  <c r="Y33" i="14"/>
  <c r="X33" i="14"/>
  <c r="W33" i="14"/>
  <c r="AB32" i="14"/>
  <c r="AA32" i="14"/>
  <c r="Z32" i="14"/>
  <c r="Y32" i="14"/>
  <c r="X32" i="14"/>
  <c r="W32" i="14"/>
  <c r="W52" i="14" s="1"/>
  <c r="AB31" i="14"/>
  <c r="AA31" i="14"/>
  <c r="Z31" i="14"/>
  <c r="Y31" i="14"/>
  <c r="X31" i="14"/>
  <c r="W31" i="14"/>
  <c r="V30" i="14"/>
  <c r="U30" i="14"/>
  <c r="U53" i="14" s="1"/>
  <c r="T30" i="14"/>
  <c r="T53" i="14" s="1"/>
  <c r="S30" i="14"/>
  <c r="R30" i="14"/>
  <c r="Q30" i="14"/>
  <c r="Q53" i="14" s="1"/>
  <c r="O30" i="14"/>
  <c r="N30" i="14"/>
  <c r="N53" i="14" s="1"/>
  <c r="M30" i="14"/>
  <c r="L30" i="14"/>
  <c r="L53" i="14" s="1"/>
  <c r="K30" i="14"/>
  <c r="J30" i="14"/>
  <c r="J53" i="14" s="1"/>
  <c r="H30" i="14"/>
  <c r="H53" i="14" s="1"/>
  <c r="F30" i="14"/>
  <c r="F53" i="14" s="1"/>
  <c r="E30" i="14"/>
  <c r="D30" i="14"/>
  <c r="D53" i="14" s="1"/>
  <c r="C30" i="14"/>
  <c r="C53" i="14" s="1"/>
  <c r="B30" i="14"/>
  <c r="B53" i="14" s="1"/>
  <c r="AB29" i="14"/>
  <c r="AA29" i="14"/>
  <c r="Z29" i="14"/>
  <c r="Y29" i="14"/>
  <c r="X29" i="14"/>
  <c r="W29" i="14"/>
  <c r="AB28" i="14"/>
  <c r="AA28" i="14"/>
  <c r="Z28" i="14"/>
  <c r="Y28" i="14"/>
  <c r="X28" i="14"/>
  <c r="W28" i="14"/>
  <c r="I28" i="14"/>
  <c r="I30" i="14" s="1"/>
  <c r="AB27" i="14"/>
  <c r="AA27" i="14"/>
  <c r="Z27" i="14"/>
  <c r="Y27" i="14"/>
  <c r="X27" i="14"/>
  <c r="W27" i="14"/>
  <c r="AB26" i="14"/>
  <c r="AA26" i="14"/>
  <c r="Z26" i="14"/>
  <c r="Y26" i="14"/>
  <c r="X26" i="14"/>
  <c r="W26" i="14"/>
  <c r="AB25" i="14"/>
  <c r="AA25" i="14"/>
  <c r="Z25" i="14"/>
  <c r="Y25" i="14"/>
  <c r="X25" i="14"/>
  <c r="W25" i="14"/>
  <c r="AB24" i="14"/>
  <c r="AA24" i="14"/>
  <c r="Z24" i="14"/>
  <c r="Y24" i="14"/>
  <c r="X24" i="14"/>
  <c r="W24" i="14"/>
  <c r="AB23" i="14"/>
  <c r="AA23" i="14"/>
  <c r="Z23" i="14"/>
  <c r="Y23" i="14"/>
  <c r="X23" i="14"/>
  <c r="W23" i="14"/>
  <c r="AB22" i="14"/>
  <c r="AA22" i="14"/>
  <c r="Z22" i="14"/>
  <c r="Y22" i="14"/>
  <c r="X22" i="14"/>
  <c r="W22" i="14"/>
  <c r="G22" i="14"/>
  <c r="AB21" i="14"/>
  <c r="AA21" i="14"/>
  <c r="Z21" i="14"/>
  <c r="Y21" i="14"/>
  <c r="X21" i="14"/>
  <c r="W21" i="14"/>
  <c r="G21" i="14"/>
  <c r="AA20" i="14"/>
  <c r="Z20" i="14"/>
  <c r="Y20" i="14"/>
  <c r="W20" i="14"/>
  <c r="G20" i="14"/>
  <c r="AB20" i="14" s="1"/>
  <c r="AB19" i="14"/>
  <c r="AA19" i="14"/>
  <c r="Z19" i="14"/>
  <c r="Y19" i="14"/>
  <c r="X19" i="14"/>
  <c r="W19" i="14"/>
  <c r="AB18" i="14"/>
  <c r="AA18" i="14"/>
  <c r="AA30" i="14" s="1"/>
  <c r="Z18" i="14"/>
  <c r="Y18" i="14"/>
  <c r="X18" i="14"/>
  <c r="W18" i="14"/>
  <c r="W30" i="14" s="1"/>
  <c r="G18" i="14"/>
  <c r="AB17" i="14"/>
  <c r="AA17" i="14"/>
  <c r="Z17" i="14"/>
  <c r="Y17" i="14"/>
  <c r="X17" i="14"/>
  <c r="W17" i="14"/>
  <c r="AB16" i="14"/>
  <c r="AA16" i="14"/>
  <c r="Z16" i="14"/>
  <c r="Y16" i="14"/>
  <c r="X16" i="14"/>
  <c r="W16" i="14"/>
  <c r="AB15" i="14"/>
  <c r="AA15" i="14"/>
  <c r="Z15" i="14"/>
  <c r="Y15" i="14"/>
  <c r="X15" i="14"/>
  <c r="W15" i="14"/>
  <c r="AB14" i="14"/>
  <c r="AB30" i="14" s="1"/>
  <c r="AA14" i="14"/>
  <c r="Z14" i="14"/>
  <c r="Z30" i="14" s="1"/>
  <c r="Y14" i="14"/>
  <c r="Y30" i="14" s="1"/>
  <c r="X14" i="14"/>
  <c r="W14" i="14"/>
  <c r="E112" i="1"/>
  <c r="D112" i="1"/>
  <c r="E111" i="1"/>
  <c r="E108" i="1"/>
  <c r="E107" i="1"/>
  <c r="E106" i="1"/>
  <c r="D106" i="1"/>
  <c r="D109" i="1" s="1"/>
  <c r="D113" i="1" s="1"/>
  <c r="E105" i="1"/>
  <c r="E104" i="1"/>
  <c r="E102" i="1"/>
  <c r="D101" i="1"/>
  <c r="C100" i="1"/>
  <c r="E100" i="1" s="1"/>
  <c r="C95" i="1"/>
  <c r="E94" i="1" s="1"/>
  <c r="C93" i="1"/>
  <c r="B91" i="1"/>
  <c r="C90" i="1"/>
  <c r="E89" i="1" s="1"/>
  <c r="E86" i="1"/>
  <c r="E83" i="1"/>
  <c r="E81" i="1"/>
  <c r="D81" i="1"/>
  <c r="E79" i="1"/>
  <c r="E78" i="1"/>
  <c r="E77" i="1"/>
  <c r="E76" i="1"/>
  <c r="E75" i="1"/>
  <c r="E74" i="1"/>
  <c r="E73" i="1"/>
  <c r="B72" i="1"/>
  <c r="C80" i="1" s="1"/>
  <c r="D71" i="1"/>
  <c r="C71" i="1"/>
  <c r="E70" i="1"/>
  <c r="B70" i="1"/>
  <c r="E66" i="1"/>
  <c r="E71" i="1" s="1"/>
  <c r="D62" i="1"/>
  <c r="C60" i="1"/>
  <c r="E60" i="1" s="1"/>
  <c r="E59" i="1"/>
  <c r="C59" i="1"/>
  <c r="E57" i="1"/>
  <c r="E56" i="1"/>
  <c r="C56" i="1"/>
  <c r="B56" i="1"/>
  <c r="B55" i="1"/>
  <c r="B54" i="1"/>
  <c r="C53" i="1" s="1"/>
  <c r="E53" i="1"/>
  <c r="B52" i="1"/>
  <c r="B51" i="1"/>
  <c r="C49" i="1" s="1"/>
  <c r="E49" i="1"/>
  <c r="B48" i="1"/>
  <c r="B46" i="1"/>
  <c r="B44" i="1"/>
  <c r="B42" i="1"/>
  <c r="B41" i="1"/>
  <c r="B40" i="1"/>
  <c r="C37" i="1" s="1"/>
  <c r="E37" i="1"/>
  <c r="D33" i="1"/>
  <c r="C33" i="1"/>
  <c r="E32" i="1"/>
  <c r="C31" i="1"/>
  <c r="E31" i="1" s="1"/>
  <c r="E29" i="1"/>
  <c r="E33" i="1" s="1"/>
  <c r="E27" i="1"/>
  <c r="D25" i="1"/>
  <c r="D82" i="1" s="1"/>
  <c r="D85" i="1" s="1"/>
  <c r="C25" i="1"/>
  <c r="B23" i="1"/>
  <c r="E16" i="1"/>
  <c r="E13" i="1"/>
  <c r="E25" i="1" s="1"/>
  <c r="E112" i="17"/>
  <c r="E111" i="17"/>
  <c r="D111" i="17"/>
  <c r="D112" i="17" s="1"/>
  <c r="E108" i="17"/>
  <c r="D108" i="17"/>
  <c r="E107" i="17"/>
  <c r="D107" i="17"/>
  <c r="D106" i="17"/>
  <c r="E105" i="17"/>
  <c r="E106" i="17" s="1"/>
  <c r="E104" i="17"/>
  <c r="E102" i="17"/>
  <c r="D102" i="17"/>
  <c r="D101" i="17"/>
  <c r="C100" i="17"/>
  <c r="E100" i="17" s="1"/>
  <c r="C95" i="17"/>
  <c r="E94" i="17" s="1"/>
  <c r="C93" i="17"/>
  <c r="B91" i="17"/>
  <c r="C90" i="17"/>
  <c r="E89" i="17" s="1"/>
  <c r="E101" i="17" s="1"/>
  <c r="E86" i="17"/>
  <c r="E83" i="17"/>
  <c r="D83" i="17"/>
  <c r="E81" i="17"/>
  <c r="D81" i="17"/>
  <c r="C80" i="17"/>
  <c r="E79" i="17"/>
  <c r="E78" i="17"/>
  <c r="E77" i="17"/>
  <c r="E76" i="17"/>
  <c r="E75" i="17"/>
  <c r="E74" i="17"/>
  <c r="E73" i="17"/>
  <c r="E72" i="17"/>
  <c r="E80" i="17" s="1"/>
  <c r="B72" i="17"/>
  <c r="D71" i="17"/>
  <c r="C71" i="17"/>
  <c r="B70" i="17"/>
  <c r="E70" i="17" s="1"/>
  <c r="E66" i="17"/>
  <c r="E71" i="17" s="1"/>
  <c r="D62" i="17"/>
  <c r="C60" i="17"/>
  <c r="E60" i="17" s="1"/>
  <c r="C59" i="17"/>
  <c r="E59" i="17" s="1"/>
  <c r="E57" i="17"/>
  <c r="E56" i="17"/>
  <c r="B56" i="17"/>
  <c r="C56" i="17" s="1"/>
  <c r="B55" i="17"/>
  <c r="B54" i="17"/>
  <c r="E53" i="17" s="1"/>
  <c r="B52" i="17"/>
  <c r="B51" i="17"/>
  <c r="E49" i="17" s="1"/>
  <c r="B48" i="17"/>
  <c r="B46" i="17"/>
  <c r="B44" i="17"/>
  <c r="B42" i="17"/>
  <c r="B41" i="17"/>
  <c r="B40" i="17"/>
  <c r="E37" i="17" s="1"/>
  <c r="E62" i="17" s="1"/>
  <c r="D33" i="17"/>
  <c r="D82" i="17" s="1"/>
  <c r="D85" i="17" s="1"/>
  <c r="D109" i="17" s="1"/>
  <c r="D113" i="17" s="1"/>
  <c r="E32" i="17"/>
  <c r="C31" i="17"/>
  <c r="C33" i="17" s="1"/>
  <c r="D25" i="17"/>
  <c r="C25" i="17"/>
  <c r="B23" i="17"/>
  <c r="E16" i="17"/>
  <c r="E13" i="17"/>
  <c r="E25" i="17" s="1"/>
  <c r="E24" i="26" l="1"/>
  <c r="E33" i="26" s="1"/>
  <c r="E37" i="26" s="1"/>
  <c r="F24" i="26"/>
  <c r="F33" i="26" s="1"/>
  <c r="F37" i="26" s="1"/>
  <c r="D33" i="26"/>
  <c r="D37" i="26" s="1"/>
  <c r="M41" i="16"/>
  <c r="M34" i="16"/>
  <c r="Q41" i="16"/>
  <c r="Q44" i="16" s="1"/>
  <c r="Q34" i="16"/>
  <c r="S22" i="16"/>
  <c r="E41" i="16"/>
  <c r="E44" i="16" s="1"/>
  <c r="E34" i="16"/>
  <c r="E22" i="16"/>
  <c r="U24" i="16"/>
  <c r="U26" i="16" s="1"/>
  <c r="S25" i="16"/>
  <c r="W25" i="16" s="1"/>
  <c r="R41" i="16"/>
  <c r="C14" i="16"/>
  <c r="S12" i="16"/>
  <c r="C32" i="16"/>
  <c r="U12" i="16"/>
  <c r="U14" i="16" s="1"/>
  <c r="M14" i="16"/>
  <c r="U20" i="16"/>
  <c r="U22" i="16" s="1"/>
  <c r="V24" i="16"/>
  <c r="S33" i="16"/>
  <c r="S36" i="16"/>
  <c r="N41" i="16"/>
  <c r="N44" i="16" s="1"/>
  <c r="O14" i="16"/>
  <c r="O32" i="16"/>
  <c r="V12" i="16"/>
  <c r="V14" i="16" s="1"/>
  <c r="K34" i="16"/>
  <c r="S16" i="16"/>
  <c r="S24" i="16"/>
  <c r="R33" i="16"/>
  <c r="F34" i="16"/>
  <c r="T40" i="16"/>
  <c r="W37" i="16"/>
  <c r="Y37" i="16" s="1"/>
  <c r="W39" i="16"/>
  <c r="G14" i="16"/>
  <c r="G32" i="16"/>
  <c r="M18" i="16"/>
  <c r="U16" i="16"/>
  <c r="U18" i="16" s="1"/>
  <c r="W17" i="16"/>
  <c r="K18" i="16"/>
  <c r="T26" i="16"/>
  <c r="V25" i="16"/>
  <c r="I34" i="16"/>
  <c r="V36" i="16"/>
  <c r="V38" i="16"/>
  <c r="K41" i="16"/>
  <c r="K44" i="16" s="1"/>
  <c r="V20" i="16"/>
  <c r="V22" i="16" s="1"/>
  <c r="T32" i="16"/>
  <c r="T34" i="16" s="1"/>
  <c r="U36" i="16"/>
  <c r="U40" i="16" s="1"/>
  <c r="D127" i="20"/>
  <c r="D259" i="20" s="1"/>
  <c r="D190" i="20"/>
  <c r="D226" i="20"/>
  <c r="C141" i="20"/>
  <c r="C259" i="20" s="1"/>
  <c r="D243" i="20"/>
  <c r="C136" i="20"/>
  <c r="D171" i="10"/>
  <c r="D172" i="10" s="1"/>
  <c r="D192" i="10" s="1"/>
  <c r="D193" i="10" s="1"/>
  <c r="Y28" i="15"/>
  <c r="C28" i="15"/>
  <c r="C15" i="15"/>
  <c r="V13" i="15"/>
  <c r="I36" i="15"/>
  <c r="I39" i="15" s="1"/>
  <c r="I30" i="15"/>
  <c r="M39" i="15"/>
  <c r="T30" i="15"/>
  <c r="T36" i="15"/>
  <c r="T39" i="15" s="1"/>
  <c r="X30" i="15"/>
  <c r="X36" i="15"/>
  <c r="X39" i="15" s="1"/>
  <c r="Y27" i="15"/>
  <c r="V17" i="15"/>
  <c r="Y18" i="15"/>
  <c r="Y19" i="15" s="1"/>
  <c r="Y22" i="15"/>
  <c r="Y23" i="15" s="1"/>
  <c r="Y26" i="15"/>
  <c r="U29" i="15"/>
  <c r="D30" i="15"/>
  <c r="L30" i="15"/>
  <c r="Q30" i="15"/>
  <c r="U30" i="15"/>
  <c r="Y32" i="15"/>
  <c r="Y34" i="15"/>
  <c r="Y14" i="15"/>
  <c r="Y15" i="15" s="1"/>
  <c r="R28" i="15"/>
  <c r="V29" i="15"/>
  <c r="V35" i="15"/>
  <c r="E36" i="15"/>
  <c r="E39" i="15" s="1"/>
  <c r="V25" i="15"/>
  <c r="W28" i="15"/>
  <c r="B30" i="15"/>
  <c r="J30" i="15"/>
  <c r="U36" i="15"/>
  <c r="H37" i="15"/>
  <c r="H39" i="15" s="1"/>
  <c r="X15" i="15"/>
  <c r="I19" i="15"/>
  <c r="M30" i="15"/>
  <c r="Z34" i="15"/>
  <c r="Z38" i="15" s="1"/>
  <c r="V21" i="15"/>
  <c r="K30" i="15"/>
  <c r="AA52" i="14"/>
  <c r="AA53" i="14" s="1"/>
  <c r="Y53" i="14"/>
  <c r="I53" i="14"/>
  <c r="Y52" i="14"/>
  <c r="AB53" i="14"/>
  <c r="W53" i="14"/>
  <c r="S53" i="14"/>
  <c r="O52" i="14"/>
  <c r="O53" i="14" s="1"/>
  <c r="Z39" i="14"/>
  <c r="Z52" i="14" s="1"/>
  <c r="Z53" i="14" s="1"/>
  <c r="AA51" i="14"/>
  <c r="Y51" i="14"/>
  <c r="Z40" i="14"/>
  <c r="Z41" i="14"/>
  <c r="K52" i="14"/>
  <c r="K53" i="14" s="1"/>
  <c r="G30" i="14"/>
  <c r="G53" i="14" s="1"/>
  <c r="X20" i="14"/>
  <c r="X30" i="14" s="1"/>
  <c r="X53" i="14" s="1"/>
  <c r="X37" i="14"/>
  <c r="X52" i="14" s="1"/>
  <c r="AB37" i="14"/>
  <c r="AB52" i="14" s="1"/>
  <c r="E62" i="1"/>
  <c r="E82" i="1"/>
  <c r="E85" i="1" s="1"/>
  <c r="E109" i="1" s="1"/>
  <c r="E113" i="1" s="1"/>
  <c r="C62" i="1"/>
  <c r="E101" i="1"/>
  <c r="E72" i="1"/>
  <c r="E80" i="1" s="1"/>
  <c r="E82" i="17"/>
  <c r="E85" i="17" s="1"/>
  <c r="E109" i="17" s="1"/>
  <c r="E113" i="17" s="1"/>
  <c r="E31" i="17"/>
  <c r="E33" i="17" s="1"/>
  <c r="C37" i="17"/>
  <c r="C49" i="17"/>
  <c r="C53" i="17"/>
  <c r="V33" i="16" l="1"/>
  <c r="V42" i="16" s="1"/>
  <c r="R42" i="16"/>
  <c r="S14" i="16"/>
  <c r="W12" i="16"/>
  <c r="W14" i="16" s="1"/>
  <c r="Y14" i="16" s="1"/>
  <c r="S26" i="16"/>
  <c r="W24" i="16"/>
  <c r="W26" i="16" s="1"/>
  <c r="Y26" i="16" s="1"/>
  <c r="S40" i="16"/>
  <c r="W36" i="16"/>
  <c r="W40" i="16" s="1"/>
  <c r="Y40" i="16" s="1"/>
  <c r="U41" i="16"/>
  <c r="U44" i="16" s="1"/>
  <c r="M44" i="16"/>
  <c r="V40" i="16"/>
  <c r="G34" i="16"/>
  <c r="G41" i="16"/>
  <c r="G44" i="16" s="1"/>
  <c r="O34" i="16"/>
  <c r="O41" i="16"/>
  <c r="O44" i="16" s="1"/>
  <c r="S42" i="16"/>
  <c r="W33" i="16"/>
  <c r="W42" i="16" s="1"/>
  <c r="R44" i="16"/>
  <c r="R34" i="16"/>
  <c r="S18" i="16"/>
  <c r="W16" i="16"/>
  <c r="W18" i="16" s="1"/>
  <c r="Y18" i="16" s="1"/>
  <c r="V26" i="16"/>
  <c r="C34" i="16"/>
  <c r="S32" i="16"/>
  <c r="C41" i="16"/>
  <c r="T41" i="16"/>
  <c r="T44" i="16" s="1"/>
  <c r="W20" i="16"/>
  <c r="W22" i="16" s="1"/>
  <c r="Y22" i="16" s="1"/>
  <c r="V32" i="16"/>
  <c r="V34" i="16" s="1"/>
  <c r="U32" i="16"/>
  <c r="U34" i="16" s="1"/>
  <c r="V37" i="15"/>
  <c r="Z37" i="15" s="1"/>
  <c r="Z29" i="15"/>
  <c r="U39" i="15"/>
  <c r="Y36" i="15"/>
  <c r="Y39" i="15" s="1"/>
  <c r="Z25" i="15"/>
  <c r="Z27" i="15" s="1"/>
  <c r="V27" i="15"/>
  <c r="R36" i="15"/>
  <c r="R39" i="15" s="1"/>
  <c r="R30" i="15"/>
  <c r="Y29" i="15"/>
  <c r="U37" i="15"/>
  <c r="Y37" i="15" s="1"/>
  <c r="Z17" i="15"/>
  <c r="Z19" i="15" s="1"/>
  <c r="V19" i="15"/>
  <c r="Z35" i="15"/>
  <c r="Z21" i="15"/>
  <c r="Z23" i="15" s="1"/>
  <c r="V23" i="15"/>
  <c r="Y30" i="15"/>
  <c r="W30" i="15"/>
  <c r="W36" i="15"/>
  <c r="W39" i="15" s="1"/>
  <c r="Y35" i="15"/>
  <c r="V28" i="15"/>
  <c r="Z13" i="15"/>
  <c r="Z15" i="15" s="1"/>
  <c r="V15" i="15"/>
  <c r="C36" i="15"/>
  <c r="C39" i="15" s="1"/>
  <c r="C30" i="15"/>
  <c r="C62" i="17"/>
  <c r="C44" i="16" l="1"/>
  <c r="S41" i="16"/>
  <c r="S34" i="16"/>
  <c r="W32" i="16"/>
  <c r="W34" i="16" s="1"/>
  <c r="V41" i="16"/>
  <c r="V44" i="16" s="1"/>
  <c r="V36" i="15"/>
  <c r="V30" i="15"/>
  <c r="Z28" i="15"/>
  <c r="Z30" i="15" s="1"/>
  <c r="S44" i="16" l="1"/>
  <c r="W41" i="16"/>
  <c r="W44" i="16" s="1"/>
  <c r="Y44" i="16" s="1"/>
  <c r="V39" i="15"/>
  <c r="Z36" i="15"/>
  <c r="Z39" i="15" s="1"/>
  <c r="L42" i="22" l="1"/>
  <c r="K42" i="22"/>
  <c r="I42" i="22"/>
  <c r="H42" i="22"/>
  <c r="G42" i="22"/>
  <c r="F42" i="22"/>
  <c r="E42" i="22"/>
  <c r="D42" i="22"/>
  <c r="C42" i="22"/>
  <c r="B42" i="22"/>
  <c r="L41" i="22"/>
  <c r="K41" i="22"/>
  <c r="J41" i="22"/>
  <c r="L40" i="22"/>
  <c r="K40" i="22"/>
  <c r="J40" i="22"/>
  <c r="J42" i="22" s="1"/>
  <c r="I37" i="22"/>
  <c r="H37" i="22"/>
  <c r="G37" i="22"/>
  <c r="F37" i="22"/>
  <c r="E37" i="22"/>
  <c r="D37" i="22"/>
  <c r="C37" i="22"/>
  <c r="B37" i="22"/>
  <c r="L36" i="22"/>
  <c r="K36" i="22"/>
  <c r="J36" i="22"/>
  <c r="L35" i="22"/>
  <c r="K35" i="22"/>
  <c r="J35" i="22"/>
  <c r="L34" i="22"/>
  <c r="K34" i="22"/>
  <c r="J34" i="22"/>
  <c r="L33" i="22"/>
  <c r="L37" i="22" s="1"/>
  <c r="K33" i="22"/>
  <c r="K37" i="22" s="1"/>
  <c r="J33" i="22"/>
  <c r="J37" i="22" s="1"/>
  <c r="K30" i="22"/>
  <c r="I30" i="22"/>
  <c r="H30" i="22"/>
  <c r="G30" i="22"/>
  <c r="F30" i="22"/>
  <c r="E30" i="22"/>
  <c r="C30" i="22"/>
  <c r="B30" i="22"/>
  <c r="L29" i="22"/>
  <c r="K29" i="22"/>
  <c r="J29" i="22"/>
  <c r="K28" i="22"/>
  <c r="D28" i="22"/>
  <c r="L28" i="22" s="1"/>
  <c r="K27" i="22"/>
  <c r="D27" i="22"/>
  <c r="L27" i="22" s="1"/>
  <c r="I24" i="22"/>
  <c r="H24" i="22"/>
  <c r="G24" i="22"/>
  <c r="F24" i="22"/>
  <c r="E24" i="22"/>
  <c r="D24" i="22"/>
  <c r="C24" i="22"/>
  <c r="B24" i="22"/>
  <c r="L23" i="22"/>
  <c r="K23" i="22"/>
  <c r="J23" i="22"/>
  <c r="L22" i="22"/>
  <c r="K22" i="22"/>
  <c r="J22" i="22"/>
  <c r="L21" i="22"/>
  <c r="K21" i="22"/>
  <c r="J21" i="22"/>
  <c r="L20" i="22"/>
  <c r="K20" i="22"/>
  <c r="K24" i="22" s="1"/>
  <c r="J20" i="22"/>
  <c r="J24" i="22" s="1"/>
  <c r="L19" i="22"/>
  <c r="L24" i="22" s="1"/>
  <c r="K19" i="22"/>
  <c r="J19" i="22"/>
  <c r="I16" i="22"/>
  <c r="H16" i="22"/>
  <c r="G16" i="22"/>
  <c r="F16" i="22"/>
  <c r="E16" i="22"/>
  <c r="D16" i="22"/>
  <c r="L15" i="22"/>
  <c r="K15" i="22"/>
  <c r="J15" i="22"/>
  <c r="D15" i="22"/>
  <c r="K14" i="22"/>
  <c r="J14" i="22"/>
  <c r="C14" i="22"/>
  <c r="B14" i="22"/>
  <c r="L14" i="22" s="1"/>
  <c r="K13" i="22"/>
  <c r="K16" i="22" s="1"/>
  <c r="D13" i="22"/>
  <c r="C13" i="22"/>
  <c r="B13" i="22"/>
  <c r="J13" i="22" s="1"/>
  <c r="K12" i="22"/>
  <c r="C12" i="22"/>
  <c r="J12" i="22" s="1"/>
  <c r="B12" i="22"/>
  <c r="B16" i="22" s="1"/>
  <c r="L11" i="22"/>
  <c r="K11" i="22"/>
  <c r="J11" i="22"/>
  <c r="J16" i="22" s="1"/>
  <c r="L30" i="22" l="1"/>
  <c r="C16" i="22"/>
  <c r="L13" i="22"/>
  <c r="J27" i="22"/>
  <c r="J28" i="22"/>
  <c r="D30" i="22"/>
  <c r="L12" i="22"/>
  <c r="L16" i="22" s="1"/>
  <c r="J30" i="22" l="1"/>
  <c r="L31" i="30" l="1"/>
  <c r="H31" i="30"/>
  <c r="D31" i="30"/>
  <c r="N30" i="30"/>
  <c r="M30" i="30"/>
  <c r="L30" i="30"/>
  <c r="J30" i="30"/>
  <c r="I30" i="30"/>
  <c r="H30" i="30"/>
  <c r="G30" i="30"/>
  <c r="F30" i="30"/>
  <c r="E30" i="30"/>
  <c r="D30" i="30"/>
  <c r="C30" i="30"/>
  <c r="O29" i="30"/>
  <c r="O28" i="30"/>
  <c r="K27" i="30"/>
  <c r="O27" i="30" s="1"/>
  <c r="K26" i="30"/>
  <c r="K30" i="30" s="1"/>
  <c r="O25" i="30"/>
  <c r="O24" i="30"/>
  <c r="O23" i="30"/>
  <c r="O22" i="30"/>
  <c r="O21" i="30"/>
  <c r="N18" i="30"/>
  <c r="N31" i="30" s="1"/>
  <c r="M18" i="30"/>
  <c r="M31" i="30" s="1"/>
  <c r="L18" i="30"/>
  <c r="K18" i="30"/>
  <c r="K31" i="30" s="1"/>
  <c r="J18" i="30"/>
  <c r="J31" i="30" s="1"/>
  <c r="I18" i="30"/>
  <c r="I31" i="30" s="1"/>
  <c r="H18" i="30"/>
  <c r="G18" i="30"/>
  <c r="G31" i="30" s="1"/>
  <c r="F18" i="30"/>
  <c r="F31" i="30" s="1"/>
  <c r="E18" i="30"/>
  <c r="E31" i="30" s="1"/>
  <c r="D18" i="30"/>
  <c r="C18" i="30"/>
  <c r="C31" i="30" s="1"/>
  <c r="O17" i="30"/>
  <c r="O16" i="30"/>
  <c r="O15" i="30"/>
  <c r="O14" i="30"/>
  <c r="O13" i="30"/>
  <c r="O12" i="30"/>
  <c r="O11" i="30"/>
  <c r="O10" i="30"/>
  <c r="O18" i="30" s="1"/>
  <c r="C20" i="29"/>
  <c r="B20" i="29"/>
  <c r="K36" i="28"/>
  <c r="J36" i="28"/>
  <c r="I36" i="28"/>
  <c r="G36" i="28"/>
  <c r="F36" i="28"/>
  <c r="E36" i="28"/>
  <c r="C36" i="28"/>
  <c r="M28" i="28"/>
  <c r="L28" i="28"/>
  <c r="K28" i="28"/>
  <c r="J28" i="28"/>
  <c r="I28" i="28"/>
  <c r="H28" i="28"/>
  <c r="G28" i="28"/>
  <c r="F28" i="28"/>
  <c r="E28" i="28"/>
  <c r="D28" i="28"/>
  <c r="C28" i="28"/>
  <c r="M27" i="28"/>
  <c r="L20" i="28"/>
  <c r="L36" i="28" s="1"/>
  <c r="K20" i="28"/>
  <c r="J20" i="28"/>
  <c r="I20" i="28"/>
  <c r="H20" i="28"/>
  <c r="H36" i="28" s="1"/>
  <c r="G20" i="28"/>
  <c r="F20" i="28"/>
  <c r="E20" i="28"/>
  <c r="D20" i="28"/>
  <c r="D36" i="28" s="1"/>
  <c r="C20" i="28"/>
  <c r="L19" i="28"/>
  <c r="K19" i="28"/>
  <c r="K37" i="28" s="1"/>
  <c r="I19" i="28"/>
  <c r="I37" i="28" s="1"/>
  <c r="H19" i="28"/>
  <c r="G19" i="28"/>
  <c r="G37" i="28" s="1"/>
  <c r="E19" i="28"/>
  <c r="E37" i="28" s="1"/>
  <c r="D19" i="28"/>
  <c r="D37" i="28" s="1"/>
  <c r="L18" i="28"/>
  <c r="K18" i="28"/>
  <c r="J18" i="28"/>
  <c r="J19" i="28" s="1"/>
  <c r="J37" i="28" s="1"/>
  <c r="I18" i="28"/>
  <c r="H18" i="28"/>
  <c r="G18" i="28"/>
  <c r="F18" i="28"/>
  <c r="F19" i="28" s="1"/>
  <c r="F37" i="28" s="1"/>
  <c r="E18" i="28"/>
  <c r="D18" i="28"/>
  <c r="M17" i="28"/>
  <c r="M16" i="28"/>
  <c r="C15" i="28"/>
  <c r="M15" i="28" s="1"/>
  <c r="M14" i="28"/>
  <c r="M13" i="28"/>
  <c r="M12" i="28"/>
  <c r="H23" i="27"/>
  <c r="C22" i="27"/>
  <c r="D21" i="27"/>
  <c r="C21" i="27"/>
  <c r="F20" i="27"/>
  <c r="F23" i="27" s="1"/>
  <c r="E20" i="27"/>
  <c r="E23" i="27" s="1"/>
  <c r="D20" i="27"/>
  <c r="D23" i="27" s="1"/>
  <c r="C23" i="27" s="1"/>
  <c r="C20" i="27"/>
  <c r="B20" i="27"/>
  <c r="B23" i="27" s="1"/>
  <c r="C19" i="27"/>
  <c r="C18" i="27"/>
  <c r="C17" i="27"/>
  <c r="C16" i="27"/>
  <c r="O30" i="30" l="1"/>
  <c r="O31" i="30" s="1"/>
  <c r="O26" i="30"/>
  <c r="M18" i="28"/>
  <c r="M19" i="28" s="1"/>
  <c r="L37" i="28"/>
  <c r="H37" i="28"/>
  <c r="C18" i="28"/>
  <c r="C19" i="28" s="1"/>
  <c r="C37" i="28" s="1"/>
  <c r="M20" i="28"/>
  <c r="M36" i="28" s="1"/>
  <c r="M37" i="28" l="1"/>
</calcChain>
</file>

<file path=xl/sharedStrings.xml><?xml version="1.0" encoding="utf-8"?>
<sst xmlns="http://schemas.openxmlformats.org/spreadsheetml/2006/main" count="17789" uniqueCount="661">
  <si>
    <t>Adatok ezer Ft-ban</t>
  </si>
  <si>
    <t>Kiemelt előirányzat megnevezése</t>
  </si>
  <si>
    <t>Eredeti 
előirányzat</t>
  </si>
  <si>
    <t>B1. Működési célú támogatások államháztartáson belülről</t>
  </si>
  <si>
    <t xml:space="preserve">   1. Helyi önkormányzatok működésének támogatása</t>
  </si>
  <si>
    <t>Adatok Ft-ban</t>
  </si>
  <si>
    <t xml:space="preserve">    Beszámítás összesen</t>
  </si>
  <si>
    <t xml:space="preserve">    feladatainak támogatása</t>
  </si>
  <si>
    <t xml:space="preserve">    1. Helyi önkormányzatok működésének támogatása összesen: </t>
  </si>
  <si>
    <t xml:space="preserve">    2. Működési célú egyéb támogatások államháztartáson belülről</t>
  </si>
  <si>
    <t>B1. Működési célú támogatások államháztartáson belülről összesen</t>
  </si>
  <si>
    <t>B2. Felhalmozási célú támogatások államháztartáson belülről</t>
  </si>
  <si>
    <t xml:space="preserve">B3. Közhatalmi bevétel </t>
  </si>
  <si>
    <t xml:space="preserve">1.   Önkormányzatok sajátos működési bevételei </t>
  </si>
  <si>
    <t xml:space="preserve">    1.1 Helyi adók </t>
  </si>
  <si>
    <t xml:space="preserve">    1.1.1. Iparűzési adó</t>
  </si>
  <si>
    <t xml:space="preserve">    1.1.1.1. Állandó iparűzési adó</t>
  </si>
  <si>
    <t xml:space="preserve">    1.1.1.2. Ideiglenes iparűzési adó</t>
  </si>
  <si>
    <t xml:space="preserve">    1.1.2. Idegenforgalmi adó</t>
  </si>
  <si>
    <t xml:space="preserve">    1.2. Átengedett központi adók</t>
  </si>
  <si>
    <t xml:space="preserve">        1.2.1. Gépjárműadó (40%)                 </t>
  </si>
  <si>
    <t xml:space="preserve">        1.2.2. Termőföld bérbeadásából származó személyi jövedelemadó</t>
  </si>
  <si>
    <t xml:space="preserve">    1.3. Bírságok, pótlékok és egyéb sajátos bevételek </t>
  </si>
  <si>
    <t xml:space="preserve">    1.3.1. Bírságok</t>
  </si>
  <si>
    <t xml:space="preserve">    1.3.2. Késedelmi pótlékok</t>
  </si>
  <si>
    <t xml:space="preserve">    1.4. Egyéb közhatalmi bevétel</t>
  </si>
  <si>
    <t>B3. Közhatalmi bevétel összesen:</t>
  </si>
  <si>
    <t>B4. Működési bevétel</t>
  </si>
  <si>
    <t>B5. Felhalmozási bevételek</t>
  </si>
  <si>
    <t xml:space="preserve"> 1. Ingatlanok értékesítése </t>
  </si>
  <si>
    <t xml:space="preserve"> 2. Részvény értékesítés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</si>
  <si>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</si>
  <si>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</si>
  <si>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</si>
  <si>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</si>
  <si>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</si>
  <si>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>B8. Finanszírozási bevételek összesen:</t>
  </si>
  <si>
    <t>Bevételek mindösszesen (B1-B8.):</t>
  </si>
  <si>
    <t>B8.</t>
  </si>
  <si>
    <t>Működési célú átvett pénzeszközök</t>
  </si>
  <si>
    <t>Felhalmozási célú átvett pénzeszközök</t>
  </si>
  <si>
    <t>Finanszírozási bevételek</t>
  </si>
  <si>
    <t>Személyi juttatások</t>
  </si>
  <si>
    <t>Munkaadót terhelő járulékok és szociális hozzájárulási adó</t>
  </si>
  <si>
    <t>Dologi kiadások</t>
  </si>
  <si>
    <t>Egyéb működési célú kiadások</t>
  </si>
  <si>
    <t>Felújítások</t>
  </si>
  <si>
    <t>Beruházások</t>
  </si>
  <si>
    <t>Egyéb felhalmozási célú kiadások</t>
  </si>
  <si>
    <t>Megnevezés</t>
  </si>
  <si>
    <t>Bevételek összesen</t>
  </si>
  <si>
    <t>Kiadások összesen</t>
  </si>
  <si>
    <t>Madarász Imre Egyesített Óvoda</t>
  </si>
  <si>
    <t>Ellátottak pénzbeli juttatásai</t>
  </si>
  <si>
    <t>ebből: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</si>
  <si>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</si>
  <si>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</si>
  <si>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</si>
  <si>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</si>
  <si>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</si>
  <si>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</si>
  <si>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</si>
  <si>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 xml:space="preserve">B8.  </t>
  </si>
  <si>
    <t xml:space="preserve">B1-B8.  </t>
  </si>
  <si>
    <t>Közhatalmi bevételek</t>
  </si>
  <si>
    <t>Működési bevételek</t>
  </si>
  <si>
    <t>Felhalmozási bevételek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</si>
  <si>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</si>
  <si>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</si>
  <si>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</si>
  <si>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</si>
  <si>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</si>
  <si>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</si>
  <si>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</si>
  <si>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</si>
  <si>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>Finanszírozási kiadások</t>
  </si>
  <si>
    <t>Működési célú</t>
  </si>
  <si>
    <t>Felhalmozási célú</t>
  </si>
  <si>
    <t>Kötelező feladat</t>
  </si>
  <si>
    <t>Városi közvilágítás</t>
  </si>
  <si>
    <t>Építési és településfejlesztési feladatok</t>
  </si>
  <si>
    <t>Polgárvédelem</t>
  </si>
  <si>
    <t>Közbiztonsági feladatok</t>
  </si>
  <si>
    <t>Térfigyelő kamerák karbantartása (4 db: HEMO, Református Templom torony, Csillag Csemege, KÖTIVIZIG székház)</t>
  </si>
  <si>
    <t>Kamera elhelyezés bérleti díja (KÖTIVIZIG székház)</t>
  </si>
  <si>
    <t xml:space="preserve">Mezőgazdaság és környezetvédelem </t>
  </si>
  <si>
    <t>Környezetvédelmi alap</t>
  </si>
  <si>
    <t>Egészségügyi feladatok</t>
  </si>
  <si>
    <t>Karcagi Többcélú Kistérségi Társulás részére támogatás (állami hozzájárulás összege) működtetéséhez</t>
  </si>
  <si>
    <t>Rendszerfüggő elemek bérleti díjának elkülönítése vizkiközmű feljesztés finanszírozására</t>
  </si>
  <si>
    <t>Egyéb szociális ellátás</t>
  </si>
  <si>
    <t xml:space="preserve">ebből: </t>
  </si>
  <si>
    <t>Önkormányzat választott tisztségviselői</t>
  </si>
  <si>
    <t>Polgármester és főállású alpolgármester illeménye, költségtérítése</t>
  </si>
  <si>
    <t>Önkormányzati működéshez kapcsolódó egyéb településüzemeltetési kiadások</t>
  </si>
  <si>
    <t>Vagyonbiztosítás díja</t>
  </si>
  <si>
    <t>Áramdíjak</t>
  </si>
  <si>
    <t>Kötelező feladatok összesen:</t>
  </si>
  <si>
    <t>Önként vállalt feladat</t>
  </si>
  <si>
    <t xml:space="preserve">Ifjúságpolitikai feladatok </t>
  </si>
  <si>
    <t>Tehetséges és szociálisan hátrányos helyzetű tanulók ösztöndíja</t>
  </si>
  <si>
    <t>Székelykeresztúrért Alapítvány támogatása 149/2005. (IV.26.) kt.sz.határozat alapján</t>
  </si>
  <si>
    <t xml:space="preserve">Tagdíjak, támogatások </t>
  </si>
  <si>
    <t>Nagykunságért díjra eső hozzájárulás 20/1996. (V.29.) önk.r.</t>
  </si>
  <si>
    <t>Világ Királynője Engesztelő Mozgalom tagságára 200/2013. (IX.26.) kt.sz.határozat</t>
  </si>
  <si>
    <t xml:space="preserve">Kunszövetség tagdíj </t>
  </si>
  <si>
    <t>JNSZ Megyei Kormányhivatal részére</t>
  </si>
  <si>
    <t>Önkormányzat választott tisztségviselői és külső bizottsági tagjai</t>
  </si>
  <si>
    <t>Társadalmi megbízatású alpolgámester tiszteletdíja, költségtérítése</t>
  </si>
  <si>
    <t>Képviselők és külső bizottsági tagok tiszteletdíja</t>
  </si>
  <si>
    <t>Gépjármű biztosítás (kötelező, casco)</t>
  </si>
  <si>
    <t>Cégautóadó</t>
  </si>
  <si>
    <t>Könyvvizsgálat</t>
  </si>
  <si>
    <t>Polgármesteri keret</t>
  </si>
  <si>
    <t>Önként vállalt feladatok összesen:</t>
  </si>
  <si>
    <t>Ö s s z e s e n:</t>
  </si>
  <si>
    <t>Önkormányzat irányítása alá tartozó költségvetési szervek támogatása</t>
  </si>
  <si>
    <t>Finanszírozási kiadás</t>
  </si>
  <si>
    <t>M i n d ö s s z e s e n:</t>
  </si>
  <si>
    <t>Helyi autóbusz közlekedés közszolgáltatás támogatása</t>
  </si>
  <si>
    <t>Tüdőszűrés</t>
  </si>
  <si>
    <t>2013. évi állami támogatás visszafizetése és kamata</t>
  </si>
  <si>
    <t>Pályázati előkészítési alap</t>
  </si>
  <si>
    <t>Akácliget fürdő üzemeltetési támogatás</t>
  </si>
  <si>
    <t>lakhatási támogatás</t>
  </si>
  <si>
    <t>gyógyszertámogatás</t>
  </si>
  <si>
    <t>közköltséges temetés</t>
  </si>
  <si>
    <t>Tilalmasi ivóvíz biztosítása</t>
  </si>
  <si>
    <t>Városi Önkormányzat Városgondnokságától átvett, hullakékgazdálkodás bevételéből rekultivációs célra elkülönített összeg és kamatai (céltartalék)</t>
  </si>
  <si>
    <t>Általános tartalék</t>
  </si>
  <si>
    <t>Céltartalék:</t>
  </si>
  <si>
    <t>Rekultivációs célú elkülönítés hulladéklerakó üzemeltetés miatt</t>
  </si>
  <si>
    <t>Főtéri internet szolgáltatás díja</t>
  </si>
  <si>
    <t>Földgáz energia megtakarítástól függő díjazása</t>
  </si>
  <si>
    <t>Városháza lift karbantartás</t>
  </si>
  <si>
    <t>Folyószámlák költségei, postautalványok, postai közreműködési díj</t>
  </si>
  <si>
    <t>Vizdíjak, közkifolyók</t>
  </si>
  <si>
    <t>Önkormányzati reprezentációs és ajándékozási kiadások, kiemelt városi események, nemzeti ünnepek</t>
  </si>
  <si>
    <t>Nemzetközi kapcsolatok</t>
  </si>
  <si>
    <t>Előző évi maradvány igénybevétele működésre</t>
  </si>
  <si>
    <t>Előző évi maradvány igénybevétele felhalmozásra</t>
  </si>
  <si>
    <t>Likviditási célú hitel felvétele</t>
  </si>
  <si>
    <t>Kötelező feladatok</t>
  </si>
  <si>
    <t>Helyi önkormányzatok működésének általános támogatása</t>
  </si>
  <si>
    <t>Mezőőrség támogatása</t>
  </si>
  <si>
    <t>Területalapú támogatás</t>
  </si>
  <si>
    <t>Mezőőri járulék</t>
  </si>
  <si>
    <t>Kamat és árfolyambevétel</t>
  </si>
  <si>
    <t>Helyi iparűzési adó</t>
  </si>
  <si>
    <t>Idegenforgalmi adó</t>
  </si>
  <si>
    <t>Gépjárműadó (40%)</t>
  </si>
  <si>
    <t>Termőföld bérbeadásából származó szja</t>
  </si>
  <si>
    <t>Bírságok, pótlékok, egyéb sajátos bevételek</t>
  </si>
  <si>
    <t>Kötelező feladatok összesen</t>
  </si>
  <si>
    <t>Önként vállalt feladatok</t>
  </si>
  <si>
    <t>Földhaszonbérlet</t>
  </si>
  <si>
    <t>Közterület-használati díj</t>
  </si>
  <si>
    <t>Továbbszámlázott kiadások bevételei</t>
  </si>
  <si>
    <t xml:space="preserve">Előző évi maradvány igénybevétele </t>
  </si>
  <si>
    <t>Önként válallt feladatok összesen</t>
  </si>
  <si>
    <t>Mindösszesen:</t>
  </si>
  <si>
    <t>B1-B8.</t>
  </si>
  <si>
    <t>Bérleti díj (TRV)</t>
  </si>
  <si>
    <t>Bérleti díj (egyéb)</t>
  </si>
  <si>
    <t>Költségvetési szerv megnevezése</t>
  </si>
  <si>
    <t>Előző évi maradvány igénybevétele</t>
  </si>
  <si>
    <t>Irányító szervi támogatás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</si>
  <si>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</si>
  <si>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</si>
  <si>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</si>
  <si>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</si>
  <si>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Városi Önkormányzat Városgondnoksága összesen:</t>
  </si>
  <si>
    <t>Győrffy István Nagykun Múzeum</t>
  </si>
  <si>
    <t>Győrffy István Nagykun Múzeum összesen:</t>
  </si>
  <si>
    <t xml:space="preserve">Városi Önkormányzat Városgondnoksága és a hozzá tartozó költségvetési szervek kötelező feladatai összesen: </t>
  </si>
  <si>
    <t xml:space="preserve">Városi Önkormányzat Városgondnoksága és a hozzá tartozó költségvetési szervek önként vállalt feladatai összesen: </t>
  </si>
  <si>
    <t xml:space="preserve">Városi Önkormányzat Városgondnoksága és a hozzá tartozó költségvetési szervek összesen: </t>
  </si>
  <si>
    <t xml:space="preserve">Karcagi Polgármesteri Hivatal </t>
  </si>
  <si>
    <t>Államigazgatási feladat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</si>
  <si>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</si>
  <si>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</si>
  <si>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</si>
  <si>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</si>
  <si>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</si>
  <si>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 xml:space="preserve">K1-K8.  </t>
  </si>
  <si>
    <t>Déryné Kulturális,Turisztikai,Sport Központ és Könyvtár</t>
  </si>
  <si>
    <t xml:space="preserve">   1. Előző évi költségvetési maradvány igénybevétele</t>
  </si>
  <si>
    <t xml:space="preserve"> </t>
  </si>
  <si>
    <t xml:space="preserve">                 </t>
  </si>
  <si>
    <t xml:space="preserve">K9.  </t>
  </si>
  <si>
    <t>Költségvetési szervek kiadásai</t>
  </si>
  <si>
    <t>Önkormányzat kiadása költségvetési szervek támogatása nélkül</t>
  </si>
  <si>
    <t>Ö S S Z E S E N :</t>
  </si>
  <si>
    <t>Kötelező feladat, önként vállalt, államigazgatási feladatok</t>
  </si>
  <si>
    <t>Kötelező, önként vállalt feladat</t>
  </si>
  <si>
    <t>kiemelt előirányzatonkénti bontásban</t>
  </si>
  <si>
    <t>A Karcag Városi Önkormányzat és intézményei 2017. évi költségvetés tervezett bevételi főösszege 
kiemelt előirányzatonkénti bontásban</t>
  </si>
  <si>
    <t xml:space="preserve">   1.1. Települési önkormányzatok működésének támogatása beszámítás után</t>
  </si>
  <si>
    <t xml:space="preserve">    1.1.1.    Önkormányzati hivatal működésének támogatása </t>
  </si>
  <si>
    <t xml:space="preserve">    1.1.2.    A zöldterület-gazdálkodással kapcsolatos feladatok ellátásának támogatása</t>
  </si>
  <si>
    <t xml:space="preserve">                 Beszámítás után</t>
  </si>
  <si>
    <t xml:space="preserve">    1.1.3.    Közvilágítás fenntartásának támogatása</t>
  </si>
  <si>
    <t xml:space="preserve">    1.1.4.    Köztemető fenntartással kapcsolatos feladatok támogatása</t>
  </si>
  <si>
    <t xml:space="preserve">    1.1.5.    Közutak fenntartásának támogatása</t>
  </si>
  <si>
    <t xml:space="preserve">    1.1.6.    Egyéb önkormányzati feladatok támogatása</t>
  </si>
  <si>
    <t xml:space="preserve">    1.1.7.    Lakott külterülettel kapcsoltos feladatok támogatása</t>
  </si>
  <si>
    <t xml:space="preserve">    1.1.8.    Üdülőhelyi feladatok támogatása</t>
  </si>
  <si>
    <t xml:space="preserve">    1.1.9.    A 2016. évről áthúzódó bérkompenzáció támogatása</t>
  </si>
  <si>
    <t xml:space="preserve">      1.1.  Települési önkormányzatok működésének támogatása beszámítás után</t>
  </si>
  <si>
    <t xml:space="preserve">      1.2. Települési önkormányzatok egyes köznevelési feladatainak támogatása</t>
  </si>
  <si>
    <t xml:space="preserve">    1.2.1.  Óvodapedagógusok, és az óvodapedagógusok nevelő munkáját közvetlenül </t>
  </si>
  <si>
    <t xml:space="preserve">               segítők bértámogatása</t>
  </si>
  <si>
    <t xml:space="preserve">    1.2.2.  Óvodaműködtetési támogatás</t>
  </si>
  <si>
    <t xml:space="preserve">    1.2.3.  Kiegészítő támogatás az óvodapedagógusok minősítéséből adódó </t>
  </si>
  <si>
    <t xml:space="preserve">               többletkiadásokhoz</t>
  </si>
  <si>
    <t xml:space="preserve">      1.3. A települési önkormányzatok szociális, gyermekjóléti és gyermekétkeztetési </t>
  </si>
  <si>
    <t xml:space="preserve">      1.3.1.  A települési önkormányzatok egyes szociális feladatainak egyéb támogatása</t>
  </si>
  <si>
    <t xml:space="preserve">    1.3.2.  Egyes szociális és gyermekjóléti feladatok támogatása</t>
  </si>
  <si>
    <t xml:space="preserve">    1.3.3. A települési önkormányzatok által biztosított egyes szakosított ellátások, </t>
  </si>
  <si>
    <t xml:space="preserve">                valamint a gyermekek átmeneti gondozásával kapcsolatos feladatok ellátása</t>
  </si>
  <si>
    <t xml:space="preserve">    1.3.4. Gyermekétkeztetés támogatása</t>
  </si>
  <si>
    <t xml:space="preserve">    1.3.5. A rászoruló gyermekek intézményen kívüli szünidei étkeztetésének támogatása</t>
  </si>
  <si>
    <t xml:space="preserve">    1.4. A települési önkormányzatok kulturális feladatainak támogatása</t>
  </si>
  <si>
    <t xml:space="preserve">    1.4.1. A települési önkormányzatok nyilvános könyvtári és közművelődési</t>
  </si>
  <si>
    <t xml:space="preserve">             feladatainak támogatása</t>
  </si>
  <si>
    <t xml:space="preserve">    1.4.2. A települési önkormányzatok muzeális intézményi feladatainak támogatása</t>
  </si>
  <si>
    <t xml:space="preserve">    1.4.3. Települési önkormányzatok könyvtári célú érdekeltségnövelő támogatása</t>
  </si>
  <si>
    <t xml:space="preserve">       1.3.2.1. Család- és gyermekjóléti szolgálat </t>
  </si>
  <si>
    <t xml:space="preserve">       1.3.2.2. Család- és gyermekjóléti központ </t>
  </si>
  <si>
    <t xml:space="preserve">       1.3.2.3. Szociális étkeztetés </t>
  </si>
  <si>
    <t xml:space="preserve">       1.3.2.4. Házi segítségnyújtás - szociális segítés</t>
  </si>
  <si>
    <t xml:space="preserve">       1.3.2.5. Házi segítségnyújtás - személyi gondozás</t>
  </si>
  <si>
    <t xml:space="preserve">       1.3.2.6. Falugondnoki vagy tanyagondnoki szolgáltatás </t>
  </si>
  <si>
    <t xml:space="preserve">       1.3.2.7. Időskorúak nappali intézményi ellátása </t>
  </si>
  <si>
    <t xml:space="preserve">       1.3.2.8. Fogyatékos és demens személyek nappali intézményi ellátása</t>
  </si>
  <si>
    <t xml:space="preserve">       1.3.2.9. Pszichiátriai betegek nappali intézményi ellátása </t>
  </si>
  <si>
    <t xml:space="preserve">       1.3.2.10. Szenvedélybetegek nappali intézményi ellátása </t>
  </si>
  <si>
    <t xml:space="preserve">       1.3.2.11. Bölcsődei ellátás</t>
  </si>
  <si>
    <t xml:space="preserve">       1.3.3.1. A finanszírozás szempontjából elismert szakmai dolgozók bértám.</t>
  </si>
  <si>
    <t xml:space="preserve">       1.3.3.2. Intézményüzemeltetési támogatás</t>
  </si>
  <si>
    <t xml:space="preserve">       1.3.4.1. A finanszírozás szempontjából elismert dolgozók bértámogatása</t>
  </si>
  <si>
    <t xml:space="preserve">       1.3.4.2. Gyermekétkeztetés üzemeltetési támogatása</t>
  </si>
  <si>
    <t>A Karcag Városi Önkormányzat 2017. évi költségvetésén belül az Önkormányzat tervezett bevételi főösszege 
kiemelt előirányzatonkénti bontásban</t>
  </si>
  <si>
    <t>79/2016. (III.31.) kt. határozat alapán "Európa a polgárokért" című pályázat utófinanszírozása</t>
  </si>
  <si>
    <t>A Karcag Városi Önkormányzat 2017. évi költségvetési tervezett bevételi főösszegén belül 
a költségvetési szervek bevételei kiemelt előirányzatonkénti bontásban</t>
  </si>
  <si>
    <t>A Karcag Városi Önkormányzat 2017. évi tervezett költségvetési kiadás főösszege kiemelt előirányzatonkénti bontásban</t>
  </si>
  <si>
    <t xml:space="preserve">A Karcag Városi Önkormányzat 2017. évi tervezett költségvetés kiadási főösszegén belül az önkormányzat kiadásai feladatonként, kiemelt előirányzatonkénti bontásban </t>
  </si>
  <si>
    <t>A Karcag Városi Önkormányzat 2017. évi tervezett költségvetési kiadási főösszegén belül 
a költségvetési szervek kiadásai kiemelt előirányzatonkénti bontásban</t>
  </si>
  <si>
    <t xml:space="preserve">                       M e g n e v e z é s</t>
  </si>
  <si>
    <t>Karcagi Többcélú Kistérségi Társulás részére kiegészítő támogatás a karcagi székhellyel, telephellyel rendelkező intézmények működtetéséhez</t>
  </si>
  <si>
    <t xml:space="preserve">Önként vállalt feladatok </t>
  </si>
  <si>
    <t>Pályázati támogatás</t>
  </si>
  <si>
    <t>Megvalósításhoz szükséges önerő</t>
  </si>
  <si>
    <t>K127 termálkút hőellátási rendszerének javítása</t>
  </si>
  <si>
    <t>Hulladéklerakó kapacitás fejlesztés kötött támogatás átadása</t>
  </si>
  <si>
    <t xml:space="preserve">Nagykun Víz- és Csatornamű Kft. </t>
  </si>
  <si>
    <t>Továbbszámlázott működési kiadások</t>
  </si>
  <si>
    <t>Orvosi ösztöndíjrendszerre alap képzése</t>
  </si>
  <si>
    <t>Közvilágítás karbantartás, javítás</t>
  </si>
  <si>
    <t>Karácsonyi díszkivilágítás</t>
  </si>
  <si>
    <t>Belterületi körforgalmak díszkivilágítása</t>
  </si>
  <si>
    <t>Díszkivilágítás felszerelése és leszerelése</t>
  </si>
  <si>
    <t>Közvilágítás karbantartás, javítás, bővítés</t>
  </si>
  <si>
    <t>Vagyonkezelésbe adás bevétele</t>
  </si>
  <si>
    <t xml:space="preserve">Lakossági szennyvíz rákötések és új gerincvezeték (Erdei u., Tisza u., Soós I. u., Kacsóh u.) támogatása  </t>
  </si>
  <si>
    <t>KÖZVIL részvény értékesítés 312/2016. (XII.15.) kt. határozat alapján  11.004 ezer Ft, 2017. évre tervezett további értékesítés 8.996 ezer Ft</t>
  </si>
  <si>
    <t>Választókörzetek településüzemeltetési és telpülésfejlesztési kiadásai</t>
  </si>
  <si>
    <t>Karcag Városi TV-vel együttműködési szerződés hirdetésre és támogatásra 306/2016. (XII.15.) "kt." sz. határozat alapján</t>
  </si>
  <si>
    <t>Karcagi Sport Egyesület 2017. évi működési támogatása</t>
  </si>
  <si>
    <t>Karcag Városi Cigány Nemzetiségi Önkormányzat támogatása
 -1 fő adminisztrátor 4 órás foglalkoztatásához (305/2016. (XII.15.) "kt." sz. határozat alapján 1.200 e Ft keretösszeg)
- Kulturális és és egyéb rendezvényekhez támogatás nyújtása 200 e Ft</t>
  </si>
  <si>
    <t>311/2016.  (XII.15&gt;) kt. sz. határozat alapján 2017. évre vállalt kötelezettség</t>
  </si>
  <si>
    <t xml:space="preserve">Rágcsálóirtás (Északi és Déli külváros, városközpont) </t>
  </si>
  <si>
    <t>2016. decemberi áfa befizetés</t>
  </si>
  <si>
    <t>2017. évi áfa</t>
  </si>
  <si>
    <t>Nagykun Hagyományőrző Társulás tagdíja 231/1998. (VI.30.) kt. sz. határozat alapján</t>
  </si>
  <si>
    <t>Alföld Szíve Turisztikai egyesület tagdíja</t>
  </si>
  <si>
    <t>276/2013.(XI.27.)"kt."sz határozat alapján az "Alföld Szíve" Térségi Turisztikai Egyesület részére a Jász-Kun Kapitányok nyomában tematikus útvonal támogatása</t>
  </si>
  <si>
    <t xml:space="preserve">Kun Összefogás Konzorcium tagdíja </t>
  </si>
  <si>
    <t>Arany János ösztöndíj 291/2012. (XI.29.) kt. sz.  határozat alapján</t>
  </si>
  <si>
    <t xml:space="preserve">Karcag Városi Önkormányzat által adományozható kitüntetésekhez járó pénzdíj </t>
  </si>
  <si>
    <t>Emlékplakettek, díjak, oklevelek</t>
  </si>
  <si>
    <t>Bursa Hungarica Felsőoktatási Önkormányzati Ösztöndíj pályázat  234/2016. (IX.29.) kt. sz. határozat alapján</t>
  </si>
  <si>
    <t>Kulturális és közművelődési feladatok</t>
  </si>
  <si>
    <t>Könyvtári érdekeltségnövelő pályázathoz önerő</t>
  </si>
  <si>
    <t>2016-2017. évre vonatkozó általános forgalmi adó befizetési kötelezettség</t>
  </si>
  <si>
    <t>rendkívüli települési támogatás (pénzbeni)</t>
  </si>
  <si>
    <t>rendkívüli települési támogatás (természetbeni)</t>
  </si>
  <si>
    <t>Települési támogatások a 7/2015. (II.27.) önkormányzati rendelet alapján (állami támogatás terhére)</t>
  </si>
  <si>
    <t>Karcag-Tilalmasi Mezőgazdasági Korlátolt Felelősségű Társasággal kötendő a Társaság tulajdonában lévő kutak és vízhálózat bérletéről szóló megállapodásról szóló 285/2015. (XII.17.) kt. sz. és 179/2016. (VI.23.) kt. sz. határozat alapján bérleti díj 2017.04.30-ig</t>
  </si>
  <si>
    <t xml:space="preserve">73/2016. (III.31.) kt. határozat alapján „Az első világháború történelmi emlékeit őrző emlékművek rendbetételének, helyreállításának pályázati támogatása (2016. évről áthozott)
</t>
  </si>
  <si>
    <t xml:space="preserve">148/2016. (V.26.) kt. határozat alapján az „Önkormányzati étkeztetési fejlesztések támogatása”pályázat támogatása (Kinizsi Óvoda) (2016. évről áthozott)
</t>
  </si>
  <si>
    <t xml:space="preserve">149/2016. (V.26.) kt. határozat alapján az „Óvodai kapacitásbővítést célzó beruházások támogatása”pályázat támogatása (SZIM Óvoda) (2016. évről áthozott)
</t>
  </si>
  <si>
    <t>Karcag Város feladatainak támogatása (2016. évről áthozott)</t>
  </si>
  <si>
    <t xml:space="preserve">Ingatlanok értékbecslése </t>
  </si>
  <si>
    <t>TOP-4.2.1-15 pályzathoz (Idősek Otthona konyha felújítása) megalapozó tanulmány készítése</t>
  </si>
  <si>
    <t>TOP-1.4.1-15 pályzathoz (Zöldfa úti óvoda felújítása) pályázati és kivitelezési tervdokumentáció készítése</t>
  </si>
  <si>
    <t>TOP-2.1.2-15 pályázathoz (Zöld város kialakítása) projekt előkészítési feladatok</t>
  </si>
  <si>
    <t>TOP-1.1.3-15 pályázathoz (Helyi gazdaságfejlesztés) projekt előkészítési feladatok</t>
  </si>
  <si>
    <t>TOP-3.1.1-15 pályázathoz (Kerékpárút hálózat kiépítése) pályázat összeállítása és hálózati terv elkészítése</t>
  </si>
  <si>
    <t>VP6.7.2.1-7.4.1.2-16 pályázathoz (Zádor hídhoz vezető út fejlesztése) kivitelu tervdokumentásció készítése</t>
  </si>
  <si>
    <t>Tisza-menti LEADER Közhasznú Egyesület 2017. évi tagdíja</t>
  </si>
  <si>
    <t>TRT módosítás és vázrajz készítés</t>
  </si>
  <si>
    <t>Egyéb működési kiadások</t>
  </si>
  <si>
    <t>2017. évi bérleti díj elkülönítése</t>
  </si>
  <si>
    <t>2013-2016.években befolyt, viziközmű fejlesztés céljára fel nem használt összeg</t>
  </si>
  <si>
    <r>
      <t xml:space="preserve">2017. évi támogatás megelőlegezés </t>
    </r>
    <r>
      <rPr>
        <sz val="14"/>
        <rFont val="Times New Roman"/>
        <family val="1"/>
        <charset val="238"/>
      </rPr>
      <t>(2016. évről áthozott)</t>
    </r>
  </si>
  <si>
    <t>TOP és VP pályázatok bevétele</t>
  </si>
  <si>
    <t>Karcagi Többcélú Kistérségi Tárulás 2017. évi tagdíja</t>
  </si>
  <si>
    <t>Eladásra kijelölt ingatlanok értékesítése</t>
  </si>
  <si>
    <t>Hatósági kényszerintézkedések, utcanévtáblák elhelyezése, szakhatósági díjak, egyéb építési és településfejlesztési feladatok</t>
  </si>
  <si>
    <t>Tilamasi ivóvíz ellátási rendszer tervezése I. ütem</t>
  </si>
  <si>
    <t>SZEMÉLYI JUTTATÁSOK</t>
  </si>
  <si>
    <t>Eredeti előirányzat</t>
  </si>
  <si>
    <t>SZEMÉLYI JUTTATÁSOK ÖSSZESEN:</t>
  </si>
  <si>
    <t>MUNKAADÓT TERHELŐ JÁRULÉKOK</t>
  </si>
  <si>
    <t>Tüdőszűrés (asszisztens megbízási díj)</t>
  </si>
  <si>
    <t>MUNKAADÓT TERHELŐ JÁRULÉKOK ÖSSZESEN:</t>
  </si>
  <si>
    <t>DOLOGI KIADÁSOK</t>
  </si>
  <si>
    <t>DOLOGI KIADÁSOK ÖSSZESEN:</t>
  </si>
  <si>
    <t>ELLÁTOTTAK JUTTATÁSAI</t>
  </si>
  <si>
    <t>Bursa Hungarica Felsőoktatási Önkormányzati Ösztöndíj pályázat  219/2015. (IX.24.) kt. sz. határozat alapján</t>
  </si>
  <si>
    <t>ELLÁTOTTAK JUTTATÁSAI ÖSSZESEN:</t>
  </si>
  <si>
    <t>EGYÉB MŰKÖDÉSI CÉLÚ KIADÁSOK</t>
  </si>
  <si>
    <t>EGYÉB MŰKÖDÉSI CÉLÚ KIADÁSOK ÖSSZESEN:</t>
  </si>
  <si>
    <t>BERUHÁZÁSOK</t>
  </si>
  <si>
    <t>BERUHÁZÁSOK ÖSSZESEN:</t>
  </si>
  <si>
    <t>FELÚJÍTÁSOK</t>
  </si>
  <si>
    <t>Karcag Város feladatainak támogatása</t>
  </si>
  <si>
    <t>FELÚJÍTÁSOK ÖSSZESEN:</t>
  </si>
  <si>
    <t>EGYÉB FELHALMOZÁSI CÉLÚ KIADÁSOK</t>
  </si>
  <si>
    <t>EGYÉB FELHALMOZÁSI CÉLÚ KIADÁSOK ÖSSZESEN:</t>
  </si>
  <si>
    <t>FINANSZÍROZÁSI KIADÁSOK</t>
  </si>
  <si>
    <t>FINANSZÍROZÁSI KIADÁSOK ÖSSZESEN:</t>
  </si>
  <si>
    <t>KARCAG VÁROSI ÖNKORMÁNYZAT KIADÁSAI ÖSSZESEN:</t>
  </si>
  <si>
    <t>A Karcag Városi Önkormányzat 2017. évi költségvetés kiadási főösszegén belül az Önkormányzat kiadásai feladatonként, kiemelt előirányzatonkénti bontásban</t>
  </si>
  <si>
    <t>2016. évről áthúzódó kötelezettség</t>
  </si>
  <si>
    <t xml:space="preserve">Karcagi „Erőforrás” Kft. részére üzemeltetésre
(Laktanya ingatlan)  39/2015. (II.26.) "kt." sz. határozat alapján </t>
  </si>
  <si>
    <t>Lakossági szennyvíz rákötések és új gerincvezeték építése</t>
  </si>
  <si>
    <t>Arany János ösztöndíj 291/2012. (XI.29.) kt. sz. határozat alapján</t>
  </si>
  <si>
    <t>Muzeális intézmányek szakmai támogatása pályázathoz önerő</t>
  </si>
  <si>
    <t>Közművelődési érdekeltségnövelő pályázathoz önerő</t>
  </si>
  <si>
    <r>
      <t xml:space="preserve">2017. évi támogatás megelőlegezés </t>
    </r>
    <r>
      <rPr>
        <sz val="12"/>
        <rFont val="Times New Roman"/>
        <family val="1"/>
        <charset val="238"/>
      </rPr>
      <t>(2016. évről áthozott)</t>
    </r>
  </si>
  <si>
    <t xml:space="preserve">M e g n e v e z é s </t>
  </si>
  <si>
    <t>Jubileumi jutalom (kötelező feladat)</t>
  </si>
  <si>
    <t>Szimfonikus Zenekar (önként vállalt feladat)</t>
  </si>
  <si>
    <t>Városi Vegyeskar (önként vállalt feladat)</t>
  </si>
  <si>
    <t>Déryné Kulturális, Turisztikai, Sport Központ és Könyvtár összesen:</t>
  </si>
  <si>
    <t>Városi Önkormányzat Városgondnokság összesen:</t>
  </si>
  <si>
    <t>Györffy István Nagykun Múzeum</t>
  </si>
  <si>
    <t>Györffy István Nagykun Múzeum összesen:</t>
  </si>
  <si>
    <t>Karcagi Polgármesteri Hivatal összesen:</t>
  </si>
  <si>
    <t>A költségvetési szervek részére 2017. évre jóváhagyott költségvetési kereten belül a feladattal kötött feladatonkénti kiadás
 kiemelt előirányzatonkénti bontásban</t>
  </si>
  <si>
    <t>Óvodapedagógusok és az óvodapedagógusok nevelő munkáját közvetlenül segítők bértámogatása a Magyarország 2017. évi központi költségvetéséről szóló 2016. évi XC. törvény 2. sz. melléklet II.1. pontja , valamint a Kiegészítő szabályok 4. pontja szerint</t>
  </si>
  <si>
    <t>Óvodaműködtetési támogatás a Magyarország 2017. évi központi költségvetéséről szóló 2016. évi XC. törvény 2. sz. melléklet II.2. pontja , valamint a Kiegészítő szabályok 4. pontja szerint</t>
  </si>
  <si>
    <t>Gyermekétkeztetés támogatása a Magyarország 2017. évi központi költségvetéséről szóló 2016. évi XC. törvény 2. sz. melléklet III.5. pontja , valamint a Kiegészítő szabályok 5. m) és ne) alpontja szerint</t>
  </si>
  <si>
    <t>Könyvtári és közművelődési feladatok támogatása a Magyarország 2017. évi központi költségvetéséről szóló 2016. évi C. törvény 2. sz. melléklet IV.1.d) alpontja , valamint a Kiegészítő szabályok 6. cd) alpontja szerint</t>
  </si>
  <si>
    <t>Üdülőhelyi feladatok támogatása a Magyarország 2017. évi központi költségvetéséről szóló 2016. évi C. törvény 2. sz. melléklet I.1.e) alpontja , valamint a Kiegészítő szabályok 3. fa) alpontja szerint</t>
  </si>
  <si>
    <t>Gyermekétkeztetés támogatása (kötelező feladat) a Magyarország 2017. évi központi költségvetéséről szóló 2016. évi XC. törvény 2. sz. melléklet III.5. pontja , valamint a Kiegészítő szabályok 5. m) és ne) alpontja szerint</t>
  </si>
  <si>
    <t>A rászoruló gyermekek intézményen kívüli szünidei étkeztetésének támogatása (kötelező feladat) a Magyarország 2017. évi központi költségvetéséről szóló 2016. évi XC. törvény 2. sz. melléklet III.6. pontja , valamint a Kiegészítő szabályok 5. nf) alpontja szerint</t>
  </si>
  <si>
    <t>Közutak fenntartásának támogatása (kötelező feladat) a Magyarország 2017. évi központi költségvetéséről szóló 2016. évi XC. törvény 2. sz. melléklet I.1. d) alpontja  szerint</t>
  </si>
  <si>
    <t>Muzeális intézményi feladatok támogatása a Magyarország 2017. évi központi költségvetéséről szóló 2016. évi XC. törvény 2. sz. melléklet IV.1.e) alpontja , valamint a Kiegészítő szabályok 6. ca) alpontja szerint</t>
  </si>
  <si>
    <t>Muzeális intéumények szakmai támogatása (Kubinyi Ágoston porgram) 2016-ról áthozott maradványa</t>
  </si>
  <si>
    <t>Járásszékhely múzeumok szakmai támogatása 2016-ról áthozott maradványa</t>
  </si>
  <si>
    <t>Önkormányzati hivatal működésének támogatása (kötelező feladat) a Magyarország 2017. évi központi költségvetéséről szóló 2016. évi XC. törvény 2. sz. melléklet I.1. a) alpontja  szerint</t>
  </si>
  <si>
    <t>M e g n e v e z é s</t>
  </si>
  <si>
    <r>
      <t>A Karcag Városi Önkormányzat 2017. évi költségvetési főösszegén belül 
a tartalék összege feladatonkénti bontásban</t>
    </r>
    <r>
      <rPr>
        <i/>
        <sz val="12"/>
        <rFont val="Times New Roman"/>
        <family val="1"/>
        <charset val="238"/>
      </rPr>
      <t xml:space="preserve">
</t>
    </r>
  </si>
  <si>
    <t>14. sz. melléklet a Karcag Városi Önkormányzat Képviselő-testületének …/2016. (………) önkormányzati rendeletéhez</t>
  </si>
  <si>
    <t>mérlegszerű kimutatása</t>
  </si>
  <si>
    <t>Rovat száma</t>
  </si>
  <si>
    <t>Összesen</t>
  </si>
  <si>
    <t>Egyenleg (- hiány, + többlet)</t>
  </si>
  <si>
    <t xml:space="preserve">Bevétel </t>
  </si>
  <si>
    <t>Kiadás</t>
  </si>
  <si>
    <t>I. Működés</t>
  </si>
  <si>
    <t>B1.</t>
  </si>
  <si>
    <t>Működési célú támogatások államháztartáson belülről</t>
  </si>
  <si>
    <t>Önkormányzat költségvetési támogatása</t>
  </si>
  <si>
    <t>Egyéb működési célú támogatások államháztartáson belülről</t>
  </si>
  <si>
    <t>B3.</t>
  </si>
  <si>
    <t>Közhatalmi bevétel</t>
  </si>
  <si>
    <t>B4.</t>
  </si>
  <si>
    <t>Működési bevétel</t>
  </si>
  <si>
    <t>K1.</t>
  </si>
  <si>
    <t>K2.</t>
  </si>
  <si>
    <t>K3.</t>
  </si>
  <si>
    <t>K4.</t>
  </si>
  <si>
    <t>Ellátottak pénzbeli juttatása</t>
  </si>
  <si>
    <t>K5.</t>
  </si>
  <si>
    <t>K9.</t>
  </si>
  <si>
    <t>Működés összesen</t>
  </si>
  <si>
    <t>II. Felhalmozás</t>
  </si>
  <si>
    <t>B2.</t>
  </si>
  <si>
    <t>Felhalmozási célú támogatások államháztartáson belülről</t>
  </si>
  <si>
    <t>B5.</t>
  </si>
  <si>
    <t>K6.</t>
  </si>
  <si>
    <t>K7.</t>
  </si>
  <si>
    <t>K8.</t>
  </si>
  <si>
    <t>Egyéb felhalmozási kiadások</t>
  </si>
  <si>
    <t>Felhalmozás összesen:</t>
  </si>
  <si>
    <t>Költségvetés egyenlege finanszírozási bevételekkel és kiadásokkal együtt</t>
  </si>
  <si>
    <t>B6.</t>
  </si>
  <si>
    <t>B7.</t>
  </si>
  <si>
    <t>Költségvetési bevételek és kiadások egyenlege finanszírozási műveletek nélkül</t>
  </si>
  <si>
    <t>Finanszírozási műveletek egyenlege</t>
  </si>
  <si>
    <t>Módosított
előirányzat</t>
  </si>
  <si>
    <t xml:space="preserve">    1.3.6. Kiegészítő támogatás a bölcsődében foglalkoztatott, felsőfokúvégzettségű  </t>
  </si>
  <si>
    <t xml:space="preserve">              kisgyermeknevelők béréhez</t>
  </si>
  <si>
    <t xml:space="preserve">    1.3.7. Szociális ágazati összevont pótlék</t>
  </si>
  <si>
    <t xml:space="preserve">    1.3.8. Középfokú végzettséggel rendelkező kisgyermeknevelőt megillető</t>
  </si>
  <si>
    <t xml:space="preserve">              bölcsődei pótlék</t>
  </si>
  <si>
    <t xml:space="preserve">    1.4.4. Kulturális illetménypótlék</t>
  </si>
  <si>
    <t xml:space="preserve">    1.5.1. 2017. évi bérkompenzáció</t>
  </si>
  <si>
    <t xml:space="preserve">    1.5. Működési célú költségvetési támogatások és kiegészítő támogatások</t>
  </si>
  <si>
    <t xml:space="preserve">    3. Elvonások és befizetések</t>
  </si>
  <si>
    <t>1/2. oldal</t>
  </si>
  <si>
    <t>2/2. oldal</t>
  </si>
  <si>
    <t>Módosított előirányzat</t>
  </si>
  <si>
    <t xml:space="preserve">A Karcag Városi Önkormányzat 2017. évi tervezett bevételi főösszegén belül az önkormányzat működési és felhalmozási bevételei </t>
  </si>
  <si>
    <t>TOP-5.1.2-15 Helyi foglalkoztatási együttműködések megvalósítása a Karcagi Járásban pályázat támogatása</t>
  </si>
  <si>
    <t>Elvonások és befizetések</t>
  </si>
  <si>
    <t>A 2015. évi Milánói Világkiállítás magyar pavilonjának elhelyezésére a 1130/2017. (III.20.) Korm.határozat alapján kapott támogatás</t>
  </si>
  <si>
    <t>TOP-2.1.2-15 Zöld város kialakítása pályázat támogatása</t>
  </si>
  <si>
    <t xml:space="preserve">KÖFOP-1.2.1-VEKOP-16 Csatlakozási konstrukció az önkormányzati ASP rendszer országos kiépítéséhez </t>
  </si>
  <si>
    <t>TOP-3.1.1-15 Kerékpárút hálózat kiépítése pályázat támogatása</t>
  </si>
  <si>
    <t>Közműfejlesztési támogatás (*)</t>
  </si>
  <si>
    <t xml:space="preserve">Az első világháborúval kapcsolatos társadalom- és történettudományi munkák megjelentetésének támogatása   
</t>
  </si>
  <si>
    <t>A Karcag Városi önkormányzat 2017. évi költségvetési tervezett  bevételi főösszegén belül                                                                                                                                                                                                       a költségvetési szervek bevételei kiemelt előirányzatonkénti bontásban</t>
  </si>
  <si>
    <t xml:space="preserve">K1-K9.  </t>
  </si>
  <si>
    <t>72/2017. (III.30.) kt. sz. határozat alapján  2017.12.31-ig</t>
  </si>
  <si>
    <t>120/2017. (IV.27.) „kt.” sz. határozat alapján a JNSZ Megyei Katasztrófavédelmi  Igazgatóság Karcagi Hivatásos Tűzoltóparancsnokság támogatása</t>
  </si>
  <si>
    <t xml:space="preserve">KÖFOP-1.2.1-VEKOP-16 Csatlakozási konstrukció az önkormányzati ASP rendszer országos kiépítéséhez 
</t>
  </si>
  <si>
    <t>Közműfejlesztési támogatás lakosság részére</t>
  </si>
  <si>
    <t>Rendszerfüggő víziközmű elemek fejlesztése, felújítása elkülönített bérleti díj terhére</t>
  </si>
  <si>
    <t>2016. évi állami támogatás visszafizetése beszámolóban történt tényleges elszámolás és felhasználás alapján</t>
  </si>
  <si>
    <t xml:space="preserve">A 2015. évi Milánói Világkiállítás magyar pavilonjának elhelyezése Karcag Városában, a 1130/2017. (III.20.) Korm.határozat alapján kapott támogatás
</t>
  </si>
  <si>
    <t>TOP-2.1.2-15 pályázathoz (Zöld város kialakítása) projekt  feladatai</t>
  </si>
  <si>
    <t>TOP-3.1.1-15 pályázathoz (Kerékpárút hálózat kiépítése) pályázat feladatai</t>
  </si>
  <si>
    <t xml:space="preserve">TOP-5.1.2-15 Helyi foglalkoztatási együttműködések megvalósítása a Karcagi Járásban pályázat feladatai
</t>
  </si>
  <si>
    <t xml:space="preserve">A 309/2016. (XII.15.) „kt.” sz. határozat alapján az első világháborúval kapcsolatos társadalom- és történettudományi munkák megjelentetésének
</t>
  </si>
  <si>
    <t>Kamerarendszer kialakítása</t>
  </si>
  <si>
    <t>Akácliget fürdő felhalmozási célú támogatás (E-ON lakások, gépjármű)</t>
  </si>
  <si>
    <t xml:space="preserve">Karcagi civil szervezetek támogatása 18/2017. (I.26.) „kt.” sz. határozat alapján
</t>
  </si>
  <si>
    <t xml:space="preserve">73/2016. (III.31.) kt. határozat alapján „Az első világháború történelmi emlékeit őrző emlékművek rendbetételének, helyreállításának pályázati támogatása (2016. évről áthozott) és többletköltségek felmerülése 16/2017. (I.26.) kt. Sz. határozat alapján
</t>
  </si>
  <si>
    <t>Temetési költség</t>
  </si>
  <si>
    <t>TOP-2.1.2-15 Zöld város kialakítása pályázat megvalósítása</t>
  </si>
  <si>
    <t xml:space="preserve">TOP-5.1.2-15 Helyi foglalkoztatási együttműködések megvalósítása
a Karcagi Járásban pályázat támogatása 
</t>
  </si>
  <si>
    <r>
      <t xml:space="preserve">Munkáltatói lakáscélú támogatás </t>
    </r>
    <r>
      <rPr>
        <sz val="14"/>
        <rFont val="Times New Roman"/>
        <family val="1"/>
        <charset val="238"/>
      </rPr>
      <t>(2016.12.31. egyenleg, céllal kötött maradvány Önkormányzat és VG)</t>
    </r>
  </si>
  <si>
    <t>TOP-5.1.2-15 Helyi foglalkoztatási együttműködések megvalósítása a Karcagi Járásban pályázat feladatai</t>
  </si>
  <si>
    <t>Karcag Városi Önkormányzat által adományozható kitüntetésekhez járó pénzdíj és plakettek</t>
  </si>
  <si>
    <t>Egyéb kiadások</t>
  </si>
  <si>
    <t xml:space="preserve">TRT módosítás </t>
  </si>
  <si>
    <t>Akácliget fürdő felhalmozási célú támogatás =E-ON lakésok, gépjármű)</t>
  </si>
  <si>
    <r>
      <t xml:space="preserve">Munkáltatói lakáscélú támogatás </t>
    </r>
    <r>
      <rPr>
        <sz val="12"/>
        <rFont val="Times New Roman"/>
        <family val="1"/>
        <charset val="238"/>
      </rPr>
      <t>(2016.12.31. egyenleg, céllal kötött maradvány Önkormányzat és VG)</t>
    </r>
  </si>
  <si>
    <t>Kiegészítő támogatás az óvodapedagógusok minősítéséból adódó többletkiadásokhoz a Magyarország 2017. évi központi költségvetéséről szóló 2016. évi XC. törvény 2. sz. melléklet II.4. pontja , valamint a Kiegészítő szabályok 4. pontja szerint</t>
  </si>
  <si>
    <t xml:space="preserve">Adatok  Ft-ban </t>
  </si>
  <si>
    <t>Ö S S Z E S E N</t>
  </si>
  <si>
    <t xml:space="preserve">A Karcag Városi Önkormányzat 2017. évi működési és felhalmozási bevételeinek és kiadásainak </t>
  </si>
  <si>
    <t>Adatok  Ft-ban</t>
  </si>
  <si>
    <t xml:space="preserve">    1.2.4.  Óvodapedagógusok munkáját segítők kiegészítő támogatása</t>
  </si>
  <si>
    <t xml:space="preserve">    1.5.2. Polgármesteri béremelés különbözetének támogatása</t>
  </si>
  <si>
    <t xml:space="preserve">    1.5.3 Minimálbér és garantált bérminimum emelésének támogatása</t>
  </si>
  <si>
    <t xml:space="preserve">    1.5.4. Települési önkormányzatojk helyi közösségi közlekedésének támogatása</t>
  </si>
  <si>
    <t>JNSZ Megyei Önkormányzat támogatása (Hortobágyi kirándulás)</t>
  </si>
  <si>
    <t>Közművelődési érdekeltésnövelő támogatás</t>
  </si>
  <si>
    <t>TOP-1.4.1-15 Zöldfa úti Óvoda korszerűsítése pályázati támogatás</t>
  </si>
  <si>
    <t>TOP-3.2.1-15 Városháza, Déryné energetikai fejlesztése pályázati támogatás</t>
  </si>
  <si>
    <t>TOP-1.2.1-15 Karcagi Turisztikai attrakciók fejlesztése pályázati támogatás</t>
  </si>
  <si>
    <t>Biztosítási kártérítés</t>
  </si>
  <si>
    <t>Karcag-Kenderes (Bánhalma) Víziközmű Beruházási Tárulás 2017. évi tagdíja</t>
  </si>
  <si>
    <t>Helyi közösségi közlekedés támogatásának átadása</t>
  </si>
  <si>
    <t>Kádas György Általános Iskola konyha felújítási munkái</t>
  </si>
  <si>
    <t>Karcagi lakosok Hortobágyi kirándulása</t>
  </si>
  <si>
    <t>TOP-3.2.1-16 Horvát F. úti Idősek Otthona épületenergetikai felújítás pályázat feladatai</t>
  </si>
  <si>
    <t>TOP-1.2.1-15 Karcagi Turisztikai attrakciók fejlesztése pályázat feladatai</t>
  </si>
  <si>
    <t>TOP-3.2.1-15 Városháza, Déryné energetikai fejlesztése pályázat feladatai</t>
  </si>
  <si>
    <t>TOP-1.4.1-15 Zöldfa úti Óvoda korszerűsítése pályázat feladatai</t>
  </si>
  <si>
    <t>120/2016. (V.02.) kt. határozat és a Magyar Labdúrúgó Szövetséggel kötött együttműködési megállapodás alapján műfüves labdarúgó pálya építtetéséhez önerő biztosítása</t>
  </si>
  <si>
    <t>Biztosítási kártérítés átadása</t>
  </si>
  <si>
    <t>TOP-1.2.1-15 Karcagi Turisztikai attrakciók fejlesztése pályázat támogatása</t>
  </si>
  <si>
    <t>TOP-3.2.1-15 Városháza, Déryné energetikai fejlesztése pályázat támogatása</t>
  </si>
  <si>
    <t>TOP-1.4.1-15 Zöldfa úti Óvoda korszerűsítése pályázat támogatása</t>
  </si>
  <si>
    <t>1. sz. melléklet a Karcag Városi Önkormányzat Képviselő-testületének 1/2017. (I.26.) önkormányzati rendeletéhez</t>
  </si>
  <si>
    <t>2. sz. melléklet a Karcag Városi Önkormányzat Képviselő-testületének 1/2017. (I.26.) önkormányzati rendeletéhez</t>
  </si>
  <si>
    <t>3. sz. melléklet a Karcag Városi Önkormányzat Képviselő-testületének 1/2017. (I.26.) önkormányzati rendeletéhez</t>
  </si>
  <si>
    <t>8. sz. melléklet a Karcag Városi Önkormányzat Képviselő-testületének 1/2017. (I.26.) önkormányzati rendeletéhez</t>
  </si>
  <si>
    <t>9. sz. melléklet a Karcag Városi Önkormányzat Képviselő-testületének 1/2017.(I.26.)  önkormányzati rendeletéhez</t>
  </si>
  <si>
    <t>A Karcag Városi Önkormányzat irányítása alá tartozó költségvetési szervek</t>
  </si>
  <si>
    <t xml:space="preserve"> 2017. évi létszámkerete és a költségvetési szervek által foglalkoztatott közfoglalkoztatottak létszáma</t>
  </si>
  <si>
    <t>Álláshely 
(Teljes munkaidősre számítva)
(fő) összesen</t>
  </si>
  <si>
    <t>Álláshely 
(Teljes munkaidősre számítva)
(fő)</t>
  </si>
  <si>
    <t>Álláshelyből</t>
  </si>
  <si>
    <t xml:space="preserve">Részmunka-idős
napi munka ideje
(óra)
</t>
  </si>
  <si>
    <t>Közfoglalkoz-tatottak létszáma (fő)</t>
  </si>
  <si>
    <t>Egyéb foglalkoz-tatottak létszáma (fő)</t>
  </si>
  <si>
    <t>Megjegyzés</t>
  </si>
  <si>
    <t>Teljes munkaidős álláshely</t>
  </si>
  <si>
    <t>Részmunkaidős álláshely teljes munkaidősre számítva</t>
  </si>
  <si>
    <t>Részmunka-idős (fő)</t>
  </si>
  <si>
    <t xml:space="preserve">összesen </t>
  </si>
  <si>
    <t>2016.12.31. tájékoztató adat</t>
  </si>
  <si>
    <t>2017.</t>
  </si>
  <si>
    <t xml:space="preserve">Eredeti előirányzat </t>
  </si>
  <si>
    <r>
      <t>1</t>
    </r>
    <r>
      <rPr>
        <b/>
        <u/>
        <sz val="12"/>
        <rFont val="Times New Roman"/>
        <family val="1"/>
        <charset val="238"/>
      </rPr>
      <t xml:space="preserve">.Városi Önkormányzat Városgondnokság és a hozzá tartozó intézmények: </t>
    </r>
  </si>
  <si>
    <t>Madarász Imre Egyesített Óvoda*</t>
  </si>
  <si>
    <t>2017.02.28-ig</t>
  </si>
  <si>
    <t>18 fő 2017.02.28-ig, 1 fő GINOP pályázat 2017.02.07-ig</t>
  </si>
  <si>
    <t>Gyöffy István Nagykun Múzeum**</t>
  </si>
  <si>
    <t>4 és 6</t>
  </si>
  <si>
    <t>150 fő 2017.12.31-ig, 155 fő 2018.02.28-ig</t>
  </si>
  <si>
    <t xml:space="preserve">1.Városi Önkormányzat Városgondnoksága és a hozzá tartozó intézmények összesen: </t>
  </si>
  <si>
    <t xml:space="preserve">2.Karcagi Polgármesteri Hivatal </t>
  </si>
  <si>
    <r>
      <t xml:space="preserve">3. Karcag Városi Önkormányzat
    </t>
    </r>
    <r>
      <rPr>
        <sz val="12"/>
        <rFont val="Times New Roman"/>
        <family val="1"/>
        <charset val="238"/>
      </rPr>
      <t>Ebből: 1 fő Polgármester</t>
    </r>
    <r>
      <rPr>
        <b/>
        <sz val="12"/>
        <rFont val="Times New Roman"/>
        <family val="1"/>
        <charset val="238"/>
      </rPr>
      <t xml:space="preserve">
               </t>
    </r>
    <r>
      <rPr>
        <sz val="12"/>
        <rFont val="Times New Roman"/>
        <family val="1"/>
        <charset val="238"/>
      </rPr>
      <t>1 fő Alpolgármester</t>
    </r>
  </si>
  <si>
    <t>Önkormányzat összesen (1+2+3):</t>
  </si>
  <si>
    <t>*   Madarász Imre Egyesített Óvoda 2017. szeptember 1-től +2 fő óvodapedagógus és +1 fő dajka álláshely</t>
  </si>
  <si>
    <r>
      <t>** Györffy István Nagykun Múzeum 2017. március 1-től</t>
    </r>
    <r>
      <rPr>
        <b/>
        <sz val="12"/>
        <rFont val="Times New Roman"/>
        <family val="1"/>
        <charset val="238"/>
      </rPr>
      <t xml:space="preserve">  </t>
    </r>
    <r>
      <rPr>
        <sz val="12"/>
        <rFont val="Times New Roman"/>
        <family val="1"/>
        <charset val="238"/>
      </rPr>
      <t>- 1 fő fotográfus, grafikus álláshely megszűnés</t>
    </r>
  </si>
  <si>
    <t>12. sz. melléklet a Karcag Városi Önkormányzat Képviselő-testületének 1/2017.(I.26.) önkormányzati rendeletéhez</t>
  </si>
  <si>
    <t>Karcag Városi Önkormányzat saját bevétele és az adósságot keletkeztető ügyletekből eredő fizetési kötelezettségének kimutatása</t>
  </si>
  <si>
    <t>Sor-
szám</t>
  </si>
  <si>
    <t>Tárgyév
2017. év</t>
  </si>
  <si>
    <t>Saját bevétel és adósságot keletkeztető ügyletből eredő fizetési kötelezettség a tárgyévet követő évekre várható összege</t>
  </si>
  <si>
    <t>2018. év</t>
  </si>
  <si>
    <t>2019. év</t>
  </si>
  <si>
    <t>2020. év</t>
  </si>
  <si>
    <t>2021. év</t>
  </si>
  <si>
    <t>2022. év</t>
  </si>
  <si>
    <t>2023. év</t>
  </si>
  <si>
    <t>2024. év</t>
  </si>
  <si>
    <t>2025. év</t>
  </si>
  <si>
    <t>2026. év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</si>
  <si>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</si>
  <si>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</si>
  <si>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</si>
  <si>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</si>
  <si>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</si>
  <si>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</si>
  <si>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</si>
  <si>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</si>
  <si>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</si>
  <si>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</si>
  <si>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</si>
  <si>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</si>
  <si>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</si>
  <si>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</si>
  <si>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Helyi adók</t>
  </si>
  <si>
    <t>01</t>
  </si>
  <si>
    <t>Önkormányzati vagyon és az önkormányzatot megillető vagyoni értékű jog értékesítéséből és hasznosításából százmazó bevétel</t>
  </si>
  <si>
    <t>02</t>
  </si>
  <si>
    <t>Osztalék, koncessziós díj és a hozam 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</si>
  <si>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</si>
  <si>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</si>
  <si>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</si>
  <si>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pótlék-, és díjbevétel</t>
  </si>
  <si>
    <t>05</t>
  </si>
  <si>
    <t>Kezesség, illetve garancia vállalással kapcsolatos megtérülés</t>
  </si>
  <si>
    <t>06</t>
  </si>
  <si>
    <t>Saját bevételek (01+…+06)</t>
  </si>
  <si>
    <t>07</t>
  </si>
  <si>
    <t>Saját bevételek (07.sor) 50 %-a</t>
  </si>
  <si>
    <t>08</t>
  </si>
  <si>
    <t>Előző években keletkezett tárgyévet terhelő fizetési kötelezettség (10+…+16)</t>
  </si>
  <si>
    <t>09</t>
  </si>
  <si>
    <t>Felvett, átvállalt hitel és annak tőketartozása</t>
  </si>
  <si>
    <t>10</t>
  </si>
  <si>
    <t>Felvett, átvállalt kölcsön és annak tőketartozása</t>
  </si>
  <si>
    <t>11</t>
  </si>
  <si>
    <t>Hitelviszonyt megtestesítő értékpapír</t>
  </si>
  <si>
    <t>12</t>
  </si>
  <si>
    <t>Adott váltó</t>
  </si>
  <si>
    <t>13</t>
  </si>
  <si>
    <t>Pénzügyi lizing</t>
  </si>
  <si>
    <t>14</t>
  </si>
  <si>
    <t>Halasztott fizetés</t>
  </si>
  <si>
    <t>15</t>
  </si>
  <si>
    <t>Kezességvállalásból eredő fizetési kötelezettség                                  Nagykun Víz- és Csatornamű Kft. Karcag (Fejlesztési hitel fürdőfejlesztéshez UniCredit Bank Zrt., felvétel éve: 2011. , összege: 152.125 ezer Ft)</t>
  </si>
  <si>
    <t>16</t>
  </si>
  <si>
    <t>Tárgyévben keletkezett, illetve keletkező, tárgyévet 
terhelő fizetési kötelezettség (19+…+25)</t>
  </si>
  <si>
    <t>17</t>
  </si>
  <si>
    <t>18</t>
  </si>
  <si>
    <t>19</t>
  </si>
  <si>
    <t>20</t>
  </si>
  <si>
    <t>21</t>
  </si>
  <si>
    <t>22</t>
  </si>
  <si>
    <t>23</t>
  </si>
  <si>
    <t>Kezességvállalásból eredő fizetési kötelezettség</t>
  </si>
  <si>
    <t>24</t>
  </si>
  <si>
    <t>Fizetési kötelezettség összesen (09+17)</t>
  </si>
  <si>
    <t>25</t>
  </si>
  <si>
    <t>Fizetési kötelezettséggel csökkentett saját bevétel (08-25)</t>
  </si>
  <si>
    <t>26</t>
  </si>
  <si>
    <t>13. sz. melléklet a Karcag Városi Önkormányzat Képviselő-testületének 1/2017.(I.26.) önkormányzati rendeletéhez</t>
  </si>
  <si>
    <t>A Karcag Városi Önkormányzat 2017. évi közvetett támogatásai jogcímenkénti bontásban</t>
  </si>
  <si>
    <t>Jogcím</t>
  </si>
  <si>
    <t>Mérték</t>
  </si>
  <si>
    <t>Támogatás</t>
  </si>
  <si>
    <t>(közvetetten támogatásban</t>
  </si>
  <si>
    <t xml:space="preserve"> összege</t>
  </si>
  <si>
    <t xml:space="preserve"> részesülők száma)</t>
  </si>
  <si>
    <t>(ezer Ft)</t>
  </si>
  <si>
    <t xml:space="preserve">Adómentesség a  Karcag Város Önkormányzat Képviselő Testületének a helyi iparűzési adóról szóló 15/2015. (V.01.) önkormányzati rendelete 2. §-a alapján </t>
  </si>
  <si>
    <t>Adómentesség a Karcag Városi Önkormányzat Képviselő Testületének az idegenforgalmi adóról szóló 14/2015. (V.01.) önkormányzati rendelet és a helyi adókról szóló 1990. évi C. törvény 31. §. alapján</t>
  </si>
  <si>
    <t>-</t>
  </si>
  <si>
    <t>Adómentesség a gépjárműadóról szóló 1991. évi LXXXII. törvény 5. §-a alapján</t>
  </si>
  <si>
    <t>ÖSSZESEN:</t>
  </si>
  <si>
    <t>15. sz. melléklet a Karcag Városi Önkormányzat Képviselő-testületének 1/2017.(I.26.) önkormányzati rendeletéhez</t>
  </si>
  <si>
    <t>Karcag Városi Önkormányzat 2017. évi előirányzat-felhasználási ütemterve</t>
  </si>
  <si>
    <t>Rovat-szám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</si>
  <si>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</si>
  <si>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</si>
  <si>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</si>
  <si>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</si>
  <si>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</si>
  <si>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</si>
  <si>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</si>
  <si>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</si>
  <si>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</si>
  <si>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</si>
  <si>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</si>
  <si>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</si>
  <si>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</si>
  <si>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Bevételek összesen:</t>
  </si>
  <si>
    <t>Kiadások</t>
  </si>
  <si>
    <t>Ellátottak pénzbeli  juttatásai</t>
  </si>
  <si>
    <t>Kiadások összesen:</t>
  </si>
  <si>
    <t>Egyenleg</t>
  </si>
  <si>
    <t xml:space="preserve">    1.5.3. Minimálbér és garantált bérminimum emelésének támogatása</t>
  </si>
  <si>
    <t xml:space="preserve">    1.5.5. Rendkívüli önkormányzati támogatás (szociális támogatás)</t>
  </si>
  <si>
    <t xml:space="preserve">    1.5.6. Rendkívüli önkormányzati támogatás </t>
  </si>
  <si>
    <t xml:space="preserve">    1.5.7. Műszakpótlék bérintézkedés szociális társulás keretében</t>
  </si>
  <si>
    <t xml:space="preserve">    1.6. Elszámolásból származó bevételek</t>
  </si>
  <si>
    <t>4. sz. melléklet a Karcag Városi Önkormányzat Képviselő-testületének 1/2017. (I.26.)  önkormányzati rendeletéhez</t>
  </si>
  <si>
    <t>Településkép Arculati Kézikönyv</t>
  </si>
  <si>
    <t>Erdővédelmi járulék</t>
  </si>
  <si>
    <t>Goedéziai szolgáltatás</t>
  </si>
  <si>
    <t>Orvosi ügyelet ellátására kiegészítés 287/2015.(XII.17.)"kt"sz. és 290/2017. (XI.29.) kt. sz. határozat alapján</t>
  </si>
  <si>
    <t>Gyermekvédelmi támogatás Erzsébet utalvány formájában</t>
  </si>
  <si>
    <t>Kiskulcsosi Általános Iskola melegvíz kiépítés</t>
  </si>
  <si>
    <t>VP6.7.2.1-7.4.1.2-16 pályázathoz (Zádor hídhoz vezető út fejlesztése) kiviteli tervdokumentáció készítése és pályázat előkészítés költségei</t>
  </si>
  <si>
    <t>TOP-1.2.1-15 pályázathoz (Turizmusfejlesztés) projekt előkészítési feladatok</t>
  </si>
  <si>
    <t>TOP-1.4.1-16 pályázathoz (Varró úti Bölcsőde felújítása) tanulmány készítése</t>
  </si>
  <si>
    <t>TOP-5.3.1-16 pályázathoz (Karcagi kistérség közösségi fejlesztése) tanulmány készítése</t>
  </si>
  <si>
    <t>LIFE Integrált Projekt pályázat előkészítés költsége</t>
  </si>
  <si>
    <t>Karcagi termékek piaca pályázat tanulmány készítés</t>
  </si>
  <si>
    <t>148/2017. (V.15.) kt. sz. határozat alapján Varró u. 8. műfüves pálya önerő</t>
  </si>
  <si>
    <t>277/2016. ((XI.24) kt.sz. határozat alapján Városi Sportcsarnok nyílászáró felújítás önerő</t>
  </si>
  <si>
    <t>273/2017. (X.26.) kt. sz. határozat alapján Karcag Kincse Rendezvényszervező Nonprofit Kft. alapítása</t>
  </si>
  <si>
    <t>298/2017. (X.26.) kt. sz. határozat alapján Ohio téri üzlethelyiségek megvásárlása</t>
  </si>
  <si>
    <t>260/2017. (XI.29.) kt. sz. határozat alapján Országos Mentőszolgálat Alapítvány támogatása</t>
  </si>
  <si>
    <t>VP6.7.2.1-7.4.1.2-16 pályázathoz (Zádor hídhoz vezető út fejlesztése) pályázat előkészítés költségei</t>
  </si>
  <si>
    <t>Közbeszerzés költségei önerő</t>
  </si>
  <si>
    <t>5. sz. melléklet a Karcag Városi Önkormányzat Képviselő-testületének 1/2017. (I.26.)  önkormányzati rendeletéhez</t>
  </si>
  <si>
    <t>10. sz. melléklet a Karcag Városi Önkormányzat Képviselő-testületének 1/2017.(I.26.)   önkormányzati rendeletéhez</t>
  </si>
  <si>
    <t>2013-2016. években befolyt, viziközmű fejlesztés céljára fel nem használt összeg</t>
  </si>
  <si>
    <t>11. sz. melléklet a Karcag Városi Önkormányzat Képviselő-testületének 1/2017.(I.26.) önkormányzati rendeletéhez</t>
  </si>
  <si>
    <t>14. sz. melléklet a Karcag Városi Önkormányzat Képviselő-testületének 1/2017.(I.26.) önkormányzati rendeletéhez</t>
  </si>
  <si>
    <t xml:space="preserve">    1.5.8. Rendkívüli önkormányzati támogatás II.</t>
  </si>
  <si>
    <t>KEHOP 3.2.1-15-2017-00023 Komplex hulladékgazdálkodás pályázat</t>
  </si>
  <si>
    <t>Telekcsere Karcagi Iapri Park Kft-vel</t>
  </si>
  <si>
    <t xml:space="preserve">Karcagi „Erőforrás” Kft. részére üzemeltetésre
(Laktanya ingatlan)  39/2015. (II.26.)…) "kt." sz. határozat alapján </t>
  </si>
  <si>
    <t>6. sz. melléklet a Karcag Városi Önkormányzat Képviselő-testületének 1/2017. (I.26.)  önkormányzati rendeletéhez</t>
  </si>
  <si>
    <t>Telekcsere Karcagi Ipari Park Kft-vel</t>
  </si>
  <si>
    <t>7. sz. melléklet a Karcag Városi Önkormányzat Képviselő-testületének 1/2017. (I.26.) 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</si>
</sst>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F_t_-;\-* #,##0\ _F_t_-;_-* &quot;-&quot;\ _F_t_-;_-@_-"/>
    <numFmt numFmtId="164" formatCode="#,##0\ _F_t"/>
    <numFmt numFmtId="165" formatCode="#,##0_ ;\-#,##0\ "/>
  </numFmts>
  <fonts count="64" x14ac:knownFonts="1">
    <font>
      <sz val="11"/>
      <color theme="1"/>
      <name val="Calibri"/>
      <family val="2"/>
      <charset val="238"/>
      <scheme val="minor"/>
    </font>
    <font>
      <i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Calibri"/>
      <family val="2"/>
      <charset val="238"/>
    </font>
    <font>
      <b/>
      <i/>
      <sz val="16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3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i/>
      <sz val="14"/>
      <name val="Times New Roman"/>
      <family val="1"/>
      <charset val="238"/>
    </font>
    <font>
      <sz val="14"/>
      <name val="Arial"/>
      <family val="2"/>
      <charset val="238"/>
    </font>
    <font>
      <sz val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i/>
      <u/>
      <sz val="14"/>
      <name val="Times New Roman"/>
      <family val="1"/>
      <charset val="238"/>
    </font>
    <font>
      <b/>
      <sz val="14"/>
      <name val="Arial"/>
      <family val="2"/>
      <charset val="238"/>
    </font>
    <font>
      <sz val="14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u/>
      <sz val="9"/>
      <name val="Times New Roman"/>
      <family val="1"/>
      <charset val="238"/>
    </font>
    <font>
      <u/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sz val="1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7"/>
      <name val="Times New Roman"/>
      <family val="1"/>
      <charset val="238"/>
    </font>
    <font>
      <b/>
      <sz val="7.5"/>
      <name val="Times New Roman"/>
      <family val="1"/>
      <charset val="238"/>
    </font>
    <font>
      <b/>
      <sz val="7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76">
    <xf numFmtId="0" fontId="0" fillId="0" borderId="0" xfId="0"/>
    <xf numFmtId="164" fontId="0" fillId="0" borderId="0" xfId="0" applyNumberFormat="1"/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indent="15"/>
    </xf>
    <xf numFmtId="0" fontId="8" fillId="0" borderId="0" xfId="0" applyFont="1" applyBorder="1" applyAlignment="1"/>
    <xf numFmtId="164" fontId="9" fillId="0" borderId="4" xfId="0" applyNumberFormat="1" applyFont="1" applyBorder="1" applyAlignment="1">
      <alignment horizontal="right" vertical="center" wrapText="1" indent="1"/>
    </xf>
    <xf numFmtId="164" fontId="8" fillId="0" borderId="4" xfId="0" applyNumberFormat="1" applyFont="1" applyBorder="1" applyAlignment="1">
      <alignment horizontal="right" vertical="center" wrapText="1" indent="1"/>
    </xf>
    <xf numFmtId="164" fontId="8" fillId="0" borderId="5" xfId="0" applyNumberFormat="1" applyFont="1" applyBorder="1" applyAlignment="1">
      <alignment horizontal="right" vertical="center" wrapText="1" indent="1"/>
    </xf>
    <xf numFmtId="0" fontId="8" fillId="0" borderId="0" xfId="0" applyFont="1"/>
    <xf numFmtId="164" fontId="8" fillId="0" borderId="4" xfId="0" applyNumberFormat="1" applyFont="1" applyBorder="1" applyAlignment="1">
      <alignment horizontal="right" vertical="top" wrapText="1"/>
    </xf>
    <xf numFmtId="164" fontId="8" fillId="0" borderId="9" xfId="0" applyNumberFormat="1" applyFont="1" applyBorder="1" applyAlignment="1">
      <alignment horizontal="right" vertical="center" wrapText="1" indent="1"/>
    </xf>
    <xf numFmtId="164" fontId="8" fillId="0" borderId="0" xfId="0" applyNumberFormat="1" applyFont="1" applyBorder="1" applyAlignment="1">
      <alignment horizontal="right" vertical="center" wrapText="1" indent="1"/>
    </xf>
    <xf numFmtId="0" fontId="0" fillId="0" borderId="0" xfId="0" applyBorder="1"/>
    <xf numFmtId="164" fontId="5" fillId="0" borderId="0" xfId="0" applyNumberFormat="1" applyFont="1"/>
    <xf numFmtId="0" fontId="6" fillId="0" borderId="0" xfId="0" applyFont="1" applyBorder="1" applyAlignment="1">
      <alignment vertical="center"/>
    </xf>
    <xf numFmtId="0" fontId="11" fillId="0" borderId="0" xfId="0" applyFont="1" applyBorder="1"/>
    <xf numFmtId="0" fontId="12" fillId="0" borderId="0" xfId="0" applyFont="1" applyBorder="1"/>
    <xf numFmtId="0" fontId="5" fillId="0" borderId="0" xfId="0" applyFont="1" applyBorder="1"/>
    <xf numFmtId="0" fontId="0" fillId="0" borderId="15" xfId="0" applyBorder="1"/>
    <xf numFmtId="0" fontId="5" fillId="0" borderId="15" xfId="0" applyFont="1" applyBorder="1"/>
    <xf numFmtId="3" fontId="17" fillId="0" borderId="6" xfId="0" applyNumberFormat="1" applyFont="1" applyFill="1" applyBorder="1" applyAlignment="1">
      <alignment horizontal="right" vertical="center" wrapText="1" indent="1"/>
    </xf>
    <xf numFmtId="3" fontId="17" fillId="0" borderId="18" xfId="0" applyNumberFormat="1" applyFont="1" applyFill="1" applyBorder="1" applyAlignment="1">
      <alignment horizontal="right" vertical="center" indent="1"/>
    </xf>
    <xf numFmtId="3" fontId="17" fillId="0" borderId="13" xfId="0" applyNumberFormat="1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horizontal="right" vertical="center" wrapText="1" indent="1"/>
    </xf>
    <xf numFmtId="3" fontId="16" fillId="0" borderId="18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5" fillId="0" borderId="7" xfId="0" applyFont="1" applyBorder="1"/>
    <xf numFmtId="0" fontId="17" fillId="0" borderId="2" xfId="0" applyFont="1" applyFill="1" applyBorder="1"/>
    <xf numFmtId="3" fontId="16" fillId="0" borderId="3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14" fillId="0" borderId="2" xfId="0" applyFont="1" applyFill="1" applyBorder="1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ill="1"/>
    <xf numFmtId="0" fontId="12" fillId="0" borderId="0" xfId="0" applyFont="1"/>
    <xf numFmtId="0" fontId="20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21" fillId="0" borderId="0" xfId="0" applyFont="1" applyBorder="1"/>
    <xf numFmtId="0" fontId="21" fillId="0" borderId="0" xfId="0" applyFont="1"/>
    <xf numFmtId="0" fontId="10" fillId="0" borderId="5" xfId="0" applyFont="1" applyBorder="1" applyAlignment="1">
      <alignment horizontal="left" vertical="center" wrapText="1" indent="1"/>
    </xf>
    <xf numFmtId="0" fontId="22" fillId="0" borderId="5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8" fillId="0" borderId="17" xfId="0" applyFont="1" applyBorder="1" applyAlignment="1">
      <alignment horizontal="left" vertical="center" wrapText="1" indent="1"/>
    </xf>
    <xf numFmtId="3" fontId="8" fillId="0" borderId="17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/>
    </xf>
    <xf numFmtId="0" fontId="8" fillId="0" borderId="22" xfId="0" applyFont="1" applyBorder="1" applyAlignment="1">
      <alignment horizontal="left" vertical="center" wrapText="1" indent="1"/>
    </xf>
    <xf numFmtId="3" fontId="8" fillId="0" borderId="22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22" xfId="0" applyFont="1" applyFill="1" applyBorder="1" applyAlignment="1">
      <alignment horizontal="left" vertical="center" wrapText="1" indent="1"/>
    </xf>
    <xf numFmtId="3" fontId="8" fillId="0" borderId="22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9" fillId="0" borderId="5" xfId="0" applyFont="1" applyBorder="1" applyAlignment="1">
      <alignment horizontal="left" vertical="center" wrapText="1" indent="1"/>
    </xf>
    <xf numFmtId="3" fontId="9" fillId="0" borderId="2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0" fontId="26" fillId="0" borderId="0" xfId="0" applyFont="1"/>
    <xf numFmtId="0" fontId="26" fillId="0" borderId="0" xfId="0" applyFont="1" applyBorder="1"/>
    <xf numFmtId="3" fontId="24" fillId="0" borderId="0" xfId="0" applyNumberFormat="1" applyFont="1" applyAlignment="1">
      <alignment vertical="center"/>
    </xf>
    <xf numFmtId="0" fontId="8" fillId="0" borderId="17" xfId="0" applyFont="1" applyFill="1" applyBorder="1" applyAlignment="1">
      <alignment horizontal="left" vertical="center" wrapText="1" indent="1"/>
    </xf>
    <xf numFmtId="3" fontId="8" fillId="0" borderId="1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/>
    <xf numFmtId="3" fontId="12" fillId="0" borderId="0" xfId="0" applyNumberFormat="1" applyFont="1" applyFill="1"/>
    <xf numFmtId="0" fontId="12" fillId="0" borderId="0" xfId="0" applyFont="1" applyFill="1"/>
    <xf numFmtId="0" fontId="7" fillId="0" borderId="0" xfId="0" applyFont="1" applyFill="1" applyAlignment="1">
      <alignment horizontal="center"/>
    </xf>
    <xf numFmtId="3" fontId="0" fillId="0" borderId="0" xfId="0" applyNumberFormat="1" applyFill="1"/>
    <xf numFmtId="0" fontId="7" fillId="0" borderId="0" xfId="0" applyFont="1" applyFill="1" applyAlignment="1"/>
    <xf numFmtId="0" fontId="2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 indent="1"/>
    </xf>
    <xf numFmtId="0" fontId="8" fillId="0" borderId="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4" fontId="9" fillId="0" borderId="4" xfId="0" applyNumberFormat="1" applyFont="1" applyBorder="1" applyAlignment="1">
      <alignment horizontal="center" vertical="center" wrapText="1"/>
    </xf>
    <xf numFmtId="0" fontId="28" fillId="0" borderId="0" xfId="0" applyFont="1"/>
    <xf numFmtId="0" fontId="9" fillId="0" borderId="0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right" vertical="center" wrapText="1" indent="1"/>
    </xf>
    <xf numFmtId="164" fontId="9" fillId="0" borderId="6" xfId="0" applyNumberFormat="1" applyFont="1" applyBorder="1" applyAlignment="1">
      <alignment horizontal="right" vertical="center" wrapText="1" indent="1"/>
    </xf>
    <xf numFmtId="164" fontId="8" fillId="0" borderId="4" xfId="0" applyNumberFormat="1" applyFont="1" applyFill="1" applyBorder="1" applyAlignment="1">
      <alignment horizontal="right" vertical="center" wrapText="1" indent="1"/>
    </xf>
    <xf numFmtId="164" fontId="8" fillId="0" borderId="5" xfId="0" applyNumberFormat="1" applyFont="1" applyFill="1" applyBorder="1" applyAlignment="1">
      <alignment horizontal="right" vertical="center" wrapText="1" indent="1"/>
    </xf>
    <xf numFmtId="0" fontId="11" fillId="0" borderId="0" xfId="0" applyFont="1" applyAlignment="1">
      <alignment horizontal="left"/>
    </xf>
    <xf numFmtId="164" fontId="28" fillId="0" borderId="0" xfId="0" applyNumberFormat="1" applyFont="1"/>
    <xf numFmtId="0" fontId="29" fillId="0" borderId="0" xfId="0" applyFont="1"/>
    <xf numFmtId="164" fontId="29" fillId="0" borderId="0" xfId="0" applyNumberFormat="1" applyFont="1"/>
    <xf numFmtId="0" fontId="8" fillId="0" borderId="25" xfId="0" applyFont="1" applyBorder="1" applyAlignment="1">
      <alignment vertical="top" wrapText="1"/>
    </xf>
    <xf numFmtId="0" fontId="8" fillId="0" borderId="29" xfId="0" applyFont="1" applyBorder="1" applyAlignment="1">
      <alignment horizontal="center" vertical="top" wrapText="1"/>
    </xf>
    <xf numFmtId="164" fontId="8" fillId="0" borderId="26" xfId="0" applyNumberFormat="1" applyFont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right" vertical="center" wrapText="1" indent="1"/>
    </xf>
    <xf numFmtId="164" fontId="8" fillId="0" borderId="24" xfId="0" applyNumberFormat="1" applyFont="1" applyBorder="1" applyAlignment="1">
      <alignment horizontal="left" vertical="top" wrapText="1" indent="1"/>
    </xf>
    <xf numFmtId="164" fontId="8" fillId="0" borderId="24" xfId="0" applyNumberFormat="1" applyFont="1" applyBorder="1" applyAlignment="1">
      <alignment horizontal="right" vertical="center" wrapText="1" indent="1"/>
    </xf>
    <xf numFmtId="3" fontId="8" fillId="0" borderId="24" xfId="0" applyNumberFormat="1" applyFont="1" applyBorder="1" applyAlignment="1">
      <alignment horizontal="right" vertical="top" wrapText="1" indent="1"/>
    </xf>
    <xf numFmtId="0" fontId="8" fillId="0" borderId="13" xfId="0" applyFont="1" applyFill="1" applyBorder="1" applyAlignment="1">
      <alignment horizontal="left" vertical="top" wrapText="1" indent="1"/>
    </xf>
    <xf numFmtId="3" fontId="8" fillId="0" borderId="24" xfId="0" applyNumberFormat="1" applyFont="1" applyFill="1" applyBorder="1" applyAlignment="1">
      <alignment horizontal="right" vertical="top" wrapText="1" indent="1"/>
    </xf>
    <xf numFmtId="3" fontId="8" fillId="0" borderId="6" xfId="0" applyNumberFormat="1" applyFont="1" applyFill="1" applyBorder="1" applyAlignment="1">
      <alignment horizontal="right" vertical="top" wrapText="1" indent="1"/>
    </xf>
    <xf numFmtId="164" fontId="8" fillId="0" borderId="6" xfId="0" applyNumberFormat="1" applyFont="1" applyBorder="1" applyAlignment="1">
      <alignment horizontal="right" vertical="top" wrapText="1"/>
    </xf>
    <xf numFmtId="3" fontId="8" fillId="0" borderId="24" xfId="0" applyNumberFormat="1" applyFont="1" applyBorder="1" applyAlignment="1">
      <alignment horizontal="right" vertical="center" wrapText="1" indent="1"/>
    </xf>
    <xf numFmtId="164" fontId="8" fillId="0" borderId="24" xfId="0" applyNumberFormat="1" applyFont="1" applyBorder="1" applyAlignment="1">
      <alignment vertical="top" wrapText="1"/>
    </xf>
    <xf numFmtId="164" fontId="8" fillId="0" borderId="18" xfId="0" applyNumberFormat="1" applyFont="1" applyBorder="1" applyAlignment="1">
      <alignment horizontal="right" vertical="center" wrapText="1" indent="1"/>
    </xf>
    <xf numFmtId="164" fontId="8" fillId="0" borderId="29" xfId="0" applyNumberFormat="1" applyFont="1" applyBorder="1" applyAlignment="1">
      <alignment horizontal="right" vertical="center" wrapText="1" indent="1"/>
    </xf>
    <xf numFmtId="0" fontId="30" fillId="0" borderId="0" xfId="0" applyFont="1" applyBorder="1" applyAlignment="1">
      <alignment vertical="center"/>
    </xf>
    <xf numFmtId="164" fontId="31" fillId="0" borderId="0" xfId="0" applyNumberFormat="1" applyFont="1"/>
    <xf numFmtId="0" fontId="31" fillId="0" borderId="0" xfId="0" applyFont="1"/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31" fillId="0" borderId="22" xfId="0" applyFont="1" applyFill="1" applyBorder="1" applyAlignment="1">
      <alignment horizontal="left" vertical="center" wrapText="1"/>
    </xf>
    <xf numFmtId="3" fontId="31" fillId="0" borderId="22" xfId="0" applyNumberFormat="1" applyFont="1" applyFill="1" applyBorder="1" applyAlignment="1">
      <alignment vertical="center" wrapText="1"/>
    </xf>
    <xf numFmtId="3" fontId="31" fillId="0" borderId="22" xfId="0" applyNumberFormat="1" applyFont="1" applyFill="1" applyBorder="1" applyAlignment="1">
      <alignment vertical="center"/>
    </xf>
    <xf numFmtId="3" fontId="31" fillId="0" borderId="22" xfId="0" applyNumberFormat="1" applyFont="1" applyFill="1" applyBorder="1" applyAlignment="1"/>
    <xf numFmtId="3" fontId="31" fillId="0" borderId="0" xfId="0" applyNumberFormat="1" applyFont="1" applyFill="1"/>
    <xf numFmtId="0" fontId="31" fillId="0" borderId="0" xfId="0" applyFont="1" applyFill="1"/>
    <xf numFmtId="0" fontId="31" fillId="0" borderId="18" xfId="0" applyFont="1" applyFill="1" applyBorder="1" applyAlignment="1">
      <alignment vertical="center" wrapText="1"/>
    </xf>
    <xf numFmtId="0" fontId="8" fillId="0" borderId="25" xfId="0" applyFont="1" applyBorder="1" applyAlignment="1">
      <alignment horizontal="left" vertical="top" wrapText="1" indent="1"/>
    </xf>
    <xf numFmtId="164" fontId="8" fillId="0" borderId="26" xfId="0" applyNumberFormat="1" applyFont="1" applyBorder="1" applyAlignment="1">
      <alignment horizontal="right" vertical="center" wrapText="1" indent="1"/>
    </xf>
    <xf numFmtId="3" fontId="15" fillId="3" borderId="16" xfId="0" applyNumberFormat="1" applyFont="1" applyFill="1" applyBorder="1" applyAlignment="1">
      <alignment horizontal="left" vertical="center" wrapText="1"/>
    </xf>
    <xf numFmtId="3" fontId="15" fillId="3" borderId="19" xfId="0" applyNumberFormat="1" applyFont="1" applyFill="1" applyBorder="1" applyAlignment="1">
      <alignment horizontal="right" vertical="center" wrapText="1" indent="1"/>
    </xf>
    <xf numFmtId="3" fontId="16" fillId="0" borderId="0" xfId="0" applyNumberFormat="1" applyFont="1" applyFill="1" applyBorder="1"/>
    <xf numFmtId="3" fontId="16" fillId="0" borderId="0" xfId="0" applyNumberFormat="1" applyFont="1" applyFill="1" applyBorder="1" applyAlignment="1">
      <alignment horizontal="right" vertical="center" wrapText="1" indent="1"/>
    </xf>
    <xf numFmtId="3" fontId="16" fillId="0" borderId="8" xfId="0" applyNumberFormat="1" applyFont="1" applyFill="1" applyBorder="1" applyAlignment="1">
      <alignment horizontal="right" vertical="center" indent="1"/>
    </xf>
    <xf numFmtId="3" fontId="15" fillId="3" borderId="7" xfId="0" applyNumberFormat="1" applyFont="1" applyFill="1" applyBorder="1" applyAlignment="1">
      <alignment horizontal="left" vertical="center" wrapText="1"/>
    </xf>
    <xf numFmtId="3" fontId="15" fillId="3" borderId="1" xfId="0" applyNumberFormat="1" applyFont="1" applyFill="1" applyBorder="1" applyAlignment="1">
      <alignment horizontal="right" vertical="center" wrapText="1" indent="1"/>
    </xf>
    <xf numFmtId="3" fontId="16" fillId="3" borderId="8" xfId="0" applyNumberFormat="1" applyFont="1" applyFill="1" applyBorder="1" applyAlignment="1">
      <alignment horizontal="right" vertical="center" indent="1"/>
    </xf>
    <xf numFmtId="0" fontId="16" fillId="2" borderId="0" xfId="0" applyFont="1" applyFill="1" applyBorder="1"/>
    <xf numFmtId="0" fontId="16" fillId="2" borderId="2" xfId="0" applyFont="1" applyFill="1" applyBorder="1"/>
    <xf numFmtId="0" fontId="16" fillId="2" borderId="12" xfId="0" applyFont="1" applyFill="1" applyBorder="1"/>
    <xf numFmtId="0" fontId="32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/>
    <xf numFmtId="0" fontId="8" fillId="0" borderId="7" xfId="0" applyFont="1" applyFill="1" applyBorder="1"/>
    <xf numFmtId="0" fontId="9" fillId="0" borderId="7" xfId="0" applyFont="1" applyFill="1" applyBorder="1"/>
    <xf numFmtId="3" fontId="16" fillId="3" borderId="19" xfId="0" applyNumberFormat="1" applyFont="1" applyFill="1" applyBorder="1" applyAlignment="1">
      <alignment vertical="center"/>
    </xf>
    <xf numFmtId="3" fontId="15" fillId="0" borderId="6" xfId="0" applyNumberFormat="1" applyFont="1" applyFill="1" applyBorder="1" applyAlignment="1">
      <alignment horizontal="right" vertical="center" wrapText="1" indent="1"/>
    </xf>
    <xf numFmtId="0" fontId="31" fillId="0" borderId="18" xfId="0" applyFont="1" applyFill="1" applyBorder="1" applyAlignment="1">
      <alignment horizontal="left" vertical="center" wrapText="1"/>
    </xf>
    <xf numFmtId="3" fontId="17" fillId="0" borderId="6" xfId="0" applyNumberFormat="1" applyFont="1" applyFill="1" applyBorder="1" applyAlignment="1">
      <alignment horizontal="right" vertical="center" indent="1"/>
    </xf>
    <xf numFmtId="3" fontId="16" fillId="0" borderId="25" xfId="0" applyNumberFormat="1" applyFont="1" applyFill="1" applyBorder="1" applyAlignment="1">
      <alignment horizontal="left" vertical="center" wrapText="1"/>
    </xf>
    <xf numFmtId="3" fontId="16" fillId="0" borderId="26" xfId="0" applyNumberFormat="1" applyFont="1" applyFill="1" applyBorder="1" applyAlignment="1">
      <alignment horizontal="right" vertical="center" wrapText="1" indent="1"/>
    </xf>
    <xf numFmtId="3" fontId="16" fillId="0" borderId="17" xfId="0" applyNumberFormat="1" applyFont="1" applyFill="1" applyBorder="1" applyAlignment="1">
      <alignment horizontal="right" vertical="center" indent="1"/>
    </xf>
    <xf numFmtId="3" fontId="17" fillId="0" borderId="6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3" fontId="16" fillId="0" borderId="18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vertical="center"/>
    </xf>
    <xf numFmtId="3" fontId="16" fillId="0" borderId="36" xfId="0" applyNumberFormat="1" applyFont="1" applyFill="1" applyBorder="1" applyAlignment="1">
      <alignment horizontal="left" vertical="center" wrapText="1"/>
    </xf>
    <xf numFmtId="3" fontId="16" fillId="0" borderId="22" xfId="0" applyNumberFormat="1" applyFont="1" applyFill="1" applyBorder="1" applyAlignment="1">
      <alignment horizontal="right" vertical="center" indent="1"/>
    </xf>
    <xf numFmtId="0" fontId="17" fillId="0" borderId="24" xfId="0" applyFont="1" applyFill="1" applyBorder="1"/>
    <xf numFmtId="0" fontId="17" fillId="0" borderId="18" xfId="0" applyFont="1" applyFill="1" applyBorder="1"/>
    <xf numFmtId="0" fontId="9" fillId="0" borderId="21" xfId="0" applyFont="1" applyFill="1" applyBorder="1"/>
    <xf numFmtId="0" fontId="9" fillId="0" borderId="11" xfId="0" applyFont="1" applyFill="1" applyBorder="1"/>
    <xf numFmtId="0" fontId="9" fillId="0" borderId="20" xfId="0" applyFont="1" applyFill="1" applyBorder="1"/>
    <xf numFmtId="3" fontId="16" fillId="0" borderId="7" xfId="0" applyNumberFormat="1" applyFont="1" applyFill="1" applyBorder="1" applyAlignment="1">
      <alignment horizontal="left" vertical="center" wrapText="1"/>
    </xf>
    <xf numFmtId="3" fontId="16" fillId="0" borderId="38" xfId="0" applyNumberFormat="1" applyFont="1" applyFill="1" applyBorder="1" applyAlignment="1">
      <alignment horizontal="right" vertical="center" wrapText="1" indent="1"/>
    </xf>
    <xf numFmtId="3" fontId="16" fillId="0" borderId="39" xfId="0" applyNumberFormat="1" applyFont="1" applyFill="1" applyBorder="1" applyAlignment="1">
      <alignment horizontal="right" vertical="center" indent="1"/>
    </xf>
    <xf numFmtId="3" fontId="16" fillId="0" borderId="8" xfId="0" applyNumberFormat="1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right" vertical="center" indent="1"/>
    </xf>
    <xf numFmtId="0" fontId="16" fillId="0" borderId="12" xfId="0" applyFont="1" applyFill="1" applyBorder="1"/>
    <xf numFmtId="3" fontId="16" fillId="0" borderId="8" xfId="0" applyNumberFormat="1" applyFont="1" applyFill="1" applyBorder="1" applyAlignment="1">
      <alignment horizontal="right" vertical="center" wrapText="1"/>
    </xf>
    <xf numFmtId="3" fontId="16" fillId="0" borderId="4" xfId="0" applyNumberFormat="1" applyFont="1" applyFill="1" applyBorder="1" applyAlignment="1">
      <alignment horizontal="left" vertical="center" wrapText="1"/>
    </xf>
    <xf numFmtId="3" fontId="16" fillId="0" borderId="5" xfId="0" applyNumberFormat="1" applyFont="1" applyFill="1" applyBorder="1" applyAlignment="1">
      <alignment horizontal="right" vertical="center" indent="1"/>
    </xf>
    <xf numFmtId="164" fontId="8" fillId="0" borderId="17" xfId="0" applyNumberFormat="1" applyFont="1" applyFill="1" applyBorder="1" applyAlignment="1">
      <alignment horizontal="right" vertical="center" wrapText="1" indent="1"/>
    </xf>
    <xf numFmtId="3" fontId="17" fillId="0" borderId="37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/>
    <xf numFmtId="0" fontId="8" fillId="0" borderId="8" xfId="0" applyFont="1" applyFill="1" applyBorder="1"/>
    <xf numFmtId="0" fontId="8" fillId="0" borderId="2" xfId="0" applyFont="1" applyFill="1" applyBorder="1"/>
    <xf numFmtId="0" fontId="9" fillId="0" borderId="0" xfId="0" applyFont="1" applyFill="1" applyBorder="1"/>
    <xf numFmtId="0" fontId="9" fillId="0" borderId="8" xfId="0" applyFont="1" applyFill="1" applyBorder="1"/>
    <xf numFmtId="0" fontId="9" fillId="0" borderId="2" xfId="0" applyFont="1" applyFill="1" applyBorder="1"/>
    <xf numFmtId="0" fontId="17" fillId="0" borderId="0" xfId="0" applyFont="1" applyFill="1" applyBorder="1"/>
    <xf numFmtId="0" fontId="16" fillId="0" borderId="0" xfId="0" applyFont="1" applyFill="1" applyBorder="1"/>
    <xf numFmtId="0" fontId="16" fillId="0" borderId="8" xfId="0" applyFont="1" applyFill="1" applyBorder="1"/>
    <xf numFmtId="0" fontId="16" fillId="0" borderId="2" xfId="0" applyFont="1" applyFill="1" applyBorder="1"/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/>
    <xf numFmtId="0" fontId="34" fillId="0" borderId="0" xfId="0" applyFont="1" applyFill="1" applyBorder="1"/>
    <xf numFmtId="0" fontId="34" fillId="0" borderId="8" xfId="0" applyFont="1" applyFill="1" applyBorder="1"/>
    <xf numFmtId="0" fontId="34" fillId="0" borderId="2" xfId="0" applyFont="1" applyFill="1" applyBorder="1"/>
    <xf numFmtId="0" fontId="9" fillId="0" borderId="9" xfId="0" applyFont="1" applyFill="1" applyBorder="1"/>
    <xf numFmtId="0" fontId="9" fillId="0" borderId="12" xfId="0" applyFont="1" applyFill="1" applyBorder="1"/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/>
    <xf numFmtId="0" fontId="26" fillId="0" borderId="0" xfId="0" applyFont="1" applyFill="1" applyBorder="1"/>
    <xf numFmtId="0" fontId="37" fillId="0" borderId="0" xfId="0" applyFont="1" applyFill="1" applyBorder="1"/>
    <xf numFmtId="0" fontId="37" fillId="0" borderId="15" xfId="0" applyFont="1" applyFill="1" applyBorder="1"/>
    <xf numFmtId="0" fontId="17" fillId="2" borderId="0" xfId="0" applyFont="1" applyFill="1" applyBorder="1"/>
    <xf numFmtId="0" fontId="17" fillId="2" borderId="8" xfId="0" applyFont="1" applyFill="1" applyBorder="1"/>
    <xf numFmtId="0" fontId="17" fillId="2" borderId="2" xfId="0" applyFont="1" applyFill="1" applyBorder="1"/>
    <xf numFmtId="0" fontId="37" fillId="0" borderId="8" xfId="0" applyFont="1" applyFill="1" applyBorder="1"/>
    <xf numFmtId="0" fontId="37" fillId="0" borderId="2" xfId="0" applyFont="1" applyFill="1" applyBorder="1"/>
    <xf numFmtId="0" fontId="37" fillId="0" borderId="0" xfId="0" applyFont="1" applyFill="1" applyBorder="1" applyAlignment="1">
      <alignment vertical="center"/>
    </xf>
    <xf numFmtId="0" fontId="37" fillId="0" borderId="2" xfId="0" applyFont="1" applyFill="1" applyBorder="1" applyAlignment="1">
      <alignment vertical="center"/>
    </xf>
    <xf numFmtId="0" fontId="36" fillId="0" borderId="7" xfId="0" applyFont="1" applyFill="1" applyBorder="1"/>
    <xf numFmtId="3" fontId="16" fillId="0" borderId="34" xfId="0" applyNumberFormat="1" applyFont="1" applyFill="1" applyBorder="1" applyAlignment="1">
      <alignment horizontal="left" vertical="center" wrapText="1"/>
    </xf>
    <xf numFmtId="3" fontId="16" fillId="0" borderId="41" xfId="0" applyNumberFormat="1" applyFont="1" applyFill="1" applyBorder="1" applyAlignment="1">
      <alignment horizontal="right" vertical="center" indent="1"/>
    </xf>
    <xf numFmtId="3" fontId="16" fillId="0" borderId="24" xfId="0" applyNumberFormat="1" applyFont="1" applyFill="1" applyBorder="1" applyAlignment="1">
      <alignment horizontal="left" vertical="center" wrapText="1"/>
    </xf>
    <xf numFmtId="0" fontId="37" fillId="0" borderId="34" xfId="0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horizontal="right" vertical="center" wrapText="1" indent="1"/>
    </xf>
    <xf numFmtId="3" fontId="9" fillId="0" borderId="40" xfId="0" applyNumberFormat="1" applyFont="1" applyFill="1" applyBorder="1" applyAlignment="1">
      <alignment horizontal="right" vertical="center" indent="1"/>
    </xf>
    <xf numFmtId="3" fontId="8" fillId="0" borderId="34" xfId="0" applyNumberFormat="1" applyFont="1" applyFill="1" applyBorder="1" applyAlignment="1">
      <alignment horizontal="left" vertical="center" wrapText="1"/>
    </xf>
    <xf numFmtId="3" fontId="9" fillId="0" borderId="41" xfId="0" applyNumberFormat="1" applyFont="1" applyFill="1" applyBorder="1" applyAlignment="1">
      <alignment horizontal="right" vertical="center" wrapText="1" indent="1"/>
    </xf>
    <xf numFmtId="3" fontId="8" fillId="0" borderId="40" xfId="0" applyNumberFormat="1" applyFont="1" applyFill="1" applyBorder="1" applyAlignment="1">
      <alignment horizontal="right" vertical="center" indent="1"/>
    </xf>
    <xf numFmtId="3" fontId="8" fillId="0" borderId="24" xfId="0" applyNumberFormat="1" applyFont="1" applyFill="1" applyBorder="1" applyAlignment="1">
      <alignment horizontal="right" vertical="center" wrapText="1"/>
    </xf>
    <xf numFmtId="3" fontId="16" fillId="0" borderId="24" xfId="0" applyNumberFormat="1" applyFont="1" applyFill="1" applyBorder="1" applyAlignment="1">
      <alignment horizontal="right" vertical="center" indent="1"/>
    </xf>
    <xf numFmtId="0" fontId="37" fillId="0" borderId="24" xfId="0" applyFont="1" applyFill="1" applyBorder="1" applyAlignment="1">
      <alignment vertical="center"/>
    </xf>
    <xf numFmtId="0" fontId="36" fillId="0" borderId="24" xfId="0" applyFont="1" applyFill="1" applyBorder="1"/>
    <xf numFmtId="3" fontId="9" fillId="0" borderId="24" xfId="0" applyNumberFormat="1" applyFont="1" applyFill="1" applyBorder="1" applyAlignment="1">
      <alignment horizontal="right" vertical="center" wrapText="1" indent="1"/>
    </xf>
    <xf numFmtId="3" fontId="9" fillId="0" borderId="24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/>
    <xf numFmtId="3" fontId="8" fillId="0" borderId="24" xfId="0" applyNumberFormat="1" applyFont="1" applyFill="1" applyBorder="1" applyAlignment="1">
      <alignment horizontal="right" vertical="center" wrapText="1" indent="1"/>
    </xf>
    <xf numFmtId="0" fontId="9" fillId="0" borderId="8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indent="1"/>
    </xf>
    <xf numFmtId="3" fontId="8" fillId="0" borderId="42" xfId="0" applyNumberFormat="1" applyFont="1" applyFill="1" applyBorder="1" applyAlignment="1">
      <alignment horizontal="right" vertical="center" wrapText="1" indent="1"/>
    </xf>
    <xf numFmtId="0" fontId="8" fillId="0" borderId="24" xfId="0" applyFont="1" applyFill="1" applyBorder="1"/>
    <xf numFmtId="0" fontId="8" fillId="0" borderId="18" xfId="0" applyFont="1" applyFill="1" applyBorder="1"/>
    <xf numFmtId="3" fontId="10" fillId="0" borderId="24" xfId="0" applyNumberFormat="1" applyFont="1" applyFill="1" applyBorder="1" applyAlignment="1">
      <alignment horizontal="right" vertical="center" wrapText="1" indent="1"/>
    </xf>
    <xf numFmtId="3" fontId="9" fillId="0" borderId="29" xfId="0" applyNumberFormat="1" applyFont="1" applyFill="1" applyBorder="1" applyAlignment="1">
      <alignment horizontal="right" vertical="center" wrapText="1" indent="1"/>
    </xf>
    <xf numFmtId="0" fontId="9" fillId="0" borderId="16" xfId="0" applyFont="1" applyFill="1" applyBorder="1"/>
    <xf numFmtId="3" fontId="9" fillId="0" borderId="43" xfId="0" applyNumberFormat="1" applyFont="1" applyFill="1" applyBorder="1" applyAlignment="1">
      <alignment horizontal="left" vertical="center" wrapText="1"/>
    </xf>
    <xf numFmtId="3" fontId="9" fillId="0" borderId="44" xfId="0" applyNumberFormat="1" applyFont="1" applyFill="1" applyBorder="1" applyAlignment="1">
      <alignment horizontal="left" vertical="center" wrapText="1"/>
    </xf>
    <xf numFmtId="3" fontId="9" fillId="0" borderId="45" xfId="0" applyNumberFormat="1" applyFont="1" applyFill="1" applyBorder="1" applyAlignment="1">
      <alignment horizontal="right" vertical="center" indent="1"/>
    </xf>
    <xf numFmtId="3" fontId="8" fillId="0" borderId="5" xfId="0" applyNumberFormat="1" applyFont="1" applyFill="1" applyBorder="1" applyAlignment="1">
      <alignment vertical="center" wrapText="1"/>
    </xf>
    <xf numFmtId="164" fontId="3" fillId="4" borderId="2" xfId="0" applyNumberFormat="1" applyFont="1" applyFill="1" applyBorder="1" applyAlignment="1">
      <alignment horizontal="center"/>
    </xf>
    <xf numFmtId="0" fontId="8" fillId="0" borderId="0" xfId="0" applyFont="1" applyAlignment="1"/>
    <xf numFmtId="0" fontId="6" fillId="0" borderId="0" xfId="0" applyFont="1" applyAlignment="1">
      <alignment horizontal="left" vertical="top" wrapText="1"/>
    </xf>
    <xf numFmtId="0" fontId="0" fillId="2" borderId="0" xfId="0" applyFill="1"/>
    <xf numFmtId="0" fontId="39" fillId="0" borderId="23" xfId="0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0" fontId="40" fillId="3" borderId="25" xfId="0" applyFont="1" applyFill="1" applyBorder="1" applyAlignment="1">
      <alignment vertical="center" wrapText="1"/>
    </xf>
    <xf numFmtId="3" fontId="38" fillId="3" borderId="17" xfId="0" applyNumberFormat="1" applyFont="1" applyFill="1" applyBorder="1" applyAlignment="1">
      <alignment horizontal="right" vertical="center" wrapText="1" indent="1"/>
    </xf>
    <xf numFmtId="0" fontId="0" fillId="3" borderId="0" xfId="0" applyFill="1"/>
    <xf numFmtId="0" fontId="2" fillId="0" borderId="25" xfId="0" applyFont="1" applyBorder="1" applyAlignment="1">
      <alignment horizontal="left" vertical="center" wrapText="1" indent="1"/>
    </xf>
    <xf numFmtId="3" fontId="38" fillId="0" borderId="17" xfId="0" applyNumberFormat="1" applyFont="1" applyBorder="1" applyAlignment="1">
      <alignment horizontal="righ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3" fontId="38" fillId="0" borderId="18" xfId="0" applyNumberFormat="1" applyFont="1" applyBorder="1" applyAlignment="1">
      <alignment horizontal="righ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3" fontId="38" fillId="0" borderId="10" xfId="0" applyNumberFormat="1" applyFont="1" applyBorder="1" applyAlignment="1">
      <alignment horizontal="right" vertical="center" wrapText="1" indent="1"/>
    </xf>
    <xf numFmtId="0" fontId="0" fillId="5" borderId="0" xfId="0" applyFill="1" applyAlignment="1">
      <alignment vertical="center"/>
    </xf>
    <xf numFmtId="0" fontId="41" fillId="0" borderId="23" xfId="0" applyFont="1" applyFill="1" applyBorder="1" applyAlignment="1">
      <alignment vertical="top" wrapText="1"/>
    </xf>
    <xf numFmtId="3" fontId="39" fillId="0" borderId="27" xfId="0" applyNumberFormat="1" applyFont="1" applyFill="1" applyBorder="1" applyAlignment="1">
      <alignment horizontal="right" vertical="center" wrapText="1" indent="1"/>
    </xf>
    <xf numFmtId="0" fontId="42" fillId="3" borderId="25" xfId="0" applyFont="1" applyFill="1" applyBorder="1" applyAlignment="1">
      <alignment horizontal="left" vertical="center" wrapText="1" indent="1"/>
    </xf>
    <xf numFmtId="3" fontId="39" fillId="3" borderId="17" xfId="0" applyNumberFormat="1" applyFont="1" applyFill="1" applyBorder="1" applyAlignment="1">
      <alignment horizontal="righ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3" fontId="38" fillId="0" borderId="22" xfId="0" applyNumberFormat="1" applyFont="1" applyBorder="1" applyAlignment="1">
      <alignment horizontal="right" vertical="center" wrapText="1" indent="1"/>
    </xf>
    <xf numFmtId="3" fontId="38" fillId="0" borderId="5" xfId="0" applyNumberFormat="1" applyFont="1" applyBorder="1" applyAlignment="1">
      <alignment horizontal="right" vertical="center" wrapText="1" indent="1"/>
    </xf>
    <xf numFmtId="0" fontId="41" fillId="5" borderId="7" xfId="0" applyFont="1" applyFill="1" applyBorder="1" applyAlignment="1">
      <alignment vertical="top" wrapText="1"/>
    </xf>
    <xf numFmtId="3" fontId="39" fillId="5" borderId="2" xfId="0" applyNumberFormat="1" applyFont="1" applyFill="1" applyBorder="1" applyAlignment="1">
      <alignment horizontal="right" vertical="center" wrapText="1" indent="1"/>
    </xf>
    <xf numFmtId="0" fontId="0" fillId="5" borderId="0" xfId="0" applyFill="1"/>
    <xf numFmtId="0" fontId="40" fillId="3" borderId="3" xfId="0" applyFont="1" applyFill="1" applyBorder="1" applyAlignment="1">
      <alignment vertical="center" wrapText="1"/>
    </xf>
    <xf numFmtId="3" fontId="39" fillId="3" borderId="5" xfId="0" applyNumberFormat="1" applyFont="1" applyFill="1" applyBorder="1" applyAlignment="1">
      <alignment horizontal="right" vertical="center" wrapText="1" indent="1"/>
    </xf>
    <xf numFmtId="3" fontId="38" fillId="3" borderId="5" xfId="0" applyNumberFormat="1" applyFont="1" applyFill="1" applyBorder="1" applyAlignment="1">
      <alignment horizontal="right" vertical="center" wrapText="1" indent="1"/>
    </xf>
    <xf numFmtId="3" fontId="43" fillId="0" borderId="18" xfId="0" applyNumberFormat="1" applyFont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 indent="1"/>
    </xf>
    <xf numFmtId="3" fontId="43" fillId="0" borderId="18" xfId="0" applyNumberFormat="1" applyFont="1" applyFill="1" applyBorder="1" applyAlignment="1">
      <alignment horizontal="right" vertical="center" wrapText="1" indent="1"/>
    </xf>
    <xf numFmtId="3" fontId="38" fillId="0" borderId="18" xfId="0" applyNumberFormat="1" applyFont="1" applyFill="1" applyBorder="1" applyAlignment="1">
      <alignment horizontal="right" vertical="center" wrapText="1" indent="1"/>
    </xf>
    <xf numFmtId="3" fontId="38" fillId="0" borderId="17" xfId="0" applyNumberFormat="1" applyFont="1" applyFill="1" applyBorder="1" applyAlignment="1">
      <alignment horizontal="right" vertical="center" wrapText="1" indent="1"/>
    </xf>
    <xf numFmtId="0" fontId="41" fillId="5" borderId="2" xfId="0" applyFont="1" applyFill="1" applyBorder="1" applyAlignment="1">
      <alignment vertical="center" wrapText="1"/>
    </xf>
    <xf numFmtId="3" fontId="44" fillId="5" borderId="2" xfId="0" applyNumberFormat="1" applyFont="1" applyFill="1" applyBorder="1" applyAlignment="1">
      <alignment horizontal="right" vertical="center" wrapText="1"/>
    </xf>
    <xf numFmtId="0" fontId="41" fillId="0" borderId="3" xfId="0" applyFont="1" applyFill="1" applyBorder="1" applyAlignment="1">
      <alignment vertical="center" wrapText="1"/>
    </xf>
    <xf numFmtId="3" fontId="44" fillId="0" borderId="5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2" fillId="3" borderId="13" xfId="0" applyFont="1" applyFill="1" applyBorder="1" applyAlignment="1">
      <alignment horizontal="left" vertical="center" wrapText="1"/>
    </xf>
    <xf numFmtId="3" fontId="39" fillId="3" borderId="18" xfId="0" applyNumberFormat="1" applyFont="1" applyFill="1" applyBorder="1" applyAlignment="1">
      <alignment horizontal="right" vertical="center" wrapText="1"/>
    </xf>
    <xf numFmtId="3" fontId="38" fillId="3" borderId="18" xfId="0" applyNumberFormat="1" applyFont="1" applyFill="1" applyBorder="1" applyAlignment="1">
      <alignment horizontal="right" vertical="center" wrapText="1"/>
    </xf>
    <xf numFmtId="0" fontId="43" fillId="0" borderId="0" xfId="0" applyFont="1" applyAlignment="1"/>
    <xf numFmtId="0" fontId="4" fillId="0" borderId="0" xfId="0" applyFont="1" applyAlignment="1"/>
    <xf numFmtId="0" fontId="0" fillId="0" borderId="0" xfId="0" applyFont="1"/>
    <xf numFmtId="0" fontId="45" fillId="0" borderId="0" xfId="0" applyFont="1" applyAlignment="1"/>
    <xf numFmtId="0" fontId="46" fillId="0" borderId="0" xfId="0" applyFont="1" applyAlignment="1"/>
    <xf numFmtId="0" fontId="0" fillId="0" borderId="0" xfId="0" applyAlignment="1">
      <alignment wrapText="1"/>
    </xf>
    <xf numFmtId="0" fontId="8" fillId="0" borderId="0" xfId="1" applyFont="1" applyFill="1"/>
    <xf numFmtId="0" fontId="22" fillId="0" borderId="0" xfId="0" applyFont="1" applyAlignment="1">
      <alignment horizontal="center"/>
    </xf>
    <xf numFmtId="0" fontId="1" fillId="0" borderId="0" xfId="0" applyFont="1"/>
    <xf numFmtId="0" fontId="2" fillId="2" borderId="0" xfId="0" applyFont="1" applyFill="1"/>
    <xf numFmtId="0" fontId="49" fillId="0" borderId="16" xfId="0" applyFont="1" applyBorder="1" applyAlignment="1">
      <alignment vertical="top" wrapText="1"/>
    </xf>
    <xf numFmtId="0" fontId="49" fillId="0" borderId="31" xfId="0" applyFont="1" applyBorder="1" applyAlignment="1">
      <alignment vertical="top" wrapText="1"/>
    </xf>
    <xf numFmtId="3" fontId="50" fillId="0" borderId="9" xfId="0" applyNumberFormat="1" applyFont="1" applyBorder="1" applyAlignment="1">
      <alignment horizontal="right" vertical="center" wrapText="1" indent="1"/>
    </xf>
    <xf numFmtId="0" fontId="2" fillId="0" borderId="5" xfId="0" applyFont="1" applyBorder="1"/>
    <xf numFmtId="0" fontId="22" fillId="0" borderId="13" xfId="0" applyFont="1" applyBorder="1"/>
    <xf numFmtId="0" fontId="22" fillId="0" borderId="6" xfId="0" applyFont="1" applyBorder="1"/>
    <xf numFmtId="3" fontId="50" fillId="0" borderId="6" xfId="0" applyNumberFormat="1" applyFont="1" applyBorder="1" applyAlignment="1">
      <alignment horizontal="right" vertical="center" wrapText="1" indent="1"/>
    </xf>
    <xf numFmtId="0" fontId="22" fillId="0" borderId="18" xfId="0" applyFont="1" applyBorder="1"/>
    <xf numFmtId="0" fontId="22" fillId="0" borderId="0" xfId="0" applyFont="1"/>
    <xf numFmtId="0" fontId="50" fillId="0" borderId="13" xfId="0" applyFont="1" applyBorder="1" applyAlignment="1">
      <alignment horizontal="justify" vertical="top" wrapText="1"/>
    </xf>
    <xf numFmtId="0" fontId="22" fillId="0" borderId="18" xfId="0" applyFont="1" applyBorder="1" applyAlignment="1">
      <alignment horizontal="center" vertical="center"/>
    </xf>
    <xf numFmtId="0" fontId="50" fillId="0" borderId="13" xfId="0" applyFont="1" applyBorder="1" applyAlignment="1">
      <alignment vertical="top" wrapText="1"/>
    </xf>
    <xf numFmtId="0" fontId="50" fillId="0" borderId="6" xfId="0" applyFont="1" applyBorder="1" applyAlignment="1">
      <alignment vertical="top" wrapText="1"/>
    </xf>
    <xf numFmtId="0" fontId="2" fillId="0" borderId="18" xfId="0" applyFont="1" applyBorder="1"/>
    <xf numFmtId="0" fontId="50" fillId="0" borderId="6" xfId="0" applyFont="1" applyBorder="1" applyAlignment="1">
      <alignment horizontal="justify" vertical="top" wrapText="1"/>
    </xf>
    <xf numFmtId="0" fontId="50" fillId="0" borderId="25" xfId="0" applyFont="1" applyBorder="1" applyAlignment="1">
      <alignment horizontal="justify" vertical="top" wrapText="1"/>
    </xf>
    <xf numFmtId="0" fontId="50" fillId="0" borderId="26" xfId="0" applyFont="1" applyBorder="1" applyAlignment="1">
      <alignment horizontal="justify" vertical="top" wrapText="1"/>
    </xf>
    <xf numFmtId="3" fontId="50" fillId="0" borderId="26" xfId="0" applyNumberFormat="1" applyFont="1" applyBorder="1" applyAlignment="1">
      <alignment horizontal="right" vertical="center" wrapText="1" indent="1"/>
    </xf>
    <xf numFmtId="0" fontId="50" fillId="0" borderId="36" xfId="0" applyFont="1" applyBorder="1" applyAlignment="1">
      <alignment vertical="top" wrapText="1"/>
    </xf>
    <xf numFmtId="3" fontId="50" fillId="0" borderId="4" xfId="0" applyNumberFormat="1" applyFont="1" applyBorder="1" applyAlignment="1">
      <alignment horizontal="right" vertical="center" wrapText="1" indent="1"/>
    </xf>
    <xf numFmtId="0" fontId="2" fillId="3" borderId="0" xfId="0" applyFont="1" applyFill="1"/>
    <xf numFmtId="0" fontId="49" fillId="0" borderId="3" xfId="0" applyFont="1" applyBorder="1" applyAlignment="1">
      <alignment vertical="top" wrapText="1"/>
    </xf>
    <xf numFmtId="0" fontId="49" fillId="0" borderId="26" xfId="0" applyFont="1" applyBorder="1" applyAlignment="1">
      <alignment vertical="top" wrapText="1"/>
    </xf>
    <xf numFmtId="0" fontId="50" fillId="0" borderId="37" xfId="0" applyFont="1" applyBorder="1" applyAlignment="1">
      <alignment vertical="top" wrapText="1"/>
    </xf>
    <xf numFmtId="0" fontId="48" fillId="2" borderId="8" xfId="0" applyFont="1" applyFill="1" applyBorder="1" applyAlignment="1">
      <alignment horizontal="left" vertical="center" wrapText="1"/>
    </xf>
    <xf numFmtId="3" fontId="48" fillId="2" borderId="8" xfId="0" applyNumberFormat="1" applyFont="1" applyFill="1" applyBorder="1" applyAlignment="1">
      <alignment horizontal="right" vertical="center" wrapText="1" indent="1"/>
    </xf>
    <xf numFmtId="0" fontId="50" fillId="0" borderId="25" xfId="0" applyFont="1" applyBorder="1" applyAlignment="1">
      <alignment vertical="top" wrapText="1"/>
    </xf>
    <xf numFmtId="0" fontId="50" fillId="0" borderId="26" xfId="0" applyFont="1" applyBorder="1" applyAlignment="1">
      <alignment vertical="top" wrapText="1"/>
    </xf>
    <xf numFmtId="0" fontId="48" fillId="3" borderId="9" xfId="0" applyFont="1" applyFill="1" applyBorder="1" applyAlignment="1">
      <alignment vertical="top" wrapText="1"/>
    </xf>
    <xf numFmtId="3" fontId="48" fillId="3" borderId="9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justify" vertical="top" wrapText="1"/>
    </xf>
    <xf numFmtId="0" fontId="48" fillId="3" borderId="33" xfId="0" applyFont="1" applyFill="1" applyBorder="1" applyAlignment="1">
      <alignment vertical="top" wrapText="1"/>
    </xf>
    <xf numFmtId="3" fontId="48" fillId="3" borderId="33" xfId="0" applyNumberFormat="1" applyFont="1" applyFill="1" applyBorder="1" applyAlignment="1">
      <alignment vertical="center" wrapText="1"/>
    </xf>
    <xf numFmtId="3" fontId="50" fillId="3" borderId="9" xfId="0" applyNumberFormat="1" applyFont="1" applyFill="1" applyBorder="1" applyAlignment="1">
      <alignment horizontal="right" vertical="center" wrapText="1" indent="1"/>
    </xf>
    <xf numFmtId="3" fontId="50" fillId="3" borderId="33" xfId="0" applyNumberFormat="1" applyFont="1" applyFill="1" applyBorder="1" applyAlignment="1">
      <alignment horizontal="right" vertical="center" wrapText="1" indent="1"/>
    </xf>
    <xf numFmtId="3" fontId="48" fillId="6" borderId="8" xfId="0" applyNumberFormat="1" applyFont="1" applyFill="1" applyBorder="1" applyAlignment="1">
      <alignment horizontal="right" vertical="center" wrapText="1" indent="1"/>
    </xf>
    <xf numFmtId="3" fontId="48" fillId="6" borderId="8" xfId="0" applyNumberFormat="1" applyFont="1" applyFill="1" applyBorder="1" applyAlignment="1">
      <alignment vertical="center" wrapText="1"/>
    </xf>
    <xf numFmtId="0" fontId="48" fillId="4" borderId="8" xfId="0" applyFont="1" applyFill="1" applyBorder="1" applyAlignment="1">
      <alignment vertical="center" wrapText="1"/>
    </xf>
    <xf numFmtId="3" fontId="48" fillId="4" borderId="8" xfId="0" applyNumberFormat="1" applyFont="1" applyFill="1" applyBorder="1" applyAlignment="1">
      <alignment horizontal="right" vertical="center" wrapText="1" indent="1"/>
    </xf>
    <xf numFmtId="3" fontId="23" fillId="4" borderId="2" xfId="0" applyNumberFormat="1" applyFont="1" applyFill="1" applyBorder="1"/>
    <xf numFmtId="0" fontId="48" fillId="4" borderId="8" xfId="0" applyFont="1" applyFill="1" applyBorder="1" applyAlignment="1">
      <alignment vertical="top" wrapText="1"/>
    </xf>
    <xf numFmtId="164" fontId="9" fillId="4" borderId="1" xfId="0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top" wrapText="1" indent="1"/>
    </xf>
    <xf numFmtId="164" fontId="8" fillId="0" borderId="42" xfId="0" applyNumberFormat="1" applyFont="1" applyBorder="1" applyAlignment="1">
      <alignment horizontal="left" vertical="top" wrapText="1" indent="1"/>
    </xf>
    <xf numFmtId="164" fontId="8" fillId="0" borderId="37" xfId="0" applyNumberFormat="1" applyFont="1" applyBorder="1" applyAlignment="1">
      <alignment horizontal="right" vertical="center" wrapText="1" indent="1"/>
    </xf>
    <xf numFmtId="0" fontId="8" fillId="0" borderId="42" xfId="0" applyFont="1" applyBorder="1" applyAlignment="1">
      <alignment horizontal="left" vertical="top" wrapText="1" indent="1"/>
    </xf>
    <xf numFmtId="0" fontId="8" fillId="0" borderId="36" xfId="0" applyFont="1" applyFill="1" applyBorder="1" applyAlignment="1">
      <alignment horizontal="left" vertical="top" wrapText="1" indent="1"/>
    </xf>
    <xf numFmtId="3" fontId="8" fillId="0" borderId="42" xfId="0" applyNumberFormat="1" applyFont="1" applyFill="1" applyBorder="1" applyAlignment="1">
      <alignment horizontal="right" vertical="top" wrapText="1" indent="1"/>
    </xf>
    <xf numFmtId="3" fontId="8" fillId="0" borderId="37" xfId="0" applyNumberFormat="1" applyFont="1" applyFill="1" applyBorder="1" applyAlignment="1">
      <alignment horizontal="right" vertical="top" wrapText="1" indent="1"/>
    </xf>
    <xf numFmtId="164" fontId="9" fillId="4" borderId="8" xfId="0" applyNumberFormat="1" applyFont="1" applyFill="1" applyBorder="1" applyAlignment="1">
      <alignment horizontal="right" vertical="center" wrapText="1" indent="1"/>
    </xf>
    <xf numFmtId="164" fontId="9" fillId="4" borderId="31" xfId="0" applyNumberFormat="1" applyFont="1" applyFill="1" applyBorder="1" applyAlignment="1">
      <alignment horizontal="right" vertical="center" wrapText="1" indent="1"/>
    </xf>
    <xf numFmtId="0" fontId="9" fillId="4" borderId="14" xfId="0" applyFont="1" applyFill="1" applyBorder="1" applyAlignment="1">
      <alignment horizontal="left" vertical="top" wrapText="1" indent="1"/>
    </xf>
    <xf numFmtId="3" fontId="8" fillId="4" borderId="32" xfId="0" applyNumberFormat="1" applyFont="1" applyFill="1" applyBorder="1" applyAlignment="1">
      <alignment horizontal="right" vertical="top" wrapText="1" indent="1"/>
    </xf>
    <xf numFmtId="164" fontId="8" fillId="4" borderId="33" xfId="0" applyNumberFormat="1" applyFont="1" applyFill="1" applyBorder="1" applyAlignment="1">
      <alignment horizontal="right" vertical="center" wrapText="1" indent="1"/>
    </xf>
    <xf numFmtId="164" fontId="8" fillId="4" borderId="26" xfId="0" applyNumberFormat="1" applyFont="1" applyFill="1" applyBorder="1" applyAlignment="1">
      <alignment horizontal="right" vertical="center" wrapText="1" indent="1"/>
    </xf>
    <xf numFmtId="164" fontId="9" fillId="4" borderId="26" xfId="0" applyNumberFormat="1" applyFont="1" applyFill="1" applyBorder="1" applyAlignment="1">
      <alignment horizontal="right" vertical="center" wrapText="1" indent="1"/>
    </xf>
    <xf numFmtId="164" fontId="8" fillId="4" borderId="4" xfId="0" applyNumberFormat="1" applyFont="1" applyFill="1" applyBorder="1" applyAlignment="1">
      <alignment horizontal="right" vertical="center" wrapText="1" indent="1"/>
    </xf>
    <xf numFmtId="164" fontId="9" fillId="4" borderId="4" xfId="0" applyNumberFormat="1" applyFont="1" applyFill="1" applyBorder="1" applyAlignment="1">
      <alignment horizontal="right" vertical="center" wrapText="1" indent="1"/>
    </xf>
    <xf numFmtId="0" fontId="8" fillId="4" borderId="1" xfId="0" applyFont="1" applyFill="1" applyBorder="1" applyAlignment="1">
      <alignment horizontal="left" vertical="center" wrapText="1" indent="1"/>
    </xf>
    <xf numFmtId="164" fontId="8" fillId="4" borderId="1" xfId="0" applyNumberFormat="1" applyFont="1" applyFill="1" applyBorder="1" applyAlignment="1">
      <alignment horizontal="right" vertical="center" wrapText="1" indent="1"/>
    </xf>
    <xf numFmtId="164" fontId="9" fillId="4" borderId="2" xfId="0" applyNumberFormat="1" applyFont="1" applyFill="1" applyBorder="1" applyAlignment="1">
      <alignment horizontal="right" vertical="center" wrapText="1" indent="1"/>
    </xf>
    <xf numFmtId="164" fontId="8" fillId="4" borderId="8" xfId="0" applyNumberFormat="1" applyFont="1" applyFill="1" applyBorder="1" applyAlignment="1">
      <alignment horizontal="right" vertical="center" wrapText="1" indent="1"/>
    </xf>
    <xf numFmtId="164" fontId="9" fillId="4" borderId="1" xfId="0" applyNumberFormat="1" applyFont="1" applyFill="1" applyBorder="1" applyAlignment="1">
      <alignment horizontal="right" vertical="center" wrapText="1" indent="1"/>
    </xf>
    <xf numFmtId="164" fontId="9" fillId="4" borderId="31" xfId="0" applyNumberFormat="1" applyFont="1" applyFill="1" applyBorder="1" applyAlignment="1">
      <alignment horizontal="left" vertical="center" wrapText="1"/>
    </xf>
    <xf numFmtId="164" fontId="9" fillId="4" borderId="33" xfId="0" applyNumberFormat="1" applyFont="1" applyFill="1" applyBorder="1" applyAlignment="1">
      <alignment horizontal="left" vertical="center" wrapText="1"/>
    </xf>
    <xf numFmtId="164" fontId="9" fillId="4" borderId="33" xfId="0" applyNumberFormat="1" applyFont="1" applyFill="1" applyBorder="1" applyAlignment="1">
      <alignment horizontal="right" vertical="center" wrapText="1" indent="1"/>
    </xf>
    <xf numFmtId="164" fontId="9" fillId="4" borderId="27" xfId="0" applyNumberFormat="1" applyFont="1" applyFill="1" applyBorder="1" applyAlignment="1">
      <alignment horizontal="right" vertical="center" wrapText="1" indent="1"/>
    </xf>
    <xf numFmtId="164" fontId="9" fillId="4" borderId="5" xfId="0" applyNumberFormat="1" applyFont="1" applyFill="1" applyBorder="1" applyAlignment="1">
      <alignment horizontal="right" vertical="center" wrapText="1" indent="1"/>
    </xf>
    <xf numFmtId="3" fontId="8" fillId="0" borderId="11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 indent="1"/>
    </xf>
    <xf numFmtId="3" fontId="9" fillId="0" borderId="5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 indent="1"/>
    </xf>
    <xf numFmtId="3" fontId="9" fillId="0" borderId="11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 indent="1"/>
    </xf>
    <xf numFmtId="0" fontId="8" fillId="0" borderId="0" xfId="0" applyFont="1" applyBorder="1"/>
    <xf numFmtId="0" fontId="16" fillId="4" borderId="34" xfId="0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164" fontId="16" fillId="4" borderId="2" xfId="0" applyNumberFormat="1" applyFont="1" applyFill="1" applyBorder="1" applyAlignment="1">
      <alignment horizontal="center" vertical="center" wrapText="1"/>
    </xf>
    <xf numFmtId="0" fontId="17" fillId="4" borderId="0" xfId="0" applyFont="1" applyFill="1" applyBorder="1"/>
    <xf numFmtId="0" fontId="17" fillId="4" borderId="2" xfId="0" applyFont="1" applyFill="1" applyBorder="1"/>
    <xf numFmtId="3" fontId="16" fillId="4" borderId="7" xfId="0" applyNumberFormat="1" applyFont="1" applyFill="1" applyBorder="1" applyAlignment="1">
      <alignment horizontal="left" vertical="center" wrapText="1"/>
    </xf>
    <xf numFmtId="3" fontId="16" fillId="4" borderId="8" xfId="0" applyNumberFormat="1" applyFont="1" applyFill="1" applyBorder="1" applyAlignment="1">
      <alignment horizontal="left" vertical="center" wrapText="1"/>
    </xf>
    <xf numFmtId="3" fontId="16" fillId="4" borderId="2" xfId="0" applyNumberFormat="1" applyFont="1" applyFill="1" applyBorder="1" applyAlignment="1">
      <alignment horizontal="right" vertical="center" indent="1"/>
    </xf>
    <xf numFmtId="3" fontId="16" fillId="4" borderId="7" xfId="0" applyNumberFormat="1" applyFont="1" applyFill="1" applyBorder="1" applyAlignment="1">
      <alignment horizontal="left" vertical="center"/>
    </xf>
    <xf numFmtId="3" fontId="16" fillId="4" borderId="8" xfId="0" applyNumberFormat="1" applyFont="1" applyFill="1" applyBorder="1" applyAlignment="1">
      <alignment horizontal="left" vertical="center"/>
    </xf>
    <xf numFmtId="3" fontId="17" fillId="0" borderId="36" xfId="0" applyNumberFormat="1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3" fontId="17" fillId="0" borderId="37" xfId="0" applyNumberFormat="1" applyFont="1" applyFill="1" applyBorder="1" applyAlignment="1">
      <alignment horizontal="right" vertical="center" wrapText="1"/>
    </xf>
    <xf numFmtId="3" fontId="16" fillId="0" borderId="26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/>
    <xf numFmtId="0" fontId="8" fillId="0" borderId="12" xfId="0" applyFont="1" applyFill="1" applyBorder="1"/>
    <xf numFmtId="0" fontId="8" fillId="0" borderId="16" xfId="0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0" fontId="8" fillId="0" borderId="3" xfId="0" applyFont="1" applyFill="1" applyBorder="1"/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/>
    <xf numFmtId="0" fontId="9" fillId="0" borderId="5" xfId="0" applyFont="1" applyFill="1" applyBorder="1"/>
    <xf numFmtId="0" fontId="9" fillId="0" borderId="3" xfId="0" applyFont="1" applyFill="1" applyBorder="1"/>
    <xf numFmtId="0" fontId="16" fillId="4" borderId="35" xfId="0" applyFont="1" applyFill="1" applyBorder="1" applyAlignment="1">
      <alignment horizontal="center" vertical="center" wrapText="1"/>
    </xf>
    <xf numFmtId="164" fontId="16" fillId="4" borderId="40" xfId="0" applyNumberFormat="1" applyFont="1" applyFill="1" applyBorder="1" applyAlignment="1">
      <alignment horizontal="center" vertical="center" wrapText="1"/>
    </xf>
    <xf numFmtId="3" fontId="15" fillId="4" borderId="34" xfId="0" applyNumberFormat="1" applyFont="1" applyFill="1" applyBorder="1" applyAlignment="1">
      <alignment horizontal="left" vertical="center" wrapText="1"/>
    </xf>
    <xf numFmtId="3" fontId="15" fillId="4" borderId="24" xfId="0" applyNumberFormat="1" applyFont="1" applyFill="1" applyBorder="1" applyAlignment="1">
      <alignment horizontal="right" vertical="center" wrapText="1" indent="1"/>
    </xf>
    <xf numFmtId="3" fontId="16" fillId="4" borderId="24" xfId="0" applyNumberFormat="1" applyFont="1" applyFill="1" applyBorder="1" applyAlignment="1">
      <alignment horizontal="right" vertical="center" indent="1"/>
    </xf>
    <xf numFmtId="3" fontId="16" fillId="4" borderId="34" xfId="0" applyNumberFormat="1" applyFont="1" applyFill="1" applyBorder="1" applyAlignment="1">
      <alignment horizontal="left" vertical="center" wrapText="1"/>
    </xf>
    <xf numFmtId="3" fontId="16" fillId="4" borderId="41" xfId="0" applyNumberFormat="1" applyFont="1" applyFill="1" applyBorder="1" applyAlignment="1">
      <alignment horizontal="left" vertical="center" wrapText="1"/>
    </xf>
    <xf numFmtId="3" fontId="16" fillId="4" borderId="40" xfId="0" applyNumberFormat="1" applyFont="1" applyFill="1" applyBorder="1" applyAlignment="1">
      <alignment horizontal="right" vertical="center" indent="1"/>
    </xf>
    <xf numFmtId="3" fontId="16" fillId="4" borderId="41" xfId="0" applyNumberFormat="1" applyFont="1" applyFill="1" applyBorder="1" applyAlignment="1">
      <alignment horizontal="right" vertical="center" indent="1"/>
    </xf>
    <xf numFmtId="3" fontId="16" fillId="4" borderId="24" xfId="0" applyNumberFormat="1" applyFont="1" applyFill="1" applyBorder="1" applyAlignment="1">
      <alignment horizontal="left" vertical="center" wrapText="1"/>
    </xf>
    <xf numFmtId="3" fontId="15" fillId="4" borderId="41" xfId="0" applyNumberFormat="1" applyFont="1" applyFill="1" applyBorder="1" applyAlignment="1">
      <alignment horizontal="right" vertical="center" wrapText="1" indent="1"/>
    </xf>
    <xf numFmtId="3" fontId="9" fillId="0" borderId="44" xfId="0" applyNumberFormat="1" applyFont="1" applyFill="1" applyBorder="1" applyAlignment="1">
      <alignment horizontal="right" vertical="center" wrapText="1"/>
    </xf>
    <xf numFmtId="3" fontId="9" fillId="0" borderId="44" xfId="0" applyNumberFormat="1" applyFont="1" applyFill="1" applyBorder="1" applyAlignment="1">
      <alignment horizontal="right" vertical="center" indent="1"/>
    </xf>
    <xf numFmtId="0" fontId="41" fillId="4" borderId="7" xfId="0" applyFont="1" applyFill="1" applyBorder="1" applyAlignment="1">
      <alignment vertical="center" wrapText="1"/>
    </xf>
    <xf numFmtId="3" fontId="39" fillId="4" borderId="2" xfId="0" applyNumberFormat="1" applyFont="1" applyFill="1" applyBorder="1" applyAlignment="1">
      <alignment horizontal="right" vertical="center" wrapText="1"/>
    </xf>
    <xf numFmtId="0" fontId="48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right" vertical="center" wrapText="1" indent="1"/>
    </xf>
    <xf numFmtId="0" fontId="2" fillId="0" borderId="13" xfId="0" applyFont="1" applyFill="1" applyBorder="1" applyAlignment="1">
      <alignment horizontal="left" vertical="center" wrapText="1" indent="1"/>
    </xf>
    <xf numFmtId="164" fontId="8" fillId="4" borderId="6" xfId="0" applyNumberFormat="1" applyFont="1" applyFill="1" applyBorder="1" applyAlignment="1">
      <alignment horizontal="right" vertical="center" wrapText="1" indent="1"/>
    </xf>
    <xf numFmtId="164" fontId="9" fillId="4" borderId="6" xfId="0" applyNumberFormat="1" applyFont="1" applyFill="1" applyBorder="1" applyAlignment="1">
      <alignment horizontal="right" vertical="center" wrapText="1" indent="1"/>
    </xf>
    <xf numFmtId="16" fontId="31" fillId="0" borderId="0" xfId="0" applyNumberFormat="1" applyFont="1"/>
    <xf numFmtId="0" fontId="51" fillId="0" borderId="0" xfId="0" applyFont="1" applyAlignment="1">
      <alignment horizontal="left"/>
    </xf>
    <xf numFmtId="164" fontId="51" fillId="0" borderId="0" xfId="0" applyNumberFormat="1" applyFont="1"/>
    <xf numFmtId="0" fontId="51" fillId="0" borderId="0" xfId="0" applyFont="1"/>
    <xf numFmtId="0" fontId="5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0" xfId="0" applyFill="1" applyBorder="1"/>
    <xf numFmtId="0" fontId="0" fillId="2" borderId="2" xfId="0" applyFill="1" applyBorder="1"/>
    <xf numFmtId="164" fontId="3" fillId="2" borderId="1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 indent="1"/>
    </xf>
    <xf numFmtId="3" fontId="9" fillId="2" borderId="2" xfId="0" applyNumberFormat="1" applyFont="1" applyFill="1" applyBorder="1" applyAlignment="1">
      <alignment vertical="center" wrapText="1"/>
    </xf>
    <xf numFmtId="3" fontId="24" fillId="2" borderId="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3" fontId="53" fillId="2" borderId="0" xfId="0" applyNumberFormat="1" applyFont="1" applyFill="1" applyBorder="1" applyAlignment="1">
      <alignment vertical="center"/>
    </xf>
    <xf numFmtId="0" fontId="53" fillId="2" borderId="0" xfId="0" applyFont="1" applyFill="1" applyBorder="1" applyAlignment="1">
      <alignment vertical="center"/>
    </xf>
    <xf numFmtId="0" fontId="53" fillId="2" borderId="0" xfId="0" applyFont="1" applyFill="1" applyAlignment="1">
      <alignment vertical="center"/>
    </xf>
    <xf numFmtId="0" fontId="9" fillId="2" borderId="49" xfId="0" applyFont="1" applyFill="1" applyBorder="1" applyAlignment="1">
      <alignment horizontal="left" vertical="center" wrapText="1" indent="1"/>
    </xf>
    <xf numFmtId="3" fontId="9" fillId="2" borderId="49" xfId="0" applyNumberFormat="1" applyFont="1" applyFill="1" applyBorder="1" applyAlignment="1">
      <alignment vertical="center" wrapText="1"/>
    </xf>
    <xf numFmtId="3" fontId="0" fillId="2" borderId="0" xfId="0" applyNumberFormat="1" applyFill="1" applyBorder="1"/>
    <xf numFmtId="0" fontId="5" fillId="2" borderId="3" xfId="0" applyFont="1" applyFill="1" applyBorder="1" applyAlignment="1">
      <alignment horizontal="center"/>
    </xf>
    <xf numFmtId="0" fontId="0" fillId="2" borderId="3" xfId="0" applyFill="1" applyBorder="1"/>
    <xf numFmtId="0" fontId="9" fillId="2" borderId="28" xfId="0" applyFont="1" applyFill="1" applyBorder="1" applyAlignment="1">
      <alignment horizontal="left" vertical="center" wrapText="1" indent="1"/>
    </xf>
    <xf numFmtId="3" fontId="9" fillId="2" borderId="28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/>
    <xf numFmtId="3" fontId="16" fillId="2" borderId="0" xfId="0" applyNumberFormat="1" applyFont="1" applyFill="1" applyBorder="1"/>
    <xf numFmtId="0" fontId="0" fillId="0" borderId="15" xfId="0" applyBorder="1" applyAlignment="1">
      <alignment horizontal="right"/>
    </xf>
    <xf numFmtId="3" fontId="9" fillId="0" borderId="41" xfId="0" applyNumberFormat="1" applyFont="1" applyFill="1" applyBorder="1" applyAlignment="1">
      <alignment horizontal="right" vertical="center" indent="1"/>
    </xf>
    <xf numFmtId="164" fontId="16" fillId="4" borderId="41" xfId="0" applyNumberFormat="1" applyFont="1" applyFill="1" applyBorder="1" applyAlignment="1">
      <alignment horizontal="center" vertical="center" wrapText="1"/>
    </xf>
    <xf numFmtId="3" fontId="9" fillId="0" borderId="50" xfId="0" applyNumberFormat="1" applyFont="1" applyFill="1" applyBorder="1" applyAlignment="1">
      <alignment horizontal="right" vertical="center" indent="1"/>
    </xf>
    <xf numFmtId="3" fontId="9" fillId="0" borderId="29" xfId="0" applyNumberFormat="1" applyFont="1" applyFill="1" applyBorder="1" applyAlignment="1">
      <alignment horizontal="right" vertical="center" wrapText="1"/>
    </xf>
    <xf numFmtId="0" fontId="16" fillId="4" borderId="41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3" fontId="9" fillId="0" borderId="51" xfId="0" applyNumberFormat="1" applyFont="1" applyFill="1" applyBorder="1" applyAlignment="1">
      <alignment horizontal="right" vertical="center" indent="1"/>
    </xf>
    <xf numFmtId="3" fontId="9" fillId="0" borderId="40" xfId="0" applyNumberFormat="1" applyFont="1" applyFill="1" applyBorder="1" applyAlignment="1">
      <alignment horizontal="right" vertical="center"/>
    </xf>
    <xf numFmtId="3" fontId="9" fillId="0" borderId="51" xfId="0" applyNumberFormat="1" applyFont="1" applyFill="1" applyBorder="1"/>
    <xf numFmtId="3" fontId="8" fillId="0" borderId="51" xfId="0" applyNumberFormat="1" applyFont="1" applyFill="1" applyBorder="1"/>
    <xf numFmtId="3" fontId="8" fillId="0" borderId="46" xfId="0" applyNumberFormat="1" applyFont="1" applyFill="1" applyBorder="1"/>
    <xf numFmtId="3" fontId="9" fillId="0" borderId="48" xfId="0" applyNumberFormat="1" applyFont="1" applyFill="1" applyBorder="1" applyAlignment="1">
      <alignment horizontal="left" vertical="center" wrapText="1"/>
    </xf>
    <xf numFmtId="3" fontId="9" fillId="0" borderId="47" xfId="0" applyNumberFormat="1" applyFont="1" applyFill="1" applyBorder="1" applyAlignment="1">
      <alignment horizontal="left" vertical="center" wrapText="1"/>
    </xf>
    <xf numFmtId="0" fontId="36" fillId="0" borderId="41" xfId="0" applyFont="1" applyFill="1" applyBorder="1"/>
    <xf numFmtId="0" fontId="9" fillId="5" borderId="2" xfId="0" applyFont="1" applyFill="1" applyBorder="1" applyAlignment="1">
      <alignment horizontal="left" vertical="center" wrapText="1" indent="1"/>
    </xf>
    <xf numFmtId="3" fontId="9" fillId="5" borderId="2" xfId="0" applyNumberFormat="1" applyFont="1" applyFill="1" applyBorder="1" applyAlignment="1">
      <alignment vertical="center" wrapText="1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Alignment="1">
      <alignment vertical="center"/>
    </xf>
    <xf numFmtId="3" fontId="8" fillId="0" borderId="2" xfId="0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wrapText="1" indent="1"/>
    </xf>
    <xf numFmtId="3" fontId="9" fillId="3" borderId="2" xfId="0" applyNumberFormat="1" applyFont="1" applyFill="1" applyBorder="1" applyAlignment="1">
      <alignment vertical="center" wrapText="1"/>
    </xf>
    <xf numFmtId="0" fontId="24" fillId="3" borderId="0" xfId="0" applyFont="1" applyFill="1" applyBorder="1" applyAlignment="1">
      <alignment vertical="center"/>
    </xf>
    <xf numFmtId="0" fontId="24" fillId="3" borderId="0" xfId="0" applyFont="1" applyFill="1" applyAlignment="1">
      <alignment vertical="center"/>
    </xf>
    <xf numFmtId="0" fontId="0" fillId="5" borderId="0" xfId="0" applyFill="1" applyBorder="1"/>
    <xf numFmtId="0" fontId="28" fillId="2" borderId="0" xfId="0" applyFont="1" applyFill="1"/>
    <xf numFmtId="3" fontId="9" fillId="0" borderId="40" xfId="0" applyNumberFormat="1" applyFont="1" applyFill="1" applyBorder="1" applyAlignment="1">
      <alignment horizontal="left" vertical="center" wrapText="1"/>
    </xf>
    <xf numFmtId="3" fontId="8" fillId="0" borderId="40" xfId="0" applyNumberFormat="1" applyFont="1" applyFill="1" applyBorder="1" applyAlignment="1">
      <alignment horizontal="right" vertical="center" wrapText="1" indent="1"/>
    </xf>
    <xf numFmtId="3" fontId="9" fillId="0" borderId="40" xfId="0" applyNumberFormat="1" applyFont="1" applyFill="1" applyBorder="1" applyAlignment="1">
      <alignment horizontal="right" vertical="center" wrapText="1" indent="1"/>
    </xf>
    <xf numFmtId="3" fontId="8" fillId="0" borderId="40" xfId="0" applyNumberFormat="1" applyFont="1" applyFill="1" applyBorder="1" applyAlignment="1">
      <alignment horizontal="left" vertical="center" wrapText="1"/>
    </xf>
    <xf numFmtId="0" fontId="9" fillId="4" borderId="40" xfId="0" applyFont="1" applyFill="1" applyBorder="1" applyAlignment="1">
      <alignment horizontal="center" vertical="center" wrapText="1"/>
    </xf>
    <xf numFmtId="3" fontId="16" fillId="6" borderId="40" xfId="0" applyNumberFormat="1" applyFont="1" applyFill="1" applyBorder="1" applyAlignment="1">
      <alignment horizontal="left" vertical="center" wrapText="1"/>
    </xf>
    <xf numFmtId="0" fontId="54" fillId="6" borderId="40" xfId="0" applyFont="1" applyFill="1" applyBorder="1"/>
    <xf numFmtId="0" fontId="54" fillId="6" borderId="0" xfId="0" applyFont="1" applyFill="1"/>
    <xf numFmtId="3" fontId="55" fillId="6" borderId="40" xfId="0" applyNumberFormat="1" applyFont="1" applyFill="1" applyBorder="1"/>
    <xf numFmtId="164" fontId="8" fillId="0" borderId="10" xfId="0" applyNumberFormat="1" applyFont="1" applyBorder="1" applyAlignment="1">
      <alignment horizontal="right" vertical="center" wrapText="1" indent="1"/>
    </xf>
    <xf numFmtId="3" fontId="8" fillId="0" borderId="29" xfId="0" applyNumberFormat="1" applyFont="1" applyBorder="1" applyAlignment="1">
      <alignment horizontal="right" vertical="top" wrapText="1" indent="1"/>
    </xf>
    <xf numFmtId="3" fontId="8" fillId="0" borderId="40" xfId="0" applyNumberFormat="1" applyFont="1" applyFill="1" applyBorder="1"/>
    <xf numFmtId="3" fontId="16" fillId="0" borderId="24" xfId="0" applyNumberFormat="1" applyFont="1" applyFill="1" applyBorder="1" applyAlignment="1">
      <alignment horizontal="right" vertical="center" wrapText="1" indent="1"/>
    </xf>
    <xf numFmtId="3" fontId="16" fillId="0" borderId="40" xfId="0" applyNumberFormat="1" applyFont="1" applyFill="1" applyBorder="1" applyAlignment="1">
      <alignment horizontal="right" vertical="center" indent="1"/>
    </xf>
    <xf numFmtId="3" fontId="17" fillId="0" borderId="26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3" fontId="24" fillId="5" borderId="0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horizontal="right" vertical="center" wrapText="1"/>
    </xf>
    <xf numFmtId="3" fontId="8" fillId="0" borderId="45" xfId="0" applyNumberFormat="1" applyFont="1" applyFill="1" applyBorder="1" applyAlignment="1">
      <alignment horizontal="right" vertical="center" wrapText="1"/>
    </xf>
    <xf numFmtId="3" fontId="54" fillId="6" borderId="0" xfId="0" applyNumberFormat="1" applyFont="1" applyFill="1"/>
    <xf numFmtId="3" fontId="0" fillId="0" borderId="0" xfId="0" applyNumberFormat="1"/>
    <xf numFmtId="3" fontId="9" fillId="0" borderId="45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8" fillId="0" borderId="0" xfId="0" applyFont="1" applyAlignment="1">
      <alignment wrapText="1"/>
    </xf>
    <xf numFmtId="0" fontId="56" fillId="4" borderId="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56" fillId="4" borderId="2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Border="1" applyAlignment="1">
      <alignment horizontal="right" vertical="top" wrapText="1"/>
    </xf>
    <xf numFmtId="0" fontId="57" fillId="0" borderId="16" xfId="0" applyFont="1" applyBorder="1" applyAlignment="1">
      <alignment horizontal="right" vertical="top" wrapText="1"/>
    </xf>
    <xf numFmtId="4" fontId="57" fillId="0" borderId="12" xfId="0" applyNumberFormat="1" applyFont="1" applyBorder="1" applyAlignment="1">
      <alignment horizontal="right" vertical="top" wrapText="1"/>
    </xf>
    <xf numFmtId="0" fontId="57" fillId="0" borderId="12" xfId="0" applyFont="1" applyBorder="1" applyAlignment="1">
      <alignment horizontal="right" vertical="top" wrapText="1"/>
    </xf>
    <xf numFmtId="0" fontId="8" fillId="0" borderId="12" xfId="0" applyFont="1" applyBorder="1"/>
    <xf numFmtId="4" fontId="8" fillId="0" borderId="5" xfId="0" applyNumberFormat="1" applyFont="1" applyBorder="1" applyAlignment="1">
      <alignment horizontal="right" vertical="center" wrapText="1" indent="1"/>
    </xf>
    <xf numFmtId="164" fontId="57" fillId="0" borderId="3" xfId="0" applyNumberFormat="1" applyFont="1" applyBorder="1" applyAlignment="1">
      <alignment horizontal="right" vertical="center" wrapText="1" indent="1"/>
    </xf>
    <xf numFmtId="4" fontId="57" fillId="0" borderId="5" xfId="0" applyNumberFormat="1" applyFont="1" applyBorder="1" applyAlignment="1">
      <alignment horizontal="right" vertical="center" wrapText="1" indent="1"/>
    </xf>
    <xf numFmtId="164" fontId="57" fillId="0" borderId="5" xfId="0" applyNumberFormat="1" applyFont="1" applyBorder="1" applyAlignment="1">
      <alignment horizontal="right" vertical="center" wrapText="1" indent="1"/>
    </xf>
    <xf numFmtId="0" fontId="8" fillId="0" borderId="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 indent="1"/>
    </xf>
    <xf numFmtId="4" fontId="8" fillId="0" borderId="18" xfId="0" applyNumberFormat="1" applyFont="1" applyBorder="1" applyAlignment="1">
      <alignment horizontal="right" vertical="center" wrapText="1" indent="1"/>
    </xf>
    <xf numFmtId="164" fontId="57" fillId="0" borderId="13" xfId="0" applyNumberFormat="1" applyFont="1" applyBorder="1" applyAlignment="1">
      <alignment horizontal="right" vertical="center" wrapText="1" indent="1"/>
    </xf>
    <xf numFmtId="4" fontId="57" fillId="0" borderId="18" xfId="0" applyNumberFormat="1" applyFont="1" applyBorder="1" applyAlignment="1">
      <alignment horizontal="right" vertical="center" wrapText="1" indent="1"/>
    </xf>
    <xf numFmtId="164" fontId="57" fillId="0" borderId="18" xfId="0" applyNumberFormat="1" applyFont="1" applyBorder="1" applyAlignment="1">
      <alignment horizontal="right" vertical="center" wrapText="1" indent="1"/>
    </xf>
    <xf numFmtId="0" fontId="8" fillId="0" borderId="1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wrapText="1"/>
    </xf>
    <xf numFmtId="164" fontId="57" fillId="0" borderId="36" xfId="0" applyNumberFormat="1" applyFont="1" applyBorder="1" applyAlignment="1">
      <alignment horizontal="right" vertical="center" wrapText="1" indent="1"/>
    </xf>
    <xf numFmtId="4" fontId="57" fillId="0" borderId="22" xfId="0" applyNumberFormat="1" applyFont="1" applyBorder="1" applyAlignment="1">
      <alignment horizontal="right" vertical="center" wrapText="1" indent="1"/>
    </xf>
    <xf numFmtId="164" fontId="57" fillId="0" borderId="22" xfId="0" applyNumberFormat="1" applyFont="1" applyBorder="1" applyAlignment="1">
      <alignment horizontal="right" vertical="center" wrapText="1" indent="1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4" fontId="8" fillId="0" borderId="22" xfId="0" applyNumberFormat="1" applyFont="1" applyBorder="1" applyAlignment="1">
      <alignment horizontal="right" vertical="center" wrapText="1" indent="1"/>
    </xf>
    <xf numFmtId="0" fontId="8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right" vertical="center" wrapText="1" indent="1"/>
    </xf>
    <xf numFmtId="164" fontId="57" fillId="0" borderId="2" xfId="0" applyNumberFormat="1" applyFont="1" applyBorder="1" applyAlignment="1">
      <alignment horizontal="right" vertical="center" wrapText="1" indent="1"/>
    </xf>
    <xf numFmtId="4" fontId="57" fillId="0" borderId="2" xfId="0" applyNumberFormat="1" applyFont="1" applyBorder="1" applyAlignment="1">
      <alignment horizontal="right" vertical="center" wrapText="1" indent="1"/>
    </xf>
    <xf numFmtId="0" fontId="8" fillId="0" borderId="2" xfId="0" applyFont="1" applyBorder="1"/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9" fillId="4" borderId="2" xfId="0" applyFont="1" applyFill="1" applyBorder="1" applyAlignment="1">
      <alignment horizontal="left" vertical="center" wrapText="1"/>
    </xf>
    <xf numFmtId="4" fontId="9" fillId="4" borderId="2" xfId="0" applyNumberFormat="1" applyFont="1" applyFill="1" applyBorder="1" applyAlignment="1">
      <alignment horizontal="right" vertical="center" wrapText="1" indent="1"/>
    </xf>
    <xf numFmtId="164" fontId="56" fillId="4" borderId="2" xfId="0" applyNumberFormat="1" applyFont="1" applyFill="1" applyBorder="1" applyAlignment="1">
      <alignment horizontal="right" vertical="center" wrapText="1" indent="1"/>
    </xf>
    <xf numFmtId="4" fontId="56" fillId="4" borderId="2" xfId="0" applyNumberFormat="1" applyFont="1" applyFill="1" applyBorder="1" applyAlignment="1">
      <alignment horizontal="right" vertical="center" wrapText="1" indent="1"/>
    </xf>
    <xf numFmtId="0" fontId="9" fillId="4" borderId="2" xfId="0" applyFont="1" applyFill="1" applyBorder="1"/>
    <xf numFmtId="0" fontId="8" fillId="4" borderId="0" xfId="0" applyFont="1" applyFill="1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58" fillId="0" borderId="0" xfId="0" applyFont="1"/>
    <xf numFmtId="0" fontId="58" fillId="0" borderId="0" xfId="0" applyFont="1" applyFill="1"/>
    <xf numFmtId="0" fontId="59" fillId="0" borderId="0" xfId="0" applyFont="1" applyFill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left" vertical="top" wrapText="1"/>
    </xf>
    <xf numFmtId="0" fontId="27" fillId="0" borderId="0" xfId="0" quotePrefix="1" applyFont="1" applyBorder="1" applyAlignment="1">
      <alignment horizontal="left" vertical="top" wrapText="1" indent="1"/>
    </xf>
    <xf numFmtId="0" fontId="27" fillId="0" borderId="0" xfId="0" quotePrefix="1" applyFont="1" applyFill="1" applyBorder="1" applyAlignment="1">
      <alignment horizontal="left" vertical="top" wrapText="1" indent="1"/>
    </xf>
    <xf numFmtId="0" fontId="58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left" vertical="top" wrapText="1" indent="1"/>
    </xf>
    <xf numFmtId="0" fontId="58" fillId="0" borderId="0" xfId="0" applyFont="1" applyFill="1" applyBorder="1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60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" fillId="4" borderId="0" xfId="0" applyFont="1" applyFill="1"/>
    <xf numFmtId="0" fontId="43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8" xfId="0" quotePrefix="1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 horizontal="right" vertical="center" wrapText="1" indent="1"/>
    </xf>
    <xf numFmtId="49" fontId="22" fillId="0" borderId="18" xfId="0" applyNumberFormat="1" applyFont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right" vertical="center" wrapText="1" indent="1"/>
    </xf>
    <xf numFmtId="0" fontId="23" fillId="4" borderId="18" xfId="0" applyFont="1" applyFill="1" applyBorder="1" applyAlignment="1">
      <alignment horizontal="left" vertical="center" wrapText="1"/>
    </xf>
    <xf numFmtId="49" fontId="23" fillId="4" borderId="18" xfId="0" applyNumberFormat="1" applyFont="1" applyFill="1" applyBorder="1" applyAlignment="1">
      <alignment horizontal="center" vertical="center" wrapText="1"/>
    </xf>
    <xf numFmtId="3" fontId="23" fillId="4" borderId="18" xfId="0" applyNumberFormat="1" applyFont="1" applyFill="1" applyBorder="1" applyAlignment="1">
      <alignment horizontal="right" vertical="center" wrapText="1" indent="1"/>
    </xf>
    <xf numFmtId="0" fontId="23" fillId="0" borderId="18" xfId="0" applyFont="1" applyBorder="1" applyAlignment="1">
      <alignment horizontal="left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right" vertical="center" wrapText="1" indent="1"/>
    </xf>
    <xf numFmtId="0" fontId="22" fillId="0" borderId="18" xfId="0" applyFont="1" applyBorder="1" applyAlignment="1">
      <alignment horizontal="left" vertical="center" wrapText="1" indent="1"/>
    </xf>
    <xf numFmtId="0" fontId="22" fillId="0" borderId="22" xfId="0" applyFont="1" applyBorder="1" applyAlignment="1">
      <alignment horizontal="left" vertical="center" wrapText="1" indent="1"/>
    </xf>
    <xf numFmtId="49" fontId="22" fillId="0" borderId="22" xfId="0" applyNumberFormat="1" applyFont="1" applyBorder="1" applyAlignment="1">
      <alignment horizontal="center" vertical="top" wrapText="1"/>
    </xf>
    <xf numFmtId="3" fontId="23" fillId="0" borderId="22" xfId="0" applyNumberFormat="1" applyFont="1" applyBorder="1" applyAlignment="1">
      <alignment horizontal="right" vertical="center" wrapText="1" indent="1"/>
    </xf>
    <xf numFmtId="0" fontId="23" fillId="4" borderId="2" xfId="0" applyFont="1" applyFill="1" applyBorder="1" applyAlignment="1">
      <alignment horizontal="left" vertical="center" wrapText="1"/>
    </xf>
    <xf numFmtId="49" fontId="23" fillId="4" borderId="2" xfId="0" applyNumberFormat="1" applyFont="1" applyFill="1" applyBorder="1" applyAlignment="1">
      <alignment horizontal="center" vertical="center" wrapText="1"/>
    </xf>
    <xf numFmtId="3" fontId="23" fillId="4" borderId="2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Alignment="1"/>
    <xf numFmtId="0" fontId="1" fillId="0" borderId="0" xfId="1" applyFont="1"/>
    <xf numFmtId="164" fontId="2" fillId="0" borderId="0" xfId="1" applyNumberFormat="1" applyFont="1"/>
    <xf numFmtId="0" fontId="2" fillId="0" borderId="0" xfId="1" applyFont="1"/>
    <xf numFmtId="0" fontId="7" fillId="0" borderId="0" xfId="1" applyFont="1" applyAlignment="1">
      <alignment horizontal="center"/>
    </xf>
    <xf numFmtId="164" fontId="7" fillId="0" borderId="0" xfId="1" applyNumberFormat="1" applyFont="1" applyAlignment="1">
      <alignment horizontal="center"/>
    </xf>
    <xf numFmtId="164" fontId="9" fillId="4" borderId="53" xfId="1" applyNumberFormat="1" applyFont="1" applyFill="1" applyBorder="1" applyAlignment="1">
      <alignment horizontal="center" vertical="top" wrapText="1"/>
    </xf>
    <xf numFmtId="164" fontId="9" fillId="4" borderId="53" xfId="1" applyNumberFormat="1" applyFont="1" applyFill="1" applyBorder="1" applyAlignment="1">
      <alignment horizontal="center" vertical="center" wrapText="1"/>
    </xf>
    <xf numFmtId="0" fontId="8" fillId="2" borderId="0" xfId="1" applyFont="1" applyFill="1"/>
    <xf numFmtId="164" fontId="9" fillId="4" borderId="54" xfId="1" applyNumberFormat="1" applyFont="1" applyFill="1" applyBorder="1" applyAlignment="1">
      <alignment horizontal="center" vertical="top" wrapText="1"/>
    </xf>
    <xf numFmtId="164" fontId="9" fillId="4" borderId="54" xfId="1" applyNumberFormat="1" applyFont="1" applyFill="1" applyBorder="1" applyAlignment="1">
      <alignment horizontal="center" vertical="center" wrapText="1"/>
    </xf>
    <xf numFmtId="164" fontId="9" fillId="4" borderId="55" xfId="1" applyNumberFormat="1" applyFont="1" applyFill="1" applyBorder="1" applyAlignment="1">
      <alignment horizontal="center" vertical="top" wrapText="1"/>
    </xf>
    <xf numFmtId="164" fontId="9" fillId="4" borderId="55" xfId="1" applyNumberFormat="1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left" vertical="center" wrapText="1"/>
    </xf>
    <xf numFmtId="3" fontId="8" fillId="0" borderId="52" xfId="1" quotePrefix="1" applyNumberFormat="1" applyFont="1" applyBorder="1" applyAlignment="1">
      <alignment horizontal="center" vertical="center" wrapText="1"/>
    </xf>
    <xf numFmtId="3" fontId="8" fillId="0" borderId="52" xfId="1" applyNumberFormat="1" applyFont="1" applyBorder="1" applyAlignment="1">
      <alignment horizontal="center" vertical="center" wrapText="1"/>
    </xf>
    <xf numFmtId="0" fontId="9" fillId="4" borderId="52" xfId="0" applyFont="1" applyFill="1" applyBorder="1" applyAlignment="1">
      <alignment horizontal="left" vertical="center" wrapText="1"/>
    </xf>
    <xf numFmtId="3" fontId="9" fillId="4" borderId="52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/>
    </xf>
    <xf numFmtId="41" fontId="28" fillId="0" borderId="0" xfId="0" applyNumberFormat="1" applyFont="1" applyFill="1"/>
    <xf numFmtId="0" fontId="28" fillId="0" borderId="0" xfId="0" applyFont="1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Fill="1"/>
    <xf numFmtId="41" fontId="0" fillId="0" borderId="0" xfId="0" applyNumberFormat="1" applyFill="1"/>
    <xf numFmtId="41" fontId="7" fillId="0" borderId="0" xfId="0" applyNumberFormat="1" applyFont="1" applyFill="1" applyAlignment="1">
      <alignment horizontal="center"/>
    </xf>
    <xf numFmtId="0" fontId="23" fillId="4" borderId="5" xfId="0" applyFont="1" applyFill="1" applyBorder="1" applyAlignment="1">
      <alignment horizontal="center" vertical="center" wrapText="1"/>
    </xf>
    <xf numFmtId="41" fontId="23" fillId="4" borderId="4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vertical="top" wrapText="1"/>
    </xf>
    <xf numFmtId="41" fontId="22" fillId="0" borderId="9" xfId="0" applyNumberFormat="1" applyFont="1" applyFill="1" applyBorder="1" applyAlignment="1">
      <alignment horizontal="right" vertical="top" wrapText="1"/>
    </xf>
    <xf numFmtId="0" fontId="62" fillId="0" borderId="0" xfId="0" applyFont="1" applyFill="1"/>
    <xf numFmtId="0" fontId="23" fillId="0" borderId="18" xfId="0" applyFont="1" applyFill="1" applyBorder="1" applyAlignment="1">
      <alignment horizontal="center" vertical="top"/>
    </xf>
    <xf numFmtId="0" fontId="22" fillId="0" borderId="18" xfId="0" applyFont="1" applyFill="1" applyBorder="1" applyAlignment="1">
      <alignment vertical="top" wrapText="1"/>
    </xf>
    <xf numFmtId="165" fontId="22" fillId="0" borderId="6" xfId="0" applyNumberFormat="1" applyFont="1" applyFill="1" applyBorder="1" applyAlignment="1">
      <alignment horizontal="right" vertical="center" wrapText="1" indent="1"/>
    </xf>
    <xf numFmtId="0" fontId="23" fillId="0" borderId="11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vertical="top" wrapText="1"/>
    </xf>
    <xf numFmtId="165" fontId="22" fillId="0" borderId="21" xfId="0" applyNumberFormat="1" applyFont="1" applyFill="1" applyBorder="1" applyAlignment="1">
      <alignment horizontal="right" vertical="center" wrapText="1" indent="1"/>
    </xf>
    <xf numFmtId="0" fontId="23" fillId="4" borderId="2" xfId="0" applyFont="1" applyFill="1" applyBorder="1" applyAlignment="1">
      <alignment horizontal="center" vertical="top"/>
    </xf>
    <xf numFmtId="0" fontId="23" fillId="4" borderId="11" xfId="0" applyFont="1" applyFill="1" applyBorder="1" applyAlignment="1">
      <alignment vertical="top" wrapText="1"/>
    </xf>
    <xf numFmtId="165" fontId="23" fillId="4" borderId="21" xfId="0" applyNumberFormat="1" applyFont="1" applyFill="1" applyBorder="1" applyAlignment="1">
      <alignment horizontal="right" vertical="center" wrapText="1" indent="1"/>
    </xf>
    <xf numFmtId="0" fontId="62" fillId="2" borderId="0" xfId="0" applyFont="1" applyFill="1"/>
    <xf numFmtId="0" fontId="23" fillId="0" borderId="2" xfId="0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top"/>
    </xf>
    <xf numFmtId="0" fontId="61" fillId="0" borderId="27" xfId="0" applyFont="1" applyFill="1" applyBorder="1" applyAlignment="1">
      <alignment vertical="top" wrapText="1"/>
    </xf>
    <xf numFmtId="165" fontId="22" fillId="0" borderId="31" xfId="0" applyNumberFormat="1" applyFont="1" applyFill="1" applyBorder="1" applyAlignment="1">
      <alignment horizontal="right" vertical="center" wrapText="1" indent="1"/>
    </xf>
    <xf numFmtId="0" fontId="23" fillId="4" borderId="2" xfId="0" applyFont="1" applyFill="1" applyBorder="1" applyAlignment="1">
      <alignment vertical="top" wrapText="1"/>
    </xf>
    <xf numFmtId="165" fontId="23" fillId="4" borderId="8" xfId="0" applyNumberFormat="1" applyFont="1" applyFill="1" applyBorder="1" applyAlignment="1">
      <alignment horizontal="right" vertical="center" wrapText="1" indent="1"/>
    </xf>
    <xf numFmtId="165" fontId="23" fillId="4" borderId="2" xfId="0" applyNumberFormat="1" applyFont="1" applyFill="1" applyBorder="1" applyAlignment="1">
      <alignment horizontal="right" vertical="center" wrapText="1" indent="1"/>
    </xf>
    <xf numFmtId="0" fontId="23" fillId="0" borderId="0" xfId="0" applyFont="1" applyFill="1" applyAlignment="1">
      <alignment horizontal="center" vertical="center"/>
    </xf>
    <xf numFmtId="41" fontId="62" fillId="0" borderId="0" xfId="0" applyNumberFormat="1" applyFont="1" applyFill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164" fontId="52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3" fontId="17" fillId="0" borderId="24" xfId="0" applyNumberFormat="1" applyFont="1" applyFill="1" applyBorder="1" applyAlignment="1">
      <alignment horizontal="right" vertical="center" indent="1"/>
    </xf>
    <xf numFmtId="3" fontId="17" fillId="0" borderId="0" xfId="0" applyNumberFormat="1" applyFont="1" applyFill="1" applyBorder="1"/>
    <xf numFmtId="0" fontId="17" fillId="0" borderId="8" xfId="0" applyFont="1" applyFill="1" applyBorder="1"/>
    <xf numFmtId="0" fontId="17" fillId="0" borderId="7" xfId="0" applyFont="1" applyFill="1" applyBorder="1"/>
    <xf numFmtId="3" fontId="16" fillId="0" borderId="2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Fill="1" applyBorder="1" applyAlignment="1">
      <alignment horizontal="right" vertical="center" indent="1"/>
    </xf>
    <xf numFmtId="3" fontId="8" fillId="0" borderId="48" xfId="0" applyNumberFormat="1" applyFont="1" applyFill="1" applyBorder="1" applyAlignment="1">
      <alignment horizontal="left" vertical="center" wrapText="1"/>
    </xf>
    <xf numFmtId="3" fontId="0" fillId="2" borderId="0" xfId="0" applyNumberFormat="1" applyFill="1"/>
    <xf numFmtId="0" fontId="8" fillId="0" borderId="10" xfId="0" applyFont="1" applyFill="1" applyBorder="1" applyAlignment="1">
      <alignment horizontal="left" vertical="center" wrapText="1" indent="1"/>
    </xf>
    <xf numFmtId="3" fontId="8" fillId="0" borderId="10" xfId="0" applyNumberFormat="1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justify" vertical="top" wrapText="1"/>
    </xf>
    <xf numFmtId="0" fontId="9" fillId="4" borderId="1" xfId="0" applyFont="1" applyFill="1" applyBorder="1" applyAlignment="1">
      <alignment horizontal="justify" vertical="top" wrapText="1"/>
    </xf>
    <xf numFmtId="0" fontId="9" fillId="4" borderId="7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 wrapText="1" indent="1"/>
    </xf>
    <xf numFmtId="0" fontId="8" fillId="0" borderId="24" xfId="0" applyFont="1" applyBorder="1" applyAlignment="1">
      <alignment horizontal="left" vertical="top" wrapText="1" indent="1"/>
    </xf>
    <xf numFmtId="0" fontId="9" fillId="4" borderId="7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horizontal="left" vertical="center" wrapText="1"/>
    </xf>
    <xf numFmtId="3" fontId="9" fillId="0" borderId="34" xfId="0" applyNumberFormat="1" applyFont="1" applyFill="1" applyBorder="1" applyAlignment="1">
      <alignment horizontal="left" vertical="center" wrapText="1"/>
    </xf>
    <xf numFmtId="3" fontId="9" fillId="0" borderId="24" xfId="0" applyNumberFormat="1" applyFont="1" applyFill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31" fillId="4" borderId="0" xfId="0" applyFont="1" applyFill="1"/>
    <xf numFmtId="164" fontId="14" fillId="4" borderId="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31" fillId="0" borderId="18" xfId="0" applyNumberFormat="1" applyFont="1" applyFill="1" applyBorder="1" applyAlignment="1">
      <alignment vertical="center" wrapText="1"/>
    </xf>
    <xf numFmtId="3" fontId="14" fillId="0" borderId="18" xfId="0" applyNumberFormat="1" applyFont="1" applyFill="1" applyBorder="1" applyAlignment="1">
      <alignment vertical="center" wrapText="1"/>
    </xf>
    <xf numFmtId="3" fontId="31" fillId="0" borderId="18" xfId="0" applyNumberFormat="1" applyFont="1" applyFill="1" applyBorder="1" applyAlignment="1"/>
    <xf numFmtId="3" fontId="31" fillId="0" borderId="18" xfId="0" applyNumberFormat="1" applyFont="1" applyFill="1" applyBorder="1" applyAlignment="1">
      <alignment vertical="center"/>
    </xf>
    <xf numFmtId="0" fontId="14" fillId="4" borderId="12" xfId="0" applyFont="1" applyFill="1" applyBorder="1" applyAlignment="1">
      <alignment horizontal="left" vertical="center" wrapText="1"/>
    </xf>
    <xf numFmtId="3" fontId="14" fillId="4" borderId="2" xfId="0" applyNumberFormat="1" applyFont="1" applyFill="1" applyBorder="1" applyAlignment="1">
      <alignment vertical="center" wrapText="1"/>
    </xf>
    <xf numFmtId="3" fontId="14" fillId="4" borderId="0" xfId="0" applyNumberFormat="1" applyFont="1" applyFill="1"/>
    <xf numFmtId="0" fontId="14" fillId="4" borderId="0" xfId="0" applyFont="1" applyFill="1"/>
    <xf numFmtId="0" fontId="14" fillId="0" borderId="27" xfId="0" applyFont="1" applyFill="1" applyBorder="1" applyAlignment="1">
      <alignment horizontal="left" vertical="center" wrapText="1"/>
    </xf>
    <xf numFmtId="3" fontId="31" fillId="0" borderId="17" xfId="0" applyNumberFormat="1" applyFont="1" applyFill="1" applyBorder="1" applyAlignment="1">
      <alignment vertical="center" wrapText="1"/>
    </xf>
    <xf numFmtId="3" fontId="31" fillId="0" borderId="17" xfId="0" applyNumberFormat="1" applyFont="1" applyFill="1" applyBorder="1" applyAlignment="1">
      <alignment vertical="center"/>
    </xf>
    <xf numFmtId="3" fontId="31" fillId="0" borderId="17" xfId="0" applyNumberFormat="1" applyFont="1" applyFill="1" applyBorder="1" applyAlignment="1"/>
    <xf numFmtId="3" fontId="31" fillId="0" borderId="5" xfId="0" applyNumberFormat="1" applyFont="1" applyFill="1" applyBorder="1" applyAlignment="1">
      <alignment vertical="center" wrapText="1"/>
    </xf>
    <xf numFmtId="3" fontId="31" fillId="0" borderId="5" xfId="0" applyNumberFormat="1" applyFont="1" applyFill="1" applyBorder="1" applyAlignment="1">
      <alignment vertical="center"/>
    </xf>
    <xf numFmtId="3" fontId="31" fillId="0" borderId="5" xfId="0" applyNumberFormat="1" applyFont="1" applyFill="1" applyBorder="1" applyAlignment="1"/>
    <xf numFmtId="0" fontId="14" fillId="4" borderId="27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164" fontId="31" fillId="0" borderId="0" xfId="0" applyNumberFormat="1" applyFont="1" applyFill="1"/>
    <xf numFmtId="3" fontId="16" fillId="0" borderId="6" xfId="0" applyNumberFormat="1" applyFont="1" applyFill="1" applyBorder="1" applyAlignment="1">
      <alignment horizontal="right" vertical="center" inden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vertical="center"/>
    </xf>
    <xf numFmtId="3" fontId="17" fillId="0" borderId="33" xfId="0" applyNumberFormat="1" applyFont="1" applyFill="1" applyBorder="1" applyAlignment="1">
      <alignment horizontal="right" vertical="center" wrapText="1"/>
    </xf>
    <xf numFmtId="0" fontId="63" fillId="0" borderId="34" xfId="0" applyFont="1" applyBorder="1" applyAlignment="1">
      <alignment vertical="center"/>
    </xf>
    <xf numFmtId="0" fontId="63" fillId="0" borderId="4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 indent="1"/>
    </xf>
    <xf numFmtId="0" fontId="8" fillId="0" borderId="24" xfId="0" applyFont="1" applyBorder="1" applyAlignment="1">
      <alignment horizontal="left" vertical="top" wrapText="1" indent="1"/>
    </xf>
    <xf numFmtId="0" fontId="9" fillId="4" borderId="7" xfId="0" applyFont="1" applyFill="1" applyBorder="1" applyAlignment="1">
      <alignment horizontal="left" vertical="top" wrapText="1" indent="1"/>
    </xf>
    <xf numFmtId="0" fontId="9" fillId="4" borderId="1" xfId="0" applyFont="1" applyFill="1" applyBorder="1" applyAlignment="1">
      <alignment horizontal="left" vertical="top" wrapText="1" indent="1"/>
    </xf>
    <xf numFmtId="0" fontId="9" fillId="4" borderId="23" xfId="0" applyFont="1" applyFill="1" applyBorder="1" applyAlignment="1">
      <alignment horizontal="left" vertical="top" wrapText="1"/>
    </xf>
    <xf numFmtId="0" fontId="9" fillId="4" borderId="30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wrapText="1" indent="1"/>
    </xf>
    <xf numFmtId="0" fontId="9" fillId="4" borderId="7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4" borderId="23" xfId="0" applyFont="1" applyFill="1" applyBorder="1" applyAlignment="1">
      <alignment horizontal="left" vertical="center" wrapText="1"/>
    </xf>
    <xf numFmtId="0" fontId="9" fillId="4" borderId="30" xfId="0" applyFont="1" applyFill="1" applyBorder="1" applyAlignment="1">
      <alignment horizontal="left" vertical="center" wrapText="1"/>
    </xf>
    <xf numFmtId="0" fontId="9" fillId="4" borderId="25" xfId="0" applyFont="1" applyFill="1" applyBorder="1" applyAlignment="1">
      <alignment vertical="top" wrapText="1"/>
    </xf>
    <xf numFmtId="0" fontId="9" fillId="4" borderId="29" xfId="0" applyFont="1" applyFill="1" applyBorder="1" applyAlignment="1">
      <alignment vertical="top" wrapText="1"/>
    </xf>
    <xf numFmtId="0" fontId="9" fillId="4" borderId="13" xfId="0" applyFont="1" applyFill="1" applyBorder="1" applyAlignment="1">
      <alignment vertical="top" wrapText="1"/>
    </xf>
    <xf numFmtId="0" fontId="9" fillId="4" borderId="24" xfId="0" applyFont="1" applyFill="1" applyBorder="1" applyAlignment="1">
      <alignment vertical="top" wrapText="1"/>
    </xf>
    <xf numFmtId="0" fontId="9" fillId="4" borderId="7" xfId="0" applyFont="1" applyFill="1" applyBorder="1" applyAlignment="1">
      <alignment horizontal="justify" vertical="top" wrapText="1"/>
    </xf>
    <xf numFmtId="0" fontId="9" fillId="4" borderId="1" xfId="0" applyFont="1" applyFill="1" applyBorder="1" applyAlignment="1">
      <alignment horizontal="justify" vertical="top" wrapText="1"/>
    </xf>
    <xf numFmtId="0" fontId="8" fillId="0" borderId="25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0" fontId="9" fillId="4" borderId="14" xfId="0" applyFont="1" applyFill="1" applyBorder="1" applyAlignment="1">
      <alignment horizontal="left" vertical="center" wrapText="1"/>
    </xf>
    <xf numFmtId="0" fontId="9" fillId="4" borderId="3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top" wrapText="1" indent="2"/>
    </xf>
    <xf numFmtId="0" fontId="8" fillId="0" borderId="2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52" fillId="0" borderId="0" xfId="0" applyFont="1" applyAlignment="1">
      <alignment horizontal="center" vertical="center"/>
    </xf>
    <xf numFmtId="164" fontId="52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horizontal="right"/>
    </xf>
    <xf numFmtId="0" fontId="14" fillId="4" borderId="12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164" fontId="14" fillId="4" borderId="7" xfId="0" applyNumberFormat="1" applyFont="1" applyFill="1" applyBorder="1" applyAlignment="1">
      <alignment horizontal="center"/>
    </xf>
    <xf numFmtId="164" fontId="14" fillId="4" borderId="8" xfId="0" applyNumberFormat="1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164" fontId="14" fillId="4" borderId="16" xfId="0" applyNumberFormat="1" applyFont="1" applyFill="1" applyBorder="1" applyAlignment="1">
      <alignment horizontal="center" vertical="center" wrapText="1"/>
    </xf>
    <xf numFmtId="164" fontId="14" fillId="4" borderId="9" xfId="0" applyNumberFormat="1" applyFont="1" applyFill="1" applyBorder="1" applyAlignment="1">
      <alignment horizontal="center" vertical="center" wrapText="1"/>
    </xf>
    <xf numFmtId="164" fontId="14" fillId="4" borderId="20" xfId="0" applyNumberFormat="1" applyFont="1" applyFill="1" applyBorder="1" applyAlignment="1">
      <alignment horizontal="center" vertical="center" wrapText="1"/>
    </xf>
    <xf numFmtId="164" fontId="14" fillId="4" borderId="21" xfId="0" applyNumberFormat="1" applyFont="1" applyFill="1" applyBorder="1" applyAlignment="1">
      <alignment horizontal="center" vertical="center" wrapText="1"/>
    </xf>
    <xf numFmtId="164" fontId="14" fillId="4" borderId="7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64" fontId="14" fillId="4" borderId="8" xfId="0" applyNumberFormat="1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9" fillId="2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3" fontId="9" fillId="0" borderId="34" xfId="0" applyNumberFormat="1" applyFont="1" applyFill="1" applyBorder="1" applyAlignment="1">
      <alignment horizontal="left" vertical="center" wrapText="1"/>
    </xf>
    <xf numFmtId="3" fontId="9" fillId="0" borderId="24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3" fontId="9" fillId="0" borderId="41" xfId="0" applyNumberFormat="1" applyFont="1" applyFill="1" applyBorder="1" applyAlignment="1">
      <alignment horizontal="left" vertical="center" wrapText="1"/>
    </xf>
    <xf numFmtId="3" fontId="9" fillId="0" borderId="34" xfId="0" applyNumberFormat="1" applyFont="1" applyFill="1" applyBorder="1" applyAlignment="1">
      <alignment vertical="center" wrapText="1"/>
    </xf>
    <xf numFmtId="3" fontId="9" fillId="0" borderId="24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6" fillId="4" borderId="1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56" fillId="4" borderId="12" xfId="0" applyFont="1" applyFill="1" applyBorder="1" applyAlignment="1">
      <alignment horizontal="center" vertical="center" wrapText="1"/>
    </xf>
    <xf numFmtId="0" fontId="56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56" fillId="4" borderId="19" xfId="0" applyFont="1" applyFill="1" applyBorder="1" applyAlignment="1">
      <alignment horizontal="center" vertical="center" wrapText="1"/>
    </xf>
    <xf numFmtId="0" fontId="56" fillId="4" borderId="9" xfId="0" applyFont="1" applyFill="1" applyBorder="1" applyAlignment="1">
      <alignment horizontal="center" vertical="center" wrapText="1"/>
    </xf>
    <xf numFmtId="0" fontId="56" fillId="4" borderId="15" xfId="0" applyFont="1" applyFill="1" applyBorder="1" applyAlignment="1">
      <alignment horizontal="center" vertical="center" wrapText="1"/>
    </xf>
    <xf numFmtId="0" fontId="56" fillId="4" borderId="2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top" wrapText="1"/>
    </xf>
    <xf numFmtId="0" fontId="56" fillId="4" borderId="11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center" vertical="top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 vertical="center" wrapText="1"/>
    </xf>
    <xf numFmtId="164" fontId="3" fillId="4" borderId="19" xfId="0" applyNumberFormat="1" applyFont="1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center" vertical="center" wrapText="1"/>
    </xf>
    <xf numFmtId="164" fontId="3" fillId="4" borderId="20" xfId="0" applyNumberFormat="1" applyFont="1" applyFill="1" applyBorder="1" applyAlignment="1">
      <alignment horizontal="center" vertical="center" wrapText="1"/>
    </xf>
    <xf numFmtId="164" fontId="3" fillId="4" borderId="15" xfId="0" applyNumberFormat="1" applyFont="1" applyFill="1" applyBorder="1" applyAlignment="1">
      <alignment horizontal="center" vertical="center" wrapText="1"/>
    </xf>
    <xf numFmtId="164" fontId="3" fillId="4" borderId="2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38" fillId="0" borderId="15" xfId="0" applyFont="1" applyBorder="1" applyAlignment="1">
      <alignment horizontal="right" vertical="top" wrapText="1"/>
    </xf>
    <xf numFmtId="0" fontId="39" fillId="4" borderId="12" xfId="0" applyFont="1" applyFill="1" applyBorder="1" applyAlignment="1">
      <alignment horizontal="center" vertical="center" wrapText="1"/>
    </xf>
    <xf numFmtId="0" fontId="39" fillId="4" borderId="5" xfId="0" applyFont="1" applyFill="1" applyBorder="1" applyAlignment="1">
      <alignment horizontal="center" vertical="center" wrapText="1"/>
    </xf>
    <xf numFmtId="0" fontId="39" fillId="4" borderId="11" xfId="0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/>
    </xf>
    <xf numFmtId="164" fontId="3" fillId="4" borderId="19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4" borderId="34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2" fillId="0" borderId="15" xfId="0" applyFont="1" applyBorder="1" applyAlignment="1">
      <alignment horizontal="right" vertical="top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9" fillId="4" borderId="52" xfId="1" applyFont="1" applyFill="1" applyBorder="1" applyAlignment="1">
      <alignment horizontal="center" vertical="center" wrapText="1"/>
    </xf>
    <xf numFmtId="0" fontId="8" fillId="0" borderId="55" xfId="1" applyFont="1" applyBorder="1" applyAlignment="1">
      <alignment horizontal="left" vertical="center" wrapText="1"/>
    </xf>
    <xf numFmtId="0" fontId="2" fillId="0" borderId="52" xfId="1" applyFont="1" applyBorder="1" applyAlignment="1">
      <alignment horizontal="left" vertical="center" wrapText="1"/>
    </xf>
    <xf numFmtId="3" fontId="8" fillId="0" borderId="55" xfId="1" applyNumberFormat="1" applyFont="1" applyBorder="1" applyAlignment="1">
      <alignment horizontal="center" vertical="center" wrapText="1"/>
    </xf>
    <xf numFmtId="3" fontId="8" fillId="0" borderId="52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22" fillId="0" borderId="15" xfId="0" applyFont="1" applyBorder="1" applyAlignment="1">
      <alignment horizontal="right"/>
    </xf>
    <xf numFmtId="0" fontId="48" fillId="4" borderId="1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/>
    </xf>
    <xf numFmtId="0" fontId="48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8" fillId="2" borderId="7" xfId="0" applyFont="1" applyFill="1" applyBorder="1" applyAlignment="1">
      <alignment horizontal="left" vertical="center" wrapText="1"/>
    </xf>
    <xf numFmtId="0" fontId="48" fillId="2" borderId="1" xfId="0" applyFont="1" applyFill="1" applyBorder="1" applyAlignment="1">
      <alignment horizontal="left" vertical="center" wrapText="1"/>
    </xf>
    <xf numFmtId="0" fontId="48" fillId="4" borderId="7" xfId="0" applyFont="1" applyFill="1" applyBorder="1" applyAlignment="1">
      <alignment horizontal="left" vertical="center" wrapText="1"/>
    </xf>
    <xf numFmtId="0" fontId="48" fillId="4" borderId="1" xfId="0" applyFont="1" applyFill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48" fillId="6" borderId="7" xfId="0" applyFont="1" applyFill="1" applyBorder="1" applyAlignment="1">
      <alignment horizontal="left" vertical="center" wrapText="1"/>
    </xf>
    <xf numFmtId="0" fontId="48" fillId="6" borderId="1" xfId="0" applyFont="1" applyFill="1" applyBorder="1" applyAlignment="1">
      <alignment horizontal="left" vertical="center" wrapText="1"/>
    </xf>
    <xf numFmtId="0" fontId="48" fillId="6" borderId="8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right"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kumentumok\Szab&#243;n&#233;%20B&#243;ka%20R&#233;ka\&#214;NKORM&#193;NYZAT\20180222%20k&#246;lts&#233;gvet&#233;s%20m&#243;dos&#237;t&#225;s%202017.%20UTOLS&#211;\K&#246;lts&#233;gvet&#233;s%20m&#243;dos&#237;t&#225;s%20mell&#233;kletei%202018.02.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éklet"/>
      <sheetName val="2. sz. melléklet"/>
      <sheetName val="3. sz. melléklet"/>
      <sheetName val="4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</sheetNames>
    <sheetDataSet>
      <sheetData sheetId="0"/>
      <sheetData sheetId="1"/>
      <sheetData sheetId="2"/>
      <sheetData sheetId="3">
        <row r="15">
          <cell r="Z15">
            <v>614834717</v>
          </cell>
        </row>
        <row r="19">
          <cell r="Z19">
            <v>208375436</v>
          </cell>
        </row>
        <row r="23">
          <cell r="Z23">
            <v>974245829</v>
          </cell>
        </row>
        <row r="27">
          <cell r="Z27">
            <v>52752275</v>
          </cell>
        </row>
        <row r="35">
          <cell r="Z35">
            <v>526002249</v>
          </cell>
        </row>
        <row r="38">
          <cell r="Z38">
            <v>40000</v>
          </cell>
        </row>
        <row r="39">
          <cell r="Z39">
            <v>2376210506</v>
          </cell>
        </row>
      </sheetData>
      <sheetData sheetId="4">
        <row r="19">
          <cell r="C19">
            <v>1258398123</v>
          </cell>
          <cell r="E19">
            <v>248215883</v>
          </cell>
          <cell r="G19">
            <v>1084478747</v>
          </cell>
          <cell r="I19">
            <v>75512000</v>
          </cell>
          <cell r="K19">
            <v>3281695570</v>
          </cell>
          <cell r="M19">
            <v>539970713</v>
          </cell>
          <cell r="O19">
            <v>263600060</v>
          </cell>
          <cell r="Q19">
            <v>36437500</v>
          </cell>
          <cell r="S19">
            <v>52044365</v>
          </cell>
        </row>
      </sheetData>
      <sheetData sheetId="5"/>
      <sheetData sheetId="6">
        <row r="21">
          <cell r="C21">
            <v>46459000</v>
          </cell>
          <cell r="D21">
            <v>57553708</v>
          </cell>
        </row>
        <row r="37">
          <cell r="C37">
            <v>11655000</v>
          </cell>
          <cell r="D37">
            <v>14789875</v>
          </cell>
        </row>
        <row r="127">
          <cell r="C127">
            <v>275769000</v>
          </cell>
          <cell r="D127">
            <v>345198730</v>
          </cell>
        </row>
        <row r="141">
          <cell r="C141">
            <v>58595000</v>
          </cell>
          <cell r="D141">
            <v>75512000</v>
          </cell>
        </row>
        <row r="190">
          <cell r="C190">
            <v>998451000</v>
          </cell>
          <cell r="D190">
            <v>3267051849</v>
          </cell>
        </row>
        <row r="226">
          <cell r="C226">
            <v>89207000</v>
          </cell>
          <cell r="D226">
            <v>505535768</v>
          </cell>
        </row>
        <row r="243">
          <cell r="C243">
            <v>36706000</v>
          </cell>
          <cell r="D243">
            <v>110018660</v>
          </cell>
        </row>
        <row r="252">
          <cell r="C252">
            <v>27400000</v>
          </cell>
          <cell r="D252">
            <v>36437500</v>
          </cell>
        </row>
        <row r="255">
          <cell r="C255">
            <v>52044000</v>
          </cell>
          <cell r="D255">
            <v>52044365</v>
          </cell>
        </row>
        <row r="259">
          <cell r="D259">
            <v>5770442040</v>
          </cell>
        </row>
      </sheetData>
      <sheetData sheetId="7">
        <row r="44">
          <cell r="B44">
            <v>769357000</v>
          </cell>
          <cell r="C44">
            <v>1200844415</v>
          </cell>
          <cell r="D44">
            <v>174665000</v>
          </cell>
          <cell r="E44">
            <v>233426008</v>
          </cell>
          <cell r="F44">
            <v>486942000</v>
          </cell>
          <cell r="G44">
            <v>739280017</v>
          </cell>
          <cell r="H44">
            <v>0</v>
          </cell>
          <cell r="I44">
            <v>0</v>
          </cell>
          <cell r="J44">
            <v>0</v>
          </cell>
          <cell r="K44">
            <v>14643721</v>
          </cell>
          <cell r="L44">
            <v>8593000</v>
          </cell>
          <cell r="M44">
            <v>34434945</v>
          </cell>
          <cell r="N44">
            <v>7920000</v>
          </cell>
          <cell r="O44">
            <v>153581400</v>
          </cell>
          <cell r="P44">
            <v>8000000</v>
          </cell>
          <cell r="Q44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view="pageBreakPreview" zoomScaleSheetLayoutView="100" workbookViewId="0">
      <selection sqref="A1:D1"/>
    </sheetView>
  </sheetViews>
  <sheetFormatPr defaultRowHeight="15.75" x14ac:dyDescent="0.25"/>
  <cols>
    <col min="1" max="1" width="74.5703125" style="88" customWidth="1"/>
    <col min="2" max="2" width="16.28515625" style="88" customWidth="1"/>
    <col min="3" max="3" width="19" style="95" customWidth="1"/>
    <col min="4" max="5" width="19.42578125" style="95" customWidth="1"/>
    <col min="6" max="6" width="19.7109375" style="88" customWidth="1"/>
    <col min="7" max="7" width="16.85546875" style="88" bestFit="1" customWidth="1"/>
    <col min="8" max="16384" width="9.140625" style="88"/>
  </cols>
  <sheetData>
    <row r="1" spans="1:5" ht="20.100000000000001" customHeight="1" x14ac:dyDescent="0.25">
      <c r="A1" s="707" t="s">
        <v>481</v>
      </c>
      <c r="B1" s="708"/>
      <c r="C1" s="708"/>
      <c r="D1" s="708"/>
      <c r="E1" s="633"/>
    </row>
    <row r="2" spans="1:5" ht="20.100000000000001" customHeight="1" x14ac:dyDescent="0.25">
      <c r="A2" s="2"/>
      <c r="B2" s="643"/>
      <c r="C2" s="3"/>
      <c r="D2" s="3"/>
      <c r="E2" s="3"/>
    </row>
    <row r="3" spans="1:5" ht="39" customHeight="1" x14ac:dyDescent="0.25">
      <c r="A3" s="709" t="s">
        <v>196</v>
      </c>
      <c r="B3" s="710"/>
      <c r="C3" s="710"/>
      <c r="D3" s="710"/>
      <c r="E3" s="634"/>
    </row>
    <row r="4" spans="1:5" ht="20.100000000000001" customHeight="1" x14ac:dyDescent="0.25">
      <c r="A4" s="2" t="s">
        <v>187</v>
      </c>
      <c r="B4" s="643"/>
      <c r="C4" s="3"/>
      <c r="D4" s="3"/>
      <c r="E4" s="3"/>
    </row>
    <row r="5" spans="1:5" ht="20.100000000000001" customHeight="1" thickBot="1" x14ac:dyDescent="0.3">
      <c r="A5" s="4"/>
      <c r="B5" s="5"/>
      <c r="C5" s="5"/>
      <c r="D5" s="639"/>
      <c r="E5" s="639" t="s">
        <v>5</v>
      </c>
    </row>
    <row r="6" spans="1:5" ht="31.5" customHeight="1" thickBot="1" x14ac:dyDescent="0.3">
      <c r="A6" s="711" t="s">
        <v>1</v>
      </c>
      <c r="B6" s="712"/>
      <c r="C6" s="333"/>
      <c r="D6" s="334" t="s">
        <v>2</v>
      </c>
      <c r="E6" s="334" t="s">
        <v>404</v>
      </c>
    </row>
    <row r="7" spans="1:5" ht="20.100000000000001" customHeight="1" x14ac:dyDescent="0.25">
      <c r="A7" s="82" t="s">
        <v>3</v>
      </c>
      <c r="B7" s="89"/>
      <c r="C7" s="87"/>
      <c r="D7" s="87"/>
      <c r="E7" s="87"/>
    </row>
    <row r="8" spans="1:5" ht="20.100000000000001" customHeight="1" x14ac:dyDescent="0.25">
      <c r="A8" s="98" t="s">
        <v>4</v>
      </c>
      <c r="B8" s="99" t="s">
        <v>5</v>
      </c>
      <c r="C8" s="100" t="s">
        <v>5</v>
      </c>
      <c r="D8" s="101"/>
      <c r="E8" s="101"/>
    </row>
    <row r="9" spans="1:5" ht="20.100000000000001" customHeight="1" x14ac:dyDescent="0.25">
      <c r="A9" s="98" t="s">
        <v>197</v>
      </c>
      <c r="B9" s="99"/>
      <c r="C9" s="100"/>
      <c r="D9" s="101"/>
      <c r="E9" s="101"/>
    </row>
    <row r="10" spans="1:5" ht="20.100000000000001" customHeight="1" x14ac:dyDescent="0.25">
      <c r="A10" s="713" t="s">
        <v>198</v>
      </c>
      <c r="B10" s="714"/>
      <c r="C10" s="90">
        <v>195337000</v>
      </c>
      <c r="D10" s="90">
        <v>195337000</v>
      </c>
      <c r="E10" s="90">
        <v>195337000</v>
      </c>
    </row>
    <row r="11" spans="1:5" ht="20.100000000000001" customHeight="1" x14ac:dyDescent="0.25">
      <c r="A11" s="713" t="s">
        <v>199</v>
      </c>
      <c r="B11" s="714"/>
      <c r="C11" s="90">
        <v>29491750</v>
      </c>
      <c r="D11" s="90">
        <v>0</v>
      </c>
      <c r="E11" s="90">
        <v>0</v>
      </c>
    </row>
    <row r="12" spans="1:5" ht="20.100000000000001" customHeight="1" x14ac:dyDescent="0.25">
      <c r="A12" s="713" t="s">
        <v>200</v>
      </c>
      <c r="B12" s="714"/>
      <c r="C12" s="90">
        <v>0</v>
      </c>
      <c r="D12" s="90"/>
      <c r="E12" s="90"/>
    </row>
    <row r="13" spans="1:5" ht="20.100000000000001" customHeight="1" x14ac:dyDescent="0.25">
      <c r="A13" s="661" t="s">
        <v>201</v>
      </c>
      <c r="B13" s="662"/>
      <c r="C13" s="90">
        <v>54560000</v>
      </c>
      <c r="D13" s="90">
        <v>50339000</v>
      </c>
      <c r="E13" s="90">
        <f>50339000-302</f>
        <v>50338698</v>
      </c>
    </row>
    <row r="14" spans="1:5" ht="20.100000000000001" customHeight="1" x14ac:dyDescent="0.25">
      <c r="A14" s="713" t="s">
        <v>200</v>
      </c>
      <c r="B14" s="714"/>
      <c r="C14" s="90">
        <v>50338698</v>
      </c>
      <c r="D14" s="90"/>
      <c r="E14" s="90"/>
    </row>
    <row r="15" spans="1:5" ht="20.100000000000001" customHeight="1" x14ac:dyDescent="0.25">
      <c r="A15" s="661" t="s">
        <v>202</v>
      </c>
      <c r="B15" s="662"/>
      <c r="C15" s="90">
        <v>0</v>
      </c>
      <c r="D15" s="90">
        <v>0</v>
      </c>
      <c r="E15" s="90">
        <v>0</v>
      </c>
    </row>
    <row r="16" spans="1:5" ht="20.100000000000001" customHeight="1" x14ac:dyDescent="0.25">
      <c r="A16" s="661" t="s">
        <v>203</v>
      </c>
      <c r="B16" s="662"/>
      <c r="C16" s="90">
        <v>32733200</v>
      </c>
      <c r="D16" s="90">
        <v>32733000</v>
      </c>
      <c r="E16" s="90">
        <f>32733000+200</f>
        <v>32733200</v>
      </c>
    </row>
    <row r="17" spans="1:5" ht="20.100000000000001" customHeight="1" x14ac:dyDescent="0.25">
      <c r="A17" s="661" t="s">
        <v>204</v>
      </c>
      <c r="B17" s="662"/>
      <c r="C17" s="90">
        <v>55444500</v>
      </c>
      <c r="D17" s="90">
        <v>0</v>
      </c>
      <c r="E17" s="90">
        <v>0</v>
      </c>
    </row>
    <row r="18" spans="1:5" ht="20.100000000000001" customHeight="1" x14ac:dyDescent="0.25">
      <c r="A18" s="713" t="s">
        <v>200</v>
      </c>
      <c r="B18" s="714"/>
      <c r="C18" s="90">
        <v>0</v>
      </c>
      <c r="D18" s="90"/>
      <c r="E18" s="90"/>
    </row>
    <row r="19" spans="1:5" ht="20.100000000000001" customHeight="1" x14ac:dyDescent="0.25">
      <c r="A19" s="661" t="s">
        <v>205</v>
      </c>
      <c r="B19" s="662"/>
      <c r="C19" s="90">
        <v>1384650</v>
      </c>
      <c r="D19" s="90">
        <v>0</v>
      </c>
      <c r="E19" s="90">
        <v>0</v>
      </c>
    </row>
    <row r="20" spans="1:5" ht="20.100000000000001" customHeight="1" x14ac:dyDescent="0.25">
      <c r="A20" s="713" t="s">
        <v>200</v>
      </c>
      <c r="B20" s="714"/>
      <c r="C20" s="90">
        <v>0</v>
      </c>
      <c r="D20" s="90"/>
      <c r="E20" s="90"/>
    </row>
    <row r="21" spans="1:5" ht="20.100000000000001" customHeight="1" x14ac:dyDescent="0.25">
      <c r="A21" s="661" t="s">
        <v>206</v>
      </c>
      <c r="B21" s="662"/>
      <c r="C21" s="90">
        <v>3503000</v>
      </c>
      <c r="D21" s="90">
        <v>3503000</v>
      </c>
      <c r="E21" s="90">
        <v>3503000</v>
      </c>
    </row>
    <row r="22" spans="1:5" ht="20.100000000000001" customHeight="1" x14ac:dyDescent="0.25">
      <c r="A22" s="713" t="s">
        <v>200</v>
      </c>
      <c r="B22" s="714"/>
      <c r="C22" s="90">
        <v>3503000</v>
      </c>
      <c r="D22" s="90"/>
      <c r="E22" s="90"/>
    </row>
    <row r="23" spans="1:5" ht="20.100000000000001" customHeight="1" x14ac:dyDescent="0.25">
      <c r="A23" s="661" t="s">
        <v>6</v>
      </c>
      <c r="B23" s="102">
        <f>C11+C13-C14+C17+C19</f>
        <v>90542202</v>
      </c>
      <c r="C23" s="90"/>
      <c r="D23" s="90"/>
      <c r="E23" s="90"/>
    </row>
    <row r="24" spans="1:5" ht="20.100000000000001" customHeight="1" thickBot="1" x14ac:dyDescent="0.3">
      <c r="A24" s="335" t="s">
        <v>207</v>
      </c>
      <c r="B24" s="336"/>
      <c r="C24" s="337">
        <v>1448308</v>
      </c>
      <c r="D24" s="337"/>
      <c r="E24" s="337">
        <v>1448308</v>
      </c>
    </row>
    <row r="25" spans="1:5" ht="19.5" customHeight="1" thickBot="1" x14ac:dyDescent="0.3">
      <c r="A25" s="719" t="s">
        <v>208</v>
      </c>
      <c r="B25" s="720"/>
      <c r="C25" s="342">
        <f>C10+C12+C14+C15+C16+C18+C20+C22+C24</f>
        <v>283360206</v>
      </c>
      <c r="D25" s="342">
        <f>SUM(D10:D24)</f>
        <v>281912000</v>
      </c>
      <c r="E25" s="342">
        <f>SUM(E10:E24)</f>
        <v>283360206</v>
      </c>
    </row>
    <row r="26" spans="1:5" ht="19.5" customHeight="1" x14ac:dyDescent="0.25">
      <c r="A26" s="721" t="s">
        <v>209</v>
      </c>
      <c r="B26" s="722"/>
      <c r="C26" s="101"/>
      <c r="D26" s="101"/>
      <c r="E26" s="101"/>
    </row>
    <row r="27" spans="1:5" s="37" customFormat="1" ht="20.100000000000001" customHeight="1" x14ac:dyDescent="0.2">
      <c r="A27" s="661" t="s">
        <v>210</v>
      </c>
      <c r="B27" s="662"/>
      <c r="C27" s="90">
        <v>370039664</v>
      </c>
      <c r="D27" s="90">
        <v>350135000</v>
      </c>
      <c r="E27" s="90">
        <v>370039664</v>
      </c>
    </row>
    <row r="28" spans="1:5" s="37" customFormat="1" ht="20.100000000000001" customHeight="1" x14ac:dyDescent="0.2">
      <c r="A28" s="661" t="s">
        <v>211</v>
      </c>
      <c r="B28" s="662"/>
      <c r="C28" s="90"/>
      <c r="D28" s="90"/>
      <c r="E28" s="90"/>
    </row>
    <row r="29" spans="1:5" s="37" customFormat="1" ht="20.100000000000001" customHeight="1" x14ac:dyDescent="0.2">
      <c r="A29" s="661" t="s">
        <v>212</v>
      </c>
      <c r="B29" s="662"/>
      <c r="C29" s="90">
        <v>58388267</v>
      </c>
      <c r="D29" s="90">
        <v>68255000</v>
      </c>
      <c r="E29" s="90">
        <v>58388267</v>
      </c>
    </row>
    <row r="30" spans="1:5" s="37" customFormat="1" ht="20.100000000000001" customHeight="1" x14ac:dyDescent="0.2">
      <c r="A30" s="661" t="s">
        <v>213</v>
      </c>
      <c r="B30" s="662"/>
      <c r="C30" s="90"/>
      <c r="D30" s="90"/>
      <c r="E30" s="90"/>
    </row>
    <row r="31" spans="1:5" s="37" customFormat="1" ht="20.100000000000001" customHeight="1" x14ac:dyDescent="0.2">
      <c r="A31" s="335" t="s">
        <v>214</v>
      </c>
      <c r="B31" s="338"/>
      <c r="C31" s="337">
        <f>13673336+167560</f>
        <v>13840896</v>
      </c>
      <c r="D31" s="337"/>
      <c r="E31" s="90">
        <f>SUM(C31)</f>
        <v>13840896</v>
      </c>
    </row>
    <row r="32" spans="1:5" s="37" customFormat="1" ht="20.100000000000001" customHeight="1" thickBot="1" x14ac:dyDescent="0.25">
      <c r="A32" s="661" t="s">
        <v>458</v>
      </c>
      <c r="B32" s="662"/>
      <c r="C32" s="90">
        <v>15147091</v>
      </c>
      <c r="D32" s="90"/>
      <c r="E32" s="90">
        <f>SUM(C32)</f>
        <v>15147091</v>
      </c>
    </row>
    <row r="33" spans="1:5" s="37" customFormat="1" ht="20.100000000000001" customHeight="1" thickBot="1" x14ac:dyDescent="0.25">
      <c r="A33" s="719" t="s">
        <v>209</v>
      </c>
      <c r="B33" s="720"/>
      <c r="C33" s="342">
        <f>SUM(C27:C32)</f>
        <v>457415918</v>
      </c>
      <c r="D33" s="342">
        <f t="shared" ref="D33:E33" si="0">SUM(D27:D32)</f>
        <v>418390000</v>
      </c>
      <c r="E33" s="342">
        <f t="shared" si="0"/>
        <v>457415918</v>
      </c>
    </row>
    <row r="34" spans="1:5" s="37" customFormat="1" ht="20.100000000000001" customHeight="1" x14ac:dyDescent="0.2">
      <c r="A34" s="721" t="s">
        <v>215</v>
      </c>
      <c r="B34" s="722"/>
      <c r="C34" s="101"/>
      <c r="D34" s="101"/>
      <c r="E34" s="101"/>
    </row>
    <row r="35" spans="1:5" s="37" customFormat="1" ht="20.100000000000001" customHeight="1" x14ac:dyDescent="0.2">
      <c r="A35" s="83" t="s">
        <v>7</v>
      </c>
      <c r="B35" s="664"/>
      <c r="C35" s="91"/>
      <c r="D35" s="91"/>
      <c r="E35" s="91"/>
    </row>
    <row r="36" spans="1:5" s="37" customFormat="1" ht="20.100000000000001" customHeight="1" x14ac:dyDescent="0.2">
      <c r="A36" s="723" t="s">
        <v>216</v>
      </c>
      <c r="B36" s="724"/>
      <c r="C36" s="90">
        <v>80804000</v>
      </c>
      <c r="D36" s="90">
        <v>80804000</v>
      </c>
      <c r="E36" s="90">
        <v>80804000</v>
      </c>
    </row>
    <row r="37" spans="1:5" s="37" customFormat="1" ht="20.100000000000001" customHeight="1" x14ac:dyDescent="0.2">
      <c r="A37" s="661" t="s">
        <v>217</v>
      </c>
      <c r="B37" s="662"/>
      <c r="C37" s="90">
        <f>SUM(B38:B48)</f>
        <v>187364881</v>
      </c>
      <c r="D37" s="90">
        <v>154053000</v>
      </c>
      <c r="E37" s="90">
        <f>SUM(B38:B48)</f>
        <v>187364881</v>
      </c>
    </row>
    <row r="38" spans="1:5" s="37" customFormat="1" ht="20.100000000000001" customHeight="1" x14ac:dyDescent="0.2">
      <c r="A38" s="661" t="s">
        <v>227</v>
      </c>
      <c r="B38" s="103">
        <v>14700000</v>
      </c>
      <c r="C38" s="90"/>
      <c r="D38" s="90"/>
      <c r="E38" s="90"/>
    </row>
    <row r="39" spans="1:5" s="37" customFormat="1" ht="20.100000000000001" customHeight="1" x14ac:dyDescent="0.2">
      <c r="A39" s="661" t="s">
        <v>228</v>
      </c>
      <c r="B39" s="103">
        <v>22500000</v>
      </c>
      <c r="C39" s="90"/>
      <c r="D39" s="90"/>
      <c r="E39" s="90"/>
    </row>
    <row r="40" spans="1:5" s="37" customFormat="1" ht="20.100000000000001" customHeight="1" x14ac:dyDescent="0.2">
      <c r="A40" s="661" t="s">
        <v>229</v>
      </c>
      <c r="B40" s="103">
        <f>31117856-1765984+548064</f>
        <v>29899936</v>
      </c>
      <c r="C40" s="90"/>
      <c r="D40" s="90"/>
      <c r="E40" s="90"/>
    </row>
    <row r="41" spans="1:5" s="37" customFormat="1" ht="20.100000000000001" customHeight="1" x14ac:dyDescent="0.2">
      <c r="A41" s="661" t="s">
        <v>230</v>
      </c>
      <c r="B41" s="103">
        <f>775000-50000-550000</f>
        <v>175000</v>
      </c>
      <c r="C41" s="90"/>
      <c r="D41" s="90"/>
      <c r="E41" s="90"/>
    </row>
    <row r="42" spans="1:5" s="37" customFormat="1" ht="20.100000000000001" customHeight="1" x14ac:dyDescent="0.2">
      <c r="A42" s="661" t="s">
        <v>231</v>
      </c>
      <c r="B42" s="103">
        <f>15015000+3276000+8190000</f>
        <v>26481000</v>
      </c>
      <c r="C42" s="90"/>
      <c r="D42" s="90"/>
      <c r="E42" s="90"/>
    </row>
    <row r="43" spans="1:5" s="37" customFormat="1" ht="20.100000000000001" customHeight="1" x14ac:dyDescent="0.2">
      <c r="A43" s="661" t="s">
        <v>232</v>
      </c>
      <c r="B43" s="103">
        <v>2500000</v>
      </c>
      <c r="C43" s="90"/>
      <c r="D43" s="90"/>
      <c r="E43" s="90"/>
    </row>
    <row r="44" spans="1:5" s="37" customFormat="1" ht="20.100000000000001" customHeight="1" x14ac:dyDescent="0.2">
      <c r="A44" s="661" t="s">
        <v>233</v>
      </c>
      <c r="B44" s="103">
        <f>8338500+490500</f>
        <v>8829000</v>
      </c>
      <c r="C44" s="90"/>
      <c r="D44" s="90"/>
      <c r="E44" s="90"/>
    </row>
    <row r="45" spans="1:5" s="37" customFormat="1" ht="20.100000000000001" customHeight="1" x14ac:dyDescent="0.2">
      <c r="A45" s="661" t="s">
        <v>234</v>
      </c>
      <c r="B45" s="103">
        <v>5500000</v>
      </c>
      <c r="C45" s="90"/>
      <c r="D45" s="90"/>
      <c r="E45" s="90"/>
    </row>
    <row r="46" spans="1:5" s="37" customFormat="1" ht="20.100000000000001" customHeight="1" x14ac:dyDescent="0.2">
      <c r="A46" s="661" t="s">
        <v>235</v>
      </c>
      <c r="B46" s="103">
        <f>2976000+744000</f>
        <v>3720000</v>
      </c>
      <c r="C46" s="90"/>
      <c r="D46" s="90"/>
      <c r="E46" s="90"/>
    </row>
    <row r="47" spans="1:5" s="37" customFormat="1" ht="20.100000000000001" customHeight="1" x14ac:dyDescent="0.2">
      <c r="A47" s="661" t="s">
        <v>236</v>
      </c>
      <c r="B47" s="103">
        <v>2604000</v>
      </c>
      <c r="C47" s="90"/>
      <c r="D47" s="90"/>
      <c r="E47" s="90"/>
    </row>
    <row r="48" spans="1:5" s="37" customFormat="1" ht="20.100000000000001" customHeight="1" x14ac:dyDescent="0.2">
      <c r="A48" s="661" t="s">
        <v>237</v>
      </c>
      <c r="B48" s="103">
        <f>48026520+21895465+533960</f>
        <v>70455945</v>
      </c>
      <c r="C48" s="90"/>
      <c r="D48" s="90"/>
      <c r="E48" s="90"/>
    </row>
    <row r="49" spans="1:5" s="37" customFormat="1" ht="20.100000000000001" customHeight="1" x14ac:dyDescent="0.2">
      <c r="A49" s="661" t="s">
        <v>218</v>
      </c>
      <c r="B49" s="662"/>
      <c r="C49" s="90">
        <f>SUM(B51:B52)</f>
        <v>308258120</v>
      </c>
      <c r="D49" s="90">
        <v>305409000</v>
      </c>
      <c r="E49" s="90">
        <f>SUM(B51:B52)</f>
        <v>308258120</v>
      </c>
    </row>
    <row r="50" spans="1:5" s="37" customFormat="1" ht="20.100000000000001" customHeight="1" x14ac:dyDescent="0.2">
      <c r="A50" s="723" t="s">
        <v>219</v>
      </c>
      <c r="B50" s="724"/>
      <c r="C50" s="90"/>
      <c r="D50" s="90"/>
      <c r="E50" s="90"/>
    </row>
    <row r="51" spans="1:5" s="37" customFormat="1" ht="20.100000000000001" customHeight="1" x14ac:dyDescent="0.2">
      <c r="A51" s="661" t="s">
        <v>238</v>
      </c>
      <c r="B51" s="104">
        <f>205877160-2606040</f>
        <v>203271120</v>
      </c>
      <c r="C51" s="90"/>
      <c r="D51" s="90"/>
      <c r="E51" s="90"/>
    </row>
    <row r="52" spans="1:5" s="37" customFormat="1" ht="20.100000000000001" customHeight="1" x14ac:dyDescent="0.2">
      <c r="A52" s="661" t="s">
        <v>239</v>
      </c>
      <c r="B52" s="104">
        <f>99532000+5455000</f>
        <v>104987000</v>
      </c>
      <c r="C52" s="90"/>
      <c r="D52" s="90"/>
      <c r="E52" s="90"/>
    </row>
    <row r="53" spans="1:5" s="37" customFormat="1" ht="20.100000000000001" customHeight="1" x14ac:dyDescent="0.2">
      <c r="A53" s="661" t="s">
        <v>220</v>
      </c>
      <c r="B53" s="104"/>
      <c r="C53" s="90">
        <f>SUM(B54:B55)</f>
        <v>167402106</v>
      </c>
      <c r="D53" s="90">
        <v>165391000</v>
      </c>
      <c r="E53" s="90">
        <f>SUM(B54:B55)</f>
        <v>167402106</v>
      </c>
    </row>
    <row r="54" spans="1:5" s="37" customFormat="1" ht="20.100000000000001" customHeight="1" x14ac:dyDescent="0.2">
      <c r="A54" s="661" t="s">
        <v>240</v>
      </c>
      <c r="B54" s="104">
        <f>44831040-456960+391680</f>
        <v>44765760</v>
      </c>
      <c r="C54" s="90"/>
      <c r="D54" s="90"/>
      <c r="E54" s="90"/>
    </row>
    <row r="55" spans="1:5" s="37" customFormat="1" ht="20.100000000000001" customHeight="1" x14ac:dyDescent="0.2">
      <c r="A55" s="661" t="s">
        <v>241</v>
      </c>
      <c r="B55" s="104">
        <f>120559456+861273+1+1215616</f>
        <v>122636346</v>
      </c>
      <c r="C55" s="90"/>
      <c r="D55" s="90"/>
      <c r="E55" s="90"/>
    </row>
    <row r="56" spans="1:5" s="37" customFormat="1" ht="20.100000000000001" customHeight="1" x14ac:dyDescent="0.2">
      <c r="A56" s="661" t="s">
        <v>221</v>
      </c>
      <c r="B56" s="104">
        <f>19807390+5420-5173932</f>
        <v>14638878</v>
      </c>
      <c r="C56" s="90">
        <f>SUM(B56)</f>
        <v>14638878</v>
      </c>
      <c r="D56" s="90">
        <v>19807000</v>
      </c>
      <c r="E56" s="90">
        <f>SUM(B56)-390</f>
        <v>14638488</v>
      </c>
    </row>
    <row r="57" spans="1:5" s="37" customFormat="1" ht="20.100000000000001" customHeight="1" x14ac:dyDescent="0.2">
      <c r="A57" s="105" t="s">
        <v>405</v>
      </c>
      <c r="B57" s="106"/>
      <c r="C57" s="107">
        <v>4526280</v>
      </c>
      <c r="D57" s="90">
        <v>4526000</v>
      </c>
      <c r="E57" s="90">
        <f>SUM(C57)</f>
        <v>4526280</v>
      </c>
    </row>
    <row r="58" spans="1:5" s="37" customFormat="1" ht="20.100000000000001" customHeight="1" x14ac:dyDescent="0.2">
      <c r="A58" s="339" t="s">
        <v>406</v>
      </c>
      <c r="B58" s="340"/>
      <c r="C58" s="341"/>
      <c r="D58" s="337"/>
      <c r="E58" s="337"/>
    </row>
    <row r="59" spans="1:5" s="37" customFormat="1" ht="20.100000000000001" customHeight="1" x14ac:dyDescent="0.2">
      <c r="A59" s="105" t="s">
        <v>407</v>
      </c>
      <c r="B59" s="340"/>
      <c r="C59" s="341">
        <f>34645518+27283696+13348400+6610410</f>
        <v>81888024</v>
      </c>
      <c r="D59" s="337"/>
      <c r="E59" s="337">
        <f>SUM(C59)</f>
        <v>81888024</v>
      </c>
    </row>
    <row r="60" spans="1:5" s="37" customFormat="1" ht="20.100000000000001" customHeight="1" x14ac:dyDescent="0.2">
      <c r="A60" s="105" t="s">
        <v>408</v>
      </c>
      <c r="B60" s="340"/>
      <c r="C60" s="341">
        <f>4240465+4287375+2083345+1045956</f>
        <v>11657141</v>
      </c>
      <c r="D60" s="111"/>
      <c r="E60" s="337">
        <f>SUM(C60)</f>
        <v>11657141</v>
      </c>
    </row>
    <row r="61" spans="1:5" s="37" customFormat="1" ht="20.100000000000001" customHeight="1" thickBot="1" x14ac:dyDescent="0.25">
      <c r="A61" s="339" t="s">
        <v>409</v>
      </c>
      <c r="B61" s="340"/>
      <c r="C61" s="341"/>
      <c r="D61" s="7"/>
      <c r="E61" s="480"/>
    </row>
    <row r="62" spans="1:5" s="37" customFormat="1" ht="21" customHeight="1" x14ac:dyDescent="0.2">
      <c r="A62" s="717" t="s">
        <v>215</v>
      </c>
      <c r="B62" s="718"/>
      <c r="C62" s="343">
        <f>SUM(C36:C60)</f>
        <v>856539430</v>
      </c>
      <c r="D62" s="343">
        <f>SUM(D36:D57)</f>
        <v>729990000</v>
      </c>
      <c r="E62" s="343">
        <f>SUM(E36:E60)</f>
        <v>856539040</v>
      </c>
    </row>
    <row r="63" spans="1:5" s="37" customFormat="1" ht="20.100000000000001" customHeight="1" thickBot="1" x14ac:dyDescent="0.25">
      <c r="A63" s="344" t="s">
        <v>7</v>
      </c>
      <c r="B63" s="345"/>
      <c r="C63" s="346"/>
      <c r="D63" s="346"/>
      <c r="E63" s="346"/>
    </row>
    <row r="64" spans="1:5" ht="31.5" customHeight="1" thickBot="1" x14ac:dyDescent="0.3">
      <c r="A64" s="711" t="s">
        <v>1</v>
      </c>
      <c r="B64" s="712"/>
      <c r="C64" s="333"/>
      <c r="D64" s="334" t="s">
        <v>2</v>
      </c>
      <c r="E64" s="334" t="s">
        <v>404</v>
      </c>
    </row>
    <row r="65" spans="1:5" s="37" customFormat="1" ht="20.100000000000001" customHeight="1" x14ac:dyDescent="0.2">
      <c r="A65" s="725" t="s">
        <v>222</v>
      </c>
      <c r="B65" s="726"/>
      <c r="C65" s="7"/>
      <c r="D65" s="7"/>
      <c r="E65" s="7"/>
    </row>
    <row r="66" spans="1:5" ht="20.100000000000001" customHeight="1" x14ac:dyDescent="0.25">
      <c r="A66" s="125" t="s">
        <v>223</v>
      </c>
      <c r="B66" s="481">
        <v>23409900</v>
      </c>
      <c r="C66" s="126"/>
      <c r="D66" s="126">
        <v>23410000</v>
      </c>
      <c r="E66" s="126">
        <f>SUM(B66)</f>
        <v>23409900</v>
      </c>
    </row>
    <row r="67" spans="1:5" ht="19.5" customHeight="1" x14ac:dyDescent="0.25">
      <c r="A67" s="661" t="s">
        <v>224</v>
      </c>
      <c r="B67" s="104"/>
      <c r="C67" s="90"/>
      <c r="D67" s="90"/>
      <c r="E67" s="90"/>
    </row>
    <row r="68" spans="1:5" ht="20.100000000000001" customHeight="1" x14ac:dyDescent="0.25">
      <c r="A68" s="661" t="s">
        <v>225</v>
      </c>
      <c r="B68" s="106">
        <v>15369000</v>
      </c>
      <c r="C68" s="90"/>
      <c r="D68" s="90">
        <v>15369000</v>
      </c>
      <c r="E68" s="90">
        <v>15369000</v>
      </c>
    </row>
    <row r="69" spans="1:5" ht="20.100000000000001" customHeight="1" x14ac:dyDescent="0.25">
      <c r="A69" s="335" t="s">
        <v>226</v>
      </c>
      <c r="B69" s="340"/>
      <c r="C69" s="337"/>
      <c r="D69" s="337"/>
      <c r="E69" s="337"/>
    </row>
    <row r="70" spans="1:5" ht="20.100000000000001" customHeight="1" thickBot="1" x14ac:dyDescent="0.3">
      <c r="A70" s="335" t="s">
        <v>410</v>
      </c>
      <c r="B70" s="340">
        <f>1938735+1977620+957620+488184</f>
        <v>5362159</v>
      </c>
      <c r="C70" s="337"/>
      <c r="D70" s="337"/>
      <c r="E70" s="337">
        <f>SUM(B70)</f>
        <v>5362159</v>
      </c>
    </row>
    <row r="71" spans="1:5" ht="20.100000000000001" customHeight="1" thickBot="1" x14ac:dyDescent="0.3">
      <c r="A71" s="715" t="s">
        <v>222</v>
      </c>
      <c r="B71" s="716"/>
      <c r="C71" s="342">
        <f>SUM(B66:B70)</f>
        <v>44141059</v>
      </c>
      <c r="D71" s="342">
        <f>SUM(D66:D70)</f>
        <v>38779000</v>
      </c>
      <c r="E71" s="342">
        <f>SUM(E66:E70)</f>
        <v>44141059</v>
      </c>
    </row>
    <row r="72" spans="1:5" ht="20.100000000000001" customHeight="1" x14ac:dyDescent="0.25">
      <c r="A72" s="335" t="s">
        <v>411</v>
      </c>
      <c r="B72" s="340">
        <f>5036008+3146380+3058174+245372</f>
        <v>11485934</v>
      </c>
      <c r="C72" s="337"/>
      <c r="D72" s="337"/>
      <c r="E72" s="337">
        <f>SUM(B72)</f>
        <v>11485934</v>
      </c>
    </row>
    <row r="73" spans="1:5" ht="20.100000000000001" customHeight="1" x14ac:dyDescent="0.25">
      <c r="A73" s="661" t="s">
        <v>459</v>
      </c>
      <c r="B73" s="106">
        <v>1882700</v>
      </c>
      <c r="C73" s="90"/>
      <c r="D73" s="90"/>
      <c r="E73" s="90">
        <f>SUM(B73)</f>
        <v>1882700</v>
      </c>
    </row>
    <row r="74" spans="1:5" ht="20.100000000000001" customHeight="1" x14ac:dyDescent="0.25">
      <c r="A74" s="335" t="s">
        <v>624</v>
      </c>
      <c r="B74" s="340">
        <v>37765112</v>
      </c>
      <c r="C74" s="337"/>
      <c r="D74" s="337"/>
      <c r="E74" s="90">
        <f t="shared" ref="E74:E79" si="1">SUM(B74)</f>
        <v>37765112</v>
      </c>
    </row>
    <row r="75" spans="1:5" ht="20.100000000000001" customHeight="1" x14ac:dyDescent="0.25">
      <c r="A75" s="335" t="s">
        <v>461</v>
      </c>
      <c r="B75" s="340">
        <v>440000</v>
      </c>
      <c r="C75" s="337"/>
      <c r="D75" s="337"/>
      <c r="E75" s="90">
        <f t="shared" si="1"/>
        <v>440000</v>
      </c>
    </row>
    <row r="76" spans="1:5" ht="20.100000000000001" customHeight="1" x14ac:dyDescent="0.25">
      <c r="A76" s="335" t="s">
        <v>625</v>
      </c>
      <c r="B76" s="340">
        <v>35755000</v>
      </c>
      <c r="C76" s="337"/>
      <c r="D76" s="337"/>
      <c r="E76" s="90">
        <f t="shared" si="1"/>
        <v>35755000</v>
      </c>
    </row>
    <row r="77" spans="1:5" ht="20.100000000000001" customHeight="1" x14ac:dyDescent="0.25">
      <c r="A77" s="335" t="s">
        <v>626</v>
      </c>
      <c r="B77" s="340">
        <v>12000000</v>
      </c>
      <c r="C77" s="337"/>
      <c r="D77" s="337"/>
      <c r="E77" s="90">
        <f t="shared" si="1"/>
        <v>12000000</v>
      </c>
    </row>
    <row r="78" spans="1:5" ht="20.100000000000001" customHeight="1" x14ac:dyDescent="0.25">
      <c r="A78" s="335" t="s">
        <v>627</v>
      </c>
      <c r="B78" s="340">
        <v>24655170</v>
      </c>
      <c r="C78" s="337"/>
      <c r="D78" s="337"/>
      <c r="E78" s="90">
        <f t="shared" si="1"/>
        <v>24655170</v>
      </c>
    </row>
    <row r="79" spans="1:5" ht="20.100000000000001" customHeight="1" thickBot="1" x14ac:dyDescent="0.3">
      <c r="A79" s="335" t="s">
        <v>654</v>
      </c>
      <c r="B79" s="340">
        <v>11250798</v>
      </c>
      <c r="C79" s="337"/>
      <c r="D79" s="337"/>
      <c r="E79" s="90">
        <f t="shared" si="1"/>
        <v>11250798</v>
      </c>
    </row>
    <row r="80" spans="1:5" ht="20.100000000000001" customHeight="1" thickBot="1" x14ac:dyDescent="0.3">
      <c r="A80" s="715" t="s">
        <v>412</v>
      </c>
      <c r="B80" s="716"/>
      <c r="C80" s="342">
        <f>SUM(B72:B79)</f>
        <v>135234714</v>
      </c>
      <c r="D80" s="342">
        <v>0</v>
      </c>
      <c r="E80" s="342">
        <f>SUM(E72:E79)</f>
        <v>135234714</v>
      </c>
    </row>
    <row r="81" spans="1:6" ht="20.100000000000001" customHeight="1" thickBot="1" x14ac:dyDescent="0.3">
      <c r="A81" s="715" t="s">
        <v>628</v>
      </c>
      <c r="B81" s="716"/>
      <c r="C81" s="342">
        <v>16917000</v>
      </c>
      <c r="D81" s="342">
        <f>SUM(D76:D80)</f>
        <v>0</v>
      </c>
      <c r="E81" s="342">
        <f>SUM(C81)</f>
        <v>16917000</v>
      </c>
    </row>
    <row r="82" spans="1:6" ht="20.100000000000001" customHeight="1" x14ac:dyDescent="0.25">
      <c r="A82" s="731" t="s">
        <v>8</v>
      </c>
      <c r="B82" s="732"/>
      <c r="C82" s="347"/>
      <c r="D82" s="348">
        <f>D25+D33+D62+D71+D80+D81</f>
        <v>1469071000</v>
      </c>
      <c r="E82" s="348">
        <f>E25+E33+E62+E71+E80+E81</f>
        <v>1793607937</v>
      </c>
      <c r="F82" s="95"/>
    </row>
    <row r="83" spans="1:6" ht="20.100000000000001" customHeight="1" x14ac:dyDescent="0.25">
      <c r="A83" s="733" t="s">
        <v>9</v>
      </c>
      <c r="B83" s="734"/>
      <c r="C83" s="415"/>
      <c r="D83" s="416">
        <f>7800000+4000000</f>
        <v>11800000</v>
      </c>
      <c r="E83" s="416">
        <f>7800000+4000000+279181021+154912345+225994567+155982431</f>
        <v>827870364</v>
      </c>
    </row>
    <row r="84" spans="1:6" ht="20.100000000000001" customHeight="1" thickBot="1" x14ac:dyDescent="0.3">
      <c r="A84" s="733" t="s">
        <v>413</v>
      </c>
      <c r="B84" s="734"/>
      <c r="C84" s="349"/>
      <c r="D84" s="350">
        <v>0</v>
      </c>
      <c r="E84" s="350">
        <v>11119721</v>
      </c>
    </row>
    <row r="85" spans="1:6" ht="20.100000000000001" customHeight="1" thickBot="1" x14ac:dyDescent="0.3">
      <c r="A85" s="663" t="s">
        <v>10</v>
      </c>
      <c r="B85" s="351"/>
      <c r="C85" s="352"/>
      <c r="D85" s="353">
        <f>SUM(D82:D84)</f>
        <v>1480871000</v>
      </c>
      <c r="E85" s="353">
        <f>SUM(E82:E84)</f>
        <v>2632598022</v>
      </c>
      <c r="F85" s="95"/>
    </row>
    <row r="86" spans="1:6" ht="20.100000000000001" customHeight="1" thickBot="1" x14ac:dyDescent="0.3">
      <c r="A86" s="747" t="s">
        <v>11</v>
      </c>
      <c r="B86" s="748"/>
      <c r="C86" s="354"/>
      <c r="D86" s="342">
        <v>0</v>
      </c>
      <c r="E86" s="342">
        <f>963356861+771162000+838906063</f>
        <v>2573424924</v>
      </c>
      <c r="F86" s="95"/>
    </row>
    <row r="87" spans="1:6" ht="20.100000000000001" customHeight="1" x14ac:dyDescent="0.25">
      <c r="A87" s="749" t="s">
        <v>12</v>
      </c>
      <c r="B87" s="750"/>
      <c r="C87" s="10"/>
      <c r="D87" s="7"/>
      <c r="E87" s="7"/>
    </row>
    <row r="88" spans="1:6" ht="20.100000000000001" customHeight="1" x14ac:dyDescent="0.25">
      <c r="A88" s="741" t="s">
        <v>13</v>
      </c>
      <c r="B88" s="742"/>
      <c r="C88" s="108"/>
      <c r="D88" s="90"/>
      <c r="E88" s="90"/>
    </row>
    <row r="89" spans="1:6" ht="20.100000000000001" customHeight="1" x14ac:dyDescent="0.25">
      <c r="A89" s="713" t="s">
        <v>14</v>
      </c>
      <c r="B89" s="714"/>
      <c r="C89" s="90"/>
      <c r="D89" s="90">
        <v>564500000</v>
      </c>
      <c r="E89" s="90">
        <f>SUM(C90+C93)</f>
        <v>584262000</v>
      </c>
    </row>
    <row r="90" spans="1:6" ht="20.100000000000001" customHeight="1" x14ac:dyDescent="0.25">
      <c r="A90" s="713" t="s">
        <v>15</v>
      </c>
      <c r="B90" s="714"/>
      <c r="C90" s="90">
        <f>B91+B92</f>
        <v>579062000</v>
      </c>
      <c r="D90" s="90"/>
      <c r="E90" s="90"/>
    </row>
    <row r="91" spans="1:6" ht="20.100000000000001" customHeight="1" x14ac:dyDescent="0.25">
      <c r="A91" s="661" t="s">
        <v>16</v>
      </c>
      <c r="B91" s="109">
        <f>560000000+18562000</f>
        <v>578562000</v>
      </c>
      <c r="C91" s="90"/>
      <c r="D91" s="90"/>
      <c r="E91" s="90"/>
    </row>
    <row r="92" spans="1:6" ht="20.100000000000001" customHeight="1" x14ac:dyDescent="0.25">
      <c r="A92" s="661" t="s">
        <v>17</v>
      </c>
      <c r="B92" s="109">
        <v>500000</v>
      </c>
      <c r="C92" s="90"/>
      <c r="D92" s="90"/>
      <c r="E92" s="90"/>
    </row>
    <row r="93" spans="1:6" ht="20.100000000000001" customHeight="1" x14ac:dyDescent="0.25">
      <c r="A93" s="713" t="s">
        <v>18</v>
      </c>
      <c r="B93" s="714"/>
      <c r="C93" s="90">
        <f>4000000+1200000</f>
        <v>5200000</v>
      </c>
      <c r="D93" s="90"/>
      <c r="E93" s="90"/>
    </row>
    <row r="94" spans="1:6" ht="20.100000000000001" customHeight="1" x14ac:dyDescent="0.25">
      <c r="A94" s="661" t="s">
        <v>19</v>
      </c>
      <c r="B94" s="110"/>
      <c r="C94" s="90"/>
      <c r="D94" s="90">
        <v>40200000</v>
      </c>
      <c r="E94" s="90">
        <f>SUM(C95:C96)</f>
        <v>42953000</v>
      </c>
    </row>
    <row r="95" spans="1:6" ht="20.100000000000001" customHeight="1" x14ac:dyDescent="0.25">
      <c r="A95" s="743" t="s">
        <v>20</v>
      </c>
      <c r="B95" s="744"/>
      <c r="C95" s="90">
        <f>40000000+2753000</f>
        <v>42753000</v>
      </c>
      <c r="D95" s="111"/>
      <c r="E95" s="111"/>
    </row>
    <row r="96" spans="1:6" ht="20.100000000000001" customHeight="1" x14ac:dyDescent="0.25">
      <c r="A96" s="743" t="s">
        <v>21</v>
      </c>
      <c r="B96" s="744"/>
      <c r="C96" s="90">
        <v>200000</v>
      </c>
      <c r="D96" s="111"/>
      <c r="E96" s="111"/>
    </row>
    <row r="97" spans="1:5" ht="20.100000000000001" customHeight="1" x14ac:dyDescent="0.25">
      <c r="A97" s="713" t="s">
        <v>22</v>
      </c>
      <c r="B97" s="714"/>
      <c r="C97" s="90"/>
      <c r="D97" s="90">
        <v>3000000</v>
      </c>
      <c r="E97" s="90">
        <v>3000000</v>
      </c>
    </row>
    <row r="98" spans="1:5" ht="20.100000000000001" customHeight="1" x14ac:dyDescent="0.25">
      <c r="A98" s="661" t="s">
        <v>23</v>
      </c>
      <c r="B98" s="662"/>
      <c r="C98" s="90">
        <v>2000000</v>
      </c>
      <c r="D98" s="90"/>
      <c r="E98" s="90"/>
    </row>
    <row r="99" spans="1:5" ht="20.100000000000001" customHeight="1" x14ac:dyDescent="0.25">
      <c r="A99" s="661" t="s">
        <v>24</v>
      </c>
      <c r="B99" s="662"/>
      <c r="C99" s="90">
        <v>1000000</v>
      </c>
      <c r="D99" s="90"/>
      <c r="E99" s="90"/>
    </row>
    <row r="100" spans="1:5" ht="20.100000000000001" customHeight="1" thickBot="1" x14ac:dyDescent="0.3">
      <c r="A100" s="83" t="s">
        <v>25</v>
      </c>
      <c r="B100" s="84"/>
      <c r="C100" s="92">
        <f>9040000+4000000</f>
        <v>13040000</v>
      </c>
      <c r="D100" s="92">
        <v>9040000</v>
      </c>
      <c r="E100" s="92">
        <f>SUM(C100)</f>
        <v>13040000</v>
      </c>
    </row>
    <row r="101" spans="1:5" ht="20.100000000000001" customHeight="1" thickBot="1" x14ac:dyDescent="0.3">
      <c r="A101" s="735" t="s">
        <v>26</v>
      </c>
      <c r="B101" s="736"/>
      <c r="C101" s="342"/>
      <c r="D101" s="342">
        <f>SUM(D88:D100)</f>
        <v>616740000</v>
      </c>
      <c r="E101" s="342">
        <f>SUM(E88:E100)</f>
        <v>643255000</v>
      </c>
    </row>
    <row r="102" spans="1:5" ht="20.100000000000001" customHeight="1" thickBot="1" x14ac:dyDescent="0.3">
      <c r="A102" s="655" t="s">
        <v>27</v>
      </c>
      <c r="B102" s="656"/>
      <c r="C102" s="342"/>
      <c r="D102" s="342">
        <f>309247000+164845000</f>
        <v>474092000</v>
      </c>
      <c r="E102" s="342">
        <f>309247000+164845000+10000000-19551727-12750865</f>
        <v>451789408</v>
      </c>
    </row>
    <row r="103" spans="1:5" ht="20.100000000000001" customHeight="1" x14ac:dyDescent="0.25">
      <c r="A103" s="745" t="s">
        <v>28</v>
      </c>
      <c r="B103" s="746"/>
      <c r="C103" s="11"/>
      <c r="D103" s="8"/>
      <c r="E103" s="8"/>
    </row>
    <row r="104" spans="1:5" ht="20.100000000000001" customHeight="1" x14ac:dyDescent="0.25">
      <c r="A104" s="737" t="s">
        <v>29</v>
      </c>
      <c r="B104" s="738"/>
      <c r="C104" s="112"/>
      <c r="D104" s="176">
        <v>95543000</v>
      </c>
      <c r="E104" s="176">
        <f>95543000-6515000+15080196</f>
        <v>104108196</v>
      </c>
    </row>
    <row r="105" spans="1:5" ht="20.100000000000001" customHeight="1" thickBot="1" x14ac:dyDescent="0.3">
      <c r="A105" s="80" t="s">
        <v>30</v>
      </c>
      <c r="B105" s="81"/>
      <c r="C105" s="12"/>
      <c r="D105" s="93">
        <v>20000000</v>
      </c>
      <c r="E105" s="93">
        <f>20000000-20000000</f>
        <v>0</v>
      </c>
    </row>
    <row r="106" spans="1:5" ht="20.100000000000001" customHeight="1" thickBot="1" x14ac:dyDescent="0.3">
      <c r="A106" s="727" t="s">
        <v>31</v>
      </c>
      <c r="B106" s="728"/>
      <c r="C106" s="355"/>
      <c r="D106" s="353">
        <f>SUM(D104:D105)</f>
        <v>115543000</v>
      </c>
      <c r="E106" s="353">
        <f>SUM(E104:E105)</f>
        <v>104108196</v>
      </c>
    </row>
    <row r="107" spans="1:5" s="94" customFormat="1" ht="20.100000000000001" customHeight="1" x14ac:dyDescent="0.25">
      <c r="A107" s="729" t="s">
        <v>32</v>
      </c>
      <c r="B107" s="730"/>
      <c r="C107" s="356"/>
      <c r="D107" s="343">
        <f>25328000</f>
        <v>25328000</v>
      </c>
      <c r="E107" s="343">
        <f>25328000-6050000-9551727-268273+240000</f>
        <v>9698000</v>
      </c>
    </row>
    <row r="108" spans="1:5" s="94" customFormat="1" ht="20.100000000000001" customHeight="1" thickBot="1" x14ac:dyDescent="0.3">
      <c r="A108" s="739" t="s">
        <v>33</v>
      </c>
      <c r="B108" s="740"/>
      <c r="C108" s="357"/>
      <c r="D108" s="358">
        <f>16096000</f>
        <v>16096000</v>
      </c>
      <c r="E108" s="358">
        <f>16096000-7366000-6190000</f>
        <v>2540000</v>
      </c>
    </row>
    <row r="109" spans="1:5" ht="20.100000000000001" customHeight="1" thickBot="1" x14ac:dyDescent="0.3">
      <c r="A109" s="727" t="s">
        <v>34</v>
      </c>
      <c r="B109" s="728"/>
      <c r="C109" s="355"/>
      <c r="D109" s="353">
        <f>SUM(D85+D86+D101+D102+D106+D107+D108)</f>
        <v>2728670000</v>
      </c>
      <c r="E109" s="353">
        <f>SUM(E85+E86+E101+E102+E106+E107+E108)</f>
        <v>6417413550</v>
      </c>
    </row>
    <row r="110" spans="1:5" ht="20.100000000000001" customHeight="1" x14ac:dyDescent="0.25">
      <c r="A110" s="659" t="s">
        <v>35</v>
      </c>
      <c r="B110" s="660"/>
      <c r="C110" s="6"/>
      <c r="D110" s="6"/>
      <c r="E110" s="6"/>
    </row>
    <row r="111" spans="1:5" ht="20.100000000000001" customHeight="1" thickBot="1" x14ac:dyDescent="0.3">
      <c r="A111" s="85" t="s">
        <v>186</v>
      </c>
      <c r="B111" s="86"/>
      <c r="C111" s="7"/>
      <c r="D111" s="92">
        <f>273553000+53540000</f>
        <v>327093000</v>
      </c>
      <c r="E111" s="92">
        <f>273553000+53540000+95846411</f>
        <v>422939411</v>
      </c>
    </row>
    <row r="112" spans="1:5" ht="20.100000000000001" customHeight="1" thickBot="1" x14ac:dyDescent="0.3">
      <c r="A112" s="657" t="s">
        <v>36</v>
      </c>
      <c r="B112" s="658"/>
      <c r="C112" s="355"/>
      <c r="D112" s="353">
        <f>SUM(D111:D111)</f>
        <v>327093000</v>
      </c>
      <c r="E112" s="353">
        <f>SUM(E111:E111)</f>
        <v>422939411</v>
      </c>
    </row>
    <row r="113" spans="1:7" ht="20.100000000000001" customHeight="1" thickBot="1" x14ac:dyDescent="0.3">
      <c r="A113" s="727" t="s">
        <v>37</v>
      </c>
      <c r="B113" s="728"/>
      <c r="C113" s="355"/>
      <c r="D113" s="353">
        <f>D109+D112</f>
        <v>3055763000</v>
      </c>
      <c r="E113" s="353">
        <f>E109+E112</f>
        <v>6840352961</v>
      </c>
      <c r="F113" s="95"/>
      <c r="G113" s="95"/>
    </row>
    <row r="114" spans="1:7" ht="20.100000000000001" customHeight="1" x14ac:dyDescent="0.25"/>
    <row r="115" spans="1:7" ht="20.100000000000001" customHeight="1" x14ac:dyDescent="0.25">
      <c r="F115" s="95"/>
    </row>
    <row r="116" spans="1:7" ht="20.100000000000001" customHeight="1" x14ac:dyDescent="0.25"/>
    <row r="117" spans="1:7" ht="20.100000000000001" customHeight="1" x14ac:dyDescent="0.25">
      <c r="B117" s="96"/>
      <c r="C117" s="97"/>
      <c r="D117" s="97"/>
      <c r="E117" s="97"/>
    </row>
  </sheetData>
  <mergeCells count="42">
    <mergeCell ref="A113:B113"/>
    <mergeCell ref="A84:B84"/>
    <mergeCell ref="A90:B90"/>
    <mergeCell ref="A93:B93"/>
    <mergeCell ref="A97:B97"/>
    <mergeCell ref="A101:B101"/>
    <mergeCell ref="A104:B104"/>
    <mergeCell ref="A109:B109"/>
    <mergeCell ref="A108:B108"/>
    <mergeCell ref="A88:B88"/>
    <mergeCell ref="A96:B96"/>
    <mergeCell ref="A103:B103"/>
    <mergeCell ref="A86:B86"/>
    <mergeCell ref="A87:B87"/>
    <mergeCell ref="A89:B89"/>
    <mergeCell ref="A95:B95"/>
    <mergeCell ref="A106:B106"/>
    <mergeCell ref="A107:B107"/>
    <mergeCell ref="A81:B81"/>
    <mergeCell ref="A82:B82"/>
    <mergeCell ref="A83:B83"/>
    <mergeCell ref="A80:B80"/>
    <mergeCell ref="A12:B12"/>
    <mergeCell ref="A62:B62"/>
    <mergeCell ref="A25:B25"/>
    <mergeCell ref="A33:B33"/>
    <mergeCell ref="A14:B14"/>
    <mergeCell ref="A18:B18"/>
    <mergeCell ref="A20:B20"/>
    <mergeCell ref="A22:B22"/>
    <mergeCell ref="A26:B26"/>
    <mergeCell ref="A34:B34"/>
    <mergeCell ref="A36:B36"/>
    <mergeCell ref="A50:B50"/>
    <mergeCell ref="A71:B71"/>
    <mergeCell ref="A65:B65"/>
    <mergeCell ref="A64:B64"/>
    <mergeCell ref="A1:D1"/>
    <mergeCell ref="A3:D3"/>
    <mergeCell ref="A6:B6"/>
    <mergeCell ref="A10:B10"/>
    <mergeCell ref="A11:B11"/>
  </mergeCells>
  <pageMargins left="0.7" right="0.7" top="0.75" bottom="0.75" header="0.3" footer="0.3"/>
  <pageSetup paperSize="9" scale="58" orientation="portrait" horizontalDpi="300" verticalDpi="300" r:id="rId1"/>
  <rowBreaks count="1" manualBreakCount="1">
    <brk id="63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BreakPreview" zoomScaleSheetLayoutView="100" workbookViewId="0">
      <selection sqref="A1:H1"/>
    </sheetView>
  </sheetViews>
  <sheetFormatPr defaultRowHeight="15" x14ac:dyDescent="0.25"/>
  <cols>
    <col min="1" max="1" width="44.140625" customWidth="1"/>
    <col min="2" max="6" width="11.42578125" customWidth="1"/>
    <col min="7" max="8" width="13.85546875" customWidth="1"/>
    <col min="9" max="12" width="11.42578125" customWidth="1"/>
  </cols>
  <sheetData>
    <row r="1" spans="1:12" s="37" customFormat="1" ht="15.75" x14ac:dyDescent="0.25">
      <c r="A1" s="827" t="s">
        <v>650</v>
      </c>
      <c r="B1" s="827"/>
      <c r="C1" s="827"/>
      <c r="D1" s="827"/>
      <c r="E1" s="827"/>
      <c r="F1" s="827"/>
      <c r="G1" s="827"/>
      <c r="H1" s="827"/>
      <c r="I1" s="239"/>
      <c r="J1" s="9"/>
      <c r="K1" s="9"/>
      <c r="L1" s="9"/>
    </row>
    <row r="2" spans="1:12" s="37" customFormat="1" ht="15.75" x14ac:dyDescent="0.25">
      <c r="A2" s="240"/>
      <c r="B2" s="240"/>
      <c r="C2" s="240"/>
      <c r="D2" s="240"/>
      <c r="E2" s="240"/>
      <c r="F2" s="240"/>
      <c r="G2" s="240"/>
      <c r="H2" s="240"/>
      <c r="I2" s="239"/>
      <c r="J2" s="9"/>
      <c r="K2" s="9"/>
      <c r="L2" s="9"/>
    </row>
    <row r="3" spans="1:12" s="66" customFormat="1" ht="19.5" x14ac:dyDescent="0.25">
      <c r="A3" s="828" t="s">
        <v>351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</row>
    <row r="4" spans="1:12" ht="15.75" thickBot="1" x14ac:dyDescent="0.3">
      <c r="A4" s="829" t="s">
        <v>0</v>
      </c>
      <c r="B4" s="829"/>
      <c r="C4" s="829"/>
      <c r="D4" s="829"/>
      <c r="E4" s="829"/>
      <c r="F4" s="829"/>
      <c r="G4" s="829"/>
      <c r="H4" s="829"/>
      <c r="I4" s="829"/>
      <c r="J4" s="829"/>
      <c r="K4" s="829"/>
      <c r="L4" s="829"/>
    </row>
    <row r="5" spans="1:12" s="241" customFormat="1" ht="15.75" thickBot="1" x14ac:dyDescent="0.3">
      <c r="A5" s="830" t="s">
        <v>342</v>
      </c>
      <c r="B5" s="238" t="s">
        <v>67</v>
      </c>
      <c r="C5" s="238" t="s">
        <v>68</v>
      </c>
      <c r="D5" s="238" t="s">
        <v>69</v>
      </c>
      <c r="E5" s="238" t="s">
        <v>70</v>
      </c>
      <c r="F5" s="238" t="s">
        <v>71</v>
      </c>
      <c r="G5" s="238" t="s">
        <v>72</v>
      </c>
      <c r="H5" s="238" t="s">
        <v>73</v>
      </c>
      <c r="I5" s="238" t="s">
        <v>74</v>
      </c>
      <c r="J5" s="833" t="s">
        <v>184</v>
      </c>
      <c r="K5" s="834"/>
      <c r="L5" s="835"/>
    </row>
    <row r="6" spans="1:12" s="241" customFormat="1" ht="15.75" thickBot="1" x14ac:dyDescent="0.3">
      <c r="A6" s="831"/>
      <c r="B6" s="820" t="s">
        <v>42</v>
      </c>
      <c r="C6" s="820" t="s">
        <v>43</v>
      </c>
      <c r="D6" s="820" t="s">
        <v>44</v>
      </c>
      <c r="E6" s="820" t="s">
        <v>53</v>
      </c>
      <c r="F6" s="820" t="s">
        <v>45</v>
      </c>
      <c r="G6" s="820" t="s">
        <v>47</v>
      </c>
      <c r="H6" s="820" t="s">
        <v>46</v>
      </c>
      <c r="I6" s="820" t="s">
        <v>48</v>
      </c>
      <c r="J6" s="821" t="s">
        <v>51</v>
      </c>
      <c r="K6" s="822"/>
      <c r="L6" s="823"/>
    </row>
    <row r="7" spans="1:12" s="241" customFormat="1" ht="15.75" thickBot="1" x14ac:dyDescent="0.3">
      <c r="A7" s="831"/>
      <c r="B7" s="820"/>
      <c r="C7" s="820"/>
      <c r="D7" s="820"/>
      <c r="E7" s="820"/>
      <c r="F7" s="820"/>
      <c r="G7" s="820"/>
      <c r="H7" s="820"/>
      <c r="I7" s="820"/>
      <c r="J7" s="824"/>
      <c r="K7" s="825"/>
      <c r="L7" s="826"/>
    </row>
    <row r="8" spans="1:12" s="241" customFormat="1" ht="45.75" customHeight="1" thickBot="1" x14ac:dyDescent="0.3">
      <c r="A8" s="832"/>
      <c r="B8" s="820"/>
      <c r="C8" s="820"/>
      <c r="D8" s="820"/>
      <c r="E8" s="820"/>
      <c r="F8" s="820"/>
      <c r="G8" s="820"/>
      <c r="H8" s="820"/>
      <c r="I8" s="820"/>
      <c r="J8" s="642" t="s">
        <v>76</v>
      </c>
      <c r="K8" s="642" t="s">
        <v>77</v>
      </c>
      <c r="L8" s="642" t="s">
        <v>51</v>
      </c>
    </row>
    <row r="9" spans="1:12" s="36" customFormat="1" x14ac:dyDescent="0.25">
      <c r="A9" s="242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</row>
    <row r="10" spans="1:12" s="246" customFormat="1" x14ac:dyDescent="0.25">
      <c r="A10" s="244" t="s">
        <v>52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</row>
    <row r="11" spans="1:12" x14ac:dyDescent="0.25">
      <c r="A11" s="247" t="s">
        <v>343</v>
      </c>
      <c r="B11" s="248">
        <v>11738</v>
      </c>
      <c r="C11" s="248">
        <v>2582</v>
      </c>
      <c r="D11" s="248"/>
      <c r="E11" s="248"/>
      <c r="F11" s="248"/>
      <c r="G11" s="248"/>
      <c r="H11" s="248"/>
      <c r="I11" s="248"/>
      <c r="J11" s="248">
        <f>SUM(B11:F11)</f>
        <v>14320</v>
      </c>
      <c r="K11" s="248">
        <f>SUM(G11:I11)</f>
        <v>0</v>
      </c>
      <c r="L11" s="248">
        <f>SUM(B11:I11)</f>
        <v>14320</v>
      </c>
    </row>
    <row r="12" spans="1:12" ht="63.75" x14ac:dyDescent="0.25">
      <c r="A12" s="249" t="s">
        <v>352</v>
      </c>
      <c r="B12" s="250">
        <f>286996+13935+12416+2380</f>
        <v>315727</v>
      </c>
      <c r="C12" s="250">
        <f>63139+3067+2731+524</f>
        <v>69461</v>
      </c>
      <c r="D12" s="250"/>
      <c r="E12" s="250"/>
      <c r="F12" s="250"/>
      <c r="G12" s="250"/>
      <c r="H12" s="250"/>
      <c r="I12" s="250"/>
      <c r="J12" s="250">
        <f>SUM(B12:F12)</f>
        <v>385188</v>
      </c>
      <c r="K12" s="250">
        <f>SUM(G12:I12)</f>
        <v>0</v>
      </c>
      <c r="L12" s="250">
        <f>SUM(B12:I12)</f>
        <v>385188</v>
      </c>
    </row>
    <row r="13" spans="1:12" ht="51" x14ac:dyDescent="0.25">
      <c r="A13" s="249" t="s">
        <v>353</v>
      </c>
      <c r="B13" s="250">
        <f>14599+223</f>
        <v>14822</v>
      </c>
      <c r="C13" s="250">
        <f>3212+49</f>
        <v>3261</v>
      </c>
      <c r="D13" s="250">
        <f>50444-10139</f>
        <v>40305</v>
      </c>
      <c r="E13" s="250"/>
      <c r="F13" s="250"/>
      <c r="G13" s="250"/>
      <c r="H13" s="250"/>
      <c r="I13" s="250"/>
      <c r="J13" s="250">
        <f>SUM(B13:F13)</f>
        <v>58388</v>
      </c>
      <c r="K13" s="250">
        <f>SUM(G13:I13)</f>
        <v>0</v>
      </c>
      <c r="L13" s="250">
        <f>SUM(B13:I13)</f>
        <v>58388</v>
      </c>
    </row>
    <row r="14" spans="1:12" ht="63.75" x14ac:dyDescent="0.25">
      <c r="A14" s="249" t="s">
        <v>453</v>
      </c>
      <c r="B14" s="250">
        <f>11208+137</f>
        <v>11345</v>
      </c>
      <c r="C14" s="250">
        <f>2465+30</f>
        <v>2495</v>
      </c>
      <c r="D14" s="250"/>
      <c r="E14" s="250"/>
      <c r="F14" s="250"/>
      <c r="G14" s="250"/>
      <c r="H14" s="250"/>
      <c r="I14" s="250"/>
      <c r="J14" s="250">
        <f>SUM(B14:F14)</f>
        <v>13840</v>
      </c>
      <c r="K14" s="250">
        <f>SUM(G14:I14)</f>
        <v>0</v>
      </c>
      <c r="L14" s="250">
        <f>SUM(B14:I14)</f>
        <v>13840</v>
      </c>
    </row>
    <row r="15" spans="1:12" ht="51.75" thickBot="1" x14ac:dyDescent="0.3">
      <c r="A15" s="251" t="s">
        <v>354</v>
      </c>
      <c r="B15" s="252"/>
      <c r="C15" s="252"/>
      <c r="D15" s="413">
        <f>72852+397</f>
        <v>73249</v>
      </c>
      <c r="E15" s="252"/>
      <c r="F15" s="252"/>
      <c r="G15" s="252"/>
      <c r="H15" s="252"/>
      <c r="I15" s="252"/>
      <c r="J15" s="252">
        <f>SUM(B15:F15)</f>
        <v>73249</v>
      </c>
      <c r="K15" s="252">
        <f>SUM(G15:I15)</f>
        <v>0</v>
      </c>
      <c r="L15" s="252">
        <f>SUM(B15:I15)</f>
        <v>73249</v>
      </c>
    </row>
    <row r="16" spans="1:12" s="253" customFormat="1" ht="15.75" thickBot="1" x14ac:dyDescent="0.3">
      <c r="A16" s="408" t="s">
        <v>167</v>
      </c>
      <c r="B16" s="409">
        <f t="shared" ref="B16:L16" si="0">SUM(B11:B15)</f>
        <v>353632</v>
      </c>
      <c r="C16" s="409">
        <f t="shared" si="0"/>
        <v>77799</v>
      </c>
      <c r="D16" s="409">
        <f t="shared" si="0"/>
        <v>113554</v>
      </c>
      <c r="E16" s="409">
        <f t="shared" si="0"/>
        <v>0</v>
      </c>
      <c r="F16" s="409">
        <f t="shared" si="0"/>
        <v>0</v>
      </c>
      <c r="G16" s="409">
        <f t="shared" si="0"/>
        <v>0</v>
      </c>
      <c r="H16" s="409">
        <f t="shared" si="0"/>
        <v>0</v>
      </c>
      <c r="I16" s="409">
        <f t="shared" si="0"/>
        <v>0</v>
      </c>
      <c r="J16" s="409">
        <f t="shared" si="0"/>
        <v>544985</v>
      </c>
      <c r="K16" s="409">
        <f t="shared" si="0"/>
        <v>0</v>
      </c>
      <c r="L16" s="409">
        <f t="shared" si="0"/>
        <v>544985</v>
      </c>
    </row>
    <row r="17" spans="1:12" s="36" customFormat="1" x14ac:dyDescent="0.25">
      <c r="A17" s="254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</row>
    <row r="18" spans="1:12" s="246" customFormat="1" ht="25.5" x14ac:dyDescent="0.25">
      <c r="A18" s="256" t="s">
        <v>185</v>
      </c>
      <c r="B18" s="257"/>
      <c r="C18" s="245"/>
      <c r="D18" s="245"/>
      <c r="E18" s="245"/>
      <c r="F18" s="245"/>
      <c r="G18" s="245"/>
      <c r="H18" s="245"/>
      <c r="I18" s="245"/>
      <c r="J18" s="245"/>
      <c r="K18" s="245"/>
      <c r="L18" s="245"/>
    </row>
    <row r="19" spans="1:12" x14ac:dyDescent="0.25">
      <c r="A19" s="258" t="s">
        <v>343</v>
      </c>
      <c r="B19" s="248">
        <v>886</v>
      </c>
      <c r="C19" s="248">
        <v>195</v>
      </c>
      <c r="D19" s="248"/>
      <c r="E19" s="248"/>
      <c r="F19" s="248"/>
      <c r="G19" s="248"/>
      <c r="H19" s="248"/>
      <c r="I19" s="248"/>
      <c r="J19" s="248">
        <f>SUM(B19:F19)</f>
        <v>1081</v>
      </c>
      <c r="K19" s="248">
        <f>SUM(G19:I19)</f>
        <v>0</v>
      </c>
      <c r="L19" s="248">
        <f>SUM(B19:I19)</f>
        <v>1081</v>
      </c>
    </row>
    <row r="20" spans="1:12" x14ac:dyDescent="0.25">
      <c r="A20" s="259" t="s">
        <v>344</v>
      </c>
      <c r="B20" s="250">
        <v>551</v>
      </c>
      <c r="C20" s="250">
        <v>149</v>
      </c>
      <c r="D20" s="250"/>
      <c r="E20" s="250"/>
      <c r="F20" s="250"/>
      <c r="G20" s="250"/>
      <c r="H20" s="250"/>
      <c r="I20" s="250"/>
      <c r="J20" s="250">
        <f>SUM(B20:F20)</f>
        <v>700</v>
      </c>
      <c r="K20" s="250">
        <f>SUM(G20:I20)</f>
        <v>0</v>
      </c>
      <c r="L20" s="248">
        <f>SUM(B20:I20)</f>
        <v>700</v>
      </c>
    </row>
    <row r="21" spans="1:12" x14ac:dyDescent="0.25">
      <c r="A21" s="259" t="s">
        <v>345</v>
      </c>
      <c r="B21" s="250">
        <v>236</v>
      </c>
      <c r="C21" s="250">
        <v>64</v>
      </c>
      <c r="D21" s="250"/>
      <c r="E21" s="250"/>
      <c r="F21" s="250"/>
      <c r="G21" s="250"/>
      <c r="H21" s="250"/>
      <c r="I21" s="250"/>
      <c r="J21" s="248">
        <f>SUM(B21:F21)</f>
        <v>300</v>
      </c>
      <c r="K21" s="248">
        <f>SUM(G21:I21)</f>
        <v>0</v>
      </c>
      <c r="L21" s="248">
        <f>SUM(B21:I21)</f>
        <v>300</v>
      </c>
    </row>
    <row r="22" spans="1:12" ht="63.75" x14ac:dyDescent="0.25">
      <c r="A22" s="259" t="s">
        <v>355</v>
      </c>
      <c r="B22" s="260"/>
      <c r="C22" s="260"/>
      <c r="D22" s="260">
        <v>23410</v>
      </c>
      <c r="E22" s="260"/>
      <c r="F22" s="260"/>
      <c r="G22" s="260"/>
      <c r="H22" s="260"/>
      <c r="I22" s="260"/>
      <c r="J22" s="261">
        <f>SUM(B22:F22)</f>
        <v>23410</v>
      </c>
      <c r="K22" s="261">
        <f>SUM(G22:I22)</f>
        <v>0</v>
      </c>
      <c r="L22" s="261">
        <f>SUM(B22:I22)</f>
        <v>23410</v>
      </c>
    </row>
    <row r="23" spans="1:12" ht="51.75" thickBot="1" x14ac:dyDescent="0.3">
      <c r="A23" s="258" t="s">
        <v>356</v>
      </c>
      <c r="B23" s="252"/>
      <c r="C23" s="252"/>
      <c r="D23" s="252">
        <v>3503</v>
      </c>
      <c r="E23" s="252"/>
      <c r="F23" s="252"/>
      <c r="G23" s="252"/>
      <c r="H23" s="252"/>
      <c r="I23" s="252"/>
      <c r="J23" s="252">
        <f>SUM(B23:F23)</f>
        <v>3503</v>
      </c>
      <c r="K23" s="252">
        <f>SUM(G23:I23)</f>
        <v>0</v>
      </c>
      <c r="L23" s="252">
        <f>SUM(B23:I23)</f>
        <v>3503</v>
      </c>
    </row>
    <row r="24" spans="1:12" s="264" customFormat="1" ht="26.25" thickBot="1" x14ac:dyDescent="0.3">
      <c r="A24" s="262" t="s">
        <v>346</v>
      </c>
      <c r="B24" s="263">
        <f>SUM(B19:B23)</f>
        <v>1673</v>
      </c>
      <c r="C24" s="263">
        <f t="shared" ref="C24:L24" si="1">SUM(C19:C23)</f>
        <v>408</v>
      </c>
      <c r="D24" s="263">
        <f t="shared" si="1"/>
        <v>26913</v>
      </c>
      <c r="E24" s="263">
        <f t="shared" si="1"/>
        <v>0</v>
      </c>
      <c r="F24" s="263">
        <f t="shared" si="1"/>
        <v>0</v>
      </c>
      <c r="G24" s="263">
        <f t="shared" si="1"/>
        <v>0</v>
      </c>
      <c r="H24" s="263">
        <f t="shared" si="1"/>
        <v>0</v>
      </c>
      <c r="I24" s="263">
        <f t="shared" si="1"/>
        <v>0</v>
      </c>
      <c r="J24" s="263">
        <f t="shared" si="1"/>
        <v>28994</v>
      </c>
      <c r="K24" s="263">
        <f t="shared" si="1"/>
        <v>0</v>
      </c>
      <c r="L24" s="263">
        <f t="shared" si="1"/>
        <v>28994</v>
      </c>
    </row>
    <row r="25" spans="1:12" s="36" customFormat="1" x14ac:dyDescent="0.25">
      <c r="A25" s="254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</row>
    <row r="26" spans="1:12" s="246" customFormat="1" x14ac:dyDescent="0.25">
      <c r="A26" s="265" t="s">
        <v>170</v>
      </c>
      <c r="B26" s="266"/>
      <c r="C26" s="266"/>
      <c r="D26" s="266"/>
      <c r="E26" s="266"/>
      <c r="F26" s="266"/>
      <c r="G26" s="267"/>
      <c r="H26" s="267"/>
      <c r="I26" s="267"/>
      <c r="J26" s="267"/>
      <c r="K26" s="267"/>
      <c r="L26" s="267"/>
    </row>
    <row r="27" spans="1:12" ht="64.5" thickBot="1" x14ac:dyDescent="0.3">
      <c r="A27" s="251" t="s">
        <v>357</v>
      </c>
      <c r="B27" s="268"/>
      <c r="C27" s="268"/>
      <c r="D27" s="270">
        <f>81187-457+861-116</f>
        <v>81475</v>
      </c>
      <c r="E27" s="268"/>
      <c r="F27" s="268"/>
      <c r="G27" s="250"/>
      <c r="H27" s="250"/>
      <c r="I27" s="250"/>
      <c r="J27" s="250">
        <f>SUM(B27:F27)</f>
        <v>81475</v>
      </c>
      <c r="K27" s="250">
        <f>SUM(G27:I27)</f>
        <v>0</v>
      </c>
      <c r="L27" s="250">
        <f>SUM(B27:I27)</f>
        <v>81475</v>
      </c>
    </row>
    <row r="28" spans="1:12" ht="77.25" thickBot="1" x14ac:dyDescent="0.3">
      <c r="A28" s="251" t="s">
        <v>358</v>
      </c>
      <c r="B28" s="268"/>
      <c r="C28" s="268"/>
      <c r="D28" s="268">
        <f>19807+5-5174</f>
        <v>14638</v>
      </c>
      <c r="E28" s="268"/>
      <c r="F28" s="268"/>
      <c r="G28" s="250"/>
      <c r="H28" s="250"/>
      <c r="I28" s="250"/>
      <c r="J28" s="272">
        <f>SUM(B28:F28)</f>
        <v>14638</v>
      </c>
      <c r="K28" s="272">
        <f>SUM(G28:I28)</f>
        <v>0</v>
      </c>
      <c r="L28" s="272">
        <f>SUM(B28:I28)</f>
        <v>14638</v>
      </c>
    </row>
    <row r="29" spans="1:12" s="36" customFormat="1" ht="51.75" thickBot="1" x14ac:dyDescent="0.3">
      <c r="A29" s="269" t="s">
        <v>359</v>
      </c>
      <c r="B29" s="270"/>
      <c r="C29" s="270"/>
      <c r="D29" s="270">
        <v>32733</v>
      </c>
      <c r="E29" s="270"/>
      <c r="F29" s="270"/>
      <c r="G29" s="271"/>
      <c r="H29" s="271"/>
      <c r="I29" s="271"/>
      <c r="J29" s="272">
        <f>SUM(B29:F29)</f>
        <v>32733</v>
      </c>
      <c r="K29" s="272">
        <f>SUM(G29:I29)</f>
        <v>0</v>
      </c>
      <c r="L29" s="272">
        <f>SUM(B29:I29)</f>
        <v>32733</v>
      </c>
    </row>
    <row r="30" spans="1:12" s="253" customFormat="1" ht="15.75" thickBot="1" x14ac:dyDescent="0.3">
      <c r="A30" s="273" t="s">
        <v>347</v>
      </c>
      <c r="B30" s="274">
        <f>SUM(B27:B29)</f>
        <v>0</v>
      </c>
      <c r="C30" s="274">
        <f t="shared" ref="C30:L30" si="2">SUM(C27:C29)</f>
        <v>0</v>
      </c>
      <c r="D30" s="274">
        <f t="shared" si="2"/>
        <v>128846</v>
      </c>
      <c r="E30" s="274">
        <f t="shared" si="2"/>
        <v>0</v>
      </c>
      <c r="F30" s="274">
        <f t="shared" si="2"/>
        <v>0</v>
      </c>
      <c r="G30" s="274">
        <f t="shared" si="2"/>
        <v>0</v>
      </c>
      <c r="H30" s="274">
        <f t="shared" si="2"/>
        <v>0</v>
      </c>
      <c r="I30" s="274">
        <f t="shared" si="2"/>
        <v>0</v>
      </c>
      <c r="J30" s="274">
        <f t="shared" si="2"/>
        <v>128846</v>
      </c>
      <c r="K30" s="274">
        <f t="shared" si="2"/>
        <v>0</v>
      </c>
      <c r="L30" s="274">
        <f t="shared" si="2"/>
        <v>128846</v>
      </c>
    </row>
    <row r="31" spans="1:12" s="277" customFormat="1" ht="15" customHeight="1" x14ac:dyDescent="0.25">
      <c r="A31" s="275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</row>
    <row r="32" spans="1:12" s="246" customFormat="1" x14ac:dyDescent="0.25">
      <c r="A32" s="278" t="s">
        <v>348</v>
      </c>
      <c r="B32" s="279"/>
      <c r="C32" s="280"/>
      <c r="D32" s="280"/>
      <c r="E32" s="280"/>
      <c r="F32" s="280"/>
      <c r="G32" s="280"/>
      <c r="H32" s="280"/>
      <c r="I32" s="280"/>
      <c r="J32" s="280"/>
      <c r="K32" s="280"/>
      <c r="L32" s="280"/>
    </row>
    <row r="33" spans="1:12" x14ac:dyDescent="0.25">
      <c r="A33" s="258" t="s">
        <v>343</v>
      </c>
      <c r="B33" s="248">
        <v>191</v>
      </c>
      <c r="C33" s="248">
        <v>42</v>
      </c>
      <c r="D33" s="248"/>
      <c r="E33" s="248"/>
      <c r="F33" s="248"/>
      <c r="G33" s="248"/>
      <c r="H33" s="248"/>
      <c r="I33" s="248"/>
      <c r="J33" s="248">
        <f>SUM(B33:F33)</f>
        <v>233</v>
      </c>
      <c r="K33" s="248">
        <f>SUM(G33:I33)</f>
        <v>0</v>
      </c>
      <c r="L33" s="248">
        <f>SUM(B33:I33)</f>
        <v>233</v>
      </c>
    </row>
    <row r="34" spans="1:12" ht="25.5" x14ac:dyDescent="0.25">
      <c r="A34" s="249" t="s">
        <v>361</v>
      </c>
      <c r="B34" s="250"/>
      <c r="C34" s="250"/>
      <c r="D34" s="250"/>
      <c r="E34" s="250"/>
      <c r="F34" s="250"/>
      <c r="G34" s="250">
        <v>1100</v>
      </c>
      <c r="H34" s="250"/>
      <c r="I34" s="250"/>
      <c r="J34" s="248">
        <f t="shared" ref="J34:J35" si="3">SUM(B34:F34)</f>
        <v>0</v>
      </c>
      <c r="K34" s="248">
        <f t="shared" ref="K34:K35" si="4">SUM(G34:I34)</f>
        <v>1100</v>
      </c>
      <c r="L34" s="248">
        <f t="shared" ref="L34:L35" si="5">SUM(B34:I34)</f>
        <v>1100</v>
      </c>
    </row>
    <row r="35" spans="1:12" ht="25.5" x14ac:dyDescent="0.25">
      <c r="A35" s="249" t="s">
        <v>362</v>
      </c>
      <c r="B35" s="250"/>
      <c r="C35" s="250"/>
      <c r="D35" s="250"/>
      <c r="E35" s="250"/>
      <c r="F35" s="250"/>
      <c r="G35" s="250"/>
      <c r="H35" s="250">
        <v>2500</v>
      </c>
      <c r="I35" s="250"/>
      <c r="J35" s="248">
        <f t="shared" si="3"/>
        <v>0</v>
      </c>
      <c r="K35" s="248">
        <f t="shared" si="4"/>
        <v>2500</v>
      </c>
      <c r="L35" s="248">
        <f t="shared" si="5"/>
        <v>2500</v>
      </c>
    </row>
    <row r="36" spans="1:12" ht="64.5" thickBot="1" x14ac:dyDescent="0.3">
      <c r="A36" s="259" t="s">
        <v>360</v>
      </c>
      <c r="B36" s="261">
        <v>11475</v>
      </c>
      <c r="C36" s="261">
        <v>2525</v>
      </c>
      <c r="D36" s="261">
        <v>1369</v>
      </c>
      <c r="E36" s="261"/>
      <c r="F36" s="261"/>
      <c r="G36" s="261"/>
      <c r="H36" s="261"/>
      <c r="I36" s="261"/>
      <c r="J36" s="261">
        <f>SUM(B36:F36)</f>
        <v>15369</v>
      </c>
      <c r="K36" s="261">
        <f>SUM(G36:I36)</f>
        <v>0</v>
      </c>
      <c r="L36" s="261">
        <f>SUM(B36:I36)</f>
        <v>15369</v>
      </c>
    </row>
    <row r="37" spans="1:12" s="253" customFormat="1" ht="15.75" thickBot="1" x14ac:dyDescent="0.3">
      <c r="A37" s="273" t="s">
        <v>349</v>
      </c>
      <c r="B37" s="263">
        <f t="shared" ref="B37:I37" si="6">SUM(B36)</f>
        <v>11475</v>
      </c>
      <c r="C37" s="263">
        <f t="shared" si="6"/>
        <v>2525</v>
      </c>
      <c r="D37" s="263">
        <f t="shared" si="6"/>
        <v>1369</v>
      </c>
      <c r="E37" s="263">
        <f t="shared" si="6"/>
        <v>0</v>
      </c>
      <c r="F37" s="263">
        <f t="shared" si="6"/>
        <v>0</v>
      </c>
      <c r="G37" s="263">
        <f t="shared" si="6"/>
        <v>0</v>
      </c>
      <c r="H37" s="263">
        <f t="shared" si="6"/>
        <v>0</v>
      </c>
      <c r="I37" s="263">
        <f t="shared" si="6"/>
        <v>0</v>
      </c>
      <c r="J37" s="263">
        <f>SUM(J33:J36)</f>
        <v>15602</v>
      </c>
      <c r="K37" s="263">
        <f t="shared" ref="K37:L37" si="7">SUM(K33:K36)</f>
        <v>3600</v>
      </c>
      <c r="L37" s="263">
        <f t="shared" si="7"/>
        <v>19202</v>
      </c>
    </row>
    <row r="38" spans="1:12" s="277" customFormat="1" ht="15" customHeight="1" x14ac:dyDescent="0.25">
      <c r="A38" s="275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</row>
    <row r="39" spans="1:12" s="246" customFormat="1" x14ac:dyDescent="0.25">
      <c r="A39" s="278" t="s">
        <v>177</v>
      </c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</row>
    <row r="40" spans="1:12" ht="51" x14ac:dyDescent="0.25">
      <c r="A40" s="269" t="s">
        <v>363</v>
      </c>
      <c r="B40" s="260">
        <v>160112</v>
      </c>
      <c r="C40" s="260">
        <v>35225</v>
      </c>
      <c r="D40" s="260"/>
      <c r="E40" s="260"/>
      <c r="F40" s="260"/>
      <c r="G40" s="260"/>
      <c r="H40" s="260"/>
      <c r="I40" s="260"/>
      <c r="J40" s="250">
        <f>SUM(B40:F40)</f>
        <v>195337</v>
      </c>
      <c r="K40" s="250">
        <f>SUM(G40:I40)</f>
        <v>0</v>
      </c>
      <c r="L40" s="250">
        <f>SUM(B40:I40)</f>
        <v>195337</v>
      </c>
    </row>
    <row r="41" spans="1:12" s="36" customFormat="1" ht="15.75" thickBot="1" x14ac:dyDescent="0.3">
      <c r="A41" s="414" t="s">
        <v>343</v>
      </c>
      <c r="B41" s="271">
        <v>917</v>
      </c>
      <c r="C41" s="271">
        <v>248</v>
      </c>
      <c r="D41" s="271"/>
      <c r="E41" s="271"/>
      <c r="F41" s="271"/>
      <c r="G41" s="271"/>
      <c r="H41" s="271"/>
      <c r="I41" s="271"/>
      <c r="J41" s="272">
        <f>SUM(B41:F41)</f>
        <v>1165</v>
      </c>
      <c r="K41" s="272">
        <f>SUM(G41:I41)</f>
        <v>0</v>
      </c>
      <c r="L41" s="272">
        <f>SUM(B41:I41)</f>
        <v>1165</v>
      </c>
    </row>
    <row r="42" spans="1:12" s="253" customFormat="1" ht="15.75" thickBot="1" x14ac:dyDescent="0.3">
      <c r="A42" s="273" t="s">
        <v>350</v>
      </c>
      <c r="B42" s="263">
        <f t="shared" ref="B42:L42" si="8">SUM(B40)</f>
        <v>160112</v>
      </c>
      <c r="C42" s="263">
        <f t="shared" si="8"/>
        <v>35225</v>
      </c>
      <c r="D42" s="263">
        <f t="shared" si="8"/>
        <v>0</v>
      </c>
      <c r="E42" s="263">
        <f t="shared" si="8"/>
        <v>0</v>
      </c>
      <c r="F42" s="263">
        <f t="shared" si="8"/>
        <v>0</v>
      </c>
      <c r="G42" s="263">
        <f t="shared" si="8"/>
        <v>0</v>
      </c>
      <c r="H42" s="263">
        <f t="shared" si="8"/>
        <v>0</v>
      </c>
      <c r="I42" s="263">
        <f t="shared" si="8"/>
        <v>0</v>
      </c>
      <c r="J42" s="263">
        <f t="shared" si="8"/>
        <v>195337</v>
      </c>
      <c r="K42" s="263">
        <f t="shared" si="8"/>
        <v>0</v>
      </c>
      <c r="L42" s="263">
        <f t="shared" si="8"/>
        <v>195337</v>
      </c>
    </row>
  </sheetData>
  <mergeCells count="14">
    <mergeCell ref="G6:G8"/>
    <mergeCell ref="H6:H8"/>
    <mergeCell ref="I6:I8"/>
    <mergeCell ref="J6:L7"/>
    <mergeCell ref="A1:H1"/>
    <mergeCell ref="A3:L3"/>
    <mergeCell ref="A4:L4"/>
    <mergeCell ref="A5:A8"/>
    <mergeCell ref="J5:L5"/>
    <mergeCell ref="B6:B8"/>
    <mergeCell ref="C6:C8"/>
    <mergeCell ref="D6:D8"/>
    <mergeCell ref="E6:E8"/>
    <mergeCell ref="F6:F8"/>
  </mergeCells>
  <pageMargins left="0.7" right="0.7" top="0.75" bottom="0.75" header="0.3" footer="0.3"/>
  <pageSetup paperSize="9" scale="48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7"/>
  <sheetViews>
    <sheetView view="pageBreakPreview" zoomScale="130" zoomScaleSheetLayoutView="130" workbookViewId="0"/>
  </sheetViews>
  <sheetFormatPr defaultRowHeight="15" x14ac:dyDescent="0.25"/>
  <cols>
    <col min="1" max="1" width="72.140625" customWidth="1"/>
    <col min="2" max="4" width="19.42578125" customWidth="1"/>
    <col min="5" max="5" width="17.5703125" bestFit="1" customWidth="1"/>
  </cols>
  <sheetData>
    <row r="1" spans="1:4" s="283" customFormat="1" x14ac:dyDescent="0.25">
      <c r="A1" s="281" t="s">
        <v>652</v>
      </c>
      <c r="B1" s="282"/>
      <c r="C1" s="282"/>
      <c r="D1" s="282"/>
    </row>
    <row r="2" spans="1:4" x14ac:dyDescent="0.25">
      <c r="A2" s="284"/>
      <c r="B2" s="285"/>
      <c r="C2" s="285"/>
      <c r="D2" s="285"/>
    </row>
    <row r="3" spans="1:4" x14ac:dyDescent="0.25">
      <c r="A3" s="284"/>
      <c r="B3" s="285"/>
      <c r="C3" s="285"/>
      <c r="D3" s="285"/>
    </row>
    <row r="4" spans="1:4" s="286" customFormat="1" x14ac:dyDescent="0.25">
      <c r="A4" s="836" t="s">
        <v>365</v>
      </c>
      <c r="B4" s="836"/>
      <c r="C4" s="836"/>
      <c r="D4" s="836"/>
    </row>
    <row r="5" spans="1:4" s="286" customFormat="1" x14ac:dyDescent="0.25">
      <c r="A5" s="836"/>
      <c r="B5" s="836"/>
      <c r="C5" s="836"/>
      <c r="D5" s="836"/>
    </row>
    <row r="6" spans="1:4" s="286" customFormat="1" x14ac:dyDescent="0.25">
      <c r="A6" s="836"/>
      <c r="B6" s="836"/>
      <c r="C6" s="836"/>
      <c r="D6" s="836"/>
    </row>
    <row r="7" spans="1:4" s="88" customFormat="1" ht="15.75" x14ac:dyDescent="0.25">
      <c r="A7" s="837" t="s">
        <v>454</v>
      </c>
      <c r="B7" s="837"/>
      <c r="C7" s="837"/>
      <c r="D7" s="837"/>
    </row>
    <row r="8" spans="1:4" s="470" customFormat="1" ht="63" customHeight="1" x14ac:dyDescent="0.25">
      <c r="A8" s="838" t="s">
        <v>364</v>
      </c>
      <c r="B8" s="839"/>
      <c r="C8" s="475" t="s">
        <v>2</v>
      </c>
      <c r="D8" s="475" t="s">
        <v>404</v>
      </c>
    </row>
    <row r="9" spans="1:4" s="88" customFormat="1" ht="24.75" customHeight="1" x14ac:dyDescent="0.25">
      <c r="A9" s="471" t="s">
        <v>129</v>
      </c>
      <c r="B9" s="471"/>
      <c r="C9" s="213">
        <v>50000000</v>
      </c>
      <c r="D9" s="213">
        <f>50000000-3950435+2844905-35597755</f>
        <v>13296715</v>
      </c>
    </row>
    <row r="10" spans="1:4" s="88" customFormat="1" ht="24.75" customHeight="1" x14ac:dyDescent="0.25">
      <c r="A10" s="471" t="s">
        <v>130</v>
      </c>
      <c r="B10" s="471"/>
      <c r="C10" s="213">
        <v>231934000</v>
      </c>
      <c r="D10" s="213">
        <f>SUM(B11+B13+B14+B18+B19+B20+B21+B22+B23+B24)</f>
        <v>2241418763</v>
      </c>
    </row>
    <row r="11" spans="1:4" s="88" customFormat="1" ht="36" customHeight="1" x14ac:dyDescent="0.25">
      <c r="A11" s="471" t="s">
        <v>452</v>
      </c>
      <c r="B11" s="472">
        <f>3875000-73+8870741</f>
        <v>12745668</v>
      </c>
      <c r="C11" s="213"/>
      <c r="D11" s="213"/>
    </row>
    <row r="12" spans="1:4" s="88" customFormat="1" ht="24.75" customHeight="1" x14ac:dyDescent="0.25">
      <c r="A12" s="471" t="s">
        <v>131</v>
      </c>
      <c r="B12" s="473"/>
      <c r="C12" s="213"/>
      <c r="D12" s="213"/>
    </row>
    <row r="13" spans="1:4" s="88" customFormat="1" ht="35.25" customHeight="1" x14ac:dyDescent="0.25">
      <c r="A13" s="474" t="s">
        <v>128</v>
      </c>
      <c r="B13" s="472">
        <f>12155000-434</f>
        <v>12154566</v>
      </c>
      <c r="C13" s="213"/>
      <c r="D13" s="213"/>
    </row>
    <row r="14" spans="1:4" s="88" customFormat="1" ht="31.5" customHeight="1" x14ac:dyDescent="0.25">
      <c r="A14" s="471" t="s">
        <v>89</v>
      </c>
      <c r="B14" s="472">
        <f>SUM(B16:B17)</f>
        <v>164375993</v>
      </c>
      <c r="C14" s="213"/>
      <c r="D14" s="213"/>
    </row>
    <row r="15" spans="1:4" s="88" customFormat="1" ht="24.75" customHeight="1" x14ac:dyDescent="0.25">
      <c r="A15" s="474" t="s">
        <v>54</v>
      </c>
      <c r="B15" s="472"/>
      <c r="C15" s="213"/>
      <c r="D15" s="213"/>
    </row>
    <row r="16" spans="1:4" s="88" customFormat="1" ht="24.75" customHeight="1" x14ac:dyDescent="0.25">
      <c r="A16" s="474" t="s">
        <v>303</v>
      </c>
      <c r="B16" s="472">
        <v>49950000</v>
      </c>
      <c r="C16" s="213"/>
      <c r="D16" s="213"/>
    </row>
    <row r="17" spans="1:73" s="88" customFormat="1" ht="36" customHeight="1" x14ac:dyDescent="0.25">
      <c r="A17" s="474" t="s">
        <v>651</v>
      </c>
      <c r="B17" s="472">
        <f>165954000-328-460419-2103086-25757662-20625194+2583543-5164861</f>
        <v>114425993</v>
      </c>
      <c r="C17" s="213"/>
      <c r="D17" s="213"/>
    </row>
    <row r="18" spans="1:73" s="88" customFormat="1" ht="34.5" customHeight="1" x14ac:dyDescent="0.25">
      <c r="A18" s="471" t="s">
        <v>444</v>
      </c>
      <c r="B18" s="472">
        <v>119456054</v>
      </c>
      <c r="C18" s="213"/>
      <c r="D18" s="213"/>
    </row>
    <row r="19" spans="1:73" s="88" customFormat="1" ht="43.5" customHeight="1" x14ac:dyDescent="0.25">
      <c r="A19" s="471" t="s">
        <v>445</v>
      </c>
      <c r="B19" s="472">
        <v>28337952</v>
      </c>
      <c r="C19" s="213"/>
      <c r="D19" s="213"/>
    </row>
    <row r="20" spans="1:73" s="88" customFormat="1" ht="34.5" customHeight="1" thickBot="1" x14ac:dyDescent="0.3">
      <c r="A20" s="471" t="s">
        <v>423</v>
      </c>
      <c r="B20" s="472">
        <f>468035127-2476500</f>
        <v>465558627</v>
      </c>
      <c r="C20" s="213"/>
      <c r="D20" s="213"/>
    </row>
    <row r="21" spans="1:73" s="183" customFormat="1" ht="52.5" customHeight="1" thickBot="1" x14ac:dyDescent="0.3">
      <c r="A21" s="471" t="s">
        <v>478</v>
      </c>
      <c r="B21" s="488">
        <f>189089200-1821600</f>
        <v>187267600</v>
      </c>
      <c r="C21" s="213"/>
      <c r="D21" s="213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</row>
    <row r="22" spans="1:73" s="183" customFormat="1" ht="52.5" customHeight="1" thickBot="1" x14ac:dyDescent="0.3">
      <c r="A22" s="492" t="s">
        <v>479</v>
      </c>
      <c r="B22" s="489">
        <f>236298633-5759393</f>
        <v>230539240</v>
      </c>
      <c r="C22" s="213"/>
      <c r="D22" s="213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</row>
    <row r="23" spans="1:73" s="183" customFormat="1" ht="52.5" customHeight="1" thickBot="1" x14ac:dyDescent="0.3">
      <c r="A23" s="234" t="s">
        <v>480</v>
      </c>
      <c r="B23" s="488">
        <f>195200000-13123000</f>
        <v>182077000</v>
      </c>
      <c r="C23" s="213"/>
      <c r="D23" s="213"/>
      <c r="E23" s="189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</row>
    <row r="24" spans="1:73" s="183" customFormat="1" ht="52.5" customHeight="1" thickBot="1" x14ac:dyDescent="0.3">
      <c r="A24" s="706" t="s">
        <v>655</v>
      </c>
      <c r="B24" s="488">
        <v>838906063</v>
      </c>
      <c r="C24" s="213"/>
      <c r="D24" s="213"/>
      <c r="E24" s="189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</row>
    <row r="25" spans="1:73" s="478" customFormat="1" ht="30.75" customHeight="1" x14ac:dyDescent="0.3">
      <c r="A25" s="476" t="s">
        <v>455</v>
      </c>
      <c r="B25" s="477"/>
      <c r="C25" s="479">
        <f>SUM(C9:C20)</f>
        <v>281934000</v>
      </c>
      <c r="D25" s="479">
        <f>SUM(D9:D20)</f>
        <v>2254715478</v>
      </c>
      <c r="E25" s="490"/>
    </row>
    <row r="26" spans="1:73" s="88" customFormat="1" ht="15.75" x14ac:dyDescent="0.25"/>
    <row r="27" spans="1:73" x14ac:dyDescent="0.25">
      <c r="E27" s="491"/>
    </row>
  </sheetData>
  <mergeCells count="3">
    <mergeCell ref="A4:D6"/>
    <mergeCell ref="A7:D7"/>
    <mergeCell ref="A8:B8"/>
  </mergeCells>
  <pageMargins left="0.7" right="0.7" top="0.75" bottom="0.75" header="0.3" footer="0.3"/>
  <pageSetup paperSize="9" scale="62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view="pageBreakPreview" zoomScale="93" zoomScaleNormal="100" zoomScaleSheetLayoutView="93" workbookViewId="0">
      <selection sqref="A1:H1"/>
    </sheetView>
  </sheetViews>
  <sheetFormatPr defaultRowHeight="12.75" x14ac:dyDescent="0.2"/>
  <cols>
    <col min="1" max="1" width="55.85546875" style="35" customWidth="1"/>
    <col min="2" max="2" width="9.42578125" style="35" customWidth="1"/>
    <col min="3" max="3" width="13.28515625" style="35" customWidth="1"/>
    <col min="4" max="4" width="14.140625" style="35" customWidth="1"/>
    <col min="5" max="13" width="13.5703125" style="35" customWidth="1"/>
    <col min="14" max="255" width="9.140625" style="35"/>
    <col min="256" max="256" width="55.85546875" style="35" customWidth="1"/>
    <col min="257" max="257" width="9.42578125" style="35" customWidth="1"/>
    <col min="258" max="258" width="13.28515625" style="35" customWidth="1"/>
    <col min="259" max="259" width="14.140625" style="35" customWidth="1"/>
    <col min="260" max="269" width="13.5703125" style="35" customWidth="1"/>
    <col min="270" max="511" width="9.140625" style="35"/>
    <col min="512" max="512" width="55.85546875" style="35" customWidth="1"/>
    <col min="513" max="513" width="9.42578125" style="35" customWidth="1"/>
    <col min="514" max="514" width="13.28515625" style="35" customWidth="1"/>
    <col min="515" max="515" width="14.140625" style="35" customWidth="1"/>
    <col min="516" max="525" width="13.5703125" style="35" customWidth="1"/>
    <col min="526" max="767" width="9.140625" style="35"/>
    <col min="768" max="768" width="55.85546875" style="35" customWidth="1"/>
    <col min="769" max="769" width="9.42578125" style="35" customWidth="1"/>
    <col min="770" max="770" width="13.28515625" style="35" customWidth="1"/>
    <col min="771" max="771" width="14.140625" style="35" customWidth="1"/>
    <col min="772" max="781" width="13.5703125" style="35" customWidth="1"/>
    <col min="782" max="1023" width="9.140625" style="35"/>
    <col min="1024" max="1024" width="55.85546875" style="35" customWidth="1"/>
    <col min="1025" max="1025" width="9.42578125" style="35" customWidth="1"/>
    <col min="1026" max="1026" width="13.28515625" style="35" customWidth="1"/>
    <col min="1027" max="1027" width="14.140625" style="35" customWidth="1"/>
    <col min="1028" max="1037" width="13.5703125" style="35" customWidth="1"/>
    <col min="1038" max="1279" width="9.140625" style="35"/>
    <col min="1280" max="1280" width="55.85546875" style="35" customWidth="1"/>
    <col min="1281" max="1281" width="9.42578125" style="35" customWidth="1"/>
    <col min="1282" max="1282" width="13.28515625" style="35" customWidth="1"/>
    <col min="1283" max="1283" width="14.140625" style="35" customWidth="1"/>
    <col min="1284" max="1293" width="13.5703125" style="35" customWidth="1"/>
    <col min="1294" max="1535" width="9.140625" style="35"/>
    <col min="1536" max="1536" width="55.85546875" style="35" customWidth="1"/>
    <col min="1537" max="1537" width="9.42578125" style="35" customWidth="1"/>
    <col min="1538" max="1538" width="13.28515625" style="35" customWidth="1"/>
    <col min="1539" max="1539" width="14.140625" style="35" customWidth="1"/>
    <col min="1540" max="1549" width="13.5703125" style="35" customWidth="1"/>
    <col min="1550" max="1791" width="9.140625" style="35"/>
    <col min="1792" max="1792" width="55.85546875" style="35" customWidth="1"/>
    <col min="1793" max="1793" width="9.42578125" style="35" customWidth="1"/>
    <col min="1794" max="1794" width="13.28515625" style="35" customWidth="1"/>
    <col min="1795" max="1795" width="14.140625" style="35" customWidth="1"/>
    <col min="1796" max="1805" width="13.5703125" style="35" customWidth="1"/>
    <col min="1806" max="2047" width="9.140625" style="35"/>
    <col min="2048" max="2048" width="55.85546875" style="35" customWidth="1"/>
    <col min="2049" max="2049" width="9.42578125" style="35" customWidth="1"/>
    <col min="2050" max="2050" width="13.28515625" style="35" customWidth="1"/>
    <col min="2051" max="2051" width="14.140625" style="35" customWidth="1"/>
    <col min="2052" max="2061" width="13.5703125" style="35" customWidth="1"/>
    <col min="2062" max="2303" width="9.140625" style="35"/>
    <col min="2304" max="2304" width="55.85546875" style="35" customWidth="1"/>
    <col min="2305" max="2305" width="9.42578125" style="35" customWidth="1"/>
    <col min="2306" max="2306" width="13.28515625" style="35" customWidth="1"/>
    <col min="2307" max="2307" width="14.140625" style="35" customWidth="1"/>
    <col min="2308" max="2317" width="13.5703125" style="35" customWidth="1"/>
    <col min="2318" max="2559" width="9.140625" style="35"/>
    <col min="2560" max="2560" width="55.85546875" style="35" customWidth="1"/>
    <col min="2561" max="2561" width="9.42578125" style="35" customWidth="1"/>
    <col min="2562" max="2562" width="13.28515625" style="35" customWidth="1"/>
    <col min="2563" max="2563" width="14.140625" style="35" customWidth="1"/>
    <col min="2564" max="2573" width="13.5703125" style="35" customWidth="1"/>
    <col min="2574" max="2815" width="9.140625" style="35"/>
    <col min="2816" max="2816" width="55.85546875" style="35" customWidth="1"/>
    <col min="2817" max="2817" width="9.42578125" style="35" customWidth="1"/>
    <col min="2818" max="2818" width="13.28515625" style="35" customWidth="1"/>
    <col min="2819" max="2819" width="14.140625" style="35" customWidth="1"/>
    <col min="2820" max="2829" width="13.5703125" style="35" customWidth="1"/>
    <col min="2830" max="3071" width="9.140625" style="35"/>
    <col min="3072" max="3072" width="55.85546875" style="35" customWidth="1"/>
    <col min="3073" max="3073" width="9.42578125" style="35" customWidth="1"/>
    <col min="3074" max="3074" width="13.28515625" style="35" customWidth="1"/>
    <col min="3075" max="3075" width="14.140625" style="35" customWidth="1"/>
    <col min="3076" max="3085" width="13.5703125" style="35" customWidth="1"/>
    <col min="3086" max="3327" width="9.140625" style="35"/>
    <col min="3328" max="3328" width="55.85546875" style="35" customWidth="1"/>
    <col min="3329" max="3329" width="9.42578125" style="35" customWidth="1"/>
    <col min="3330" max="3330" width="13.28515625" style="35" customWidth="1"/>
    <col min="3331" max="3331" width="14.140625" style="35" customWidth="1"/>
    <col min="3332" max="3341" width="13.5703125" style="35" customWidth="1"/>
    <col min="3342" max="3583" width="9.140625" style="35"/>
    <col min="3584" max="3584" width="55.85546875" style="35" customWidth="1"/>
    <col min="3585" max="3585" width="9.42578125" style="35" customWidth="1"/>
    <col min="3586" max="3586" width="13.28515625" style="35" customWidth="1"/>
    <col min="3587" max="3587" width="14.140625" style="35" customWidth="1"/>
    <col min="3588" max="3597" width="13.5703125" style="35" customWidth="1"/>
    <col min="3598" max="3839" width="9.140625" style="35"/>
    <col min="3840" max="3840" width="55.85546875" style="35" customWidth="1"/>
    <col min="3841" max="3841" width="9.42578125" style="35" customWidth="1"/>
    <col min="3842" max="3842" width="13.28515625" style="35" customWidth="1"/>
    <col min="3843" max="3843" width="14.140625" style="35" customWidth="1"/>
    <col min="3844" max="3853" width="13.5703125" style="35" customWidth="1"/>
    <col min="3854" max="4095" width="9.140625" style="35"/>
    <col min="4096" max="4096" width="55.85546875" style="35" customWidth="1"/>
    <col min="4097" max="4097" width="9.42578125" style="35" customWidth="1"/>
    <col min="4098" max="4098" width="13.28515625" style="35" customWidth="1"/>
    <col min="4099" max="4099" width="14.140625" style="35" customWidth="1"/>
    <col min="4100" max="4109" width="13.5703125" style="35" customWidth="1"/>
    <col min="4110" max="4351" width="9.140625" style="35"/>
    <col min="4352" max="4352" width="55.85546875" style="35" customWidth="1"/>
    <col min="4353" max="4353" width="9.42578125" style="35" customWidth="1"/>
    <col min="4354" max="4354" width="13.28515625" style="35" customWidth="1"/>
    <col min="4355" max="4355" width="14.140625" style="35" customWidth="1"/>
    <col min="4356" max="4365" width="13.5703125" style="35" customWidth="1"/>
    <col min="4366" max="4607" width="9.140625" style="35"/>
    <col min="4608" max="4608" width="55.85546875" style="35" customWidth="1"/>
    <col min="4609" max="4609" width="9.42578125" style="35" customWidth="1"/>
    <col min="4610" max="4610" width="13.28515625" style="35" customWidth="1"/>
    <col min="4611" max="4611" width="14.140625" style="35" customWidth="1"/>
    <col min="4612" max="4621" width="13.5703125" style="35" customWidth="1"/>
    <col min="4622" max="4863" width="9.140625" style="35"/>
    <col min="4864" max="4864" width="55.85546875" style="35" customWidth="1"/>
    <col min="4865" max="4865" width="9.42578125" style="35" customWidth="1"/>
    <col min="4866" max="4866" width="13.28515625" style="35" customWidth="1"/>
    <col min="4867" max="4867" width="14.140625" style="35" customWidth="1"/>
    <col min="4868" max="4877" width="13.5703125" style="35" customWidth="1"/>
    <col min="4878" max="5119" width="9.140625" style="35"/>
    <col min="5120" max="5120" width="55.85546875" style="35" customWidth="1"/>
    <col min="5121" max="5121" width="9.42578125" style="35" customWidth="1"/>
    <col min="5122" max="5122" width="13.28515625" style="35" customWidth="1"/>
    <col min="5123" max="5123" width="14.140625" style="35" customWidth="1"/>
    <col min="5124" max="5133" width="13.5703125" style="35" customWidth="1"/>
    <col min="5134" max="5375" width="9.140625" style="35"/>
    <col min="5376" max="5376" width="55.85546875" style="35" customWidth="1"/>
    <col min="5377" max="5377" width="9.42578125" style="35" customWidth="1"/>
    <col min="5378" max="5378" width="13.28515625" style="35" customWidth="1"/>
    <col min="5379" max="5379" width="14.140625" style="35" customWidth="1"/>
    <col min="5380" max="5389" width="13.5703125" style="35" customWidth="1"/>
    <col min="5390" max="5631" width="9.140625" style="35"/>
    <col min="5632" max="5632" width="55.85546875" style="35" customWidth="1"/>
    <col min="5633" max="5633" width="9.42578125" style="35" customWidth="1"/>
    <col min="5634" max="5634" width="13.28515625" style="35" customWidth="1"/>
    <col min="5635" max="5635" width="14.140625" style="35" customWidth="1"/>
    <col min="5636" max="5645" width="13.5703125" style="35" customWidth="1"/>
    <col min="5646" max="5887" width="9.140625" style="35"/>
    <col min="5888" max="5888" width="55.85546875" style="35" customWidth="1"/>
    <col min="5889" max="5889" width="9.42578125" style="35" customWidth="1"/>
    <col min="5890" max="5890" width="13.28515625" style="35" customWidth="1"/>
    <col min="5891" max="5891" width="14.140625" style="35" customWidth="1"/>
    <col min="5892" max="5901" width="13.5703125" style="35" customWidth="1"/>
    <col min="5902" max="6143" width="9.140625" style="35"/>
    <col min="6144" max="6144" width="55.85546875" style="35" customWidth="1"/>
    <col min="6145" max="6145" width="9.42578125" style="35" customWidth="1"/>
    <col min="6146" max="6146" width="13.28515625" style="35" customWidth="1"/>
    <col min="6147" max="6147" width="14.140625" style="35" customWidth="1"/>
    <col min="6148" max="6157" width="13.5703125" style="35" customWidth="1"/>
    <col min="6158" max="6399" width="9.140625" style="35"/>
    <col min="6400" max="6400" width="55.85546875" style="35" customWidth="1"/>
    <col min="6401" max="6401" width="9.42578125" style="35" customWidth="1"/>
    <col min="6402" max="6402" width="13.28515625" style="35" customWidth="1"/>
    <col min="6403" max="6403" width="14.140625" style="35" customWidth="1"/>
    <col min="6404" max="6413" width="13.5703125" style="35" customWidth="1"/>
    <col min="6414" max="6655" width="9.140625" style="35"/>
    <col min="6656" max="6656" width="55.85546875" style="35" customWidth="1"/>
    <col min="6657" max="6657" width="9.42578125" style="35" customWidth="1"/>
    <col min="6658" max="6658" width="13.28515625" style="35" customWidth="1"/>
    <col min="6659" max="6659" width="14.140625" style="35" customWidth="1"/>
    <col min="6660" max="6669" width="13.5703125" style="35" customWidth="1"/>
    <col min="6670" max="6911" width="9.140625" style="35"/>
    <col min="6912" max="6912" width="55.85546875" style="35" customWidth="1"/>
    <col min="6913" max="6913" width="9.42578125" style="35" customWidth="1"/>
    <col min="6914" max="6914" width="13.28515625" style="35" customWidth="1"/>
    <col min="6915" max="6915" width="14.140625" style="35" customWidth="1"/>
    <col min="6916" max="6925" width="13.5703125" style="35" customWidth="1"/>
    <col min="6926" max="7167" width="9.140625" style="35"/>
    <col min="7168" max="7168" width="55.85546875" style="35" customWidth="1"/>
    <col min="7169" max="7169" width="9.42578125" style="35" customWidth="1"/>
    <col min="7170" max="7170" width="13.28515625" style="35" customWidth="1"/>
    <col min="7171" max="7171" width="14.140625" style="35" customWidth="1"/>
    <col min="7172" max="7181" width="13.5703125" style="35" customWidth="1"/>
    <col min="7182" max="7423" width="9.140625" style="35"/>
    <col min="7424" max="7424" width="55.85546875" style="35" customWidth="1"/>
    <col min="7425" max="7425" width="9.42578125" style="35" customWidth="1"/>
    <col min="7426" max="7426" width="13.28515625" style="35" customWidth="1"/>
    <col min="7427" max="7427" width="14.140625" style="35" customWidth="1"/>
    <col min="7428" max="7437" width="13.5703125" style="35" customWidth="1"/>
    <col min="7438" max="7679" width="9.140625" style="35"/>
    <col min="7680" max="7680" width="55.85546875" style="35" customWidth="1"/>
    <col min="7681" max="7681" width="9.42578125" style="35" customWidth="1"/>
    <col min="7682" max="7682" width="13.28515625" style="35" customWidth="1"/>
    <col min="7683" max="7683" width="14.140625" style="35" customWidth="1"/>
    <col min="7684" max="7693" width="13.5703125" style="35" customWidth="1"/>
    <col min="7694" max="7935" width="9.140625" style="35"/>
    <col min="7936" max="7936" width="55.85546875" style="35" customWidth="1"/>
    <col min="7937" max="7937" width="9.42578125" style="35" customWidth="1"/>
    <col min="7938" max="7938" width="13.28515625" style="35" customWidth="1"/>
    <col min="7939" max="7939" width="14.140625" style="35" customWidth="1"/>
    <col min="7940" max="7949" width="13.5703125" style="35" customWidth="1"/>
    <col min="7950" max="8191" width="9.140625" style="35"/>
    <col min="8192" max="8192" width="55.85546875" style="35" customWidth="1"/>
    <col min="8193" max="8193" width="9.42578125" style="35" customWidth="1"/>
    <col min="8194" max="8194" width="13.28515625" style="35" customWidth="1"/>
    <col min="8195" max="8195" width="14.140625" style="35" customWidth="1"/>
    <col min="8196" max="8205" width="13.5703125" style="35" customWidth="1"/>
    <col min="8206" max="8447" width="9.140625" style="35"/>
    <col min="8448" max="8448" width="55.85546875" style="35" customWidth="1"/>
    <col min="8449" max="8449" width="9.42578125" style="35" customWidth="1"/>
    <col min="8450" max="8450" width="13.28515625" style="35" customWidth="1"/>
    <col min="8451" max="8451" width="14.140625" style="35" customWidth="1"/>
    <col min="8452" max="8461" width="13.5703125" style="35" customWidth="1"/>
    <col min="8462" max="8703" width="9.140625" style="35"/>
    <col min="8704" max="8704" width="55.85546875" style="35" customWidth="1"/>
    <col min="8705" max="8705" width="9.42578125" style="35" customWidth="1"/>
    <col min="8706" max="8706" width="13.28515625" style="35" customWidth="1"/>
    <col min="8707" max="8707" width="14.140625" style="35" customWidth="1"/>
    <col min="8708" max="8717" width="13.5703125" style="35" customWidth="1"/>
    <col min="8718" max="8959" width="9.140625" style="35"/>
    <col min="8960" max="8960" width="55.85546875" style="35" customWidth="1"/>
    <col min="8961" max="8961" width="9.42578125" style="35" customWidth="1"/>
    <col min="8962" max="8962" width="13.28515625" style="35" customWidth="1"/>
    <col min="8963" max="8963" width="14.140625" style="35" customWidth="1"/>
    <col min="8964" max="8973" width="13.5703125" style="35" customWidth="1"/>
    <col min="8974" max="9215" width="9.140625" style="35"/>
    <col min="9216" max="9216" width="55.85546875" style="35" customWidth="1"/>
    <col min="9217" max="9217" width="9.42578125" style="35" customWidth="1"/>
    <col min="9218" max="9218" width="13.28515625" style="35" customWidth="1"/>
    <col min="9219" max="9219" width="14.140625" style="35" customWidth="1"/>
    <col min="9220" max="9229" width="13.5703125" style="35" customWidth="1"/>
    <col min="9230" max="9471" width="9.140625" style="35"/>
    <col min="9472" max="9472" width="55.85546875" style="35" customWidth="1"/>
    <col min="9473" max="9473" width="9.42578125" style="35" customWidth="1"/>
    <col min="9474" max="9474" width="13.28515625" style="35" customWidth="1"/>
    <col min="9475" max="9475" width="14.140625" style="35" customWidth="1"/>
    <col min="9476" max="9485" width="13.5703125" style="35" customWidth="1"/>
    <col min="9486" max="9727" width="9.140625" style="35"/>
    <col min="9728" max="9728" width="55.85546875" style="35" customWidth="1"/>
    <col min="9729" max="9729" width="9.42578125" style="35" customWidth="1"/>
    <col min="9730" max="9730" width="13.28515625" style="35" customWidth="1"/>
    <col min="9731" max="9731" width="14.140625" style="35" customWidth="1"/>
    <col min="9732" max="9741" width="13.5703125" style="35" customWidth="1"/>
    <col min="9742" max="9983" width="9.140625" style="35"/>
    <col min="9984" max="9984" width="55.85546875" style="35" customWidth="1"/>
    <col min="9985" max="9985" width="9.42578125" style="35" customWidth="1"/>
    <col min="9986" max="9986" width="13.28515625" style="35" customWidth="1"/>
    <col min="9987" max="9987" width="14.140625" style="35" customWidth="1"/>
    <col min="9988" max="9997" width="13.5703125" style="35" customWidth="1"/>
    <col min="9998" max="10239" width="9.140625" style="35"/>
    <col min="10240" max="10240" width="55.85546875" style="35" customWidth="1"/>
    <col min="10241" max="10241" width="9.42578125" style="35" customWidth="1"/>
    <col min="10242" max="10242" width="13.28515625" style="35" customWidth="1"/>
    <col min="10243" max="10243" width="14.140625" style="35" customWidth="1"/>
    <col min="10244" max="10253" width="13.5703125" style="35" customWidth="1"/>
    <col min="10254" max="10495" width="9.140625" style="35"/>
    <col min="10496" max="10496" width="55.85546875" style="35" customWidth="1"/>
    <col min="10497" max="10497" width="9.42578125" style="35" customWidth="1"/>
    <col min="10498" max="10498" width="13.28515625" style="35" customWidth="1"/>
    <col min="10499" max="10499" width="14.140625" style="35" customWidth="1"/>
    <col min="10500" max="10509" width="13.5703125" style="35" customWidth="1"/>
    <col min="10510" max="10751" width="9.140625" style="35"/>
    <col min="10752" max="10752" width="55.85546875" style="35" customWidth="1"/>
    <col min="10753" max="10753" width="9.42578125" style="35" customWidth="1"/>
    <col min="10754" max="10754" width="13.28515625" style="35" customWidth="1"/>
    <col min="10755" max="10755" width="14.140625" style="35" customWidth="1"/>
    <col min="10756" max="10765" width="13.5703125" style="35" customWidth="1"/>
    <col min="10766" max="11007" width="9.140625" style="35"/>
    <col min="11008" max="11008" width="55.85546875" style="35" customWidth="1"/>
    <col min="11009" max="11009" width="9.42578125" style="35" customWidth="1"/>
    <col min="11010" max="11010" width="13.28515625" style="35" customWidth="1"/>
    <col min="11011" max="11011" width="14.140625" style="35" customWidth="1"/>
    <col min="11012" max="11021" width="13.5703125" style="35" customWidth="1"/>
    <col min="11022" max="11263" width="9.140625" style="35"/>
    <col min="11264" max="11264" width="55.85546875" style="35" customWidth="1"/>
    <col min="11265" max="11265" width="9.42578125" style="35" customWidth="1"/>
    <col min="11266" max="11266" width="13.28515625" style="35" customWidth="1"/>
    <col min="11267" max="11267" width="14.140625" style="35" customWidth="1"/>
    <col min="11268" max="11277" width="13.5703125" style="35" customWidth="1"/>
    <col min="11278" max="11519" width="9.140625" style="35"/>
    <col min="11520" max="11520" width="55.85546875" style="35" customWidth="1"/>
    <col min="11521" max="11521" width="9.42578125" style="35" customWidth="1"/>
    <col min="11522" max="11522" width="13.28515625" style="35" customWidth="1"/>
    <col min="11523" max="11523" width="14.140625" style="35" customWidth="1"/>
    <col min="11524" max="11533" width="13.5703125" style="35" customWidth="1"/>
    <col min="11534" max="11775" width="9.140625" style="35"/>
    <col min="11776" max="11776" width="55.85546875" style="35" customWidth="1"/>
    <col min="11777" max="11777" width="9.42578125" style="35" customWidth="1"/>
    <col min="11778" max="11778" width="13.28515625" style="35" customWidth="1"/>
    <col min="11779" max="11779" width="14.140625" style="35" customWidth="1"/>
    <col min="11780" max="11789" width="13.5703125" style="35" customWidth="1"/>
    <col min="11790" max="12031" width="9.140625" style="35"/>
    <col min="12032" max="12032" width="55.85546875" style="35" customWidth="1"/>
    <col min="12033" max="12033" width="9.42578125" style="35" customWidth="1"/>
    <col min="12034" max="12034" width="13.28515625" style="35" customWidth="1"/>
    <col min="12035" max="12035" width="14.140625" style="35" customWidth="1"/>
    <col min="12036" max="12045" width="13.5703125" style="35" customWidth="1"/>
    <col min="12046" max="12287" width="9.140625" style="35"/>
    <col min="12288" max="12288" width="55.85546875" style="35" customWidth="1"/>
    <col min="12289" max="12289" width="9.42578125" style="35" customWidth="1"/>
    <col min="12290" max="12290" width="13.28515625" style="35" customWidth="1"/>
    <col min="12291" max="12291" width="14.140625" style="35" customWidth="1"/>
    <col min="12292" max="12301" width="13.5703125" style="35" customWidth="1"/>
    <col min="12302" max="12543" width="9.140625" style="35"/>
    <col min="12544" max="12544" width="55.85546875" style="35" customWidth="1"/>
    <col min="12545" max="12545" width="9.42578125" style="35" customWidth="1"/>
    <col min="12546" max="12546" width="13.28515625" style="35" customWidth="1"/>
    <col min="12547" max="12547" width="14.140625" style="35" customWidth="1"/>
    <col min="12548" max="12557" width="13.5703125" style="35" customWidth="1"/>
    <col min="12558" max="12799" width="9.140625" style="35"/>
    <col min="12800" max="12800" width="55.85546875" style="35" customWidth="1"/>
    <col min="12801" max="12801" width="9.42578125" style="35" customWidth="1"/>
    <col min="12802" max="12802" width="13.28515625" style="35" customWidth="1"/>
    <col min="12803" max="12803" width="14.140625" style="35" customWidth="1"/>
    <col min="12804" max="12813" width="13.5703125" style="35" customWidth="1"/>
    <col min="12814" max="13055" width="9.140625" style="35"/>
    <col min="13056" max="13056" width="55.85546875" style="35" customWidth="1"/>
    <col min="13057" max="13057" width="9.42578125" style="35" customWidth="1"/>
    <col min="13058" max="13058" width="13.28515625" style="35" customWidth="1"/>
    <col min="13059" max="13059" width="14.140625" style="35" customWidth="1"/>
    <col min="13060" max="13069" width="13.5703125" style="35" customWidth="1"/>
    <col min="13070" max="13311" width="9.140625" style="35"/>
    <col min="13312" max="13312" width="55.85546875" style="35" customWidth="1"/>
    <col min="13313" max="13313" width="9.42578125" style="35" customWidth="1"/>
    <col min="13314" max="13314" width="13.28515625" style="35" customWidth="1"/>
    <col min="13315" max="13315" width="14.140625" style="35" customWidth="1"/>
    <col min="13316" max="13325" width="13.5703125" style="35" customWidth="1"/>
    <col min="13326" max="13567" width="9.140625" style="35"/>
    <col min="13568" max="13568" width="55.85546875" style="35" customWidth="1"/>
    <col min="13569" max="13569" width="9.42578125" style="35" customWidth="1"/>
    <col min="13570" max="13570" width="13.28515625" style="35" customWidth="1"/>
    <col min="13571" max="13571" width="14.140625" style="35" customWidth="1"/>
    <col min="13572" max="13581" width="13.5703125" style="35" customWidth="1"/>
    <col min="13582" max="13823" width="9.140625" style="35"/>
    <col min="13824" max="13824" width="55.85546875" style="35" customWidth="1"/>
    <col min="13825" max="13825" width="9.42578125" style="35" customWidth="1"/>
    <col min="13826" max="13826" width="13.28515625" style="35" customWidth="1"/>
    <col min="13827" max="13827" width="14.140625" style="35" customWidth="1"/>
    <col min="13828" max="13837" width="13.5703125" style="35" customWidth="1"/>
    <col min="13838" max="14079" width="9.140625" style="35"/>
    <col min="14080" max="14080" width="55.85546875" style="35" customWidth="1"/>
    <col min="14081" max="14081" width="9.42578125" style="35" customWidth="1"/>
    <col min="14082" max="14082" width="13.28515625" style="35" customWidth="1"/>
    <col min="14083" max="14083" width="14.140625" style="35" customWidth="1"/>
    <col min="14084" max="14093" width="13.5703125" style="35" customWidth="1"/>
    <col min="14094" max="14335" width="9.140625" style="35"/>
    <col min="14336" max="14336" width="55.85546875" style="35" customWidth="1"/>
    <col min="14337" max="14337" width="9.42578125" style="35" customWidth="1"/>
    <col min="14338" max="14338" width="13.28515625" style="35" customWidth="1"/>
    <col min="14339" max="14339" width="14.140625" style="35" customWidth="1"/>
    <col min="14340" max="14349" width="13.5703125" style="35" customWidth="1"/>
    <col min="14350" max="14591" width="9.140625" style="35"/>
    <col min="14592" max="14592" width="55.85546875" style="35" customWidth="1"/>
    <col min="14593" max="14593" width="9.42578125" style="35" customWidth="1"/>
    <col min="14594" max="14594" width="13.28515625" style="35" customWidth="1"/>
    <col min="14595" max="14595" width="14.140625" style="35" customWidth="1"/>
    <col min="14596" max="14605" width="13.5703125" style="35" customWidth="1"/>
    <col min="14606" max="14847" width="9.140625" style="35"/>
    <col min="14848" max="14848" width="55.85546875" style="35" customWidth="1"/>
    <col min="14849" max="14849" width="9.42578125" style="35" customWidth="1"/>
    <col min="14850" max="14850" width="13.28515625" style="35" customWidth="1"/>
    <col min="14851" max="14851" width="14.140625" style="35" customWidth="1"/>
    <col min="14852" max="14861" width="13.5703125" style="35" customWidth="1"/>
    <col min="14862" max="15103" width="9.140625" style="35"/>
    <col min="15104" max="15104" width="55.85546875" style="35" customWidth="1"/>
    <col min="15105" max="15105" width="9.42578125" style="35" customWidth="1"/>
    <col min="15106" max="15106" width="13.28515625" style="35" customWidth="1"/>
    <col min="15107" max="15107" width="14.140625" style="35" customWidth="1"/>
    <col min="15108" max="15117" width="13.5703125" style="35" customWidth="1"/>
    <col min="15118" max="15359" width="9.140625" style="35"/>
    <col min="15360" max="15360" width="55.85546875" style="35" customWidth="1"/>
    <col min="15361" max="15361" width="9.42578125" style="35" customWidth="1"/>
    <col min="15362" max="15362" width="13.28515625" style="35" customWidth="1"/>
    <col min="15363" max="15363" width="14.140625" style="35" customWidth="1"/>
    <col min="15364" max="15373" width="13.5703125" style="35" customWidth="1"/>
    <col min="15374" max="15615" width="9.140625" style="35"/>
    <col min="15616" max="15616" width="55.85546875" style="35" customWidth="1"/>
    <col min="15617" max="15617" width="9.42578125" style="35" customWidth="1"/>
    <col min="15618" max="15618" width="13.28515625" style="35" customWidth="1"/>
    <col min="15619" max="15619" width="14.140625" style="35" customWidth="1"/>
    <col min="15620" max="15629" width="13.5703125" style="35" customWidth="1"/>
    <col min="15630" max="15871" width="9.140625" style="35"/>
    <col min="15872" max="15872" width="55.85546875" style="35" customWidth="1"/>
    <col min="15873" max="15873" width="9.42578125" style="35" customWidth="1"/>
    <col min="15874" max="15874" width="13.28515625" style="35" customWidth="1"/>
    <col min="15875" max="15875" width="14.140625" style="35" customWidth="1"/>
    <col min="15876" max="15885" width="13.5703125" style="35" customWidth="1"/>
    <col min="15886" max="16127" width="9.140625" style="35"/>
    <col min="16128" max="16128" width="55.85546875" style="35" customWidth="1"/>
    <col min="16129" max="16129" width="9.42578125" style="35" customWidth="1"/>
    <col min="16130" max="16130" width="13.28515625" style="35" customWidth="1"/>
    <col min="16131" max="16131" width="14.140625" style="35" customWidth="1"/>
    <col min="16132" max="16141" width="13.5703125" style="35" customWidth="1"/>
    <col min="16142" max="16384" width="9.140625" style="35"/>
  </cols>
  <sheetData>
    <row r="1" spans="1:13" s="494" customFormat="1" ht="15.75" x14ac:dyDescent="0.25">
      <c r="A1" s="840" t="s">
        <v>515</v>
      </c>
      <c r="B1" s="840"/>
      <c r="C1" s="840"/>
      <c r="D1" s="840"/>
      <c r="E1" s="840"/>
      <c r="F1" s="840"/>
      <c r="G1" s="840"/>
      <c r="H1" s="840"/>
    </row>
    <row r="2" spans="1:13" x14ac:dyDescent="0.2">
      <c r="A2" s="556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</row>
    <row r="3" spans="1:13" x14ac:dyDescent="0.2">
      <c r="A3" s="556"/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</row>
    <row r="4" spans="1:13" s="557" customFormat="1" ht="15.75" x14ac:dyDescent="0.25">
      <c r="A4" s="836" t="s">
        <v>516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</row>
    <row r="5" spans="1:13" ht="15.75" x14ac:dyDescent="0.25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</row>
    <row r="6" spans="1:13" ht="15.75" x14ac:dyDescent="0.25">
      <c r="A6" s="493"/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</row>
    <row r="7" spans="1:13" ht="15.75" x14ac:dyDescent="0.25">
      <c r="A7" s="493"/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</row>
    <row r="8" spans="1:13" ht="13.5" thickBot="1" x14ac:dyDescent="0.25">
      <c r="A8" s="841" t="s">
        <v>0</v>
      </c>
      <c r="B8" s="841"/>
      <c r="C8" s="841"/>
      <c r="D8" s="841"/>
      <c r="E8" s="841"/>
      <c r="F8" s="841"/>
      <c r="G8" s="841"/>
      <c r="H8" s="841"/>
      <c r="I8" s="841"/>
      <c r="J8" s="841"/>
      <c r="K8" s="841"/>
      <c r="L8" s="841"/>
      <c r="M8" s="841"/>
    </row>
    <row r="9" spans="1:13" s="558" customFormat="1" ht="15" thickBot="1" x14ac:dyDescent="0.25">
      <c r="A9" s="842" t="s">
        <v>49</v>
      </c>
      <c r="B9" s="844" t="s">
        <v>517</v>
      </c>
      <c r="C9" s="844" t="s">
        <v>518</v>
      </c>
      <c r="D9" s="846" t="s">
        <v>519</v>
      </c>
      <c r="E9" s="847"/>
      <c r="F9" s="847"/>
      <c r="G9" s="847"/>
      <c r="H9" s="847"/>
      <c r="I9" s="847"/>
      <c r="J9" s="847"/>
      <c r="K9" s="847"/>
      <c r="L9" s="847"/>
      <c r="M9" s="848"/>
    </row>
    <row r="10" spans="1:13" s="561" customFormat="1" ht="15" thickBot="1" x14ac:dyDescent="0.25">
      <c r="A10" s="843"/>
      <c r="B10" s="845"/>
      <c r="C10" s="845"/>
      <c r="D10" s="559" t="s">
        <v>520</v>
      </c>
      <c r="E10" s="560" t="s">
        <v>521</v>
      </c>
      <c r="F10" s="560" t="s">
        <v>522</v>
      </c>
      <c r="G10" s="560" t="s">
        <v>523</v>
      </c>
      <c r="H10" s="560" t="s">
        <v>524</v>
      </c>
      <c r="I10" s="560" t="s">
        <v>525</v>
      </c>
      <c r="J10" s="560" t="s">
        <v>526</v>
      </c>
      <c r="K10" s="560" t="s">
        <v>527</v>
      </c>
      <c r="L10" s="560" t="s">
        <v>528</v>
      </c>
      <c r="M10" s="560" t="s">
        <v>529</v>
      </c>
    </row>
    <row r="11" spans="1:13" x14ac:dyDescent="0.2">
      <c r="A11" s="562" t="s">
        <v>530</v>
      </c>
      <c r="B11" s="562" t="s">
        <v>531</v>
      </c>
      <c r="C11" s="562" t="s">
        <v>532</v>
      </c>
      <c r="D11" s="562" t="s">
        <v>533</v>
      </c>
      <c r="E11" s="562" t="s">
        <v>534</v>
      </c>
      <c r="F11" s="562" t="s">
        <v>535</v>
      </c>
      <c r="G11" s="562" t="s">
        <v>536</v>
      </c>
      <c r="H11" s="562" t="s">
        <v>537</v>
      </c>
      <c r="I11" s="562" t="s">
        <v>538</v>
      </c>
      <c r="J11" s="562" t="s">
        <v>539</v>
      </c>
      <c r="K11" s="562" t="s">
        <v>540</v>
      </c>
      <c r="L11" s="562" t="s">
        <v>541</v>
      </c>
      <c r="M11" s="562" t="s">
        <v>542</v>
      </c>
    </row>
    <row r="12" spans="1:13" ht="15" x14ac:dyDescent="0.2">
      <c r="A12" s="563" t="s">
        <v>543</v>
      </c>
      <c r="B12" s="564" t="s">
        <v>544</v>
      </c>
      <c r="C12" s="565">
        <v>564500</v>
      </c>
      <c r="D12" s="565">
        <v>564500</v>
      </c>
      <c r="E12" s="565">
        <v>564500</v>
      </c>
      <c r="F12" s="565">
        <v>564500</v>
      </c>
      <c r="G12" s="565">
        <v>564500</v>
      </c>
      <c r="H12" s="565">
        <v>564500</v>
      </c>
      <c r="I12" s="565">
        <v>564500</v>
      </c>
      <c r="J12" s="565">
        <v>564500</v>
      </c>
      <c r="K12" s="565">
        <v>564500</v>
      </c>
      <c r="L12" s="565">
        <v>564500</v>
      </c>
      <c r="M12" s="565">
        <f t="shared" ref="M12:M17" si="0">SUM(C12:L12)</f>
        <v>5645000</v>
      </c>
    </row>
    <row r="13" spans="1:13" ht="30" x14ac:dyDescent="0.2">
      <c r="A13" s="563" t="s">
        <v>545</v>
      </c>
      <c r="B13" s="566" t="s">
        <v>546</v>
      </c>
      <c r="C13" s="567">
        <v>300742</v>
      </c>
      <c r="D13" s="565"/>
      <c r="E13" s="565"/>
      <c r="F13" s="565"/>
      <c r="G13" s="565"/>
      <c r="H13" s="565"/>
      <c r="I13" s="565"/>
      <c r="J13" s="565"/>
      <c r="K13" s="565"/>
      <c r="L13" s="565"/>
      <c r="M13" s="565">
        <f t="shared" si="0"/>
        <v>300742</v>
      </c>
    </row>
    <row r="14" spans="1:13" ht="15" x14ac:dyDescent="0.2">
      <c r="A14" s="563" t="s">
        <v>547</v>
      </c>
      <c r="B14" s="566" t="s">
        <v>548</v>
      </c>
      <c r="C14" s="565"/>
      <c r="D14" s="565"/>
      <c r="E14" s="565"/>
      <c r="F14" s="565"/>
      <c r="G14" s="565"/>
      <c r="H14" s="565"/>
      <c r="I14" s="565"/>
      <c r="J14" s="565"/>
      <c r="K14" s="565"/>
      <c r="L14" s="565"/>
      <c r="M14" s="565">
        <f t="shared" si="0"/>
        <v>0</v>
      </c>
    </row>
    <row r="15" spans="1:13" ht="30" x14ac:dyDescent="0.2">
      <c r="A15" s="563" t="s">
        <v>549</v>
      </c>
      <c r="B15" s="566" t="s">
        <v>550</v>
      </c>
      <c r="C15" s="565">
        <f>20000</f>
        <v>20000</v>
      </c>
      <c r="D15" s="565"/>
      <c r="E15" s="565"/>
      <c r="F15" s="565"/>
      <c r="G15" s="565"/>
      <c r="H15" s="565"/>
      <c r="I15" s="565"/>
      <c r="J15" s="565"/>
      <c r="K15" s="565"/>
      <c r="L15" s="565"/>
      <c r="M15" s="565">
        <f t="shared" si="0"/>
        <v>20000</v>
      </c>
    </row>
    <row r="16" spans="1:13" ht="15" x14ac:dyDescent="0.2">
      <c r="A16" s="563" t="s">
        <v>551</v>
      </c>
      <c r="B16" s="566" t="s">
        <v>552</v>
      </c>
      <c r="C16" s="565">
        <v>3000</v>
      </c>
      <c r="D16" s="565">
        <v>3000</v>
      </c>
      <c r="E16" s="565">
        <v>3000</v>
      </c>
      <c r="F16" s="565">
        <v>3000</v>
      </c>
      <c r="G16" s="565">
        <v>3000</v>
      </c>
      <c r="H16" s="565">
        <v>3000</v>
      </c>
      <c r="I16" s="565">
        <v>3000</v>
      </c>
      <c r="J16" s="565">
        <v>3000</v>
      </c>
      <c r="K16" s="565">
        <v>3000</v>
      </c>
      <c r="L16" s="565">
        <v>3000</v>
      </c>
      <c r="M16" s="565">
        <f t="shared" si="0"/>
        <v>30000</v>
      </c>
    </row>
    <row r="17" spans="1:13" ht="15" x14ac:dyDescent="0.2">
      <c r="A17" s="563" t="s">
        <v>553</v>
      </c>
      <c r="B17" s="566" t="s">
        <v>554</v>
      </c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>
        <f t="shared" si="0"/>
        <v>0</v>
      </c>
    </row>
    <row r="18" spans="1:13" s="561" customFormat="1" ht="14.25" x14ac:dyDescent="0.2">
      <c r="A18" s="568" t="s">
        <v>555</v>
      </c>
      <c r="B18" s="569" t="s">
        <v>556</v>
      </c>
      <c r="C18" s="570">
        <f>SUM(C12:C17)</f>
        <v>888242</v>
      </c>
      <c r="D18" s="570">
        <f>SUM(D12:D17)</f>
        <v>567500</v>
      </c>
      <c r="E18" s="570">
        <f>SUM(E12:E17)</f>
        <v>567500</v>
      </c>
      <c r="F18" s="570">
        <f t="shared" ref="F18:L18" si="1">SUM(F12:F17)</f>
        <v>567500</v>
      </c>
      <c r="G18" s="570">
        <f t="shared" si="1"/>
        <v>567500</v>
      </c>
      <c r="H18" s="570">
        <f t="shared" si="1"/>
        <v>567500</v>
      </c>
      <c r="I18" s="570">
        <f t="shared" si="1"/>
        <v>567500</v>
      </c>
      <c r="J18" s="570">
        <f t="shared" si="1"/>
        <v>567500</v>
      </c>
      <c r="K18" s="570">
        <f t="shared" si="1"/>
        <v>567500</v>
      </c>
      <c r="L18" s="570">
        <f t="shared" si="1"/>
        <v>567500</v>
      </c>
      <c r="M18" s="570">
        <f>SUM(M12:M17)</f>
        <v>5995742</v>
      </c>
    </row>
    <row r="19" spans="1:13" s="561" customFormat="1" ht="14.25" x14ac:dyDescent="0.2">
      <c r="A19" s="568" t="s">
        <v>557</v>
      </c>
      <c r="B19" s="569" t="s">
        <v>558</v>
      </c>
      <c r="C19" s="570">
        <f>C18/2</f>
        <v>444121</v>
      </c>
      <c r="D19" s="570">
        <f>D18/2</f>
        <v>283750</v>
      </c>
      <c r="E19" s="570">
        <f>E18/2</f>
        <v>283750</v>
      </c>
      <c r="F19" s="570">
        <f t="shared" ref="F19:L19" si="2">F18/2</f>
        <v>283750</v>
      </c>
      <c r="G19" s="570">
        <f t="shared" si="2"/>
        <v>283750</v>
      </c>
      <c r="H19" s="570">
        <f t="shared" si="2"/>
        <v>283750</v>
      </c>
      <c r="I19" s="570">
        <f t="shared" si="2"/>
        <v>283750</v>
      </c>
      <c r="J19" s="570">
        <f t="shared" si="2"/>
        <v>283750</v>
      </c>
      <c r="K19" s="570">
        <f t="shared" si="2"/>
        <v>283750</v>
      </c>
      <c r="L19" s="570">
        <f t="shared" si="2"/>
        <v>283750</v>
      </c>
      <c r="M19" s="570">
        <f>M18/2</f>
        <v>2997871</v>
      </c>
    </row>
    <row r="20" spans="1:13" ht="28.5" x14ac:dyDescent="0.2">
      <c r="A20" s="571" t="s">
        <v>559</v>
      </c>
      <c r="B20" s="572" t="s">
        <v>560</v>
      </c>
      <c r="C20" s="573">
        <f>SUM(C21:C27)</f>
        <v>11481</v>
      </c>
      <c r="D20" s="573">
        <f>SUM(D21:D27)</f>
        <v>11481</v>
      </c>
      <c r="E20" s="573">
        <f>SUM(E21:E27)</f>
        <v>11481</v>
      </c>
      <c r="F20" s="573">
        <f t="shared" ref="F20:L20" si="3">SUM(F21:F27)</f>
        <v>11481</v>
      </c>
      <c r="G20" s="573">
        <f t="shared" si="3"/>
        <v>11481</v>
      </c>
      <c r="H20" s="573">
        <f>SUM(H21:H27)</f>
        <v>11481</v>
      </c>
      <c r="I20" s="573">
        <f t="shared" si="3"/>
        <v>11481</v>
      </c>
      <c r="J20" s="573">
        <f t="shared" si="3"/>
        <v>11481</v>
      </c>
      <c r="K20" s="573">
        <f t="shared" si="3"/>
        <v>11481</v>
      </c>
      <c r="L20" s="573">
        <f t="shared" si="3"/>
        <v>8612</v>
      </c>
      <c r="M20" s="573">
        <f>SUM(C20:L20)</f>
        <v>111941</v>
      </c>
    </row>
    <row r="21" spans="1:13" ht="15" x14ac:dyDescent="0.2">
      <c r="A21" s="574" t="s">
        <v>561</v>
      </c>
      <c r="B21" s="566" t="s">
        <v>562</v>
      </c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</row>
    <row r="22" spans="1:13" ht="15" x14ac:dyDescent="0.2">
      <c r="A22" s="574" t="s">
        <v>563</v>
      </c>
      <c r="B22" s="566" t="s">
        <v>564</v>
      </c>
      <c r="C22" s="565"/>
      <c r="D22" s="565"/>
      <c r="E22" s="565"/>
      <c r="F22" s="565"/>
      <c r="G22" s="565"/>
      <c r="H22" s="565"/>
      <c r="I22" s="565"/>
      <c r="J22" s="565"/>
      <c r="K22" s="565"/>
      <c r="L22" s="565"/>
      <c r="M22" s="565"/>
    </row>
    <row r="23" spans="1:13" ht="15" x14ac:dyDescent="0.2">
      <c r="A23" s="574" t="s">
        <v>565</v>
      </c>
      <c r="B23" s="566" t="s">
        <v>566</v>
      </c>
      <c r="C23" s="565"/>
      <c r="D23" s="565"/>
      <c r="E23" s="565"/>
      <c r="F23" s="565"/>
      <c r="G23" s="565"/>
      <c r="H23" s="565"/>
      <c r="I23" s="565"/>
      <c r="J23" s="565"/>
      <c r="K23" s="565"/>
      <c r="L23" s="565"/>
      <c r="M23" s="565"/>
    </row>
    <row r="24" spans="1:13" ht="15" x14ac:dyDescent="0.2">
      <c r="A24" s="574" t="s">
        <v>567</v>
      </c>
      <c r="B24" s="566" t="s">
        <v>568</v>
      </c>
      <c r="C24" s="565"/>
      <c r="D24" s="565"/>
      <c r="E24" s="565"/>
      <c r="F24" s="565"/>
      <c r="G24" s="565"/>
      <c r="H24" s="565"/>
      <c r="I24" s="565"/>
      <c r="J24" s="565"/>
      <c r="K24" s="565"/>
      <c r="L24" s="565"/>
      <c r="M24" s="565"/>
    </row>
    <row r="25" spans="1:13" ht="15" x14ac:dyDescent="0.2">
      <c r="A25" s="574" t="s">
        <v>569</v>
      </c>
      <c r="B25" s="566" t="s">
        <v>570</v>
      </c>
      <c r="C25" s="565"/>
      <c r="D25" s="565"/>
      <c r="E25" s="565"/>
      <c r="F25" s="565"/>
      <c r="G25" s="565"/>
      <c r="H25" s="565"/>
      <c r="I25" s="565"/>
      <c r="J25" s="565"/>
      <c r="K25" s="565"/>
      <c r="L25" s="565"/>
      <c r="M25" s="565"/>
    </row>
    <row r="26" spans="1:13" ht="15" x14ac:dyDescent="0.2">
      <c r="A26" s="574" t="s">
        <v>571</v>
      </c>
      <c r="B26" s="566" t="s">
        <v>572</v>
      </c>
      <c r="C26" s="565"/>
      <c r="D26" s="565"/>
      <c r="E26" s="565"/>
      <c r="F26" s="565"/>
      <c r="G26" s="565"/>
      <c r="H26" s="565"/>
      <c r="I26" s="565"/>
      <c r="J26" s="565"/>
      <c r="K26" s="565"/>
      <c r="L26" s="565"/>
      <c r="M26" s="565"/>
    </row>
    <row r="27" spans="1:13" ht="60" x14ac:dyDescent="0.2">
      <c r="A27" s="574" t="s">
        <v>573</v>
      </c>
      <c r="B27" s="566" t="s">
        <v>574</v>
      </c>
      <c r="C27" s="565">
        <v>11481</v>
      </c>
      <c r="D27" s="565">
        <v>11481</v>
      </c>
      <c r="E27" s="565">
        <v>11481</v>
      </c>
      <c r="F27" s="565">
        <v>11481</v>
      </c>
      <c r="G27" s="565">
        <v>11481</v>
      </c>
      <c r="H27" s="565">
        <v>11481</v>
      </c>
      <c r="I27" s="565">
        <v>11481</v>
      </c>
      <c r="J27" s="565">
        <v>11481</v>
      </c>
      <c r="K27" s="565">
        <v>11481</v>
      </c>
      <c r="L27" s="565">
        <v>8612</v>
      </c>
      <c r="M27" s="565">
        <f>SUM(C27:L27)</f>
        <v>111941</v>
      </c>
    </row>
    <row r="28" spans="1:13" ht="28.5" x14ac:dyDescent="0.2">
      <c r="A28" s="571" t="s">
        <v>575</v>
      </c>
      <c r="B28" s="572" t="s">
        <v>576</v>
      </c>
      <c r="C28" s="573">
        <f>SUM(C29:C35)</f>
        <v>0</v>
      </c>
      <c r="D28" s="573">
        <f>SUM(D29:D35)</f>
        <v>0</v>
      </c>
      <c r="E28" s="573">
        <f>SUM(E29:E35)</f>
        <v>0</v>
      </c>
      <c r="F28" s="573">
        <f t="shared" ref="F28:L28" si="4">SUM(F29:F35)</f>
        <v>0</v>
      </c>
      <c r="G28" s="573">
        <f t="shared" si="4"/>
        <v>0</v>
      </c>
      <c r="H28" s="573">
        <f t="shared" si="4"/>
        <v>0</v>
      </c>
      <c r="I28" s="573">
        <f t="shared" si="4"/>
        <v>0</v>
      </c>
      <c r="J28" s="573">
        <f t="shared" si="4"/>
        <v>0</v>
      </c>
      <c r="K28" s="573">
        <f t="shared" si="4"/>
        <v>0</v>
      </c>
      <c r="L28" s="573">
        <f t="shared" si="4"/>
        <v>0</v>
      </c>
      <c r="M28" s="573">
        <f>SUM(M29:M35)</f>
        <v>0</v>
      </c>
    </row>
    <row r="29" spans="1:13" ht="15" x14ac:dyDescent="0.2">
      <c r="A29" s="574" t="s">
        <v>561</v>
      </c>
      <c r="B29" s="566" t="s">
        <v>577</v>
      </c>
      <c r="C29" s="565"/>
      <c r="D29" s="565"/>
      <c r="E29" s="565"/>
      <c r="F29" s="565"/>
      <c r="G29" s="565"/>
      <c r="H29" s="565"/>
      <c r="I29" s="565"/>
      <c r="J29" s="565"/>
      <c r="K29" s="565"/>
      <c r="L29" s="565"/>
      <c r="M29" s="565"/>
    </row>
    <row r="30" spans="1:13" ht="15" x14ac:dyDescent="0.2">
      <c r="A30" s="574" t="s">
        <v>563</v>
      </c>
      <c r="B30" s="566" t="s">
        <v>578</v>
      </c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</row>
    <row r="31" spans="1:13" ht="15" x14ac:dyDescent="0.2">
      <c r="A31" s="574" t="s">
        <v>565</v>
      </c>
      <c r="B31" s="566" t="s">
        <v>579</v>
      </c>
      <c r="C31" s="565"/>
      <c r="D31" s="565"/>
      <c r="E31" s="565"/>
      <c r="F31" s="565"/>
      <c r="G31" s="565"/>
      <c r="H31" s="565"/>
      <c r="I31" s="565"/>
      <c r="J31" s="565"/>
      <c r="K31" s="565"/>
      <c r="L31" s="565"/>
      <c r="M31" s="565"/>
    </row>
    <row r="32" spans="1:13" ht="15" x14ac:dyDescent="0.2">
      <c r="A32" s="574" t="s">
        <v>567</v>
      </c>
      <c r="B32" s="566" t="s">
        <v>580</v>
      </c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</row>
    <row r="33" spans="1:13" ht="15" x14ac:dyDescent="0.2">
      <c r="A33" s="574" t="s">
        <v>569</v>
      </c>
      <c r="B33" s="566" t="s">
        <v>581</v>
      </c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573"/>
    </row>
    <row r="34" spans="1:13" ht="15" x14ac:dyDescent="0.2">
      <c r="A34" s="574" t="s">
        <v>571</v>
      </c>
      <c r="B34" s="566" t="s">
        <v>582</v>
      </c>
      <c r="C34" s="565"/>
      <c r="D34" s="565"/>
      <c r="E34" s="565"/>
      <c r="F34" s="565"/>
      <c r="G34" s="565"/>
      <c r="H34" s="565"/>
      <c r="I34" s="565"/>
      <c r="J34" s="565"/>
      <c r="K34" s="565"/>
      <c r="L34" s="565"/>
      <c r="M34" s="565"/>
    </row>
    <row r="35" spans="1:13" ht="15.75" thickBot="1" x14ac:dyDescent="0.25">
      <c r="A35" s="575" t="s">
        <v>583</v>
      </c>
      <c r="B35" s="576" t="s">
        <v>584</v>
      </c>
      <c r="C35" s="577"/>
      <c r="D35" s="577"/>
      <c r="E35" s="577"/>
      <c r="F35" s="577"/>
      <c r="G35" s="577"/>
      <c r="H35" s="577"/>
      <c r="I35" s="577"/>
      <c r="J35" s="577"/>
      <c r="K35" s="577"/>
      <c r="L35" s="577"/>
      <c r="M35" s="577"/>
    </row>
    <row r="36" spans="1:13" s="561" customFormat="1" ht="15" thickBot="1" x14ac:dyDescent="0.25">
      <c r="A36" s="578" t="s">
        <v>585</v>
      </c>
      <c r="B36" s="579" t="s">
        <v>586</v>
      </c>
      <c r="C36" s="580">
        <f>C20+C28</f>
        <v>11481</v>
      </c>
      <c r="D36" s="580">
        <f>D20+D28</f>
        <v>11481</v>
      </c>
      <c r="E36" s="580">
        <f>E20+E28</f>
        <v>11481</v>
      </c>
      <c r="F36" s="580">
        <f t="shared" ref="F36:L36" si="5">F20+F28</f>
        <v>11481</v>
      </c>
      <c r="G36" s="580">
        <f t="shared" si="5"/>
        <v>11481</v>
      </c>
      <c r="H36" s="580">
        <f t="shared" si="5"/>
        <v>11481</v>
      </c>
      <c r="I36" s="580">
        <f t="shared" si="5"/>
        <v>11481</v>
      </c>
      <c r="J36" s="580">
        <f t="shared" si="5"/>
        <v>11481</v>
      </c>
      <c r="K36" s="580">
        <f t="shared" si="5"/>
        <v>11481</v>
      </c>
      <c r="L36" s="580">
        <f t="shared" si="5"/>
        <v>8612</v>
      </c>
      <c r="M36" s="580">
        <f>M20+M28</f>
        <v>111941</v>
      </c>
    </row>
    <row r="37" spans="1:13" s="561" customFormat="1" ht="29.25" thickBot="1" x14ac:dyDescent="0.25">
      <c r="A37" s="578" t="s">
        <v>587</v>
      </c>
      <c r="B37" s="579" t="s">
        <v>588</v>
      </c>
      <c r="C37" s="580">
        <f>C19-C36</f>
        <v>432640</v>
      </c>
      <c r="D37" s="580">
        <f>D19-D36</f>
        <v>272269</v>
      </c>
      <c r="E37" s="580">
        <f>E19-E36</f>
        <v>272269</v>
      </c>
      <c r="F37" s="580">
        <f t="shared" ref="F37:L37" si="6">F19-F36</f>
        <v>272269</v>
      </c>
      <c r="G37" s="580">
        <f t="shared" si="6"/>
        <v>272269</v>
      </c>
      <c r="H37" s="580">
        <f t="shared" si="6"/>
        <v>272269</v>
      </c>
      <c r="I37" s="580">
        <f t="shared" si="6"/>
        <v>272269</v>
      </c>
      <c r="J37" s="580">
        <f t="shared" si="6"/>
        <v>272269</v>
      </c>
      <c r="K37" s="580">
        <f t="shared" si="6"/>
        <v>272269</v>
      </c>
      <c r="L37" s="580">
        <f t="shared" si="6"/>
        <v>275138</v>
      </c>
      <c r="M37" s="580">
        <f>M19-M36</f>
        <v>2885930</v>
      </c>
    </row>
  </sheetData>
  <mergeCells count="7">
    <mergeCell ref="A1:H1"/>
    <mergeCell ref="A4:M4"/>
    <mergeCell ref="A8:M8"/>
    <mergeCell ref="A9:A10"/>
    <mergeCell ref="B9:B10"/>
    <mergeCell ref="C9:C10"/>
    <mergeCell ref="D9:M9"/>
  </mergeCells>
  <pageMargins left="0.7" right="0.7" top="0.75" bottom="0.75" header="0.3" footer="0.3"/>
  <pageSetup paperSize="9" scale="62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="87" zoomScaleNormal="100" zoomScaleSheetLayoutView="87" workbookViewId="0">
      <selection sqref="A1:A2"/>
    </sheetView>
  </sheetViews>
  <sheetFormatPr defaultRowHeight="12.75" x14ac:dyDescent="0.2"/>
  <cols>
    <col min="1" max="1" width="67.140625" style="584" customWidth="1"/>
    <col min="2" max="2" width="21.5703125" style="583" customWidth="1"/>
    <col min="3" max="3" width="28.28515625" style="583" customWidth="1"/>
    <col min="4" max="16384" width="9.140625" style="584"/>
  </cols>
  <sheetData>
    <row r="1" spans="1:8" s="494" customFormat="1" ht="15.75" x14ac:dyDescent="0.25">
      <c r="A1" s="581" t="s">
        <v>589</v>
      </c>
      <c r="B1" s="581"/>
      <c r="C1" s="581"/>
      <c r="D1" s="581"/>
      <c r="E1" s="581"/>
      <c r="F1" s="581"/>
      <c r="G1" s="581"/>
      <c r="H1" s="581"/>
    </row>
    <row r="2" spans="1:8" x14ac:dyDescent="0.2">
      <c r="A2" s="582"/>
    </row>
    <row r="3" spans="1:8" x14ac:dyDescent="0.2">
      <c r="A3" s="582"/>
    </row>
    <row r="4" spans="1:8" x14ac:dyDescent="0.2">
      <c r="A4" s="582"/>
    </row>
    <row r="5" spans="1:8" x14ac:dyDescent="0.2">
      <c r="A5" s="582"/>
    </row>
    <row r="6" spans="1:8" x14ac:dyDescent="0.2">
      <c r="A6" s="582"/>
    </row>
    <row r="8" spans="1:8" ht="15.75" x14ac:dyDescent="0.25">
      <c r="A8" s="849" t="s">
        <v>590</v>
      </c>
      <c r="B8" s="849"/>
      <c r="C8" s="849"/>
    </row>
    <row r="9" spans="1:8" ht="15.75" x14ac:dyDescent="0.25">
      <c r="A9" s="585"/>
      <c r="B9" s="586"/>
      <c r="C9" s="586"/>
    </row>
    <row r="10" spans="1:8" ht="15.75" x14ac:dyDescent="0.25">
      <c r="A10" s="585"/>
      <c r="B10" s="586"/>
      <c r="C10" s="586"/>
    </row>
    <row r="11" spans="1:8" ht="15.75" x14ac:dyDescent="0.25">
      <c r="A11" s="585"/>
      <c r="B11" s="586"/>
      <c r="C11" s="586"/>
    </row>
    <row r="12" spans="1:8" ht="16.5" thickBot="1" x14ac:dyDescent="0.3">
      <c r="A12" s="585"/>
    </row>
    <row r="13" spans="1:8" s="589" customFormat="1" ht="16.5" thickBot="1" x14ac:dyDescent="0.3">
      <c r="A13" s="850" t="s">
        <v>591</v>
      </c>
      <c r="B13" s="587" t="s">
        <v>592</v>
      </c>
      <c r="C13" s="588" t="s">
        <v>593</v>
      </c>
    </row>
    <row r="14" spans="1:8" s="589" customFormat="1" ht="32.25" thickBot="1" x14ac:dyDescent="0.3">
      <c r="A14" s="850"/>
      <c r="B14" s="590" t="s">
        <v>594</v>
      </c>
      <c r="C14" s="591" t="s">
        <v>595</v>
      </c>
    </row>
    <row r="15" spans="1:8" s="589" customFormat="1" ht="16.5" thickBot="1" x14ac:dyDescent="0.3">
      <c r="A15" s="850"/>
      <c r="B15" s="592" t="s">
        <v>596</v>
      </c>
      <c r="C15" s="593" t="s">
        <v>597</v>
      </c>
    </row>
    <row r="16" spans="1:8" ht="32.25" customHeight="1" thickBot="1" x14ac:dyDescent="0.25">
      <c r="A16" s="851" t="s">
        <v>598</v>
      </c>
      <c r="B16" s="853">
        <v>751</v>
      </c>
      <c r="C16" s="853">
        <v>17580</v>
      </c>
    </row>
    <row r="17" spans="1:3" ht="32.25" customHeight="1" thickBot="1" x14ac:dyDescent="0.25">
      <c r="A17" s="852"/>
      <c r="B17" s="854"/>
      <c r="C17" s="854"/>
    </row>
    <row r="18" spans="1:3" ht="70.5" customHeight="1" thickBot="1" x14ac:dyDescent="0.25">
      <c r="A18" s="594" t="s">
        <v>599</v>
      </c>
      <c r="B18" s="595" t="s">
        <v>600</v>
      </c>
      <c r="C18" s="596">
        <v>754</v>
      </c>
    </row>
    <row r="19" spans="1:3" ht="44.25" customHeight="1" thickBot="1" x14ac:dyDescent="0.25">
      <c r="A19" s="594" t="s">
        <v>601</v>
      </c>
      <c r="B19" s="596">
        <v>115</v>
      </c>
      <c r="C19" s="596">
        <v>2187</v>
      </c>
    </row>
    <row r="20" spans="1:3" s="599" customFormat="1" ht="39.75" customHeight="1" thickBot="1" x14ac:dyDescent="0.3">
      <c r="A20" s="597" t="s">
        <v>602</v>
      </c>
      <c r="B20" s="598">
        <f>SUM(B16:B19)</f>
        <v>866</v>
      </c>
      <c r="C20" s="598">
        <f>SUM(C16:C19)</f>
        <v>20521</v>
      </c>
    </row>
  </sheetData>
  <mergeCells count="5">
    <mergeCell ref="A8:C8"/>
    <mergeCell ref="A13:A15"/>
    <mergeCell ref="A16:A17"/>
    <mergeCell ref="B16:B17"/>
    <mergeCell ref="C16:C17"/>
  </mergeCells>
  <pageMargins left="0.7" right="0.7" top="0.75" bottom="0.75" header="0.3" footer="0.3"/>
  <pageSetup paperSize="9" scale="76" orientation="portrait" horizontalDpi="300" verticalDpi="300" r:id="rId1"/>
  <colBreaks count="1" manualBreakCount="1">
    <brk id="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view="pageBreakPreview" zoomScaleSheetLayoutView="100" workbookViewId="0"/>
  </sheetViews>
  <sheetFormatPr defaultColWidth="15.7109375" defaultRowHeight="15" x14ac:dyDescent="0.25"/>
  <cols>
    <col min="1" max="1" width="9.140625" style="288" customWidth="1"/>
    <col min="2" max="2" width="65.28515625" style="35" customWidth="1"/>
    <col min="3" max="3" width="15.140625" style="35" customWidth="1"/>
    <col min="4" max="5" width="15.7109375" style="35" customWidth="1"/>
    <col min="6" max="6" width="17.85546875" style="35" customWidth="1"/>
    <col min="7" max="250" width="9.140625" style="35" customWidth="1"/>
    <col min="251" max="251" width="65.28515625" style="35" customWidth="1"/>
    <col min="252" max="252" width="15.140625" style="35" customWidth="1"/>
    <col min="253" max="16384" width="15.7109375" style="35"/>
  </cols>
  <sheetData>
    <row r="1" spans="1:16384" s="9" customFormat="1" ht="15.75" x14ac:dyDescent="0.25">
      <c r="A1" s="287" t="s">
        <v>653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 t="s">
        <v>366</v>
      </c>
      <c r="BU1" s="287" t="s">
        <v>366</v>
      </c>
      <c r="BV1" s="287" t="s">
        <v>366</v>
      </c>
      <c r="BW1" s="287" t="s">
        <v>366</v>
      </c>
      <c r="BX1" s="287" t="s">
        <v>366</v>
      </c>
      <c r="BY1" s="287" t="s">
        <v>366</v>
      </c>
      <c r="BZ1" s="287" t="s">
        <v>366</v>
      </c>
      <c r="CA1" s="287" t="s">
        <v>366</v>
      </c>
      <c r="CB1" s="287" t="s">
        <v>366</v>
      </c>
      <c r="CC1" s="287" t="s">
        <v>366</v>
      </c>
      <c r="CD1" s="287" t="s">
        <v>366</v>
      </c>
      <c r="CE1" s="287" t="s">
        <v>366</v>
      </c>
      <c r="CF1" s="287" t="s">
        <v>366</v>
      </c>
      <c r="CG1" s="287" t="s">
        <v>366</v>
      </c>
      <c r="CH1" s="287" t="s">
        <v>366</v>
      </c>
      <c r="CI1" s="287" t="s">
        <v>366</v>
      </c>
      <c r="CJ1" s="287" t="s">
        <v>366</v>
      </c>
      <c r="CK1" s="287" t="s">
        <v>366</v>
      </c>
      <c r="CL1" s="287" t="s">
        <v>366</v>
      </c>
      <c r="CM1" s="287" t="s">
        <v>366</v>
      </c>
      <c r="CN1" s="287" t="s">
        <v>366</v>
      </c>
      <c r="CO1" s="287" t="s">
        <v>366</v>
      </c>
      <c r="CP1" s="287" t="s">
        <v>366</v>
      </c>
      <c r="CQ1" s="287" t="s">
        <v>366</v>
      </c>
      <c r="CR1" s="287" t="s">
        <v>366</v>
      </c>
      <c r="CS1" s="287" t="s">
        <v>366</v>
      </c>
      <c r="CT1" s="287" t="s">
        <v>366</v>
      </c>
      <c r="CU1" s="287" t="s">
        <v>366</v>
      </c>
      <c r="CV1" s="287" t="s">
        <v>366</v>
      </c>
      <c r="CW1" s="287" t="s">
        <v>366</v>
      </c>
      <c r="CX1" s="287" t="s">
        <v>366</v>
      </c>
      <c r="CY1" s="287" t="s">
        <v>366</v>
      </c>
      <c r="CZ1" s="287" t="s">
        <v>366</v>
      </c>
      <c r="DA1" s="287" t="s">
        <v>366</v>
      </c>
      <c r="DB1" s="287" t="s">
        <v>366</v>
      </c>
      <c r="DC1" s="287" t="s">
        <v>366</v>
      </c>
      <c r="DD1" s="287" t="s">
        <v>366</v>
      </c>
      <c r="DE1" s="287" t="s">
        <v>366</v>
      </c>
      <c r="DF1" s="287" t="s">
        <v>366</v>
      </c>
      <c r="DG1" s="287" t="s">
        <v>366</v>
      </c>
      <c r="DH1" s="287" t="s">
        <v>366</v>
      </c>
      <c r="DI1" s="287" t="s">
        <v>366</v>
      </c>
      <c r="DJ1" s="287" t="s">
        <v>366</v>
      </c>
      <c r="DK1" s="287" t="s">
        <v>366</v>
      </c>
      <c r="DL1" s="287" t="s">
        <v>366</v>
      </c>
      <c r="DM1" s="287" t="s">
        <v>366</v>
      </c>
      <c r="DN1" s="287" t="s">
        <v>366</v>
      </c>
      <c r="DO1" s="287" t="s">
        <v>366</v>
      </c>
      <c r="DP1" s="287" t="s">
        <v>366</v>
      </c>
      <c r="DQ1" s="287" t="s">
        <v>366</v>
      </c>
      <c r="DR1" s="287" t="s">
        <v>366</v>
      </c>
      <c r="DS1" s="287" t="s">
        <v>366</v>
      </c>
      <c r="DT1" s="287" t="s">
        <v>366</v>
      </c>
      <c r="DU1" s="287" t="s">
        <v>366</v>
      </c>
      <c r="DV1" s="287" t="s">
        <v>366</v>
      </c>
      <c r="DW1" s="287" t="s">
        <v>366</v>
      </c>
      <c r="DX1" s="287" t="s">
        <v>366</v>
      </c>
      <c r="DY1" s="287" t="s">
        <v>366</v>
      </c>
      <c r="DZ1" s="287" t="s">
        <v>366</v>
      </c>
      <c r="EA1" s="287" t="s">
        <v>366</v>
      </c>
      <c r="EB1" s="287" t="s">
        <v>366</v>
      </c>
      <c r="EC1" s="287" t="s">
        <v>366</v>
      </c>
      <c r="ED1" s="287" t="s">
        <v>366</v>
      </c>
      <c r="EE1" s="287" t="s">
        <v>366</v>
      </c>
      <c r="EF1" s="287" t="s">
        <v>366</v>
      </c>
      <c r="EG1" s="287" t="s">
        <v>366</v>
      </c>
      <c r="EH1" s="287" t="s">
        <v>366</v>
      </c>
      <c r="EI1" s="287" t="s">
        <v>366</v>
      </c>
      <c r="EJ1" s="287" t="s">
        <v>366</v>
      </c>
      <c r="EK1" s="287" t="s">
        <v>366</v>
      </c>
      <c r="EL1" s="287" t="s">
        <v>366</v>
      </c>
      <c r="EM1" s="287" t="s">
        <v>366</v>
      </c>
      <c r="EN1" s="287" t="s">
        <v>366</v>
      </c>
      <c r="EO1" s="287" t="s">
        <v>366</v>
      </c>
      <c r="EP1" s="287" t="s">
        <v>366</v>
      </c>
      <c r="EQ1" s="287" t="s">
        <v>366</v>
      </c>
      <c r="ER1" s="287" t="s">
        <v>366</v>
      </c>
      <c r="ES1" s="287" t="s">
        <v>366</v>
      </c>
      <c r="ET1" s="287" t="s">
        <v>366</v>
      </c>
      <c r="EU1" s="287" t="s">
        <v>366</v>
      </c>
      <c r="EV1" s="287" t="s">
        <v>366</v>
      </c>
      <c r="EW1" s="287" t="s">
        <v>366</v>
      </c>
      <c r="EX1" s="287" t="s">
        <v>366</v>
      </c>
      <c r="EY1" s="287" t="s">
        <v>366</v>
      </c>
      <c r="EZ1" s="287" t="s">
        <v>366</v>
      </c>
      <c r="FA1" s="287" t="s">
        <v>366</v>
      </c>
      <c r="FB1" s="287" t="s">
        <v>366</v>
      </c>
      <c r="FC1" s="287" t="s">
        <v>366</v>
      </c>
      <c r="FD1" s="287" t="s">
        <v>366</v>
      </c>
      <c r="FE1" s="287" t="s">
        <v>366</v>
      </c>
      <c r="FF1" s="287" t="s">
        <v>366</v>
      </c>
      <c r="FG1" s="287" t="s">
        <v>366</v>
      </c>
      <c r="FH1" s="287" t="s">
        <v>366</v>
      </c>
      <c r="FI1" s="287" t="s">
        <v>366</v>
      </c>
      <c r="FJ1" s="287" t="s">
        <v>366</v>
      </c>
      <c r="FK1" s="287" t="s">
        <v>366</v>
      </c>
      <c r="FL1" s="287" t="s">
        <v>366</v>
      </c>
      <c r="FM1" s="287" t="s">
        <v>366</v>
      </c>
      <c r="FN1" s="287" t="s">
        <v>366</v>
      </c>
      <c r="FO1" s="287" t="s">
        <v>366</v>
      </c>
      <c r="FP1" s="287" t="s">
        <v>366</v>
      </c>
      <c r="FQ1" s="287" t="s">
        <v>366</v>
      </c>
      <c r="FR1" s="287" t="s">
        <v>366</v>
      </c>
      <c r="FS1" s="287" t="s">
        <v>366</v>
      </c>
      <c r="FT1" s="287" t="s">
        <v>366</v>
      </c>
      <c r="FU1" s="287" t="s">
        <v>366</v>
      </c>
      <c r="FV1" s="287" t="s">
        <v>366</v>
      </c>
      <c r="FW1" s="287" t="s">
        <v>366</v>
      </c>
      <c r="FX1" s="287" t="s">
        <v>366</v>
      </c>
      <c r="FY1" s="287" t="s">
        <v>366</v>
      </c>
      <c r="FZ1" s="287" t="s">
        <v>366</v>
      </c>
      <c r="GA1" s="287" t="s">
        <v>366</v>
      </c>
      <c r="GB1" s="287" t="s">
        <v>366</v>
      </c>
      <c r="GC1" s="287" t="s">
        <v>366</v>
      </c>
      <c r="GD1" s="287" t="s">
        <v>366</v>
      </c>
      <c r="GE1" s="287" t="s">
        <v>366</v>
      </c>
      <c r="GF1" s="287" t="s">
        <v>366</v>
      </c>
      <c r="GG1" s="287" t="s">
        <v>366</v>
      </c>
      <c r="GH1" s="287" t="s">
        <v>366</v>
      </c>
      <c r="GI1" s="287" t="s">
        <v>366</v>
      </c>
      <c r="GJ1" s="287" t="s">
        <v>366</v>
      </c>
      <c r="GK1" s="287" t="s">
        <v>366</v>
      </c>
      <c r="GL1" s="287" t="s">
        <v>366</v>
      </c>
      <c r="GM1" s="287" t="s">
        <v>366</v>
      </c>
      <c r="GN1" s="287" t="s">
        <v>366</v>
      </c>
      <c r="GO1" s="287" t="s">
        <v>366</v>
      </c>
      <c r="GP1" s="287" t="s">
        <v>366</v>
      </c>
      <c r="GQ1" s="287" t="s">
        <v>366</v>
      </c>
      <c r="GR1" s="287" t="s">
        <v>366</v>
      </c>
      <c r="GS1" s="287" t="s">
        <v>366</v>
      </c>
      <c r="GT1" s="287" t="s">
        <v>366</v>
      </c>
      <c r="GU1" s="287" t="s">
        <v>366</v>
      </c>
      <c r="GV1" s="287" t="s">
        <v>366</v>
      </c>
      <c r="GW1" s="287" t="s">
        <v>366</v>
      </c>
      <c r="GX1" s="287" t="s">
        <v>366</v>
      </c>
      <c r="GY1" s="287" t="s">
        <v>366</v>
      </c>
      <c r="GZ1" s="287" t="s">
        <v>366</v>
      </c>
      <c r="HA1" s="287" t="s">
        <v>366</v>
      </c>
      <c r="HB1" s="287" t="s">
        <v>366</v>
      </c>
      <c r="HC1" s="287" t="s">
        <v>366</v>
      </c>
      <c r="HD1" s="287" t="s">
        <v>366</v>
      </c>
      <c r="HE1" s="287" t="s">
        <v>366</v>
      </c>
      <c r="HF1" s="287" t="s">
        <v>366</v>
      </c>
      <c r="HG1" s="287" t="s">
        <v>366</v>
      </c>
      <c r="HH1" s="287" t="s">
        <v>366</v>
      </c>
      <c r="HI1" s="287" t="s">
        <v>366</v>
      </c>
      <c r="HJ1" s="287" t="s">
        <v>366</v>
      </c>
      <c r="HK1" s="287" t="s">
        <v>366</v>
      </c>
      <c r="HL1" s="287" t="s">
        <v>366</v>
      </c>
      <c r="HM1" s="287" t="s">
        <v>366</v>
      </c>
      <c r="HN1" s="287" t="s">
        <v>366</v>
      </c>
      <c r="HO1" s="287" t="s">
        <v>366</v>
      </c>
      <c r="HP1" s="287" t="s">
        <v>366</v>
      </c>
      <c r="HQ1" s="287" t="s">
        <v>366</v>
      </c>
      <c r="HR1" s="287" t="s">
        <v>366</v>
      </c>
      <c r="HS1" s="287" t="s">
        <v>366</v>
      </c>
      <c r="HT1" s="287" t="s">
        <v>366</v>
      </c>
      <c r="HU1" s="287" t="s">
        <v>366</v>
      </c>
      <c r="HV1" s="287" t="s">
        <v>366</v>
      </c>
      <c r="HW1" s="287" t="s">
        <v>366</v>
      </c>
      <c r="HX1" s="287" t="s">
        <v>366</v>
      </c>
      <c r="HY1" s="287" t="s">
        <v>366</v>
      </c>
      <c r="HZ1" s="287" t="s">
        <v>366</v>
      </c>
      <c r="IA1" s="287" t="s">
        <v>366</v>
      </c>
      <c r="IB1" s="287" t="s">
        <v>366</v>
      </c>
      <c r="IC1" s="287" t="s">
        <v>366</v>
      </c>
      <c r="ID1" s="287" t="s">
        <v>366</v>
      </c>
      <c r="IE1" s="287" t="s">
        <v>366</v>
      </c>
      <c r="IF1" s="287" t="s">
        <v>366</v>
      </c>
      <c r="IG1" s="287" t="s">
        <v>366</v>
      </c>
      <c r="IH1" s="287" t="s">
        <v>366</v>
      </c>
      <c r="II1" s="287" t="s">
        <v>366</v>
      </c>
      <c r="IJ1" s="287" t="s">
        <v>366</v>
      </c>
      <c r="IK1" s="287" t="s">
        <v>366</v>
      </c>
      <c r="IL1" s="287" t="s">
        <v>366</v>
      </c>
      <c r="IM1" s="287" t="s">
        <v>366</v>
      </c>
      <c r="IN1" s="287" t="s">
        <v>366</v>
      </c>
      <c r="IO1" s="287" t="s">
        <v>366</v>
      </c>
      <c r="IP1" s="287" t="s">
        <v>366</v>
      </c>
      <c r="IQ1" s="287" t="s">
        <v>366</v>
      </c>
      <c r="IR1" s="287" t="s">
        <v>366</v>
      </c>
      <c r="IS1" s="287" t="s">
        <v>366</v>
      </c>
      <c r="IT1" s="287" t="s">
        <v>366</v>
      </c>
      <c r="IU1" s="287" t="s">
        <v>366</v>
      </c>
      <c r="IV1" s="287" t="s">
        <v>366</v>
      </c>
      <c r="IW1" s="287" t="s">
        <v>366</v>
      </c>
      <c r="IX1" s="287" t="s">
        <v>366</v>
      </c>
      <c r="IY1" s="287" t="s">
        <v>366</v>
      </c>
      <c r="IZ1" s="287" t="s">
        <v>366</v>
      </c>
      <c r="JA1" s="287" t="s">
        <v>366</v>
      </c>
      <c r="JB1" s="287" t="s">
        <v>366</v>
      </c>
      <c r="JC1" s="287" t="s">
        <v>366</v>
      </c>
      <c r="JD1" s="287" t="s">
        <v>366</v>
      </c>
      <c r="JE1" s="287" t="s">
        <v>366</v>
      </c>
      <c r="JF1" s="287" t="s">
        <v>366</v>
      </c>
      <c r="JG1" s="287" t="s">
        <v>366</v>
      </c>
      <c r="JH1" s="287" t="s">
        <v>366</v>
      </c>
      <c r="JI1" s="287" t="s">
        <v>366</v>
      </c>
      <c r="JJ1" s="287" t="s">
        <v>366</v>
      </c>
      <c r="JK1" s="287" t="s">
        <v>366</v>
      </c>
      <c r="JL1" s="287" t="s">
        <v>366</v>
      </c>
      <c r="JM1" s="287" t="s">
        <v>366</v>
      </c>
      <c r="JN1" s="287" t="s">
        <v>366</v>
      </c>
      <c r="JO1" s="287" t="s">
        <v>366</v>
      </c>
      <c r="JP1" s="287" t="s">
        <v>366</v>
      </c>
      <c r="JQ1" s="287" t="s">
        <v>366</v>
      </c>
      <c r="JR1" s="287" t="s">
        <v>366</v>
      </c>
      <c r="JS1" s="287" t="s">
        <v>366</v>
      </c>
      <c r="JT1" s="287" t="s">
        <v>366</v>
      </c>
      <c r="JU1" s="287" t="s">
        <v>366</v>
      </c>
      <c r="JV1" s="287" t="s">
        <v>366</v>
      </c>
      <c r="JW1" s="287" t="s">
        <v>366</v>
      </c>
      <c r="JX1" s="287" t="s">
        <v>366</v>
      </c>
      <c r="JY1" s="287" t="s">
        <v>366</v>
      </c>
      <c r="JZ1" s="287" t="s">
        <v>366</v>
      </c>
      <c r="KA1" s="287" t="s">
        <v>366</v>
      </c>
      <c r="KB1" s="287" t="s">
        <v>366</v>
      </c>
      <c r="KC1" s="287" t="s">
        <v>366</v>
      </c>
      <c r="KD1" s="287" t="s">
        <v>366</v>
      </c>
      <c r="KE1" s="287" t="s">
        <v>366</v>
      </c>
      <c r="KF1" s="287" t="s">
        <v>366</v>
      </c>
      <c r="KG1" s="287" t="s">
        <v>366</v>
      </c>
      <c r="KH1" s="287" t="s">
        <v>366</v>
      </c>
      <c r="KI1" s="287" t="s">
        <v>366</v>
      </c>
      <c r="KJ1" s="287" t="s">
        <v>366</v>
      </c>
      <c r="KK1" s="287" t="s">
        <v>366</v>
      </c>
      <c r="KL1" s="287" t="s">
        <v>366</v>
      </c>
      <c r="KM1" s="287" t="s">
        <v>366</v>
      </c>
      <c r="KN1" s="287" t="s">
        <v>366</v>
      </c>
      <c r="KO1" s="287" t="s">
        <v>366</v>
      </c>
      <c r="KP1" s="287" t="s">
        <v>366</v>
      </c>
      <c r="KQ1" s="287" t="s">
        <v>366</v>
      </c>
      <c r="KR1" s="287" t="s">
        <v>366</v>
      </c>
      <c r="KS1" s="287" t="s">
        <v>366</v>
      </c>
      <c r="KT1" s="287" t="s">
        <v>366</v>
      </c>
      <c r="KU1" s="287" t="s">
        <v>366</v>
      </c>
      <c r="KV1" s="287" t="s">
        <v>366</v>
      </c>
      <c r="KW1" s="287" t="s">
        <v>366</v>
      </c>
      <c r="KX1" s="287" t="s">
        <v>366</v>
      </c>
      <c r="KY1" s="287" t="s">
        <v>366</v>
      </c>
      <c r="KZ1" s="287" t="s">
        <v>366</v>
      </c>
      <c r="LA1" s="287" t="s">
        <v>366</v>
      </c>
      <c r="LB1" s="287" t="s">
        <v>366</v>
      </c>
      <c r="LC1" s="287" t="s">
        <v>366</v>
      </c>
      <c r="LD1" s="287" t="s">
        <v>366</v>
      </c>
      <c r="LE1" s="287" t="s">
        <v>366</v>
      </c>
      <c r="LF1" s="287" t="s">
        <v>366</v>
      </c>
      <c r="LG1" s="287" t="s">
        <v>366</v>
      </c>
      <c r="LH1" s="287" t="s">
        <v>366</v>
      </c>
      <c r="LI1" s="287" t="s">
        <v>366</v>
      </c>
      <c r="LJ1" s="287" t="s">
        <v>366</v>
      </c>
      <c r="LK1" s="287" t="s">
        <v>366</v>
      </c>
      <c r="LL1" s="287" t="s">
        <v>366</v>
      </c>
      <c r="LM1" s="287" t="s">
        <v>366</v>
      </c>
      <c r="LN1" s="287" t="s">
        <v>366</v>
      </c>
      <c r="LO1" s="287" t="s">
        <v>366</v>
      </c>
      <c r="LP1" s="287" t="s">
        <v>366</v>
      </c>
      <c r="LQ1" s="287" t="s">
        <v>366</v>
      </c>
      <c r="LR1" s="287" t="s">
        <v>366</v>
      </c>
      <c r="LS1" s="287" t="s">
        <v>366</v>
      </c>
      <c r="LT1" s="287" t="s">
        <v>366</v>
      </c>
      <c r="LU1" s="287" t="s">
        <v>366</v>
      </c>
      <c r="LV1" s="287" t="s">
        <v>366</v>
      </c>
      <c r="LW1" s="287" t="s">
        <v>366</v>
      </c>
      <c r="LX1" s="287" t="s">
        <v>366</v>
      </c>
      <c r="LY1" s="287" t="s">
        <v>366</v>
      </c>
      <c r="LZ1" s="287" t="s">
        <v>366</v>
      </c>
      <c r="MA1" s="287" t="s">
        <v>366</v>
      </c>
      <c r="MB1" s="287" t="s">
        <v>366</v>
      </c>
      <c r="MC1" s="287" t="s">
        <v>366</v>
      </c>
      <c r="MD1" s="287" t="s">
        <v>366</v>
      </c>
      <c r="ME1" s="287" t="s">
        <v>366</v>
      </c>
      <c r="MF1" s="287" t="s">
        <v>366</v>
      </c>
      <c r="MG1" s="287" t="s">
        <v>366</v>
      </c>
      <c r="MH1" s="287" t="s">
        <v>366</v>
      </c>
      <c r="MI1" s="287" t="s">
        <v>366</v>
      </c>
      <c r="MJ1" s="287" t="s">
        <v>366</v>
      </c>
      <c r="MK1" s="287" t="s">
        <v>366</v>
      </c>
      <c r="ML1" s="287" t="s">
        <v>366</v>
      </c>
      <c r="MM1" s="287" t="s">
        <v>366</v>
      </c>
      <c r="MN1" s="287" t="s">
        <v>366</v>
      </c>
      <c r="MO1" s="287" t="s">
        <v>366</v>
      </c>
      <c r="MP1" s="287" t="s">
        <v>366</v>
      </c>
      <c r="MQ1" s="287" t="s">
        <v>366</v>
      </c>
      <c r="MR1" s="287" t="s">
        <v>366</v>
      </c>
      <c r="MS1" s="287" t="s">
        <v>366</v>
      </c>
      <c r="MT1" s="287" t="s">
        <v>366</v>
      </c>
      <c r="MU1" s="287" t="s">
        <v>366</v>
      </c>
      <c r="MV1" s="287" t="s">
        <v>366</v>
      </c>
      <c r="MW1" s="287" t="s">
        <v>366</v>
      </c>
      <c r="MX1" s="287" t="s">
        <v>366</v>
      </c>
      <c r="MY1" s="287" t="s">
        <v>366</v>
      </c>
      <c r="MZ1" s="287" t="s">
        <v>366</v>
      </c>
      <c r="NA1" s="287" t="s">
        <v>366</v>
      </c>
      <c r="NB1" s="287" t="s">
        <v>366</v>
      </c>
      <c r="NC1" s="287" t="s">
        <v>366</v>
      </c>
      <c r="ND1" s="287" t="s">
        <v>366</v>
      </c>
      <c r="NE1" s="287" t="s">
        <v>366</v>
      </c>
      <c r="NF1" s="287" t="s">
        <v>366</v>
      </c>
      <c r="NG1" s="287" t="s">
        <v>366</v>
      </c>
      <c r="NH1" s="287" t="s">
        <v>366</v>
      </c>
      <c r="NI1" s="287" t="s">
        <v>366</v>
      </c>
      <c r="NJ1" s="287" t="s">
        <v>366</v>
      </c>
      <c r="NK1" s="287" t="s">
        <v>366</v>
      </c>
      <c r="NL1" s="287" t="s">
        <v>366</v>
      </c>
      <c r="NM1" s="287" t="s">
        <v>366</v>
      </c>
      <c r="NN1" s="287" t="s">
        <v>366</v>
      </c>
      <c r="NO1" s="287" t="s">
        <v>366</v>
      </c>
      <c r="NP1" s="287" t="s">
        <v>366</v>
      </c>
      <c r="NQ1" s="287" t="s">
        <v>366</v>
      </c>
      <c r="NR1" s="287" t="s">
        <v>366</v>
      </c>
      <c r="NS1" s="287" t="s">
        <v>366</v>
      </c>
      <c r="NT1" s="287" t="s">
        <v>366</v>
      </c>
      <c r="NU1" s="287" t="s">
        <v>366</v>
      </c>
      <c r="NV1" s="287" t="s">
        <v>366</v>
      </c>
      <c r="NW1" s="287" t="s">
        <v>366</v>
      </c>
      <c r="NX1" s="287" t="s">
        <v>366</v>
      </c>
      <c r="NY1" s="287" t="s">
        <v>366</v>
      </c>
      <c r="NZ1" s="287" t="s">
        <v>366</v>
      </c>
      <c r="OA1" s="287" t="s">
        <v>366</v>
      </c>
      <c r="OB1" s="287" t="s">
        <v>366</v>
      </c>
      <c r="OC1" s="287" t="s">
        <v>366</v>
      </c>
      <c r="OD1" s="287" t="s">
        <v>366</v>
      </c>
      <c r="OE1" s="287" t="s">
        <v>366</v>
      </c>
      <c r="OF1" s="287" t="s">
        <v>366</v>
      </c>
      <c r="OG1" s="287" t="s">
        <v>366</v>
      </c>
      <c r="OH1" s="287" t="s">
        <v>366</v>
      </c>
      <c r="OI1" s="287" t="s">
        <v>366</v>
      </c>
      <c r="OJ1" s="287" t="s">
        <v>366</v>
      </c>
      <c r="OK1" s="287" t="s">
        <v>366</v>
      </c>
      <c r="OL1" s="287" t="s">
        <v>366</v>
      </c>
      <c r="OM1" s="287" t="s">
        <v>366</v>
      </c>
      <c r="ON1" s="287" t="s">
        <v>366</v>
      </c>
      <c r="OO1" s="287" t="s">
        <v>366</v>
      </c>
      <c r="OP1" s="287" t="s">
        <v>366</v>
      </c>
      <c r="OQ1" s="287" t="s">
        <v>366</v>
      </c>
      <c r="OR1" s="287" t="s">
        <v>366</v>
      </c>
      <c r="OS1" s="287" t="s">
        <v>366</v>
      </c>
      <c r="OT1" s="287" t="s">
        <v>366</v>
      </c>
      <c r="OU1" s="287" t="s">
        <v>366</v>
      </c>
      <c r="OV1" s="287" t="s">
        <v>366</v>
      </c>
      <c r="OW1" s="287" t="s">
        <v>366</v>
      </c>
      <c r="OX1" s="287" t="s">
        <v>366</v>
      </c>
      <c r="OY1" s="287" t="s">
        <v>366</v>
      </c>
      <c r="OZ1" s="287" t="s">
        <v>366</v>
      </c>
      <c r="PA1" s="287" t="s">
        <v>366</v>
      </c>
      <c r="PB1" s="287" t="s">
        <v>366</v>
      </c>
      <c r="PC1" s="287" t="s">
        <v>366</v>
      </c>
      <c r="PD1" s="287" t="s">
        <v>366</v>
      </c>
      <c r="PE1" s="287" t="s">
        <v>366</v>
      </c>
      <c r="PF1" s="287" t="s">
        <v>366</v>
      </c>
      <c r="PG1" s="287" t="s">
        <v>366</v>
      </c>
      <c r="PH1" s="287" t="s">
        <v>366</v>
      </c>
      <c r="PI1" s="287" t="s">
        <v>366</v>
      </c>
      <c r="PJ1" s="287" t="s">
        <v>366</v>
      </c>
      <c r="PK1" s="287" t="s">
        <v>366</v>
      </c>
      <c r="PL1" s="287" t="s">
        <v>366</v>
      </c>
      <c r="PM1" s="287" t="s">
        <v>366</v>
      </c>
      <c r="PN1" s="287" t="s">
        <v>366</v>
      </c>
      <c r="PO1" s="287" t="s">
        <v>366</v>
      </c>
      <c r="PP1" s="287" t="s">
        <v>366</v>
      </c>
      <c r="PQ1" s="287" t="s">
        <v>366</v>
      </c>
      <c r="PR1" s="287" t="s">
        <v>366</v>
      </c>
      <c r="PS1" s="287" t="s">
        <v>366</v>
      </c>
      <c r="PT1" s="287" t="s">
        <v>366</v>
      </c>
      <c r="PU1" s="287" t="s">
        <v>366</v>
      </c>
      <c r="PV1" s="287" t="s">
        <v>366</v>
      </c>
      <c r="PW1" s="287" t="s">
        <v>366</v>
      </c>
      <c r="PX1" s="287" t="s">
        <v>366</v>
      </c>
      <c r="PY1" s="287" t="s">
        <v>366</v>
      </c>
      <c r="PZ1" s="287" t="s">
        <v>366</v>
      </c>
      <c r="QA1" s="287" t="s">
        <v>366</v>
      </c>
      <c r="QB1" s="287" t="s">
        <v>366</v>
      </c>
      <c r="QC1" s="287" t="s">
        <v>366</v>
      </c>
      <c r="QD1" s="287" t="s">
        <v>366</v>
      </c>
      <c r="QE1" s="287" t="s">
        <v>366</v>
      </c>
      <c r="QF1" s="287" t="s">
        <v>366</v>
      </c>
      <c r="QG1" s="287" t="s">
        <v>366</v>
      </c>
      <c r="QH1" s="287" t="s">
        <v>366</v>
      </c>
      <c r="QI1" s="287" t="s">
        <v>366</v>
      </c>
      <c r="QJ1" s="287" t="s">
        <v>366</v>
      </c>
      <c r="QK1" s="287" t="s">
        <v>366</v>
      </c>
      <c r="QL1" s="287" t="s">
        <v>366</v>
      </c>
      <c r="QM1" s="287" t="s">
        <v>366</v>
      </c>
      <c r="QN1" s="287" t="s">
        <v>366</v>
      </c>
      <c r="QO1" s="287" t="s">
        <v>366</v>
      </c>
      <c r="QP1" s="287" t="s">
        <v>366</v>
      </c>
      <c r="QQ1" s="287" t="s">
        <v>366</v>
      </c>
      <c r="QR1" s="287" t="s">
        <v>366</v>
      </c>
      <c r="QS1" s="287" t="s">
        <v>366</v>
      </c>
      <c r="QT1" s="287" t="s">
        <v>366</v>
      </c>
      <c r="QU1" s="287" t="s">
        <v>366</v>
      </c>
      <c r="QV1" s="287" t="s">
        <v>366</v>
      </c>
      <c r="QW1" s="287" t="s">
        <v>366</v>
      </c>
      <c r="QX1" s="287" t="s">
        <v>366</v>
      </c>
      <c r="QY1" s="287" t="s">
        <v>366</v>
      </c>
      <c r="QZ1" s="287" t="s">
        <v>366</v>
      </c>
      <c r="RA1" s="287" t="s">
        <v>366</v>
      </c>
      <c r="RB1" s="287" t="s">
        <v>366</v>
      </c>
      <c r="RC1" s="287" t="s">
        <v>366</v>
      </c>
      <c r="RD1" s="287" t="s">
        <v>366</v>
      </c>
      <c r="RE1" s="287" t="s">
        <v>366</v>
      </c>
      <c r="RF1" s="287" t="s">
        <v>366</v>
      </c>
      <c r="RG1" s="287" t="s">
        <v>366</v>
      </c>
      <c r="RH1" s="287" t="s">
        <v>366</v>
      </c>
      <c r="RI1" s="287" t="s">
        <v>366</v>
      </c>
      <c r="RJ1" s="287" t="s">
        <v>366</v>
      </c>
      <c r="RK1" s="287" t="s">
        <v>366</v>
      </c>
      <c r="RL1" s="287" t="s">
        <v>366</v>
      </c>
      <c r="RM1" s="287" t="s">
        <v>366</v>
      </c>
      <c r="RN1" s="287" t="s">
        <v>366</v>
      </c>
      <c r="RO1" s="287" t="s">
        <v>366</v>
      </c>
      <c r="RP1" s="287" t="s">
        <v>366</v>
      </c>
      <c r="RQ1" s="287" t="s">
        <v>366</v>
      </c>
      <c r="RR1" s="287" t="s">
        <v>366</v>
      </c>
      <c r="RS1" s="287" t="s">
        <v>366</v>
      </c>
      <c r="RT1" s="287" t="s">
        <v>366</v>
      </c>
      <c r="RU1" s="287" t="s">
        <v>366</v>
      </c>
      <c r="RV1" s="287" t="s">
        <v>366</v>
      </c>
      <c r="RW1" s="287" t="s">
        <v>366</v>
      </c>
      <c r="RX1" s="287" t="s">
        <v>366</v>
      </c>
      <c r="RY1" s="287" t="s">
        <v>366</v>
      </c>
      <c r="RZ1" s="287" t="s">
        <v>366</v>
      </c>
      <c r="SA1" s="287" t="s">
        <v>366</v>
      </c>
      <c r="SB1" s="287" t="s">
        <v>366</v>
      </c>
      <c r="SC1" s="287" t="s">
        <v>366</v>
      </c>
      <c r="SD1" s="287" t="s">
        <v>366</v>
      </c>
      <c r="SE1" s="287" t="s">
        <v>366</v>
      </c>
      <c r="SF1" s="287" t="s">
        <v>366</v>
      </c>
      <c r="SG1" s="287" t="s">
        <v>366</v>
      </c>
      <c r="SH1" s="287" t="s">
        <v>366</v>
      </c>
      <c r="SI1" s="287" t="s">
        <v>366</v>
      </c>
      <c r="SJ1" s="287" t="s">
        <v>366</v>
      </c>
      <c r="SK1" s="287" t="s">
        <v>366</v>
      </c>
      <c r="SL1" s="287" t="s">
        <v>366</v>
      </c>
      <c r="SM1" s="287" t="s">
        <v>366</v>
      </c>
      <c r="SN1" s="287" t="s">
        <v>366</v>
      </c>
      <c r="SO1" s="287" t="s">
        <v>366</v>
      </c>
      <c r="SP1" s="287" t="s">
        <v>366</v>
      </c>
      <c r="SQ1" s="287" t="s">
        <v>366</v>
      </c>
      <c r="SR1" s="287" t="s">
        <v>366</v>
      </c>
      <c r="SS1" s="287" t="s">
        <v>366</v>
      </c>
      <c r="ST1" s="287" t="s">
        <v>366</v>
      </c>
      <c r="SU1" s="287" t="s">
        <v>366</v>
      </c>
      <c r="SV1" s="287" t="s">
        <v>366</v>
      </c>
      <c r="SW1" s="287" t="s">
        <v>366</v>
      </c>
      <c r="SX1" s="287" t="s">
        <v>366</v>
      </c>
      <c r="SY1" s="287" t="s">
        <v>366</v>
      </c>
      <c r="SZ1" s="287" t="s">
        <v>366</v>
      </c>
      <c r="TA1" s="287" t="s">
        <v>366</v>
      </c>
      <c r="TB1" s="287" t="s">
        <v>366</v>
      </c>
      <c r="TC1" s="287" t="s">
        <v>366</v>
      </c>
      <c r="TD1" s="287" t="s">
        <v>366</v>
      </c>
      <c r="TE1" s="287" t="s">
        <v>366</v>
      </c>
      <c r="TF1" s="287" t="s">
        <v>366</v>
      </c>
      <c r="TG1" s="287" t="s">
        <v>366</v>
      </c>
      <c r="TH1" s="287" t="s">
        <v>366</v>
      </c>
      <c r="TI1" s="287" t="s">
        <v>366</v>
      </c>
      <c r="TJ1" s="287" t="s">
        <v>366</v>
      </c>
      <c r="TK1" s="287" t="s">
        <v>366</v>
      </c>
      <c r="TL1" s="287" t="s">
        <v>366</v>
      </c>
      <c r="TM1" s="287" t="s">
        <v>366</v>
      </c>
      <c r="TN1" s="287" t="s">
        <v>366</v>
      </c>
      <c r="TO1" s="287" t="s">
        <v>366</v>
      </c>
      <c r="TP1" s="287" t="s">
        <v>366</v>
      </c>
      <c r="TQ1" s="287" t="s">
        <v>366</v>
      </c>
      <c r="TR1" s="287" t="s">
        <v>366</v>
      </c>
      <c r="TS1" s="287" t="s">
        <v>366</v>
      </c>
      <c r="TT1" s="287" t="s">
        <v>366</v>
      </c>
      <c r="TU1" s="287" t="s">
        <v>366</v>
      </c>
      <c r="TV1" s="287" t="s">
        <v>366</v>
      </c>
      <c r="TW1" s="287" t="s">
        <v>366</v>
      </c>
      <c r="TX1" s="287" t="s">
        <v>366</v>
      </c>
      <c r="TY1" s="287" t="s">
        <v>366</v>
      </c>
      <c r="TZ1" s="287" t="s">
        <v>366</v>
      </c>
      <c r="UA1" s="287" t="s">
        <v>366</v>
      </c>
      <c r="UB1" s="287" t="s">
        <v>366</v>
      </c>
      <c r="UC1" s="287" t="s">
        <v>366</v>
      </c>
      <c r="UD1" s="287" t="s">
        <v>366</v>
      </c>
      <c r="UE1" s="287" t="s">
        <v>366</v>
      </c>
      <c r="UF1" s="287" t="s">
        <v>366</v>
      </c>
      <c r="UG1" s="287" t="s">
        <v>366</v>
      </c>
      <c r="UH1" s="287" t="s">
        <v>366</v>
      </c>
      <c r="UI1" s="287" t="s">
        <v>366</v>
      </c>
      <c r="UJ1" s="287" t="s">
        <v>366</v>
      </c>
      <c r="UK1" s="287" t="s">
        <v>366</v>
      </c>
      <c r="UL1" s="287" t="s">
        <v>366</v>
      </c>
      <c r="UM1" s="287" t="s">
        <v>366</v>
      </c>
      <c r="UN1" s="287" t="s">
        <v>366</v>
      </c>
      <c r="UO1" s="287" t="s">
        <v>366</v>
      </c>
      <c r="UP1" s="287" t="s">
        <v>366</v>
      </c>
      <c r="UQ1" s="287" t="s">
        <v>366</v>
      </c>
      <c r="UR1" s="287" t="s">
        <v>366</v>
      </c>
      <c r="US1" s="287" t="s">
        <v>366</v>
      </c>
      <c r="UT1" s="287" t="s">
        <v>366</v>
      </c>
      <c r="UU1" s="287" t="s">
        <v>366</v>
      </c>
      <c r="UV1" s="287" t="s">
        <v>366</v>
      </c>
      <c r="UW1" s="287" t="s">
        <v>366</v>
      </c>
      <c r="UX1" s="287" t="s">
        <v>366</v>
      </c>
      <c r="UY1" s="287" t="s">
        <v>366</v>
      </c>
      <c r="UZ1" s="287" t="s">
        <v>366</v>
      </c>
      <c r="VA1" s="287" t="s">
        <v>366</v>
      </c>
      <c r="VB1" s="287" t="s">
        <v>366</v>
      </c>
      <c r="VC1" s="287" t="s">
        <v>366</v>
      </c>
      <c r="VD1" s="287" t="s">
        <v>366</v>
      </c>
      <c r="VE1" s="287" t="s">
        <v>366</v>
      </c>
      <c r="VF1" s="287" t="s">
        <v>366</v>
      </c>
      <c r="VG1" s="287" t="s">
        <v>366</v>
      </c>
      <c r="VH1" s="287" t="s">
        <v>366</v>
      </c>
      <c r="VI1" s="287" t="s">
        <v>366</v>
      </c>
      <c r="VJ1" s="287" t="s">
        <v>366</v>
      </c>
      <c r="VK1" s="287" t="s">
        <v>366</v>
      </c>
      <c r="VL1" s="287" t="s">
        <v>366</v>
      </c>
      <c r="VM1" s="287" t="s">
        <v>366</v>
      </c>
      <c r="VN1" s="287" t="s">
        <v>366</v>
      </c>
      <c r="VO1" s="287" t="s">
        <v>366</v>
      </c>
      <c r="VP1" s="287" t="s">
        <v>366</v>
      </c>
      <c r="VQ1" s="287" t="s">
        <v>366</v>
      </c>
      <c r="VR1" s="287" t="s">
        <v>366</v>
      </c>
      <c r="VS1" s="287" t="s">
        <v>366</v>
      </c>
      <c r="VT1" s="287" t="s">
        <v>366</v>
      </c>
      <c r="VU1" s="287" t="s">
        <v>366</v>
      </c>
      <c r="VV1" s="287" t="s">
        <v>366</v>
      </c>
      <c r="VW1" s="287" t="s">
        <v>366</v>
      </c>
      <c r="VX1" s="287" t="s">
        <v>366</v>
      </c>
      <c r="VY1" s="287" t="s">
        <v>366</v>
      </c>
      <c r="VZ1" s="287" t="s">
        <v>366</v>
      </c>
      <c r="WA1" s="287" t="s">
        <v>366</v>
      </c>
      <c r="WB1" s="287" t="s">
        <v>366</v>
      </c>
      <c r="WC1" s="287" t="s">
        <v>366</v>
      </c>
      <c r="WD1" s="287" t="s">
        <v>366</v>
      </c>
      <c r="WE1" s="287" t="s">
        <v>366</v>
      </c>
      <c r="WF1" s="287" t="s">
        <v>366</v>
      </c>
      <c r="WG1" s="287" t="s">
        <v>366</v>
      </c>
      <c r="WH1" s="287" t="s">
        <v>366</v>
      </c>
      <c r="WI1" s="287" t="s">
        <v>366</v>
      </c>
      <c r="WJ1" s="287" t="s">
        <v>366</v>
      </c>
      <c r="WK1" s="287" t="s">
        <v>366</v>
      </c>
      <c r="WL1" s="287" t="s">
        <v>366</v>
      </c>
      <c r="WM1" s="287" t="s">
        <v>366</v>
      </c>
      <c r="WN1" s="287" t="s">
        <v>366</v>
      </c>
      <c r="WO1" s="287" t="s">
        <v>366</v>
      </c>
      <c r="WP1" s="287" t="s">
        <v>366</v>
      </c>
      <c r="WQ1" s="287" t="s">
        <v>366</v>
      </c>
      <c r="WR1" s="287" t="s">
        <v>366</v>
      </c>
      <c r="WS1" s="287" t="s">
        <v>366</v>
      </c>
      <c r="WT1" s="287" t="s">
        <v>366</v>
      </c>
      <c r="WU1" s="287" t="s">
        <v>366</v>
      </c>
      <c r="WV1" s="287" t="s">
        <v>366</v>
      </c>
      <c r="WW1" s="287" t="s">
        <v>366</v>
      </c>
      <c r="WX1" s="287" t="s">
        <v>366</v>
      </c>
      <c r="WY1" s="287" t="s">
        <v>366</v>
      </c>
      <c r="WZ1" s="287" t="s">
        <v>366</v>
      </c>
      <c r="XA1" s="287" t="s">
        <v>366</v>
      </c>
      <c r="XB1" s="287" t="s">
        <v>366</v>
      </c>
      <c r="XC1" s="287" t="s">
        <v>366</v>
      </c>
      <c r="XD1" s="287" t="s">
        <v>366</v>
      </c>
      <c r="XE1" s="287" t="s">
        <v>366</v>
      </c>
      <c r="XF1" s="287" t="s">
        <v>366</v>
      </c>
      <c r="XG1" s="287" t="s">
        <v>366</v>
      </c>
      <c r="XH1" s="287" t="s">
        <v>366</v>
      </c>
      <c r="XI1" s="287" t="s">
        <v>366</v>
      </c>
      <c r="XJ1" s="287" t="s">
        <v>366</v>
      </c>
      <c r="XK1" s="287" t="s">
        <v>366</v>
      </c>
      <c r="XL1" s="287" t="s">
        <v>366</v>
      </c>
      <c r="XM1" s="287" t="s">
        <v>366</v>
      </c>
      <c r="XN1" s="287" t="s">
        <v>366</v>
      </c>
      <c r="XO1" s="287" t="s">
        <v>366</v>
      </c>
      <c r="XP1" s="287" t="s">
        <v>366</v>
      </c>
      <c r="XQ1" s="287" t="s">
        <v>366</v>
      </c>
      <c r="XR1" s="287" t="s">
        <v>366</v>
      </c>
      <c r="XS1" s="287" t="s">
        <v>366</v>
      </c>
      <c r="XT1" s="287" t="s">
        <v>366</v>
      </c>
      <c r="XU1" s="287" t="s">
        <v>366</v>
      </c>
      <c r="XV1" s="287" t="s">
        <v>366</v>
      </c>
      <c r="XW1" s="287" t="s">
        <v>366</v>
      </c>
      <c r="XX1" s="287" t="s">
        <v>366</v>
      </c>
      <c r="XY1" s="287" t="s">
        <v>366</v>
      </c>
      <c r="XZ1" s="287" t="s">
        <v>366</v>
      </c>
      <c r="YA1" s="287" t="s">
        <v>366</v>
      </c>
      <c r="YB1" s="287" t="s">
        <v>366</v>
      </c>
      <c r="YC1" s="287" t="s">
        <v>366</v>
      </c>
      <c r="YD1" s="287" t="s">
        <v>366</v>
      </c>
      <c r="YE1" s="287" t="s">
        <v>366</v>
      </c>
      <c r="YF1" s="287" t="s">
        <v>366</v>
      </c>
      <c r="YG1" s="287" t="s">
        <v>366</v>
      </c>
      <c r="YH1" s="287" t="s">
        <v>366</v>
      </c>
      <c r="YI1" s="287" t="s">
        <v>366</v>
      </c>
      <c r="YJ1" s="287" t="s">
        <v>366</v>
      </c>
      <c r="YK1" s="287" t="s">
        <v>366</v>
      </c>
      <c r="YL1" s="287" t="s">
        <v>366</v>
      </c>
      <c r="YM1" s="287" t="s">
        <v>366</v>
      </c>
      <c r="YN1" s="287" t="s">
        <v>366</v>
      </c>
      <c r="YO1" s="287" t="s">
        <v>366</v>
      </c>
      <c r="YP1" s="287" t="s">
        <v>366</v>
      </c>
      <c r="YQ1" s="287" t="s">
        <v>366</v>
      </c>
      <c r="YR1" s="287" t="s">
        <v>366</v>
      </c>
      <c r="YS1" s="287" t="s">
        <v>366</v>
      </c>
      <c r="YT1" s="287" t="s">
        <v>366</v>
      </c>
      <c r="YU1" s="287" t="s">
        <v>366</v>
      </c>
      <c r="YV1" s="287" t="s">
        <v>366</v>
      </c>
      <c r="YW1" s="287" t="s">
        <v>366</v>
      </c>
      <c r="YX1" s="287" t="s">
        <v>366</v>
      </c>
      <c r="YY1" s="287" t="s">
        <v>366</v>
      </c>
      <c r="YZ1" s="287" t="s">
        <v>366</v>
      </c>
      <c r="ZA1" s="287" t="s">
        <v>366</v>
      </c>
      <c r="ZB1" s="287" t="s">
        <v>366</v>
      </c>
      <c r="ZC1" s="287" t="s">
        <v>366</v>
      </c>
      <c r="ZD1" s="287" t="s">
        <v>366</v>
      </c>
      <c r="ZE1" s="287" t="s">
        <v>366</v>
      </c>
      <c r="ZF1" s="287" t="s">
        <v>366</v>
      </c>
      <c r="ZG1" s="287" t="s">
        <v>366</v>
      </c>
      <c r="ZH1" s="287" t="s">
        <v>366</v>
      </c>
      <c r="ZI1" s="287" t="s">
        <v>366</v>
      </c>
      <c r="ZJ1" s="287" t="s">
        <v>366</v>
      </c>
      <c r="ZK1" s="287" t="s">
        <v>366</v>
      </c>
      <c r="ZL1" s="287" t="s">
        <v>366</v>
      </c>
      <c r="ZM1" s="287" t="s">
        <v>366</v>
      </c>
      <c r="ZN1" s="287" t="s">
        <v>366</v>
      </c>
      <c r="ZO1" s="287" t="s">
        <v>366</v>
      </c>
      <c r="ZP1" s="287" t="s">
        <v>366</v>
      </c>
      <c r="ZQ1" s="287" t="s">
        <v>366</v>
      </c>
      <c r="ZR1" s="287" t="s">
        <v>366</v>
      </c>
      <c r="ZS1" s="287" t="s">
        <v>366</v>
      </c>
      <c r="ZT1" s="287" t="s">
        <v>366</v>
      </c>
      <c r="ZU1" s="287" t="s">
        <v>366</v>
      </c>
      <c r="ZV1" s="287" t="s">
        <v>366</v>
      </c>
      <c r="ZW1" s="287" t="s">
        <v>366</v>
      </c>
      <c r="ZX1" s="287" t="s">
        <v>366</v>
      </c>
      <c r="ZY1" s="287" t="s">
        <v>366</v>
      </c>
      <c r="ZZ1" s="287" t="s">
        <v>366</v>
      </c>
      <c r="AAA1" s="287" t="s">
        <v>366</v>
      </c>
      <c r="AAB1" s="287" t="s">
        <v>366</v>
      </c>
      <c r="AAC1" s="287" t="s">
        <v>366</v>
      </c>
      <c r="AAD1" s="287" t="s">
        <v>366</v>
      </c>
      <c r="AAE1" s="287" t="s">
        <v>366</v>
      </c>
      <c r="AAF1" s="287" t="s">
        <v>366</v>
      </c>
      <c r="AAG1" s="287" t="s">
        <v>366</v>
      </c>
      <c r="AAH1" s="287" t="s">
        <v>366</v>
      </c>
      <c r="AAI1" s="287" t="s">
        <v>366</v>
      </c>
      <c r="AAJ1" s="287" t="s">
        <v>366</v>
      </c>
      <c r="AAK1" s="287" t="s">
        <v>366</v>
      </c>
      <c r="AAL1" s="287" t="s">
        <v>366</v>
      </c>
      <c r="AAM1" s="287" t="s">
        <v>366</v>
      </c>
      <c r="AAN1" s="287" t="s">
        <v>366</v>
      </c>
      <c r="AAO1" s="287" t="s">
        <v>366</v>
      </c>
      <c r="AAP1" s="287" t="s">
        <v>366</v>
      </c>
      <c r="AAQ1" s="287" t="s">
        <v>366</v>
      </c>
      <c r="AAR1" s="287" t="s">
        <v>366</v>
      </c>
      <c r="AAS1" s="287" t="s">
        <v>366</v>
      </c>
      <c r="AAT1" s="287" t="s">
        <v>366</v>
      </c>
      <c r="AAU1" s="287" t="s">
        <v>366</v>
      </c>
      <c r="AAV1" s="287" t="s">
        <v>366</v>
      </c>
      <c r="AAW1" s="287" t="s">
        <v>366</v>
      </c>
      <c r="AAX1" s="287" t="s">
        <v>366</v>
      </c>
      <c r="AAY1" s="287" t="s">
        <v>366</v>
      </c>
      <c r="AAZ1" s="287" t="s">
        <v>366</v>
      </c>
      <c r="ABA1" s="287" t="s">
        <v>366</v>
      </c>
      <c r="ABB1" s="287" t="s">
        <v>366</v>
      </c>
      <c r="ABC1" s="287" t="s">
        <v>366</v>
      </c>
      <c r="ABD1" s="287" t="s">
        <v>366</v>
      </c>
      <c r="ABE1" s="287" t="s">
        <v>366</v>
      </c>
      <c r="ABF1" s="287" t="s">
        <v>366</v>
      </c>
      <c r="ABG1" s="287" t="s">
        <v>366</v>
      </c>
      <c r="ABH1" s="287" t="s">
        <v>366</v>
      </c>
      <c r="ABI1" s="287" t="s">
        <v>366</v>
      </c>
      <c r="ABJ1" s="287" t="s">
        <v>366</v>
      </c>
      <c r="ABK1" s="287" t="s">
        <v>366</v>
      </c>
      <c r="ABL1" s="287" t="s">
        <v>366</v>
      </c>
      <c r="ABM1" s="287" t="s">
        <v>366</v>
      </c>
      <c r="ABN1" s="287" t="s">
        <v>366</v>
      </c>
      <c r="ABO1" s="287" t="s">
        <v>366</v>
      </c>
      <c r="ABP1" s="287" t="s">
        <v>366</v>
      </c>
      <c r="ABQ1" s="287" t="s">
        <v>366</v>
      </c>
      <c r="ABR1" s="287" t="s">
        <v>366</v>
      </c>
      <c r="ABS1" s="287" t="s">
        <v>366</v>
      </c>
      <c r="ABT1" s="287" t="s">
        <v>366</v>
      </c>
      <c r="ABU1" s="287" t="s">
        <v>366</v>
      </c>
      <c r="ABV1" s="287" t="s">
        <v>366</v>
      </c>
      <c r="ABW1" s="287" t="s">
        <v>366</v>
      </c>
      <c r="ABX1" s="287" t="s">
        <v>366</v>
      </c>
      <c r="ABY1" s="287" t="s">
        <v>366</v>
      </c>
      <c r="ABZ1" s="287" t="s">
        <v>366</v>
      </c>
      <c r="ACA1" s="287" t="s">
        <v>366</v>
      </c>
      <c r="ACB1" s="287" t="s">
        <v>366</v>
      </c>
      <c r="ACC1" s="287" t="s">
        <v>366</v>
      </c>
      <c r="ACD1" s="287" t="s">
        <v>366</v>
      </c>
      <c r="ACE1" s="287" t="s">
        <v>366</v>
      </c>
      <c r="ACF1" s="287" t="s">
        <v>366</v>
      </c>
      <c r="ACG1" s="287" t="s">
        <v>366</v>
      </c>
      <c r="ACH1" s="287" t="s">
        <v>366</v>
      </c>
      <c r="ACI1" s="287" t="s">
        <v>366</v>
      </c>
      <c r="ACJ1" s="287" t="s">
        <v>366</v>
      </c>
      <c r="ACK1" s="287" t="s">
        <v>366</v>
      </c>
      <c r="ACL1" s="287" t="s">
        <v>366</v>
      </c>
      <c r="ACM1" s="287" t="s">
        <v>366</v>
      </c>
      <c r="ACN1" s="287" t="s">
        <v>366</v>
      </c>
      <c r="ACO1" s="287" t="s">
        <v>366</v>
      </c>
      <c r="ACP1" s="287" t="s">
        <v>366</v>
      </c>
      <c r="ACQ1" s="287" t="s">
        <v>366</v>
      </c>
      <c r="ACR1" s="287" t="s">
        <v>366</v>
      </c>
      <c r="ACS1" s="287" t="s">
        <v>366</v>
      </c>
      <c r="ACT1" s="287" t="s">
        <v>366</v>
      </c>
      <c r="ACU1" s="287" t="s">
        <v>366</v>
      </c>
      <c r="ACV1" s="287" t="s">
        <v>366</v>
      </c>
      <c r="ACW1" s="287" t="s">
        <v>366</v>
      </c>
      <c r="ACX1" s="287" t="s">
        <v>366</v>
      </c>
      <c r="ACY1" s="287" t="s">
        <v>366</v>
      </c>
      <c r="ACZ1" s="287" t="s">
        <v>366</v>
      </c>
      <c r="ADA1" s="287" t="s">
        <v>366</v>
      </c>
      <c r="ADB1" s="287" t="s">
        <v>366</v>
      </c>
      <c r="ADC1" s="287" t="s">
        <v>366</v>
      </c>
      <c r="ADD1" s="287" t="s">
        <v>366</v>
      </c>
      <c r="ADE1" s="287" t="s">
        <v>366</v>
      </c>
      <c r="ADF1" s="287" t="s">
        <v>366</v>
      </c>
      <c r="ADG1" s="287" t="s">
        <v>366</v>
      </c>
      <c r="ADH1" s="287" t="s">
        <v>366</v>
      </c>
      <c r="ADI1" s="287" t="s">
        <v>366</v>
      </c>
      <c r="ADJ1" s="287" t="s">
        <v>366</v>
      </c>
      <c r="ADK1" s="287" t="s">
        <v>366</v>
      </c>
      <c r="ADL1" s="287" t="s">
        <v>366</v>
      </c>
      <c r="ADM1" s="287" t="s">
        <v>366</v>
      </c>
      <c r="ADN1" s="287" t="s">
        <v>366</v>
      </c>
      <c r="ADO1" s="287" t="s">
        <v>366</v>
      </c>
      <c r="ADP1" s="287" t="s">
        <v>366</v>
      </c>
      <c r="ADQ1" s="287" t="s">
        <v>366</v>
      </c>
      <c r="ADR1" s="287" t="s">
        <v>366</v>
      </c>
      <c r="ADS1" s="287" t="s">
        <v>366</v>
      </c>
      <c r="ADT1" s="287" t="s">
        <v>366</v>
      </c>
      <c r="ADU1" s="287" t="s">
        <v>366</v>
      </c>
      <c r="ADV1" s="287" t="s">
        <v>366</v>
      </c>
      <c r="ADW1" s="287" t="s">
        <v>366</v>
      </c>
      <c r="ADX1" s="287" t="s">
        <v>366</v>
      </c>
      <c r="ADY1" s="287" t="s">
        <v>366</v>
      </c>
      <c r="ADZ1" s="287" t="s">
        <v>366</v>
      </c>
      <c r="AEA1" s="287" t="s">
        <v>366</v>
      </c>
      <c r="AEB1" s="287" t="s">
        <v>366</v>
      </c>
      <c r="AEC1" s="287" t="s">
        <v>366</v>
      </c>
      <c r="AED1" s="287" t="s">
        <v>366</v>
      </c>
      <c r="AEE1" s="287" t="s">
        <v>366</v>
      </c>
      <c r="AEF1" s="287" t="s">
        <v>366</v>
      </c>
      <c r="AEG1" s="287" t="s">
        <v>366</v>
      </c>
      <c r="AEH1" s="287" t="s">
        <v>366</v>
      </c>
      <c r="AEI1" s="287" t="s">
        <v>366</v>
      </c>
      <c r="AEJ1" s="287" t="s">
        <v>366</v>
      </c>
      <c r="AEK1" s="287" t="s">
        <v>366</v>
      </c>
      <c r="AEL1" s="287" t="s">
        <v>366</v>
      </c>
      <c r="AEM1" s="287" t="s">
        <v>366</v>
      </c>
      <c r="AEN1" s="287" t="s">
        <v>366</v>
      </c>
      <c r="AEO1" s="287" t="s">
        <v>366</v>
      </c>
      <c r="AEP1" s="287" t="s">
        <v>366</v>
      </c>
      <c r="AEQ1" s="287" t="s">
        <v>366</v>
      </c>
      <c r="AER1" s="287" t="s">
        <v>366</v>
      </c>
      <c r="AES1" s="287" t="s">
        <v>366</v>
      </c>
      <c r="AET1" s="287" t="s">
        <v>366</v>
      </c>
      <c r="AEU1" s="287" t="s">
        <v>366</v>
      </c>
      <c r="AEV1" s="287" t="s">
        <v>366</v>
      </c>
      <c r="AEW1" s="287" t="s">
        <v>366</v>
      </c>
      <c r="AEX1" s="287" t="s">
        <v>366</v>
      </c>
      <c r="AEY1" s="287" t="s">
        <v>366</v>
      </c>
      <c r="AEZ1" s="287" t="s">
        <v>366</v>
      </c>
      <c r="AFA1" s="287" t="s">
        <v>366</v>
      </c>
      <c r="AFB1" s="287" t="s">
        <v>366</v>
      </c>
      <c r="AFC1" s="287" t="s">
        <v>366</v>
      </c>
      <c r="AFD1" s="287" t="s">
        <v>366</v>
      </c>
      <c r="AFE1" s="287" t="s">
        <v>366</v>
      </c>
      <c r="AFF1" s="287" t="s">
        <v>366</v>
      </c>
      <c r="AFG1" s="287" t="s">
        <v>366</v>
      </c>
      <c r="AFH1" s="287" t="s">
        <v>366</v>
      </c>
      <c r="AFI1" s="287" t="s">
        <v>366</v>
      </c>
      <c r="AFJ1" s="287" t="s">
        <v>366</v>
      </c>
      <c r="AFK1" s="287" t="s">
        <v>366</v>
      </c>
      <c r="AFL1" s="287" t="s">
        <v>366</v>
      </c>
      <c r="AFM1" s="287" t="s">
        <v>366</v>
      </c>
      <c r="AFN1" s="287" t="s">
        <v>366</v>
      </c>
      <c r="AFO1" s="287" t="s">
        <v>366</v>
      </c>
      <c r="AFP1" s="287" t="s">
        <v>366</v>
      </c>
      <c r="AFQ1" s="287" t="s">
        <v>366</v>
      </c>
      <c r="AFR1" s="287" t="s">
        <v>366</v>
      </c>
      <c r="AFS1" s="287" t="s">
        <v>366</v>
      </c>
      <c r="AFT1" s="287" t="s">
        <v>366</v>
      </c>
      <c r="AFU1" s="287" t="s">
        <v>366</v>
      </c>
      <c r="AFV1" s="287" t="s">
        <v>366</v>
      </c>
      <c r="AFW1" s="287" t="s">
        <v>366</v>
      </c>
      <c r="AFX1" s="287" t="s">
        <v>366</v>
      </c>
      <c r="AFY1" s="287" t="s">
        <v>366</v>
      </c>
      <c r="AFZ1" s="287" t="s">
        <v>366</v>
      </c>
      <c r="AGA1" s="287" t="s">
        <v>366</v>
      </c>
      <c r="AGB1" s="287" t="s">
        <v>366</v>
      </c>
      <c r="AGC1" s="287" t="s">
        <v>366</v>
      </c>
      <c r="AGD1" s="287" t="s">
        <v>366</v>
      </c>
      <c r="AGE1" s="287" t="s">
        <v>366</v>
      </c>
      <c r="AGF1" s="287" t="s">
        <v>366</v>
      </c>
      <c r="AGG1" s="287" t="s">
        <v>366</v>
      </c>
      <c r="AGH1" s="287" t="s">
        <v>366</v>
      </c>
      <c r="AGI1" s="287" t="s">
        <v>366</v>
      </c>
      <c r="AGJ1" s="287" t="s">
        <v>366</v>
      </c>
      <c r="AGK1" s="287" t="s">
        <v>366</v>
      </c>
      <c r="AGL1" s="287" t="s">
        <v>366</v>
      </c>
      <c r="AGM1" s="287" t="s">
        <v>366</v>
      </c>
      <c r="AGN1" s="287" t="s">
        <v>366</v>
      </c>
      <c r="AGO1" s="287" t="s">
        <v>366</v>
      </c>
      <c r="AGP1" s="287" t="s">
        <v>366</v>
      </c>
      <c r="AGQ1" s="287" t="s">
        <v>366</v>
      </c>
      <c r="AGR1" s="287" t="s">
        <v>366</v>
      </c>
      <c r="AGS1" s="287" t="s">
        <v>366</v>
      </c>
      <c r="AGT1" s="287" t="s">
        <v>366</v>
      </c>
      <c r="AGU1" s="287" t="s">
        <v>366</v>
      </c>
      <c r="AGV1" s="287" t="s">
        <v>366</v>
      </c>
      <c r="AGW1" s="287" t="s">
        <v>366</v>
      </c>
      <c r="AGX1" s="287" t="s">
        <v>366</v>
      </c>
      <c r="AGY1" s="287" t="s">
        <v>366</v>
      </c>
      <c r="AGZ1" s="287" t="s">
        <v>366</v>
      </c>
      <c r="AHA1" s="287" t="s">
        <v>366</v>
      </c>
      <c r="AHB1" s="287" t="s">
        <v>366</v>
      </c>
      <c r="AHC1" s="287" t="s">
        <v>366</v>
      </c>
      <c r="AHD1" s="287" t="s">
        <v>366</v>
      </c>
      <c r="AHE1" s="287" t="s">
        <v>366</v>
      </c>
      <c r="AHF1" s="287" t="s">
        <v>366</v>
      </c>
      <c r="AHG1" s="287" t="s">
        <v>366</v>
      </c>
      <c r="AHH1" s="287" t="s">
        <v>366</v>
      </c>
      <c r="AHI1" s="287" t="s">
        <v>366</v>
      </c>
      <c r="AHJ1" s="287" t="s">
        <v>366</v>
      </c>
      <c r="AHK1" s="287" t="s">
        <v>366</v>
      </c>
      <c r="AHL1" s="287" t="s">
        <v>366</v>
      </c>
      <c r="AHM1" s="287" t="s">
        <v>366</v>
      </c>
      <c r="AHN1" s="287" t="s">
        <v>366</v>
      </c>
      <c r="AHO1" s="287" t="s">
        <v>366</v>
      </c>
      <c r="AHP1" s="287" t="s">
        <v>366</v>
      </c>
      <c r="AHQ1" s="287" t="s">
        <v>366</v>
      </c>
      <c r="AHR1" s="287" t="s">
        <v>366</v>
      </c>
      <c r="AHS1" s="287" t="s">
        <v>366</v>
      </c>
      <c r="AHT1" s="287" t="s">
        <v>366</v>
      </c>
      <c r="AHU1" s="287" t="s">
        <v>366</v>
      </c>
      <c r="AHV1" s="287" t="s">
        <v>366</v>
      </c>
      <c r="AHW1" s="287" t="s">
        <v>366</v>
      </c>
      <c r="AHX1" s="287" t="s">
        <v>366</v>
      </c>
      <c r="AHY1" s="287" t="s">
        <v>366</v>
      </c>
      <c r="AHZ1" s="287" t="s">
        <v>366</v>
      </c>
      <c r="AIA1" s="287" t="s">
        <v>366</v>
      </c>
      <c r="AIB1" s="287" t="s">
        <v>366</v>
      </c>
      <c r="AIC1" s="287" t="s">
        <v>366</v>
      </c>
      <c r="AID1" s="287" t="s">
        <v>366</v>
      </c>
      <c r="AIE1" s="287" t="s">
        <v>366</v>
      </c>
      <c r="AIF1" s="287" t="s">
        <v>366</v>
      </c>
      <c r="AIG1" s="287" t="s">
        <v>366</v>
      </c>
      <c r="AIH1" s="287" t="s">
        <v>366</v>
      </c>
      <c r="AII1" s="287" t="s">
        <v>366</v>
      </c>
      <c r="AIJ1" s="287" t="s">
        <v>366</v>
      </c>
      <c r="AIK1" s="287" t="s">
        <v>366</v>
      </c>
      <c r="AIL1" s="287" t="s">
        <v>366</v>
      </c>
      <c r="AIM1" s="287" t="s">
        <v>366</v>
      </c>
      <c r="AIN1" s="287" t="s">
        <v>366</v>
      </c>
      <c r="AIO1" s="287" t="s">
        <v>366</v>
      </c>
      <c r="AIP1" s="287" t="s">
        <v>366</v>
      </c>
      <c r="AIQ1" s="287" t="s">
        <v>366</v>
      </c>
      <c r="AIR1" s="287" t="s">
        <v>366</v>
      </c>
      <c r="AIS1" s="287" t="s">
        <v>366</v>
      </c>
      <c r="AIT1" s="287" t="s">
        <v>366</v>
      </c>
      <c r="AIU1" s="287" t="s">
        <v>366</v>
      </c>
      <c r="AIV1" s="287" t="s">
        <v>366</v>
      </c>
      <c r="AIW1" s="287" t="s">
        <v>366</v>
      </c>
      <c r="AIX1" s="287" t="s">
        <v>366</v>
      </c>
      <c r="AIY1" s="287" t="s">
        <v>366</v>
      </c>
      <c r="AIZ1" s="287" t="s">
        <v>366</v>
      </c>
      <c r="AJA1" s="287" t="s">
        <v>366</v>
      </c>
      <c r="AJB1" s="287" t="s">
        <v>366</v>
      </c>
      <c r="AJC1" s="287" t="s">
        <v>366</v>
      </c>
      <c r="AJD1" s="287" t="s">
        <v>366</v>
      </c>
      <c r="AJE1" s="287" t="s">
        <v>366</v>
      </c>
      <c r="AJF1" s="287" t="s">
        <v>366</v>
      </c>
      <c r="AJG1" s="287" t="s">
        <v>366</v>
      </c>
      <c r="AJH1" s="287" t="s">
        <v>366</v>
      </c>
      <c r="AJI1" s="287" t="s">
        <v>366</v>
      </c>
      <c r="AJJ1" s="287" t="s">
        <v>366</v>
      </c>
      <c r="AJK1" s="287" t="s">
        <v>366</v>
      </c>
      <c r="AJL1" s="287" t="s">
        <v>366</v>
      </c>
      <c r="AJM1" s="287" t="s">
        <v>366</v>
      </c>
      <c r="AJN1" s="287" t="s">
        <v>366</v>
      </c>
      <c r="AJO1" s="287" t="s">
        <v>366</v>
      </c>
      <c r="AJP1" s="287" t="s">
        <v>366</v>
      </c>
      <c r="AJQ1" s="287" t="s">
        <v>366</v>
      </c>
      <c r="AJR1" s="287" t="s">
        <v>366</v>
      </c>
      <c r="AJS1" s="287" t="s">
        <v>366</v>
      </c>
      <c r="AJT1" s="287" t="s">
        <v>366</v>
      </c>
      <c r="AJU1" s="287" t="s">
        <v>366</v>
      </c>
      <c r="AJV1" s="287" t="s">
        <v>366</v>
      </c>
      <c r="AJW1" s="287" t="s">
        <v>366</v>
      </c>
      <c r="AJX1" s="287" t="s">
        <v>366</v>
      </c>
      <c r="AJY1" s="287" t="s">
        <v>366</v>
      </c>
      <c r="AJZ1" s="287" t="s">
        <v>366</v>
      </c>
      <c r="AKA1" s="287" t="s">
        <v>366</v>
      </c>
      <c r="AKB1" s="287" t="s">
        <v>366</v>
      </c>
      <c r="AKC1" s="287" t="s">
        <v>366</v>
      </c>
      <c r="AKD1" s="287" t="s">
        <v>366</v>
      </c>
      <c r="AKE1" s="287" t="s">
        <v>366</v>
      </c>
      <c r="AKF1" s="287" t="s">
        <v>366</v>
      </c>
      <c r="AKG1" s="287" t="s">
        <v>366</v>
      </c>
      <c r="AKH1" s="287" t="s">
        <v>366</v>
      </c>
      <c r="AKI1" s="287" t="s">
        <v>366</v>
      </c>
      <c r="AKJ1" s="287" t="s">
        <v>366</v>
      </c>
      <c r="AKK1" s="287" t="s">
        <v>366</v>
      </c>
      <c r="AKL1" s="287" t="s">
        <v>366</v>
      </c>
      <c r="AKM1" s="287" t="s">
        <v>366</v>
      </c>
      <c r="AKN1" s="287" t="s">
        <v>366</v>
      </c>
      <c r="AKO1" s="287" t="s">
        <v>366</v>
      </c>
      <c r="AKP1" s="287" t="s">
        <v>366</v>
      </c>
      <c r="AKQ1" s="287" t="s">
        <v>366</v>
      </c>
      <c r="AKR1" s="287" t="s">
        <v>366</v>
      </c>
      <c r="AKS1" s="287" t="s">
        <v>366</v>
      </c>
      <c r="AKT1" s="287" t="s">
        <v>366</v>
      </c>
      <c r="AKU1" s="287" t="s">
        <v>366</v>
      </c>
      <c r="AKV1" s="287" t="s">
        <v>366</v>
      </c>
      <c r="AKW1" s="287" t="s">
        <v>366</v>
      </c>
      <c r="AKX1" s="287" t="s">
        <v>366</v>
      </c>
      <c r="AKY1" s="287" t="s">
        <v>366</v>
      </c>
      <c r="AKZ1" s="287" t="s">
        <v>366</v>
      </c>
      <c r="ALA1" s="287" t="s">
        <v>366</v>
      </c>
      <c r="ALB1" s="287" t="s">
        <v>366</v>
      </c>
      <c r="ALC1" s="287" t="s">
        <v>366</v>
      </c>
      <c r="ALD1" s="287" t="s">
        <v>366</v>
      </c>
      <c r="ALE1" s="287" t="s">
        <v>366</v>
      </c>
      <c r="ALF1" s="287" t="s">
        <v>366</v>
      </c>
      <c r="ALG1" s="287" t="s">
        <v>366</v>
      </c>
      <c r="ALH1" s="287" t="s">
        <v>366</v>
      </c>
      <c r="ALI1" s="287" t="s">
        <v>366</v>
      </c>
      <c r="ALJ1" s="287" t="s">
        <v>366</v>
      </c>
      <c r="ALK1" s="287" t="s">
        <v>366</v>
      </c>
      <c r="ALL1" s="287" t="s">
        <v>366</v>
      </c>
      <c r="ALM1" s="287" t="s">
        <v>366</v>
      </c>
      <c r="ALN1" s="287" t="s">
        <v>366</v>
      </c>
      <c r="ALO1" s="287" t="s">
        <v>366</v>
      </c>
      <c r="ALP1" s="287" t="s">
        <v>366</v>
      </c>
      <c r="ALQ1" s="287" t="s">
        <v>366</v>
      </c>
      <c r="ALR1" s="287" t="s">
        <v>366</v>
      </c>
      <c r="ALS1" s="287" t="s">
        <v>366</v>
      </c>
      <c r="ALT1" s="287" t="s">
        <v>366</v>
      </c>
      <c r="ALU1" s="287" t="s">
        <v>366</v>
      </c>
      <c r="ALV1" s="287" t="s">
        <v>366</v>
      </c>
      <c r="ALW1" s="287" t="s">
        <v>366</v>
      </c>
      <c r="ALX1" s="287" t="s">
        <v>366</v>
      </c>
      <c r="ALY1" s="287" t="s">
        <v>366</v>
      </c>
      <c r="ALZ1" s="287" t="s">
        <v>366</v>
      </c>
      <c r="AMA1" s="287" t="s">
        <v>366</v>
      </c>
      <c r="AMB1" s="287" t="s">
        <v>366</v>
      </c>
      <c r="AMC1" s="287" t="s">
        <v>366</v>
      </c>
      <c r="AMD1" s="287" t="s">
        <v>366</v>
      </c>
      <c r="AME1" s="287" t="s">
        <v>366</v>
      </c>
      <c r="AMF1" s="287" t="s">
        <v>366</v>
      </c>
      <c r="AMG1" s="287" t="s">
        <v>366</v>
      </c>
      <c r="AMH1" s="287" t="s">
        <v>366</v>
      </c>
      <c r="AMI1" s="287" t="s">
        <v>366</v>
      </c>
      <c r="AMJ1" s="287" t="s">
        <v>366</v>
      </c>
      <c r="AMK1" s="287" t="s">
        <v>366</v>
      </c>
      <c r="AML1" s="287" t="s">
        <v>366</v>
      </c>
      <c r="AMM1" s="287" t="s">
        <v>366</v>
      </c>
      <c r="AMN1" s="287" t="s">
        <v>366</v>
      </c>
      <c r="AMO1" s="287" t="s">
        <v>366</v>
      </c>
      <c r="AMP1" s="287" t="s">
        <v>366</v>
      </c>
      <c r="AMQ1" s="287" t="s">
        <v>366</v>
      </c>
      <c r="AMR1" s="287" t="s">
        <v>366</v>
      </c>
      <c r="AMS1" s="287" t="s">
        <v>366</v>
      </c>
      <c r="AMT1" s="287" t="s">
        <v>366</v>
      </c>
      <c r="AMU1" s="287" t="s">
        <v>366</v>
      </c>
      <c r="AMV1" s="287" t="s">
        <v>366</v>
      </c>
      <c r="AMW1" s="287" t="s">
        <v>366</v>
      </c>
      <c r="AMX1" s="287" t="s">
        <v>366</v>
      </c>
      <c r="AMY1" s="287" t="s">
        <v>366</v>
      </c>
      <c r="AMZ1" s="287" t="s">
        <v>366</v>
      </c>
      <c r="ANA1" s="287" t="s">
        <v>366</v>
      </c>
      <c r="ANB1" s="287" t="s">
        <v>366</v>
      </c>
      <c r="ANC1" s="287" t="s">
        <v>366</v>
      </c>
      <c r="AND1" s="287" t="s">
        <v>366</v>
      </c>
      <c r="ANE1" s="287" t="s">
        <v>366</v>
      </c>
      <c r="ANF1" s="287" t="s">
        <v>366</v>
      </c>
      <c r="ANG1" s="287" t="s">
        <v>366</v>
      </c>
      <c r="ANH1" s="287" t="s">
        <v>366</v>
      </c>
      <c r="ANI1" s="287" t="s">
        <v>366</v>
      </c>
      <c r="ANJ1" s="287" t="s">
        <v>366</v>
      </c>
      <c r="ANK1" s="287" t="s">
        <v>366</v>
      </c>
      <c r="ANL1" s="287" t="s">
        <v>366</v>
      </c>
      <c r="ANM1" s="287" t="s">
        <v>366</v>
      </c>
      <c r="ANN1" s="287" t="s">
        <v>366</v>
      </c>
      <c r="ANO1" s="287" t="s">
        <v>366</v>
      </c>
      <c r="ANP1" s="287" t="s">
        <v>366</v>
      </c>
      <c r="ANQ1" s="287" t="s">
        <v>366</v>
      </c>
      <c r="ANR1" s="287" t="s">
        <v>366</v>
      </c>
      <c r="ANS1" s="287" t="s">
        <v>366</v>
      </c>
      <c r="ANT1" s="287" t="s">
        <v>366</v>
      </c>
      <c r="ANU1" s="287" t="s">
        <v>366</v>
      </c>
      <c r="ANV1" s="287" t="s">
        <v>366</v>
      </c>
      <c r="ANW1" s="287" t="s">
        <v>366</v>
      </c>
      <c r="ANX1" s="287" t="s">
        <v>366</v>
      </c>
      <c r="ANY1" s="287" t="s">
        <v>366</v>
      </c>
      <c r="ANZ1" s="287" t="s">
        <v>366</v>
      </c>
      <c r="AOA1" s="287" t="s">
        <v>366</v>
      </c>
      <c r="AOB1" s="287" t="s">
        <v>366</v>
      </c>
      <c r="AOC1" s="287" t="s">
        <v>366</v>
      </c>
      <c r="AOD1" s="287" t="s">
        <v>366</v>
      </c>
      <c r="AOE1" s="287" t="s">
        <v>366</v>
      </c>
      <c r="AOF1" s="287" t="s">
        <v>366</v>
      </c>
      <c r="AOG1" s="287" t="s">
        <v>366</v>
      </c>
      <c r="AOH1" s="287" t="s">
        <v>366</v>
      </c>
      <c r="AOI1" s="287" t="s">
        <v>366</v>
      </c>
      <c r="AOJ1" s="287" t="s">
        <v>366</v>
      </c>
      <c r="AOK1" s="287" t="s">
        <v>366</v>
      </c>
      <c r="AOL1" s="287" t="s">
        <v>366</v>
      </c>
      <c r="AOM1" s="287" t="s">
        <v>366</v>
      </c>
      <c r="AON1" s="287" t="s">
        <v>366</v>
      </c>
      <c r="AOO1" s="287" t="s">
        <v>366</v>
      </c>
      <c r="AOP1" s="287" t="s">
        <v>366</v>
      </c>
      <c r="AOQ1" s="287" t="s">
        <v>366</v>
      </c>
      <c r="AOR1" s="287" t="s">
        <v>366</v>
      </c>
      <c r="AOS1" s="287" t="s">
        <v>366</v>
      </c>
      <c r="AOT1" s="287" t="s">
        <v>366</v>
      </c>
      <c r="AOU1" s="287" t="s">
        <v>366</v>
      </c>
      <c r="AOV1" s="287" t="s">
        <v>366</v>
      </c>
      <c r="AOW1" s="287" t="s">
        <v>366</v>
      </c>
      <c r="AOX1" s="287" t="s">
        <v>366</v>
      </c>
      <c r="AOY1" s="287" t="s">
        <v>366</v>
      </c>
      <c r="AOZ1" s="287" t="s">
        <v>366</v>
      </c>
      <c r="APA1" s="287" t="s">
        <v>366</v>
      </c>
      <c r="APB1" s="287" t="s">
        <v>366</v>
      </c>
      <c r="APC1" s="287" t="s">
        <v>366</v>
      </c>
      <c r="APD1" s="287" t="s">
        <v>366</v>
      </c>
      <c r="APE1" s="287" t="s">
        <v>366</v>
      </c>
      <c r="APF1" s="287" t="s">
        <v>366</v>
      </c>
      <c r="APG1" s="287" t="s">
        <v>366</v>
      </c>
      <c r="APH1" s="287" t="s">
        <v>366</v>
      </c>
      <c r="API1" s="287" t="s">
        <v>366</v>
      </c>
      <c r="APJ1" s="287" t="s">
        <v>366</v>
      </c>
      <c r="APK1" s="287" t="s">
        <v>366</v>
      </c>
      <c r="APL1" s="287" t="s">
        <v>366</v>
      </c>
      <c r="APM1" s="287" t="s">
        <v>366</v>
      </c>
      <c r="APN1" s="287" t="s">
        <v>366</v>
      </c>
      <c r="APO1" s="287" t="s">
        <v>366</v>
      </c>
      <c r="APP1" s="287" t="s">
        <v>366</v>
      </c>
      <c r="APQ1" s="287" t="s">
        <v>366</v>
      </c>
      <c r="APR1" s="287" t="s">
        <v>366</v>
      </c>
      <c r="APS1" s="287" t="s">
        <v>366</v>
      </c>
      <c r="APT1" s="287" t="s">
        <v>366</v>
      </c>
      <c r="APU1" s="287" t="s">
        <v>366</v>
      </c>
      <c r="APV1" s="287" t="s">
        <v>366</v>
      </c>
      <c r="APW1" s="287" t="s">
        <v>366</v>
      </c>
      <c r="APX1" s="287" t="s">
        <v>366</v>
      </c>
      <c r="APY1" s="287" t="s">
        <v>366</v>
      </c>
      <c r="APZ1" s="287" t="s">
        <v>366</v>
      </c>
      <c r="AQA1" s="287" t="s">
        <v>366</v>
      </c>
      <c r="AQB1" s="287" t="s">
        <v>366</v>
      </c>
      <c r="AQC1" s="287" t="s">
        <v>366</v>
      </c>
      <c r="AQD1" s="287" t="s">
        <v>366</v>
      </c>
      <c r="AQE1" s="287" t="s">
        <v>366</v>
      </c>
      <c r="AQF1" s="287" t="s">
        <v>366</v>
      </c>
      <c r="AQG1" s="287" t="s">
        <v>366</v>
      </c>
      <c r="AQH1" s="287" t="s">
        <v>366</v>
      </c>
      <c r="AQI1" s="287" t="s">
        <v>366</v>
      </c>
      <c r="AQJ1" s="287" t="s">
        <v>366</v>
      </c>
      <c r="AQK1" s="287" t="s">
        <v>366</v>
      </c>
      <c r="AQL1" s="287" t="s">
        <v>366</v>
      </c>
      <c r="AQM1" s="287" t="s">
        <v>366</v>
      </c>
      <c r="AQN1" s="287" t="s">
        <v>366</v>
      </c>
      <c r="AQO1" s="287" t="s">
        <v>366</v>
      </c>
      <c r="AQP1" s="287" t="s">
        <v>366</v>
      </c>
      <c r="AQQ1" s="287" t="s">
        <v>366</v>
      </c>
      <c r="AQR1" s="287" t="s">
        <v>366</v>
      </c>
      <c r="AQS1" s="287" t="s">
        <v>366</v>
      </c>
      <c r="AQT1" s="287" t="s">
        <v>366</v>
      </c>
      <c r="AQU1" s="287" t="s">
        <v>366</v>
      </c>
      <c r="AQV1" s="287" t="s">
        <v>366</v>
      </c>
      <c r="AQW1" s="287" t="s">
        <v>366</v>
      </c>
      <c r="AQX1" s="287" t="s">
        <v>366</v>
      </c>
      <c r="AQY1" s="287" t="s">
        <v>366</v>
      </c>
      <c r="AQZ1" s="287" t="s">
        <v>366</v>
      </c>
      <c r="ARA1" s="287" t="s">
        <v>366</v>
      </c>
      <c r="ARB1" s="287" t="s">
        <v>366</v>
      </c>
      <c r="ARC1" s="287" t="s">
        <v>366</v>
      </c>
      <c r="ARD1" s="287" t="s">
        <v>366</v>
      </c>
      <c r="ARE1" s="287" t="s">
        <v>366</v>
      </c>
      <c r="ARF1" s="287" t="s">
        <v>366</v>
      </c>
      <c r="ARG1" s="287" t="s">
        <v>366</v>
      </c>
      <c r="ARH1" s="287" t="s">
        <v>366</v>
      </c>
      <c r="ARI1" s="287" t="s">
        <v>366</v>
      </c>
      <c r="ARJ1" s="287" t="s">
        <v>366</v>
      </c>
      <c r="ARK1" s="287" t="s">
        <v>366</v>
      </c>
      <c r="ARL1" s="287" t="s">
        <v>366</v>
      </c>
      <c r="ARM1" s="287" t="s">
        <v>366</v>
      </c>
      <c r="ARN1" s="287" t="s">
        <v>366</v>
      </c>
      <c r="ARO1" s="287" t="s">
        <v>366</v>
      </c>
      <c r="ARP1" s="287" t="s">
        <v>366</v>
      </c>
      <c r="ARQ1" s="287" t="s">
        <v>366</v>
      </c>
      <c r="ARR1" s="287" t="s">
        <v>366</v>
      </c>
      <c r="ARS1" s="287" t="s">
        <v>366</v>
      </c>
      <c r="ART1" s="287" t="s">
        <v>366</v>
      </c>
      <c r="ARU1" s="287" t="s">
        <v>366</v>
      </c>
      <c r="ARV1" s="287" t="s">
        <v>366</v>
      </c>
      <c r="ARW1" s="287" t="s">
        <v>366</v>
      </c>
      <c r="ARX1" s="287" t="s">
        <v>366</v>
      </c>
      <c r="ARY1" s="287" t="s">
        <v>366</v>
      </c>
      <c r="ARZ1" s="287" t="s">
        <v>366</v>
      </c>
      <c r="ASA1" s="287" t="s">
        <v>366</v>
      </c>
      <c r="ASB1" s="287" t="s">
        <v>366</v>
      </c>
      <c r="ASC1" s="287" t="s">
        <v>366</v>
      </c>
      <c r="ASD1" s="287" t="s">
        <v>366</v>
      </c>
      <c r="ASE1" s="287" t="s">
        <v>366</v>
      </c>
      <c r="ASF1" s="287" t="s">
        <v>366</v>
      </c>
      <c r="ASG1" s="287" t="s">
        <v>366</v>
      </c>
      <c r="ASH1" s="287" t="s">
        <v>366</v>
      </c>
      <c r="ASI1" s="287" t="s">
        <v>366</v>
      </c>
      <c r="ASJ1" s="287" t="s">
        <v>366</v>
      </c>
      <c r="ASK1" s="287" t="s">
        <v>366</v>
      </c>
      <c r="ASL1" s="287" t="s">
        <v>366</v>
      </c>
      <c r="ASM1" s="287" t="s">
        <v>366</v>
      </c>
      <c r="ASN1" s="287" t="s">
        <v>366</v>
      </c>
      <c r="ASO1" s="287" t="s">
        <v>366</v>
      </c>
      <c r="ASP1" s="287" t="s">
        <v>366</v>
      </c>
      <c r="ASQ1" s="287" t="s">
        <v>366</v>
      </c>
      <c r="ASR1" s="287" t="s">
        <v>366</v>
      </c>
      <c r="ASS1" s="287" t="s">
        <v>366</v>
      </c>
      <c r="AST1" s="287" t="s">
        <v>366</v>
      </c>
      <c r="ASU1" s="287" t="s">
        <v>366</v>
      </c>
      <c r="ASV1" s="287" t="s">
        <v>366</v>
      </c>
      <c r="ASW1" s="287" t="s">
        <v>366</v>
      </c>
      <c r="ASX1" s="287" t="s">
        <v>366</v>
      </c>
      <c r="ASY1" s="287" t="s">
        <v>366</v>
      </c>
      <c r="ASZ1" s="287" t="s">
        <v>366</v>
      </c>
      <c r="ATA1" s="287" t="s">
        <v>366</v>
      </c>
      <c r="ATB1" s="287" t="s">
        <v>366</v>
      </c>
      <c r="ATC1" s="287" t="s">
        <v>366</v>
      </c>
      <c r="ATD1" s="287" t="s">
        <v>366</v>
      </c>
      <c r="ATE1" s="287" t="s">
        <v>366</v>
      </c>
      <c r="ATF1" s="287" t="s">
        <v>366</v>
      </c>
      <c r="ATG1" s="287" t="s">
        <v>366</v>
      </c>
      <c r="ATH1" s="287" t="s">
        <v>366</v>
      </c>
      <c r="ATI1" s="287" t="s">
        <v>366</v>
      </c>
      <c r="ATJ1" s="287" t="s">
        <v>366</v>
      </c>
      <c r="ATK1" s="287" t="s">
        <v>366</v>
      </c>
      <c r="ATL1" s="287" t="s">
        <v>366</v>
      </c>
      <c r="ATM1" s="287" t="s">
        <v>366</v>
      </c>
      <c r="ATN1" s="287" t="s">
        <v>366</v>
      </c>
      <c r="ATO1" s="287" t="s">
        <v>366</v>
      </c>
      <c r="ATP1" s="287" t="s">
        <v>366</v>
      </c>
      <c r="ATQ1" s="287" t="s">
        <v>366</v>
      </c>
      <c r="ATR1" s="287" t="s">
        <v>366</v>
      </c>
      <c r="ATS1" s="287" t="s">
        <v>366</v>
      </c>
      <c r="ATT1" s="287" t="s">
        <v>366</v>
      </c>
      <c r="ATU1" s="287" t="s">
        <v>366</v>
      </c>
      <c r="ATV1" s="287" t="s">
        <v>366</v>
      </c>
      <c r="ATW1" s="287" t="s">
        <v>366</v>
      </c>
      <c r="ATX1" s="287" t="s">
        <v>366</v>
      </c>
      <c r="ATY1" s="287" t="s">
        <v>366</v>
      </c>
      <c r="ATZ1" s="287" t="s">
        <v>366</v>
      </c>
      <c r="AUA1" s="287" t="s">
        <v>366</v>
      </c>
      <c r="AUB1" s="287" t="s">
        <v>366</v>
      </c>
      <c r="AUC1" s="287" t="s">
        <v>366</v>
      </c>
      <c r="AUD1" s="287" t="s">
        <v>366</v>
      </c>
      <c r="AUE1" s="287" t="s">
        <v>366</v>
      </c>
      <c r="AUF1" s="287" t="s">
        <v>366</v>
      </c>
      <c r="AUG1" s="287" t="s">
        <v>366</v>
      </c>
      <c r="AUH1" s="287" t="s">
        <v>366</v>
      </c>
      <c r="AUI1" s="287" t="s">
        <v>366</v>
      </c>
      <c r="AUJ1" s="287" t="s">
        <v>366</v>
      </c>
      <c r="AUK1" s="287" t="s">
        <v>366</v>
      </c>
      <c r="AUL1" s="287" t="s">
        <v>366</v>
      </c>
      <c r="AUM1" s="287" t="s">
        <v>366</v>
      </c>
      <c r="AUN1" s="287" t="s">
        <v>366</v>
      </c>
      <c r="AUO1" s="287" t="s">
        <v>366</v>
      </c>
      <c r="AUP1" s="287" t="s">
        <v>366</v>
      </c>
      <c r="AUQ1" s="287" t="s">
        <v>366</v>
      </c>
      <c r="AUR1" s="287" t="s">
        <v>366</v>
      </c>
      <c r="AUS1" s="287" t="s">
        <v>366</v>
      </c>
      <c r="AUT1" s="287" t="s">
        <v>366</v>
      </c>
      <c r="AUU1" s="287" t="s">
        <v>366</v>
      </c>
      <c r="AUV1" s="287" t="s">
        <v>366</v>
      </c>
      <c r="AUW1" s="287" t="s">
        <v>366</v>
      </c>
      <c r="AUX1" s="287" t="s">
        <v>366</v>
      </c>
      <c r="AUY1" s="287" t="s">
        <v>366</v>
      </c>
      <c r="AUZ1" s="287" t="s">
        <v>366</v>
      </c>
      <c r="AVA1" s="287" t="s">
        <v>366</v>
      </c>
      <c r="AVB1" s="287" t="s">
        <v>366</v>
      </c>
      <c r="AVC1" s="287" t="s">
        <v>366</v>
      </c>
      <c r="AVD1" s="287" t="s">
        <v>366</v>
      </c>
      <c r="AVE1" s="287" t="s">
        <v>366</v>
      </c>
      <c r="AVF1" s="287" t="s">
        <v>366</v>
      </c>
      <c r="AVG1" s="287" t="s">
        <v>366</v>
      </c>
      <c r="AVH1" s="287" t="s">
        <v>366</v>
      </c>
      <c r="AVI1" s="287" t="s">
        <v>366</v>
      </c>
      <c r="AVJ1" s="287" t="s">
        <v>366</v>
      </c>
      <c r="AVK1" s="287" t="s">
        <v>366</v>
      </c>
      <c r="AVL1" s="287" t="s">
        <v>366</v>
      </c>
      <c r="AVM1" s="287" t="s">
        <v>366</v>
      </c>
      <c r="AVN1" s="287" t="s">
        <v>366</v>
      </c>
      <c r="AVO1" s="287" t="s">
        <v>366</v>
      </c>
      <c r="AVP1" s="287" t="s">
        <v>366</v>
      </c>
      <c r="AVQ1" s="287" t="s">
        <v>366</v>
      </c>
      <c r="AVR1" s="287" t="s">
        <v>366</v>
      </c>
      <c r="AVS1" s="287" t="s">
        <v>366</v>
      </c>
      <c r="AVT1" s="287" t="s">
        <v>366</v>
      </c>
      <c r="AVU1" s="287" t="s">
        <v>366</v>
      </c>
      <c r="AVV1" s="287" t="s">
        <v>366</v>
      </c>
      <c r="AVW1" s="287" t="s">
        <v>366</v>
      </c>
      <c r="AVX1" s="287" t="s">
        <v>366</v>
      </c>
      <c r="AVY1" s="287" t="s">
        <v>366</v>
      </c>
      <c r="AVZ1" s="287" t="s">
        <v>366</v>
      </c>
      <c r="AWA1" s="287" t="s">
        <v>366</v>
      </c>
      <c r="AWB1" s="287" t="s">
        <v>366</v>
      </c>
      <c r="AWC1" s="287" t="s">
        <v>366</v>
      </c>
      <c r="AWD1" s="287" t="s">
        <v>366</v>
      </c>
      <c r="AWE1" s="287" t="s">
        <v>366</v>
      </c>
      <c r="AWF1" s="287" t="s">
        <v>366</v>
      </c>
      <c r="AWG1" s="287" t="s">
        <v>366</v>
      </c>
      <c r="AWH1" s="287" t="s">
        <v>366</v>
      </c>
      <c r="AWI1" s="287" t="s">
        <v>366</v>
      </c>
      <c r="AWJ1" s="287" t="s">
        <v>366</v>
      </c>
      <c r="AWK1" s="287" t="s">
        <v>366</v>
      </c>
      <c r="AWL1" s="287" t="s">
        <v>366</v>
      </c>
      <c r="AWM1" s="287" t="s">
        <v>366</v>
      </c>
      <c r="AWN1" s="287" t="s">
        <v>366</v>
      </c>
      <c r="AWO1" s="287" t="s">
        <v>366</v>
      </c>
      <c r="AWP1" s="287" t="s">
        <v>366</v>
      </c>
      <c r="AWQ1" s="287" t="s">
        <v>366</v>
      </c>
      <c r="AWR1" s="287" t="s">
        <v>366</v>
      </c>
      <c r="AWS1" s="287" t="s">
        <v>366</v>
      </c>
      <c r="AWT1" s="287" t="s">
        <v>366</v>
      </c>
      <c r="AWU1" s="287" t="s">
        <v>366</v>
      </c>
      <c r="AWV1" s="287" t="s">
        <v>366</v>
      </c>
      <c r="AWW1" s="287" t="s">
        <v>366</v>
      </c>
      <c r="AWX1" s="287" t="s">
        <v>366</v>
      </c>
      <c r="AWY1" s="287" t="s">
        <v>366</v>
      </c>
      <c r="AWZ1" s="287" t="s">
        <v>366</v>
      </c>
      <c r="AXA1" s="287" t="s">
        <v>366</v>
      </c>
      <c r="AXB1" s="287" t="s">
        <v>366</v>
      </c>
      <c r="AXC1" s="287" t="s">
        <v>366</v>
      </c>
      <c r="AXD1" s="287" t="s">
        <v>366</v>
      </c>
      <c r="AXE1" s="287" t="s">
        <v>366</v>
      </c>
      <c r="AXF1" s="287" t="s">
        <v>366</v>
      </c>
      <c r="AXG1" s="287" t="s">
        <v>366</v>
      </c>
      <c r="AXH1" s="287" t="s">
        <v>366</v>
      </c>
      <c r="AXI1" s="287" t="s">
        <v>366</v>
      </c>
      <c r="AXJ1" s="287" t="s">
        <v>366</v>
      </c>
      <c r="AXK1" s="287" t="s">
        <v>366</v>
      </c>
      <c r="AXL1" s="287" t="s">
        <v>366</v>
      </c>
      <c r="AXM1" s="287" t="s">
        <v>366</v>
      </c>
      <c r="AXN1" s="287" t="s">
        <v>366</v>
      </c>
      <c r="AXO1" s="287" t="s">
        <v>366</v>
      </c>
      <c r="AXP1" s="287" t="s">
        <v>366</v>
      </c>
      <c r="AXQ1" s="287" t="s">
        <v>366</v>
      </c>
      <c r="AXR1" s="287" t="s">
        <v>366</v>
      </c>
      <c r="AXS1" s="287" t="s">
        <v>366</v>
      </c>
      <c r="AXT1" s="287" t="s">
        <v>366</v>
      </c>
      <c r="AXU1" s="287" t="s">
        <v>366</v>
      </c>
      <c r="AXV1" s="287" t="s">
        <v>366</v>
      </c>
      <c r="AXW1" s="287" t="s">
        <v>366</v>
      </c>
      <c r="AXX1" s="287" t="s">
        <v>366</v>
      </c>
      <c r="AXY1" s="287" t="s">
        <v>366</v>
      </c>
      <c r="AXZ1" s="287" t="s">
        <v>366</v>
      </c>
      <c r="AYA1" s="287" t="s">
        <v>366</v>
      </c>
      <c r="AYB1" s="287" t="s">
        <v>366</v>
      </c>
      <c r="AYC1" s="287" t="s">
        <v>366</v>
      </c>
      <c r="AYD1" s="287" t="s">
        <v>366</v>
      </c>
      <c r="AYE1" s="287" t="s">
        <v>366</v>
      </c>
      <c r="AYF1" s="287" t="s">
        <v>366</v>
      </c>
      <c r="AYG1" s="287" t="s">
        <v>366</v>
      </c>
      <c r="AYH1" s="287" t="s">
        <v>366</v>
      </c>
      <c r="AYI1" s="287" t="s">
        <v>366</v>
      </c>
      <c r="AYJ1" s="287" t="s">
        <v>366</v>
      </c>
      <c r="AYK1" s="287" t="s">
        <v>366</v>
      </c>
      <c r="AYL1" s="287" t="s">
        <v>366</v>
      </c>
      <c r="AYM1" s="287" t="s">
        <v>366</v>
      </c>
      <c r="AYN1" s="287" t="s">
        <v>366</v>
      </c>
      <c r="AYO1" s="287" t="s">
        <v>366</v>
      </c>
      <c r="AYP1" s="287" t="s">
        <v>366</v>
      </c>
      <c r="AYQ1" s="287" t="s">
        <v>366</v>
      </c>
      <c r="AYR1" s="287" t="s">
        <v>366</v>
      </c>
      <c r="AYS1" s="287" t="s">
        <v>366</v>
      </c>
      <c r="AYT1" s="287" t="s">
        <v>366</v>
      </c>
      <c r="AYU1" s="287" t="s">
        <v>366</v>
      </c>
      <c r="AYV1" s="287" t="s">
        <v>366</v>
      </c>
      <c r="AYW1" s="287" t="s">
        <v>366</v>
      </c>
      <c r="AYX1" s="287" t="s">
        <v>366</v>
      </c>
      <c r="AYY1" s="287" t="s">
        <v>366</v>
      </c>
      <c r="AYZ1" s="287" t="s">
        <v>366</v>
      </c>
      <c r="AZA1" s="287" t="s">
        <v>366</v>
      </c>
      <c r="AZB1" s="287" t="s">
        <v>366</v>
      </c>
      <c r="AZC1" s="287" t="s">
        <v>366</v>
      </c>
      <c r="AZD1" s="287" t="s">
        <v>366</v>
      </c>
      <c r="AZE1" s="287" t="s">
        <v>366</v>
      </c>
      <c r="AZF1" s="287" t="s">
        <v>366</v>
      </c>
      <c r="AZG1" s="287" t="s">
        <v>366</v>
      </c>
      <c r="AZH1" s="287" t="s">
        <v>366</v>
      </c>
      <c r="AZI1" s="287" t="s">
        <v>366</v>
      </c>
      <c r="AZJ1" s="287" t="s">
        <v>366</v>
      </c>
      <c r="AZK1" s="287" t="s">
        <v>366</v>
      </c>
      <c r="AZL1" s="287" t="s">
        <v>366</v>
      </c>
      <c r="AZM1" s="287" t="s">
        <v>366</v>
      </c>
      <c r="AZN1" s="287" t="s">
        <v>366</v>
      </c>
      <c r="AZO1" s="287" t="s">
        <v>366</v>
      </c>
      <c r="AZP1" s="287" t="s">
        <v>366</v>
      </c>
      <c r="AZQ1" s="287" t="s">
        <v>366</v>
      </c>
      <c r="AZR1" s="287" t="s">
        <v>366</v>
      </c>
      <c r="AZS1" s="287" t="s">
        <v>366</v>
      </c>
      <c r="AZT1" s="287" t="s">
        <v>366</v>
      </c>
      <c r="AZU1" s="287" t="s">
        <v>366</v>
      </c>
      <c r="AZV1" s="287" t="s">
        <v>366</v>
      </c>
      <c r="AZW1" s="287" t="s">
        <v>366</v>
      </c>
      <c r="AZX1" s="287" t="s">
        <v>366</v>
      </c>
      <c r="AZY1" s="287" t="s">
        <v>366</v>
      </c>
      <c r="AZZ1" s="287" t="s">
        <v>366</v>
      </c>
      <c r="BAA1" s="287" t="s">
        <v>366</v>
      </c>
      <c r="BAB1" s="287" t="s">
        <v>366</v>
      </c>
      <c r="BAC1" s="287" t="s">
        <v>366</v>
      </c>
      <c r="BAD1" s="287" t="s">
        <v>366</v>
      </c>
      <c r="BAE1" s="287" t="s">
        <v>366</v>
      </c>
      <c r="BAF1" s="287" t="s">
        <v>366</v>
      </c>
      <c r="BAG1" s="287" t="s">
        <v>366</v>
      </c>
      <c r="BAH1" s="287" t="s">
        <v>366</v>
      </c>
      <c r="BAI1" s="287" t="s">
        <v>366</v>
      </c>
      <c r="BAJ1" s="287" t="s">
        <v>366</v>
      </c>
      <c r="BAK1" s="287" t="s">
        <v>366</v>
      </c>
      <c r="BAL1" s="287" t="s">
        <v>366</v>
      </c>
      <c r="BAM1" s="287" t="s">
        <v>366</v>
      </c>
      <c r="BAN1" s="287" t="s">
        <v>366</v>
      </c>
      <c r="BAO1" s="287" t="s">
        <v>366</v>
      </c>
      <c r="BAP1" s="287" t="s">
        <v>366</v>
      </c>
      <c r="BAQ1" s="287" t="s">
        <v>366</v>
      </c>
      <c r="BAR1" s="287" t="s">
        <v>366</v>
      </c>
      <c r="BAS1" s="287" t="s">
        <v>366</v>
      </c>
      <c r="BAT1" s="287" t="s">
        <v>366</v>
      </c>
      <c r="BAU1" s="287" t="s">
        <v>366</v>
      </c>
      <c r="BAV1" s="287" t="s">
        <v>366</v>
      </c>
      <c r="BAW1" s="287" t="s">
        <v>366</v>
      </c>
      <c r="BAX1" s="287" t="s">
        <v>366</v>
      </c>
      <c r="BAY1" s="287" t="s">
        <v>366</v>
      </c>
      <c r="BAZ1" s="287" t="s">
        <v>366</v>
      </c>
      <c r="BBA1" s="287" t="s">
        <v>366</v>
      </c>
      <c r="BBB1" s="287" t="s">
        <v>366</v>
      </c>
      <c r="BBC1" s="287" t="s">
        <v>366</v>
      </c>
      <c r="BBD1" s="287" t="s">
        <v>366</v>
      </c>
      <c r="BBE1" s="287" t="s">
        <v>366</v>
      </c>
      <c r="BBF1" s="287" t="s">
        <v>366</v>
      </c>
      <c r="BBG1" s="287" t="s">
        <v>366</v>
      </c>
      <c r="BBH1" s="287" t="s">
        <v>366</v>
      </c>
      <c r="BBI1" s="287" t="s">
        <v>366</v>
      </c>
      <c r="BBJ1" s="287" t="s">
        <v>366</v>
      </c>
      <c r="BBK1" s="287" t="s">
        <v>366</v>
      </c>
      <c r="BBL1" s="287" t="s">
        <v>366</v>
      </c>
      <c r="BBM1" s="287" t="s">
        <v>366</v>
      </c>
      <c r="BBN1" s="287" t="s">
        <v>366</v>
      </c>
      <c r="BBO1" s="287" t="s">
        <v>366</v>
      </c>
      <c r="BBP1" s="287" t="s">
        <v>366</v>
      </c>
      <c r="BBQ1" s="287" t="s">
        <v>366</v>
      </c>
      <c r="BBR1" s="287" t="s">
        <v>366</v>
      </c>
      <c r="BBS1" s="287" t="s">
        <v>366</v>
      </c>
      <c r="BBT1" s="287" t="s">
        <v>366</v>
      </c>
      <c r="BBU1" s="287" t="s">
        <v>366</v>
      </c>
      <c r="BBV1" s="287" t="s">
        <v>366</v>
      </c>
      <c r="BBW1" s="287" t="s">
        <v>366</v>
      </c>
      <c r="BBX1" s="287" t="s">
        <v>366</v>
      </c>
      <c r="BBY1" s="287" t="s">
        <v>366</v>
      </c>
      <c r="BBZ1" s="287" t="s">
        <v>366</v>
      </c>
      <c r="BCA1" s="287" t="s">
        <v>366</v>
      </c>
      <c r="BCB1" s="287" t="s">
        <v>366</v>
      </c>
      <c r="BCC1" s="287" t="s">
        <v>366</v>
      </c>
      <c r="BCD1" s="287" t="s">
        <v>366</v>
      </c>
      <c r="BCE1" s="287" t="s">
        <v>366</v>
      </c>
      <c r="BCF1" s="287" t="s">
        <v>366</v>
      </c>
      <c r="BCG1" s="287" t="s">
        <v>366</v>
      </c>
      <c r="BCH1" s="287" t="s">
        <v>366</v>
      </c>
      <c r="BCI1" s="287" t="s">
        <v>366</v>
      </c>
      <c r="BCJ1" s="287" t="s">
        <v>366</v>
      </c>
      <c r="BCK1" s="287" t="s">
        <v>366</v>
      </c>
      <c r="BCL1" s="287" t="s">
        <v>366</v>
      </c>
      <c r="BCM1" s="287" t="s">
        <v>366</v>
      </c>
      <c r="BCN1" s="287" t="s">
        <v>366</v>
      </c>
      <c r="BCO1" s="287" t="s">
        <v>366</v>
      </c>
      <c r="BCP1" s="287" t="s">
        <v>366</v>
      </c>
      <c r="BCQ1" s="287" t="s">
        <v>366</v>
      </c>
      <c r="BCR1" s="287" t="s">
        <v>366</v>
      </c>
      <c r="BCS1" s="287" t="s">
        <v>366</v>
      </c>
      <c r="BCT1" s="287" t="s">
        <v>366</v>
      </c>
      <c r="BCU1" s="287" t="s">
        <v>366</v>
      </c>
      <c r="BCV1" s="287" t="s">
        <v>366</v>
      </c>
      <c r="BCW1" s="287" t="s">
        <v>366</v>
      </c>
      <c r="BCX1" s="287" t="s">
        <v>366</v>
      </c>
      <c r="BCY1" s="287" t="s">
        <v>366</v>
      </c>
      <c r="BCZ1" s="287" t="s">
        <v>366</v>
      </c>
      <c r="BDA1" s="287" t="s">
        <v>366</v>
      </c>
      <c r="BDB1" s="287" t="s">
        <v>366</v>
      </c>
      <c r="BDC1" s="287" t="s">
        <v>366</v>
      </c>
      <c r="BDD1" s="287" t="s">
        <v>366</v>
      </c>
      <c r="BDE1" s="287" t="s">
        <v>366</v>
      </c>
      <c r="BDF1" s="287" t="s">
        <v>366</v>
      </c>
      <c r="BDG1" s="287" t="s">
        <v>366</v>
      </c>
      <c r="BDH1" s="287" t="s">
        <v>366</v>
      </c>
      <c r="BDI1" s="287" t="s">
        <v>366</v>
      </c>
      <c r="BDJ1" s="287" t="s">
        <v>366</v>
      </c>
      <c r="BDK1" s="287" t="s">
        <v>366</v>
      </c>
      <c r="BDL1" s="287" t="s">
        <v>366</v>
      </c>
      <c r="BDM1" s="287" t="s">
        <v>366</v>
      </c>
      <c r="BDN1" s="287" t="s">
        <v>366</v>
      </c>
      <c r="BDO1" s="287" t="s">
        <v>366</v>
      </c>
      <c r="BDP1" s="287" t="s">
        <v>366</v>
      </c>
      <c r="BDQ1" s="287" t="s">
        <v>366</v>
      </c>
      <c r="BDR1" s="287" t="s">
        <v>366</v>
      </c>
      <c r="BDS1" s="287" t="s">
        <v>366</v>
      </c>
      <c r="BDT1" s="287" t="s">
        <v>366</v>
      </c>
      <c r="BDU1" s="287" t="s">
        <v>366</v>
      </c>
      <c r="BDV1" s="287" t="s">
        <v>366</v>
      </c>
      <c r="BDW1" s="287" t="s">
        <v>366</v>
      </c>
      <c r="BDX1" s="287" t="s">
        <v>366</v>
      </c>
      <c r="BDY1" s="287" t="s">
        <v>366</v>
      </c>
      <c r="BDZ1" s="287" t="s">
        <v>366</v>
      </c>
      <c r="BEA1" s="287" t="s">
        <v>366</v>
      </c>
      <c r="BEB1" s="287" t="s">
        <v>366</v>
      </c>
      <c r="BEC1" s="287" t="s">
        <v>366</v>
      </c>
      <c r="BED1" s="287" t="s">
        <v>366</v>
      </c>
      <c r="BEE1" s="287" t="s">
        <v>366</v>
      </c>
      <c r="BEF1" s="287" t="s">
        <v>366</v>
      </c>
      <c r="BEG1" s="287" t="s">
        <v>366</v>
      </c>
      <c r="BEH1" s="287" t="s">
        <v>366</v>
      </c>
      <c r="BEI1" s="287" t="s">
        <v>366</v>
      </c>
      <c r="BEJ1" s="287" t="s">
        <v>366</v>
      </c>
      <c r="BEK1" s="287" t="s">
        <v>366</v>
      </c>
      <c r="BEL1" s="287" t="s">
        <v>366</v>
      </c>
      <c r="BEM1" s="287" t="s">
        <v>366</v>
      </c>
      <c r="BEN1" s="287" t="s">
        <v>366</v>
      </c>
      <c r="BEO1" s="287" t="s">
        <v>366</v>
      </c>
      <c r="BEP1" s="287" t="s">
        <v>366</v>
      </c>
      <c r="BEQ1" s="287" t="s">
        <v>366</v>
      </c>
      <c r="BER1" s="287" t="s">
        <v>366</v>
      </c>
      <c r="BES1" s="287" t="s">
        <v>366</v>
      </c>
      <c r="BET1" s="287" t="s">
        <v>366</v>
      </c>
      <c r="BEU1" s="287" t="s">
        <v>366</v>
      </c>
      <c r="BEV1" s="287" t="s">
        <v>366</v>
      </c>
      <c r="BEW1" s="287" t="s">
        <v>366</v>
      </c>
      <c r="BEX1" s="287" t="s">
        <v>366</v>
      </c>
      <c r="BEY1" s="287" t="s">
        <v>366</v>
      </c>
      <c r="BEZ1" s="287" t="s">
        <v>366</v>
      </c>
      <c r="BFA1" s="287" t="s">
        <v>366</v>
      </c>
      <c r="BFB1" s="287" t="s">
        <v>366</v>
      </c>
      <c r="BFC1" s="287" t="s">
        <v>366</v>
      </c>
      <c r="BFD1" s="287" t="s">
        <v>366</v>
      </c>
      <c r="BFE1" s="287" t="s">
        <v>366</v>
      </c>
      <c r="BFF1" s="287" t="s">
        <v>366</v>
      </c>
      <c r="BFG1" s="287" t="s">
        <v>366</v>
      </c>
      <c r="BFH1" s="287" t="s">
        <v>366</v>
      </c>
      <c r="BFI1" s="287" t="s">
        <v>366</v>
      </c>
      <c r="BFJ1" s="287" t="s">
        <v>366</v>
      </c>
      <c r="BFK1" s="287" t="s">
        <v>366</v>
      </c>
      <c r="BFL1" s="287" t="s">
        <v>366</v>
      </c>
      <c r="BFM1" s="287" t="s">
        <v>366</v>
      </c>
      <c r="BFN1" s="287" t="s">
        <v>366</v>
      </c>
      <c r="BFO1" s="287" t="s">
        <v>366</v>
      </c>
      <c r="BFP1" s="287" t="s">
        <v>366</v>
      </c>
      <c r="BFQ1" s="287" t="s">
        <v>366</v>
      </c>
      <c r="BFR1" s="287" t="s">
        <v>366</v>
      </c>
      <c r="BFS1" s="287" t="s">
        <v>366</v>
      </c>
      <c r="BFT1" s="287" t="s">
        <v>366</v>
      </c>
      <c r="BFU1" s="287" t="s">
        <v>366</v>
      </c>
      <c r="BFV1" s="287" t="s">
        <v>366</v>
      </c>
      <c r="BFW1" s="287" t="s">
        <v>366</v>
      </c>
      <c r="BFX1" s="287" t="s">
        <v>366</v>
      </c>
      <c r="BFY1" s="287" t="s">
        <v>366</v>
      </c>
      <c r="BFZ1" s="287" t="s">
        <v>366</v>
      </c>
      <c r="BGA1" s="287" t="s">
        <v>366</v>
      </c>
      <c r="BGB1" s="287" t="s">
        <v>366</v>
      </c>
      <c r="BGC1" s="287" t="s">
        <v>366</v>
      </c>
      <c r="BGD1" s="287" t="s">
        <v>366</v>
      </c>
      <c r="BGE1" s="287" t="s">
        <v>366</v>
      </c>
      <c r="BGF1" s="287" t="s">
        <v>366</v>
      </c>
      <c r="BGG1" s="287" t="s">
        <v>366</v>
      </c>
      <c r="BGH1" s="287" t="s">
        <v>366</v>
      </c>
      <c r="BGI1" s="287" t="s">
        <v>366</v>
      </c>
      <c r="BGJ1" s="287" t="s">
        <v>366</v>
      </c>
      <c r="BGK1" s="287" t="s">
        <v>366</v>
      </c>
      <c r="BGL1" s="287" t="s">
        <v>366</v>
      </c>
      <c r="BGM1" s="287" t="s">
        <v>366</v>
      </c>
      <c r="BGN1" s="287" t="s">
        <v>366</v>
      </c>
      <c r="BGO1" s="287" t="s">
        <v>366</v>
      </c>
      <c r="BGP1" s="287" t="s">
        <v>366</v>
      </c>
      <c r="BGQ1" s="287" t="s">
        <v>366</v>
      </c>
      <c r="BGR1" s="287" t="s">
        <v>366</v>
      </c>
      <c r="BGS1" s="287" t="s">
        <v>366</v>
      </c>
      <c r="BGT1" s="287" t="s">
        <v>366</v>
      </c>
      <c r="BGU1" s="287" t="s">
        <v>366</v>
      </c>
      <c r="BGV1" s="287" t="s">
        <v>366</v>
      </c>
      <c r="BGW1" s="287" t="s">
        <v>366</v>
      </c>
      <c r="BGX1" s="287" t="s">
        <v>366</v>
      </c>
      <c r="BGY1" s="287" t="s">
        <v>366</v>
      </c>
      <c r="BGZ1" s="287" t="s">
        <v>366</v>
      </c>
      <c r="BHA1" s="287" t="s">
        <v>366</v>
      </c>
      <c r="BHB1" s="287" t="s">
        <v>366</v>
      </c>
      <c r="BHC1" s="287" t="s">
        <v>366</v>
      </c>
      <c r="BHD1" s="287" t="s">
        <v>366</v>
      </c>
      <c r="BHE1" s="287" t="s">
        <v>366</v>
      </c>
      <c r="BHF1" s="287" t="s">
        <v>366</v>
      </c>
      <c r="BHG1" s="287" t="s">
        <v>366</v>
      </c>
      <c r="BHH1" s="287" t="s">
        <v>366</v>
      </c>
      <c r="BHI1" s="287" t="s">
        <v>366</v>
      </c>
      <c r="BHJ1" s="287" t="s">
        <v>366</v>
      </c>
      <c r="BHK1" s="287" t="s">
        <v>366</v>
      </c>
      <c r="BHL1" s="287" t="s">
        <v>366</v>
      </c>
      <c r="BHM1" s="287" t="s">
        <v>366</v>
      </c>
      <c r="BHN1" s="287" t="s">
        <v>366</v>
      </c>
      <c r="BHO1" s="287" t="s">
        <v>366</v>
      </c>
      <c r="BHP1" s="287" t="s">
        <v>366</v>
      </c>
      <c r="BHQ1" s="287" t="s">
        <v>366</v>
      </c>
      <c r="BHR1" s="287" t="s">
        <v>366</v>
      </c>
      <c r="BHS1" s="287" t="s">
        <v>366</v>
      </c>
      <c r="BHT1" s="287" t="s">
        <v>366</v>
      </c>
      <c r="BHU1" s="287" t="s">
        <v>366</v>
      </c>
      <c r="BHV1" s="287" t="s">
        <v>366</v>
      </c>
      <c r="BHW1" s="287" t="s">
        <v>366</v>
      </c>
      <c r="BHX1" s="287" t="s">
        <v>366</v>
      </c>
      <c r="BHY1" s="287" t="s">
        <v>366</v>
      </c>
      <c r="BHZ1" s="287" t="s">
        <v>366</v>
      </c>
      <c r="BIA1" s="287" t="s">
        <v>366</v>
      </c>
      <c r="BIB1" s="287" t="s">
        <v>366</v>
      </c>
      <c r="BIC1" s="287" t="s">
        <v>366</v>
      </c>
      <c r="BID1" s="287" t="s">
        <v>366</v>
      </c>
      <c r="BIE1" s="287" t="s">
        <v>366</v>
      </c>
      <c r="BIF1" s="287" t="s">
        <v>366</v>
      </c>
      <c r="BIG1" s="287" t="s">
        <v>366</v>
      </c>
      <c r="BIH1" s="287" t="s">
        <v>366</v>
      </c>
      <c r="BII1" s="287" t="s">
        <v>366</v>
      </c>
      <c r="BIJ1" s="287" t="s">
        <v>366</v>
      </c>
      <c r="BIK1" s="287" t="s">
        <v>366</v>
      </c>
      <c r="BIL1" s="287" t="s">
        <v>366</v>
      </c>
      <c r="BIM1" s="287" t="s">
        <v>366</v>
      </c>
      <c r="BIN1" s="287" t="s">
        <v>366</v>
      </c>
      <c r="BIO1" s="287" t="s">
        <v>366</v>
      </c>
      <c r="BIP1" s="287" t="s">
        <v>366</v>
      </c>
      <c r="BIQ1" s="287" t="s">
        <v>366</v>
      </c>
      <c r="BIR1" s="287" t="s">
        <v>366</v>
      </c>
      <c r="BIS1" s="287" t="s">
        <v>366</v>
      </c>
      <c r="BIT1" s="287" t="s">
        <v>366</v>
      </c>
      <c r="BIU1" s="287" t="s">
        <v>366</v>
      </c>
      <c r="BIV1" s="287" t="s">
        <v>366</v>
      </c>
      <c r="BIW1" s="287" t="s">
        <v>366</v>
      </c>
      <c r="BIX1" s="287" t="s">
        <v>366</v>
      </c>
      <c r="BIY1" s="287" t="s">
        <v>366</v>
      </c>
      <c r="BIZ1" s="287" t="s">
        <v>366</v>
      </c>
      <c r="BJA1" s="287" t="s">
        <v>366</v>
      </c>
      <c r="BJB1" s="287" t="s">
        <v>366</v>
      </c>
      <c r="BJC1" s="287" t="s">
        <v>366</v>
      </c>
      <c r="BJD1" s="287" t="s">
        <v>366</v>
      </c>
      <c r="BJE1" s="287" t="s">
        <v>366</v>
      </c>
      <c r="BJF1" s="287" t="s">
        <v>366</v>
      </c>
      <c r="BJG1" s="287" t="s">
        <v>366</v>
      </c>
      <c r="BJH1" s="287" t="s">
        <v>366</v>
      </c>
      <c r="BJI1" s="287" t="s">
        <v>366</v>
      </c>
      <c r="BJJ1" s="287" t="s">
        <v>366</v>
      </c>
      <c r="BJK1" s="287" t="s">
        <v>366</v>
      </c>
      <c r="BJL1" s="287" t="s">
        <v>366</v>
      </c>
      <c r="BJM1" s="287" t="s">
        <v>366</v>
      </c>
      <c r="BJN1" s="287" t="s">
        <v>366</v>
      </c>
      <c r="BJO1" s="287" t="s">
        <v>366</v>
      </c>
      <c r="BJP1" s="287" t="s">
        <v>366</v>
      </c>
      <c r="BJQ1" s="287" t="s">
        <v>366</v>
      </c>
      <c r="BJR1" s="287" t="s">
        <v>366</v>
      </c>
      <c r="BJS1" s="287" t="s">
        <v>366</v>
      </c>
      <c r="BJT1" s="287" t="s">
        <v>366</v>
      </c>
      <c r="BJU1" s="287" t="s">
        <v>366</v>
      </c>
      <c r="BJV1" s="287" t="s">
        <v>366</v>
      </c>
      <c r="BJW1" s="287" t="s">
        <v>366</v>
      </c>
      <c r="BJX1" s="287" t="s">
        <v>366</v>
      </c>
      <c r="BJY1" s="287" t="s">
        <v>366</v>
      </c>
      <c r="BJZ1" s="287" t="s">
        <v>366</v>
      </c>
      <c r="BKA1" s="287" t="s">
        <v>366</v>
      </c>
      <c r="BKB1" s="287" t="s">
        <v>366</v>
      </c>
      <c r="BKC1" s="287" t="s">
        <v>366</v>
      </c>
      <c r="BKD1" s="287" t="s">
        <v>366</v>
      </c>
      <c r="BKE1" s="287" t="s">
        <v>366</v>
      </c>
      <c r="BKF1" s="287" t="s">
        <v>366</v>
      </c>
      <c r="BKG1" s="287" t="s">
        <v>366</v>
      </c>
      <c r="BKH1" s="287" t="s">
        <v>366</v>
      </c>
      <c r="BKI1" s="287" t="s">
        <v>366</v>
      </c>
      <c r="BKJ1" s="287" t="s">
        <v>366</v>
      </c>
      <c r="BKK1" s="287" t="s">
        <v>366</v>
      </c>
      <c r="BKL1" s="287" t="s">
        <v>366</v>
      </c>
      <c r="BKM1" s="287" t="s">
        <v>366</v>
      </c>
      <c r="BKN1" s="287" t="s">
        <v>366</v>
      </c>
      <c r="BKO1" s="287" t="s">
        <v>366</v>
      </c>
      <c r="BKP1" s="287" t="s">
        <v>366</v>
      </c>
      <c r="BKQ1" s="287" t="s">
        <v>366</v>
      </c>
      <c r="BKR1" s="287" t="s">
        <v>366</v>
      </c>
      <c r="BKS1" s="287" t="s">
        <v>366</v>
      </c>
      <c r="BKT1" s="287" t="s">
        <v>366</v>
      </c>
      <c r="BKU1" s="287" t="s">
        <v>366</v>
      </c>
      <c r="BKV1" s="287" t="s">
        <v>366</v>
      </c>
      <c r="BKW1" s="287" t="s">
        <v>366</v>
      </c>
      <c r="BKX1" s="287" t="s">
        <v>366</v>
      </c>
      <c r="BKY1" s="287" t="s">
        <v>366</v>
      </c>
      <c r="BKZ1" s="287" t="s">
        <v>366</v>
      </c>
      <c r="BLA1" s="287" t="s">
        <v>366</v>
      </c>
      <c r="BLB1" s="287" t="s">
        <v>366</v>
      </c>
      <c r="BLC1" s="287" t="s">
        <v>366</v>
      </c>
      <c r="BLD1" s="287" t="s">
        <v>366</v>
      </c>
      <c r="BLE1" s="287" t="s">
        <v>366</v>
      </c>
      <c r="BLF1" s="287" t="s">
        <v>366</v>
      </c>
      <c r="BLG1" s="287" t="s">
        <v>366</v>
      </c>
      <c r="BLH1" s="287" t="s">
        <v>366</v>
      </c>
      <c r="BLI1" s="287" t="s">
        <v>366</v>
      </c>
      <c r="BLJ1" s="287" t="s">
        <v>366</v>
      </c>
      <c r="BLK1" s="287" t="s">
        <v>366</v>
      </c>
      <c r="BLL1" s="287" t="s">
        <v>366</v>
      </c>
      <c r="BLM1" s="287" t="s">
        <v>366</v>
      </c>
      <c r="BLN1" s="287" t="s">
        <v>366</v>
      </c>
      <c r="BLO1" s="287" t="s">
        <v>366</v>
      </c>
      <c r="BLP1" s="287" t="s">
        <v>366</v>
      </c>
      <c r="BLQ1" s="287" t="s">
        <v>366</v>
      </c>
      <c r="BLR1" s="287" t="s">
        <v>366</v>
      </c>
      <c r="BLS1" s="287" t="s">
        <v>366</v>
      </c>
      <c r="BLT1" s="287" t="s">
        <v>366</v>
      </c>
      <c r="BLU1" s="287" t="s">
        <v>366</v>
      </c>
      <c r="BLV1" s="287" t="s">
        <v>366</v>
      </c>
      <c r="BLW1" s="287" t="s">
        <v>366</v>
      </c>
      <c r="BLX1" s="287" t="s">
        <v>366</v>
      </c>
      <c r="BLY1" s="287" t="s">
        <v>366</v>
      </c>
      <c r="BLZ1" s="287" t="s">
        <v>366</v>
      </c>
      <c r="BMA1" s="287" t="s">
        <v>366</v>
      </c>
      <c r="BMB1" s="287" t="s">
        <v>366</v>
      </c>
      <c r="BMC1" s="287" t="s">
        <v>366</v>
      </c>
      <c r="BMD1" s="287" t="s">
        <v>366</v>
      </c>
      <c r="BME1" s="287" t="s">
        <v>366</v>
      </c>
      <c r="BMF1" s="287" t="s">
        <v>366</v>
      </c>
      <c r="BMG1" s="287" t="s">
        <v>366</v>
      </c>
      <c r="BMH1" s="287" t="s">
        <v>366</v>
      </c>
      <c r="BMI1" s="287" t="s">
        <v>366</v>
      </c>
      <c r="BMJ1" s="287" t="s">
        <v>366</v>
      </c>
      <c r="BMK1" s="287" t="s">
        <v>366</v>
      </c>
      <c r="BML1" s="287" t="s">
        <v>366</v>
      </c>
      <c r="BMM1" s="287" t="s">
        <v>366</v>
      </c>
      <c r="BMN1" s="287" t="s">
        <v>366</v>
      </c>
      <c r="BMO1" s="287" t="s">
        <v>366</v>
      </c>
      <c r="BMP1" s="287" t="s">
        <v>366</v>
      </c>
      <c r="BMQ1" s="287" t="s">
        <v>366</v>
      </c>
      <c r="BMR1" s="287" t="s">
        <v>366</v>
      </c>
      <c r="BMS1" s="287" t="s">
        <v>366</v>
      </c>
      <c r="BMT1" s="287" t="s">
        <v>366</v>
      </c>
      <c r="BMU1" s="287" t="s">
        <v>366</v>
      </c>
      <c r="BMV1" s="287" t="s">
        <v>366</v>
      </c>
      <c r="BMW1" s="287" t="s">
        <v>366</v>
      </c>
      <c r="BMX1" s="287" t="s">
        <v>366</v>
      </c>
      <c r="BMY1" s="287" t="s">
        <v>366</v>
      </c>
      <c r="BMZ1" s="287" t="s">
        <v>366</v>
      </c>
      <c r="BNA1" s="287" t="s">
        <v>366</v>
      </c>
      <c r="BNB1" s="287" t="s">
        <v>366</v>
      </c>
      <c r="BNC1" s="287" t="s">
        <v>366</v>
      </c>
      <c r="BND1" s="287" t="s">
        <v>366</v>
      </c>
      <c r="BNE1" s="287" t="s">
        <v>366</v>
      </c>
      <c r="BNF1" s="287" t="s">
        <v>366</v>
      </c>
      <c r="BNG1" s="287" t="s">
        <v>366</v>
      </c>
      <c r="BNH1" s="287" t="s">
        <v>366</v>
      </c>
      <c r="BNI1" s="287" t="s">
        <v>366</v>
      </c>
      <c r="BNJ1" s="287" t="s">
        <v>366</v>
      </c>
      <c r="BNK1" s="287" t="s">
        <v>366</v>
      </c>
      <c r="BNL1" s="287" t="s">
        <v>366</v>
      </c>
      <c r="BNM1" s="287" t="s">
        <v>366</v>
      </c>
      <c r="BNN1" s="287" t="s">
        <v>366</v>
      </c>
      <c r="BNO1" s="287" t="s">
        <v>366</v>
      </c>
      <c r="BNP1" s="287" t="s">
        <v>366</v>
      </c>
      <c r="BNQ1" s="287" t="s">
        <v>366</v>
      </c>
      <c r="BNR1" s="287" t="s">
        <v>366</v>
      </c>
      <c r="BNS1" s="287" t="s">
        <v>366</v>
      </c>
      <c r="BNT1" s="287" t="s">
        <v>366</v>
      </c>
      <c r="BNU1" s="287" t="s">
        <v>366</v>
      </c>
      <c r="BNV1" s="287" t="s">
        <v>366</v>
      </c>
      <c r="BNW1" s="287" t="s">
        <v>366</v>
      </c>
      <c r="BNX1" s="287" t="s">
        <v>366</v>
      </c>
      <c r="BNY1" s="287" t="s">
        <v>366</v>
      </c>
      <c r="BNZ1" s="287" t="s">
        <v>366</v>
      </c>
      <c r="BOA1" s="287" t="s">
        <v>366</v>
      </c>
      <c r="BOB1" s="287" t="s">
        <v>366</v>
      </c>
      <c r="BOC1" s="287" t="s">
        <v>366</v>
      </c>
      <c r="BOD1" s="287" t="s">
        <v>366</v>
      </c>
      <c r="BOE1" s="287" t="s">
        <v>366</v>
      </c>
      <c r="BOF1" s="287" t="s">
        <v>366</v>
      </c>
      <c r="BOG1" s="287" t="s">
        <v>366</v>
      </c>
      <c r="BOH1" s="287" t="s">
        <v>366</v>
      </c>
      <c r="BOI1" s="287" t="s">
        <v>366</v>
      </c>
      <c r="BOJ1" s="287" t="s">
        <v>366</v>
      </c>
      <c r="BOK1" s="287" t="s">
        <v>366</v>
      </c>
      <c r="BOL1" s="287" t="s">
        <v>366</v>
      </c>
      <c r="BOM1" s="287" t="s">
        <v>366</v>
      </c>
      <c r="BON1" s="287" t="s">
        <v>366</v>
      </c>
      <c r="BOO1" s="287" t="s">
        <v>366</v>
      </c>
      <c r="BOP1" s="287" t="s">
        <v>366</v>
      </c>
      <c r="BOQ1" s="287" t="s">
        <v>366</v>
      </c>
      <c r="BOR1" s="287" t="s">
        <v>366</v>
      </c>
      <c r="BOS1" s="287" t="s">
        <v>366</v>
      </c>
      <c r="BOT1" s="287" t="s">
        <v>366</v>
      </c>
      <c r="BOU1" s="287" t="s">
        <v>366</v>
      </c>
      <c r="BOV1" s="287" t="s">
        <v>366</v>
      </c>
      <c r="BOW1" s="287" t="s">
        <v>366</v>
      </c>
      <c r="BOX1" s="287" t="s">
        <v>366</v>
      </c>
      <c r="BOY1" s="287" t="s">
        <v>366</v>
      </c>
      <c r="BOZ1" s="287" t="s">
        <v>366</v>
      </c>
      <c r="BPA1" s="287" t="s">
        <v>366</v>
      </c>
      <c r="BPB1" s="287" t="s">
        <v>366</v>
      </c>
      <c r="BPC1" s="287" t="s">
        <v>366</v>
      </c>
      <c r="BPD1" s="287" t="s">
        <v>366</v>
      </c>
      <c r="BPE1" s="287" t="s">
        <v>366</v>
      </c>
      <c r="BPF1" s="287" t="s">
        <v>366</v>
      </c>
      <c r="BPG1" s="287" t="s">
        <v>366</v>
      </c>
      <c r="BPH1" s="287" t="s">
        <v>366</v>
      </c>
      <c r="BPI1" s="287" t="s">
        <v>366</v>
      </c>
      <c r="BPJ1" s="287" t="s">
        <v>366</v>
      </c>
      <c r="BPK1" s="287" t="s">
        <v>366</v>
      </c>
      <c r="BPL1" s="287" t="s">
        <v>366</v>
      </c>
      <c r="BPM1" s="287" t="s">
        <v>366</v>
      </c>
      <c r="BPN1" s="287" t="s">
        <v>366</v>
      </c>
      <c r="BPO1" s="287" t="s">
        <v>366</v>
      </c>
      <c r="BPP1" s="287" t="s">
        <v>366</v>
      </c>
      <c r="BPQ1" s="287" t="s">
        <v>366</v>
      </c>
      <c r="BPR1" s="287" t="s">
        <v>366</v>
      </c>
      <c r="BPS1" s="287" t="s">
        <v>366</v>
      </c>
      <c r="BPT1" s="287" t="s">
        <v>366</v>
      </c>
      <c r="BPU1" s="287" t="s">
        <v>366</v>
      </c>
      <c r="BPV1" s="287" t="s">
        <v>366</v>
      </c>
      <c r="BPW1" s="287" t="s">
        <v>366</v>
      </c>
      <c r="BPX1" s="287" t="s">
        <v>366</v>
      </c>
      <c r="BPY1" s="287" t="s">
        <v>366</v>
      </c>
      <c r="BPZ1" s="287" t="s">
        <v>366</v>
      </c>
      <c r="BQA1" s="287" t="s">
        <v>366</v>
      </c>
      <c r="BQB1" s="287" t="s">
        <v>366</v>
      </c>
      <c r="BQC1" s="287" t="s">
        <v>366</v>
      </c>
      <c r="BQD1" s="287" t="s">
        <v>366</v>
      </c>
      <c r="BQE1" s="287" t="s">
        <v>366</v>
      </c>
      <c r="BQF1" s="287" t="s">
        <v>366</v>
      </c>
      <c r="BQG1" s="287" t="s">
        <v>366</v>
      </c>
      <c r="BQH1" s="287" t="s">
        <v>366</v>
      </c>
      <c r="BQI1" s="287" t="s">
        <v>366</v>
      </c>
      <c r="BQJ1" s="287" t="s">
        <v>366</v>
      </c>
      <c r="BQK1" s="287" t="s">
        <v>366</v>
      </c>
      <c r="BQL1" s="287" t="s">
        <v>366</v>
      </c>
      <c r="BQM1" s="287" t="s">
        <v>366</v>
      </c>
      <c r="BQN1" s="287" t="s">
        <v>366</v>
      </c>
      <c r="BQO1" s="287" t="s">
        <v>366</v>
      </c>
      <c r="BQP1" s="287" t="s">
        <v>366</v>
      </c>
      <c r="BQQ1" s="287" t="s">
        <v>366</v>
      </c>
      <c r="BQR1" s="287" t="s">
        <v>366</v>
      </c>
      <c r="BQS1" s="287" t="s">
        <v>366</v>
      </c>
      <c r="BQT1" s="287" t="s">
        <v>366</v>
      </c>
      <c r="BQU1" s="287" t="s">
        <v>366</v>
      </c>
      <c r="BQV1" s="287" t="s">
        <v>366</v>
      </c>
      <c r="BQW1" s="287" t="s">
        <v>366</v>
      </c>
      <c r="BQX1" s="287" t="s">
        <v>366</v>
      </c>
      <c r="BQY1" s="287" t="s">
        <v>366</v>
      </c>
      <c r="BQZ1" s="287" t="s">
        <v>366</v>
      </c>
      <c r="BRA1" s="287" t="s">
        <v>366</v>
      </c>
      <c r="BRB1" s="287" t="s">
        <v>366</v>
      </c>
      <c r="BRC1" s="287" t="s">
        <v>366</v>
      </c>
      <c r="BRD1" s="287" t="s">
        <v>366</v>
      </c>
      <c r="BRE1" s="287" t="s">
        <v>366</v>
      </c>
      <c r="BRF1" s="287" t="s">
        <v>366</v>
      </c>
      <c r="BRG1" s="287" t="s">
        <v>366</v>
      </c>
      <c r="BRH1" s="287" t="s">
        <v>366</v>
      </c>
      <c r="BRI1" s="287" t="s">
        <v>366</v>
      </c>
      <c r="BRJ1" s="287" t="s">
        <v>366</v>
      </c>
      <c r="BRK1" s="287" t="s">
        <v>366</v>
      </c>
      <c r="BRL1" s="287" t="s">
        <v>366</v>
      </c>
      <c r="BRM1" s="287" t="s">
        <v>366</v>
      </c>
      <c r="BRN1" s="287" t="s">
        <v>366</v>
      </c>
      <c r="BRO1" s="287" t="s">
        <v>366</v>
      </c>
      <c r="BRP1" s="287" t="s">
        <v>366</v>
      </c>
      <c r="BRQ1" s="287" t="s">
        <v>366</v>
      </c>
      <c r="BRR1" s="287" t="s">
        <v>366</v>
      </c>
      <c r="BRS1" s="287" t="s">
        <v>366</v>
      </c>
      <c r="BRT1" s="287" t="s">
        <v>366</v>
      </c>
      <c r="BRU1" s="287" t="s">
        <v>366</v>
      </c>
      <c r="BRV1" s="287" t="s">
        <v>366</v>
      </c>
      <c r="BRW1" s="287" t="s">
        <v>366</v>
      </c>
      <c r="BRX1" s="287" t="s">
        <v>366</v>
      </c>
      <c r="BRY1" s="287" t="s">
        <v>366</v>
      </c>
      <c r="BRZ1" s="287" t="s">
        <v>366</v>
      </c>
      <c r="BSA1" s="287" t="s">
        <v>366</v>
      </c>
      <c r="BSB1" s="287" t="s">
        <v>366</v>
      </c>
      <c r="BSC1" s="287" t="s">
        <v>366</v>
      </c>
      <c r="BSD1" s="287" t="s">
        <v>366</v>
      </c>
      <c r="BSE1" s="287" t="s">
        <v>366</v>
      </c>
      <c r="BSF1" s="287" t="s">
        <v>366</v>
      </c>
      <c r="BSG1" s="287" t="s">
        <v>366</v>
      </c>
      <c r="BSH1" s="287" t="s">
        <v>366</v>
      </c>
      <c r="BSI1" s="287" t="s">
        <v>366</v>
      </c>
      <c r="BSJ1" s="287" t="s">
        <v>366</v>
      </c>
      <c r="BSK1" s="287" t="s">
        <v>366</v>
      </c>
      <c r="BSL1" s="287" t="s">
        <v>366</v>
      </c>
      <c r="BSM1" s="287" t="s">
        <v>366</v>
      </c>
      <c r="BSN1" s="287" t="s">
        <v>366</v>
      </c>
      <c r="BSO1" s="287" t="s">
        <v>366</v>
      </c>
      <c r="BSP1" s="287" t="s">
        <v>366</v>
      </c>
      <c r="BSQ1" s="287" t="s">
        <v>366</v>
      </c>
      <c r="BSR1" s="287" t="s">
        <v>366</v>
      </c>
      <c r="BSS1" s="287" t="s">
        <v>366</v>
      </c>
      <c r="BST1" s="287" t="s">
        <v>366</v>
      </c>
      <c r="BSU1" s="287" t="s">
        <v>366</v>
      </c>
      <c r="BSV1" s="287" t="s">
        <v>366</v>
      </c>
      <c r="BSW1" s="287" t="s">
        <v>366</v>
      </c>
      <c r="BSX1" s="287" t="s">
        <v>366</v>
      </c>
      <c r="BSY1" s="287" t="s">
        <v>366</v>
      </c>
      <c r="BSZ1" s="287" t="s">
        <v>366</v>
      </c>
      <c r="BTA1" s="287" t="s">
        <v>366</v>
      </c>
      <c r="BTB1" s="287" t="s">
        <v>366</v>
      </c>
      <c r="BTC1" s="287" t="s">
        <v>366</v>
      </c>
      <c r="BTD1" s="287" t="s">
        <v>366</v>
      </c>
      <c r="BTE1" s="287" t="s">
        <v>366</v>
      </c>
      <c r="BTF1" s="287" t="s">
        <v>366</v>
      </c>
      <c r="BTG1" s="287" t="s">
        <v>366</v>
      </c>
      <c r="BTH1" s="287" t="s">
        <v>366</v>
      </c>
      <c r="BTI1" s="287" t="s">
        <v>366</v>
      </c>
      <c r="BTJ1" s="287" t="s">
        <v>366</v>
      </c>
      <c r="BTK1" s="287" t="s">
        <v>366</v>
      </c>
      <c r="BTL1" s="287" t="s">
        <v>366</v>
      </c>
      <c r="BTM1" s="287" t="s">
        <v>366</v>
      </c>
      <c r="BTN1" s="287" t="s">
        <v>366</v>
      </c>
      <c r="BTO1" s="287" t="s">
        <v>366</v>
      </c>
      <c r="BTP1" s="287" t="s">
        <v>366</v>
      </c>
      <c r="BTQ1" s="287" t="s">
        <v>366</v>
      </c>
      <c r="BTR1" s="287" t="s">
        <v>366</v>
      </c>
      <c r="BTS1" s="287" t="s">
        <v>366</v>
      </c>
      <c r="BTT1" s="287" t="s">
        <v>366</v>
      </c>
      <c r="BTU1" s="287" t="s">
        <v>366</v>
      </c>
      <c r="BTV1" s="287" t="s">
        <v>366</v>
      </c>
      <c r="BTW1" s="287" t="s">
        <v>366</v>
      </c>
      <c r="BTX1" s="287" t="s">
        <v>366</v>
      </c>
      <c r="BTY1" s="287" t="s">
        <v>366</v>
      </c>
      <c r="BTZ1" s="287" t="s">
        <v>366</v>
      </c>
      <c r="BUA1" s="287" t="s">
        <v>366</v>
      </c>
      <c r="BUB1" s="287" t="s">
        <v>366</v>
      </c>
      <c r="BUC1" s="287" t="s">
        <v>366</v>
      </c>
      <c r="BUD1" s="287" t="s">
        <v>366</v>
      </c>
      <c r="BUE1" s="287" t="s">
        <v>366</v>
      </c>
      <c r="BUF1" s="287" t="s">
        <v>366</v>
      </c>
      <c r="BUG1" s="287" t="s">
        <v>366</v>
      </c>
      <c r="BUH1" s="287" t="s">
        <v>366</v>
      </c>
      <c r="BUI1" s="287" t="s">
        <v>366</v>
      </c>
      <c r="BUJ1" s="287" t="s">
        <v>366</v>
      </c>
      <c r="BUK1" s="287" t="s">
        <v>366</v>
      </c>
      <c r="BUL1" s="287" t="s">
        <v>366</v>
      </c>
      <c r="BUM1" s="287" t="s">
        <v>366</v>
      </c>
      <c r="BUN1" s="287" t="s">
        <v>366</v>
      </c>
      <c r="BUO1" s="287" t="s">
        <v>366</v>
      </c>
      <c r="BUP1" s="287" t="s">
        <v>366</v>
      </c>
      <c r="BUQ1" s="287" t="s">
        <v>366</v>
      </c>
      <c r="BUR1" s="287" t="s">
        <v>366</v>
      </c>
      <c r="BUS1" s="287" t="s">
        <v>366</v>
      </c>
      <c r="BUT1" s="287" t="s">
        <v>366</v>
      </c>
      <c r="BUU1" s="287" t="s">
        <v>366</v>
      </c>
      <c r="BUV1" s="287" t="s">
        <v>366</v>
      </c>
      <c r="BUW1" s="287" t="s">
        <v>366</v>
      </c>
      <c r="BUX1" s="287" t="s">
        <v>366</v>
      </c>
      <c r="BUY1" s="287" t="s">
        <v>366</v>
      </c>
      <c r="BUZ1" s="287" t="s">
        <v>366</v>
      </c>
      <c r="BVA1" s="287" t="s">
        <v>366</v>
      </c>
      <c r="BVB1" s="287" t="s">
        <v>366</v>
      </c>
      <c r="BVC1" s="287" t="s">
        <v>366</v>
      </c>
      <c r="BVD1" s="287" t="s">
        <v>366</v>
      </c>
      <c r="BVE1" s="287" t="s">
        <v>366</v>
      </c>
      <c r="BVF1" s="287" t="s">
        <v>366</v>
      </c>
      <c r="BVG1" s="287" t="s">
        <v>366</v>
      </c>
      <c r="BVH1" s="287" t="s">
        <v>366</v>
      </c>
      <c r="BVI1" s="287" t="s">
        <v>366</v>
      </c>
      <c r="BVJ1" s="287" t="s">
        <v>366</v>
      </c>
      <c r="BVK1" s="287" t="s">
        <v>366</v>
      </c>
      <c r="BVL1" s="287" t="s">
        <v>366</v>
      </c>
      <c r="BVM1" s="287" t="s">
        <v>366</v>
      </c>
      <c r="BVN1" s="287" t="s">
        <v>366</v>
      </c>
      <c r="BVO1" s="287" t="s">
        <v>366</v>
      </c>
      <c r="BVP1" s="287" t="s">
        <v>366</v>
      </c>
      <c r="BVQ1" s="287" t="s">
        <v>366</v>
      </c>
      <c r="BVR1" s="287" t="s">
        <v>366</v>
      </c>
      <c r="BVS1" s="287" t="s">
        <v>366</v>
      </c>
      <c r="BVT1" s="287" t="s">
        <v>366</v>
      </c>
      <c r="BVU1" s="287" t="s">
        <v>366</v>
      </c>
      <c r="BVV1" s="287" t="s">
        <v>366</v>
      </c>
      <c r="BVW1" s="287" t="s">
        <v>366</v>
      </c>
      <c r="BVX1" s="287" t="s">
        <v>366</v>
      </c>
      <c r="BVY1" s="287" t="s">
        <v>366</v>
      </c>
      <c r="BVZ1" s="287" t="s">
        <v>366</v>
      </c>
      <c r="BWA1" s="287" t="s">
        <v>366</v>
      </c>
      <c r="BWB1" s="287" t="s">
        <v>366</v>
      </c>
      <c r="BWC1" s="287" t="s">
        <v>366</v>
      </c>
      <c r="BWD1" s="287" t="s">
        <v>366</v>
      </c>
      <c r="BWE1" s="287" t="s">
        <v>366</v>
      </c>
      <c r="BWF1" s="287" t="s">
        <v>366</v>
      </c>
      <c r="BWG1" s="287" t="s">
        <v>366</v>
      </c>
      <c r="BWH1" s="287" t="s">
        <v>366</v>
      </c>
      <c r="BWI1" s="287" t="s">
        <v>366</v>
      </c>
      <c r="BWJ1" s="287" t="s">
        <v>366</v>
      </c>
      <c r="BWK1" s="287" t="s">
        <v>366</v>
      </c>
      <c r="BWL1" s="287" t="s">
        <v>366</v>
      </c>
      <c r="BWM1" s="287" t="s">
        <v>366</v>
      </c>
      <c r="BWN1" s="287" t="s">
        <v>366</v>
      </c>
      <c r="BWO1" s="287" t="s">
        <v>366</v>
      </c>
      <c r="BWP1" s="287" t="s">
        <v>366</v>
      </c>
      <c r="BWQ1" s="287" t="s">
        <v>366</v>
      </c>
      <c r="BWR1" s="287" t="s">
        <v>366</v>
      </c>
      <c r="BWS1" s="287" t="s">
        <v>366</v>
      </c>
      <c r="BWT1" s="287" t="s">
        <v>366</v>
      </c>
      <c r="BWU1" s="287" t="s">
        <v>366</v>
      </c>
      <c r="BWV1" s="287" t="s">
        <v>366</v>
      </c>
      <c r="BWW1" s="287" t="s">
        <v>366</v>
      </c>
      <c r="BWX1" s="287" t="s">
        <v>366</v>
      </c>
      <c r="BWY1" s="287" t="s">
        <v>366</v>
      </c>
      <c r="BWZ1" s="287" t="s">
        <v>366</v>
      </c>
      <c r="BXA1" s="287" t="s">
        <v>366</v>
      </c>
      <c r="BXB1" s="287" t="s">
        <v>366</v>
      </c>
      <c r="BXC1" s="287" t="s">
        <v>366</v>
      </c>
      <c r="BXD1" s="287" t="s">
        <v>366</v>
      </c>
      <c r="BXE1" s="287" t="s">
        <v>366</v>
      </c>
      <c r="BXF1" s="287" t="s">
        <v>366</v>
      </c>
      <c r="BXG1" s="287" t="s">
        <v>366</v>
      </c>
      <c r="BXH1" s="287" t="s">
        <v>366</v>
      </c>
      <c r="BXI1" s="287" t="s">
        <v>366</v>
      </c>
      <c r="BXJ1" s="287" t="s">
        <v>366</v>
      </c>
      <c r="BXK1" s="287" t="s">
        <v>366</v>
      </c>
      <c r="BXL1" s="287" t="s">
        <v>366</v>
      </c>
      <c r="BXM1" s="287" t="s">
        <v>366</v>
      </c>
      <c r="BXN1" s="287" t="s">
        <v>366</v>
      </c>
      <c r="BXO1" s="287" t="s">
        <v>366</v>
      </c>
      <c r="BXP1" s="287" t="s">
        <v>366</v>
      </c>
      <c r="BXQ1" s="287" t="s">
        <v>366</v>
      </c>
      <c r="BXR1" s="287" t="s">
        <v>366</v>
      </c>
      <c r="BXS1" s="287" t="s">
        <v>366</v>
      </c>
      <c r="BXT1" s="287" t="s">
        <v>366</v>
      </c>
      <c r="BXU1" s="287" t="s">
        <v>366</v>
      </c>
      <c r="BXV1" s="287" t="s">
        <v>366</v>
      </c>
      <c r="BXW1" s="287" t="s">
        <v>366</v>
      </c>
      <c r="BXX1" s="287" t="s">
        <v>366</v>
      </c>
      <c r="BXY1" s="287" t="s">
        <v>366</v>
      </c>
      <c r="BXZ1" s="287" t="s">
        <v>366</v>
      </c>
      <c r="BYA1" s="287" t="s">
        <v>366</v>
      </c>
      <c r="BYB1" s="287" t="s">
        <v>366</v>
      </c>
      <c r="BYC1" s="287" t="s">
        <v>366</v>
      </c>
      <c r="BYD1" s="287" t="s">
        <v>366</v>
      </c>
      <c r="BYE1" s="287" t="s">
        <v>366</v>
      </c>
      <c r="BYF1" s="287" t="s">
        <v>366</v>
      </c>
      <c r="BYG1" s="287" t="s">
        <v>366</v>
      </c>
      <c r="BYH1" s="287" t="s">
        <v>366</v>
      </c>
      <c r="BYI1" s="287" t="s">
        <v>366</v>
      </c>
      <c r="BYJ1" s="287" t="s">
        <v>366</v>
      </c>
      <c r="BYK1" s="287" t="s">
        <v>366</v>
      </c>
      <c r="BYL1" s="287" t="s">
        <v>366</v>
      </c>
      <c r="BYM1" s="287" t="s">
        <v>366</v>
      </c>
      <c r="BYN1" s="287" t="s">
        <v>366</v>
      </c>
      <c r="BYO1" s="287" t="s">
        <v>366</v>
      </c>
      <c r="BYP1" s="287" t="s">
        <v>366</v>
      </c>
      <c r="BYQ1" s="287" t="s">
        <v>366</v>
      </c>
      <c r="BYR1" s="287" t="s">
        <v>366</v>
      </c>
      <c r="BYS1" s="287" t="s">
        <v>366</v>
      </c>
      <c r="BYT1" s="287" t="s">
        <v>366</v>
      </c>
      <c r="BYU1" s="287" t="s">
        <v>366</v>
      </c>
      <c r="BYV1" s="287" t="s">
        <v>366</v>
      </c>
      <c r="BYW1" s="287" t="s">
        <v>366</v>
      </c>
      <c r="BYX1" s="287" t="s">
        <v>366</v>
      </c>
      <c r="BYY1" s="287" t="s">
        <v>366</v>
      </c>
      <c r="BYZ1" s="287" t="s">
        <v>366</v>
      </c>
      <c r="BZA1" s="287" t="s">
        <v>366</v>
      </c>
      <c r="BZB1" s="287" t="s">
        <v>366</v>
      </c>
      <c r="BZC1" s="287" t="s">
        <v>366</v>
      </c>
      <c r="BZD1" s="287" t="s">
        <v>366</v>
      </c>
      <c r="BZE1" s="287" t="s">
        <v>366</v>
      </c>
      <c r="BZF1" s="287" t="s">
        <v>366</v>
      </c>
      <c r="BZG1" s="287" t="s">
        <v>366</v>
      </c>
      <c r="BZH1" s="287" t="s">
        <v>366</v>
      </c>
      <c r="BZI1" s="287" t="s">
        <v>366</v>
      </c>
      <c r="BZJ1" s="287" t="s">
        <v>366</v>
      </c>
      <c r="BZK1" s="287" t="s">
        <v>366</v>
      </c>
      <c r="BZL1" s="287" t="s">
        <v>366</v>
      </c>
      <c r="BZM1" s="287" t="s">
        <v>366</v>
      </c>
      <c r="BZN1" s="287" t="s">
        <v>366</v>
      </c>
      <c r="BZO1" s="287" t="s">
        <v>366</v>
      </c>
      <c r="BZP1" s="287" t="s">
        <v>366</v>
      </c>
      <c r="BZQ1" s="287" t="s">
        <v>366</v>
      </c>
      <c r="BZR1" s="287" t="s">
        <v>366</v>
      </c>
      <c r="BZS1" s="287" t="s">
        <v>366</v>
      </c>
      <c r="BZT1" s="287" t="s">
        <v>366</v>
      </c>
      <c r="BZU1" s="287" t="s">
        <v>366</v>
      </c>
      <c r="BZV1" s="287" t="s">
        <v>366</v>
      </c>
      <c r="BZW1" s="287" t="s">
        <v>366</v>
      </c>
      <c r="BZX1" s="287" t="s">
        <v>366</v>
      </c>
      <c r="BZY1" s="287" t="s">
        <v>366</v>
      </c>
      <c r="BZZ1" s="287" t="s">
        <v>366</v>
      </c>
      <c r="CAA1" s="287" t="s">
        <v>366</v>
      </c>
      <c r="CAB1" s="287" t="s">
        <v>366</v>
      </c>
      <c r="CAC1" s="287" t="s">
        <v>366</v>
      </c>
      <c r="CAD1" s="287" t="s">
        <v>366</v>
      </c>
      <c r="CAE1" s="287" t="s">
        <v>366</v>
      </c>
      <c r="CAF1" s="287" t="s">
        <v>366</v>
      </c>
      <c r="CAG1" s="287" t="s">
        <v>366</v>
      </c>
      <c r="CAH1" s="287" t="s">
        <v>366</v>
      </c>
      <c r="CAI1" s="287" t="s">
        <v>366</v>
      </c>
      <c r="CAJ1" s="287" t="s">
        <v>366</v>
      </c>
      <c r="CAK1" s="287" t="s">
        <v>366</v>
      </c>
      <c r="CAL1" s="287" t="s">
        <v>366</v>
      </c>
      <c r="CAM1" s="287" t="s">
        <v>366</v>
      </c>
      <c r="CAN1" s="287" t="s">
        <v>366</v>
      </c>
      <c r="CAO1" s="287" t="s">
        <v>366</v>
      </c>
      <c r="CAP1" s="287" t="s">
        <v>366</v>
      </c>
      <c r="CAQ1" s="287" t="s">
        <v>366</v>
      </c>
      <c r="CAR1" s="287" t="s">
        <v>366</v>
      </c>
      <c r="CAS1" s="287" t="s">
        <v>366</v>
      </c>
      <c r="CAT1" s="287" t="s">
        <v>366</v>
      </c>
      <c r="CAU1" s="287" t="s">
        <v>366</v>
      </c>
      <c r="CAV1" s="287" t="s">
        <v>366</v>
      </c>
      <c r="CAW1" s="287" t="s">
        <v>366</v>
      </c>
      <c r="CAX1" s="287" t="s">
        <v>366</v>
      </c>
      <c r="CAY1" s="287" t="s">
        <v>366</v>
      </c>
      <c r="CAZ1" s="287" t="s">
        <v>366</v>
      </c>
      <c r="CBA1" s="287" t="s">
        <v>366</v>
      </c>
      <c r="CBB1" s="287" t="s">
        <v>366</v>
      </c>
      <c r="CBC1" s="287" t="s">
        <v>366</v>
      </c>
      <c r="CBD1" s="287" t="s">
        <v>366</v>
      </c>
      <c r="CBE1" s="287" t="s">
        <v>366</v>
      </c>
      <c r="CBF1" s="287" t="s">
        <v>366</v>
      </c>
      <c r="CBG1" s="287" t="s">
        <v>366</v>
      </c>
      <c r="CBH1" s="287" t="s">
        <v>366</v>
      </c>
      <c r="CBI1" s="287" t="s">
        <v>366</v>
      </c>
      <c r="CBJ1" s="287" t="s">
        <v>366</v>
      </c>
      <c r="CBK1" s="287" t="s">
        <v>366</v>
      </c>
      <c r="CBL1" s="287" t="s">
        <v>366</v>
      </c>
      <c r="CBM1" s="287" t="s">
        <v>366</v>
      </c>
      <c r="CBN1" s="287" t="s">
        <v>366</v>
      </c>
      <c r="CBO1" s="287" t="s">
        <v>366</v>
      </c>
      <c r="CBP1" s="287" t="s">
        <v>366</v>
      </c>
      <c r="CBQ1" s="287" t="s">
        <v>366</v>
      </c>
      <c r="CBR1" s="287" t="s">
        <v>366</v>
      </c>
      <c r="CBS1" s="287" t="s">
        <v>366</v>
      </c>
      <c r="CBT1" s="287" t="s">
        <v>366</v>
      </c>
      <c r="CBU1" s="287" t="s">
        <v>366</v>
      </c>
      <c r="CBV1" s="287" t="s">
        <v>366</v>
      </c>
      <c r="CBW1" s="287" t="s">
        <v>366</v>
      </c>
      <c r="CBX1" s="287" t="s">
        <v>366</v>
      </c>
      <c r="CBY1" s="287" t="s">
        <v>366</v>
      </c>
      <c r="CBZ1" s="287" t="s">
        <v>366</v>
      </c>
      <c r="CCA1" s="287" t="s">
        <v>366</v>
      </c>
      <c r="CCB1" s="287" t="s">
        <v>366</v>
      </c>
      <c r="CCC1" s="287" t="s">
        <v>366</v>
      </c>
      <c r="CCD1" s="287" t="s">
        <v>366</v>
      </c>
      <c r="CCE1" s="287" t="s">
        <v>366</v>
      </c>
      <c r="CCF1" s="287" t="s">
        <v>366</v>
      </c>
      <c r="CCG1" s="287" t="s">
        <v>366</v>
      </c>
      <c r="CCH1" s="287" t="s">
        <v>366</v>
      </c>
      <c r="CCI1" s="287" t="s">
        <v>366</v>
      </c>
      <c r="CCJ1" s="287" t="s">
        <v>366</v>
      </c>
      <c r="CCK1" s="287" t="s">
        <v>366</v>
      </c>
      <c r="CCL1" s="287" t="s">
        <v>366</v>
      </c>
      <c r="CCM1" s="287" t="s">
        <v>366</v>
      </c>
      <c r="CCN1" s="287" t="s">
        <v>366</v>
      </c>
      <c r="CCO1" s="287" t="s">
        <v>366</v>
      </c>
      <c r="CCP1" s="287" t="s">
        <v>366</v>
      </c>
      <c r="CCQ1" s="287" t="s">
        <v>366</v>
      </c>
      <c r="CCR1" s="287" t="s">
        <v>366</v>
      </c>
      <c r="CCS1" s="287" t="s">
        <v>366</v>
      </c>
      <c r="CCT1" s="287" t="s">
        <v>366</v>
      </c>
      <c r="CCU1" s="287" t="s">
        <v>366</v>
      </c>
      <c r="CCV1" s="287" t="s">
        <v>366</v>
      </c>
      <c r="CCW1" s="287" t="s">
        <v>366</v>
      </c>
      <c r="CCX1" s="287" t="s">
        <v>366</v>
      </c>
      <c r="CCY1" s="287" t="s">
        <v>366</v>
      </c>
      <c r="CCZ1" s="287" t="s">
        <v>366</v>
      </c>
      <c r="CDA1" s="287" t="s">
        <v>366</v>
      </c>
      <c r="CDB1" s="287" t="s">
        <v>366</v>
      </c>
      <c r="CDC1" s="287" t="s">
        <v>366</v>
      </c>
      <c r="CDD1" s="287" t="s">
        <v>366</v>
      </c>
      <c r="CDE1" s="287" t="s">
        <v>366</v>
      </c>
      <c r="CDF1" s="287" t="s">
        <v>366</v>
      </c>
      <c r="CDG1" s="287" t="s">
        <v>366</v>
      </c>
      <c r="CDH1" s="287" t="s">
        <v>366</v>
      </c>
      <c r="CDI1" s="287" t="s">
        <v>366</v>
      </c>
      <c r="CDJ1" s="287" t="s">
        <v>366</v>
      </c>
      <c r="CDK1" s="287" t="s">
        <v>366</v>
      </c>
      <c r="CDL1" s="287" t="s">
        <v>366</v>
      </c>
      <c r="CDM1" s="287" t="s">
        <v>366</v>
      </c>
      <c r="CDN1" s="287" t="s">
        <v>366</v>
      </c>
      <c r="CDO1" s="287" t="s">
        <v>366</v>
      </c>
      <c r="CDP1" s="287" t="s">
        <v>366</v>
      </c>
      <c r="CDQ1" s="287" t="s">
        <v>366</v>
      </c>
      <c r="CDR1" s="287" t="s">
        <v>366</v>
      </c>
      <c r="CDS1" s="287" t="s">
        <v>366</v>
      </c>
      <c r="CDT1" s="287" t="s">
        <v>366</v>
      </c>
      <c r="CDU1" s="287" t="s">
        <v>366</v>
      </c>
      <c r="CDV1" s="287" t="s">
        <v>366</v>
      </c>
      <c r="CDW1" s="287" t="s">
        <v>366</v>
      </c>
      <c r="CDX1" s="287" t="s">
        <v>366</v>
      </c>
      <c r="CDY1" s="287" t="s">
        <v>366</v>
      </c>
      <c r="CDZ1" s="287" t="s">
        <v>366</v>
      </c>
      <c r="CEA1" s="287" t="s">
        <v>366</v>
      </c>
      <c r="CEB1" s="287" t="s">
        <v>366</v>
      </c>
      <c r="CEC1" s="287" t="s">
        <v>366</v>
      </c>
      <c r="CED1" s="287" t="s">
        <v>366</v>
      </c>
      <c r="CEE1" s="287" t="s">
        <v>366</v>
      </c>
      <c r="CEF1" s="287" t="s">
        <v>366</v>
      </c>
      <c r="CEG1" s="287" t="s">
        <v>366</v>
      </c>
      <c r="CEH1" s="287" t="s">
        <v>366</v>
      </c>
      <c r="CEI1" s="287" t="s">
        <v>366</v>
      </c>
      <c r="CEJ1" s="287" t="s">
        <v>366</v>
      </c>
      <c r="CEK1" s="287" t="s">
        <v>366</v>
      </c>
      <c r="CEL1" s="287" t="s">
        <v>366</v>
      </c>
      <c r="CEM1" s="287" t="s">
        <v>366</v>
      </c>
      <c r="CEN1" s="287" t="s">
        <v>366</v>
      </c>
      <c r="CEO1" s="287" t="s">
        <v>366</v>
      </c>
      <c r="CEP1" s="287" t="s">
        <v>366</v>
      </c>
      <c r="CEQ1" s="287" t="s">
        <v>366</v>
      </c>
      <c r="CER1" s="287" t="s">
        <v>366</v>
      </c>
      <c r="CES1" s="287" t="s">
        <v>366</v>
      </c>
      <c r="CET1" s="287" t="s">
        <v>366</v>
      </c>
      <c r="CEU1" s="287" t="s">
        <v>366</v>
      </c>
      <c r="CEV1" s="287" t="s">
        <v>366</v>
      </c>
      <c r="CEW1" s="287" t="s">
        <v>366</v>
      </c>
      <c r="CEX1" s="287" t="s">
        <v>366</v>
      </c>
      <c r="CEY1" s="287" t="s">
        <v>366</v>
      </c>
      <c r="CEZ1" s="287" t="s">
        <v>366</v>
      </c>
      <c r="CFA1" s="287" t="s">
        <v>366</v>
      </c>
      <c r="CFB1" s="287" t="s">
        <v>366</v>
      </c>
      <c r="CFC1" s="287" t="s">
        <v>366</v>
      </c>
      <c r="CFD1" s="287" t="s">
        <v>366</v>
      </c>
      <c r="CFE1" s="287" t="s">
        <v>366</v>
      </c>
      <c r="CFF1" s="287" t="s">
        <v>366</v>
      </c>
      <c r="CFG1" s="287" t="s">
        <v>366</v>
      </c>
      <c r="CFH1" s="287" t="s">
        <v>366</v>
      </c>
      <c r="CFI1" s="287" t="s">
        <v>366</v>
      </c>
      <c r="CFJ1" s="287" t="s">
        <v>366</v>
      </c>
      <c r="CFK1" s="287" t="s">
        <v>366</v>
      </c>
      <c r="CFL1" s="287" t="s">
        <v>366</v>
      </c>
      <c r="CFM1" s="287" t="s">
        <v>366</v>
      </c>
      <c r="CFN1" s="287" t="s">
        <v>366</v>
      </c>
      <c r="CFO1" s="287" t="s">
        <v>366</v>
      </c>
      <c r="CFP1" s="287" t="s">
        <v>366</v>
      </c>
      <c r="CFQ1" s="287" t="s">
        <v>366</v>
      </c>
      <c r="CFR1" s="287" t="s">
        <v>366</v>
      </c>
      <c r="CFS1" s="287" t="s">
        <v>366</v>
      </c>
      <c r="CFT1" s="287" t="s">
        <v>366</v>
      </c>
      <c r="CFU1" s="287" t="s">
        <v>366</v>
      </c>
      <c r="CFV1" s="287" t="s">
        <v>366</v>
      </c>
      <c r="CFW1" s="287" t="s">
        <v>366</v>
      </c>
      <c r="CFX1" s="287" t="s">
        <v>366</v>
      </c>
      <c r="CFY1" s="287" t="s">
        <v>366</v>
      </c>
      <c r="CFZ1" s="287" t="s">
        <v>366</v>
      </c>
      <c r="CGA1" s="287" t="s">
        <v>366</v>
      </c>
      <c r="CGB1" s="287" t="s">
        <v>366</v>
      </c>
      <c r="CGC1" s="287" t="s">
        <v>366</v>
      </c>
      <c r="CGD1" s="287" t="s">
        <v>366</v>
      </c>
      <c r="CGE1" s="287" t="s">
        <v>366</v>
      </c>
      <c r="CGF1" s="287" t="s">
        <v>366</v>
      </c>
      <c r="CGG1" s="287" t="s">
        <v>366</v>
      </c>
      <c r="CGH1" s="287" t="s">
        <v>366</v>
      </c>
      <c r="CGI1" s="287" t="s">
        <v>366</v>
      </c>
      <c r="CGJ1" s="287" t="s">
        <v>366</v>
      </c>
      <c r="CGK1" s="287" t="s">
        <v>366</v>
      </c>
      <c r="CGL1" s="287" t="s">
        <v>366</v>
      </c>
      <c r="CGM1" s="287" t="s">
        <v>366</v>
      </c>
      <c r="CGN1" s="287" t="s">
        <v>366</v>
      </c>
      <c r="CGO1" s="287" t="s">
        <v>366</v>
      </c>
      <c r="CGP1" s="287" t="s">
        <v>366</v>
      </c>
      <c r="CGQ1" s="287" t="s">
        <v>366</v>
      </c>
      <c r="CGR1" s="287" t="s">
        <v>366</v>
      </c>
      <c r="CGS1" s="287" t="s">
        <v>366</v>
      </c>
      <c r="CGT1" s="287" t="s">
        <v>366</v>
      </c>
      <c r="CGU1" s="287" t="s">
        <v>366</v>
      </c>
      <c r="CGV1" s="287" t="s">
        <v>366</v>
      </c>
      <c r="CGW1" s="287" t="s">
        <v>366</v>
      </c>
      <c r="CGX1" s="287" t="s">
        <v>366</v>
      </c>
      <c r="CGY1" s="287" t="s">
        <v>366</v>
      </c>
      <c r="CGZ1" s="287" t="s">
        <v>366</v>
      </c>
      <c r="CHA1" s="287" t="s">
        <v>366</v>
      </c>
      <c r="CHB1" s="287" t="s">
        <v>366</v>
      </c>
      <c r="CHC1" s="287" t="s">
        <v>366</v>
      </c>
      <c r="CHD1" s="287" t="s">
        <v>366</v>
      </c>
      <c r="CHE1" s="287" t="s">
        <v>366</v>
      </c>
      <c r="CHF1" s="287" t="s">
        <v>366</v>
      </c>
      <c r="CHG1" s="287" t="s">
        <v>366</v>
      </c>
      <c r="CHH1" s="287" t="s">
        <v>366</v>
      </c>
      <c r="CHI1" s="287" t="s">
        <v>366</v>
      </c>
      <c r="CHJ1" s="287" t="s">
        <v>366</v>
      </c>
      <c r="CHK1" s="287" t="s">
        <v>366</v>
      </c>
      <c r="CHL1" s="287" t="s">
        <v>366</v>
      </c>
      <c r="CHM1" s="287" t="s">
        <v>366</v>
      </c>
      <c r="CHN1" s="287" t="s">
        <v>366</v>
      </c>
      <c r="CHO1" s="287" t="s">
        <v>366</v>
      </c>
      <c r="CHP1" s="287" t="s">
        <v>366</v>
      </c>
      <c r="CHQ1" s="287" t="s">
        <v>366</v>
      </c>
      <c r="CHR1" s="287" t="s">
        <v>366</v>
      </c>
      <c r="CHS1" s="287" t="s">
        <v>366</v>
      </c>
      <c r="CHT1" s="287" t="s">
        <v>366</v>
      </c>
      <c r="CHU1" s="287" t="s">
        <v>366</v>
      </c>
      <c r="CHV1" s="287" t="s">
        <v>366</v>
      </c>
      <c r="CHW1" s="287" t="s">
        <v>366</v>
      </c>
      <c r="CHX1" s="287" t="s">
        <v>366</v>
      </c>
      <c r="CHY1" s="287" t="s">
        <v>366</v>
      </c>
      <c r="CHZ1" s="287" t="s">
        <v>366</v>
      </c>
      <c r="CIA1" s="287" t="s">
        <v>366</v>
      </c>
      <c r="CIB1" s="287" t="s">
        <v>366</v>
      </c>
      <c r="CIC1" s="287" t="s">
        <v>366</v>
      </c>
      <c r="CID1" s="287" t="s">
        <v>366</v>
      </c>
      <c r="CIE1" s="287" t="s">
        <v>366</v>
      </c>
      <c r="CIF1" s="287" t="s">
        <v>366</v>
      </c>
      <c r="CIG1" s="287" t="s">
        <v>366</v>
      </c>
      <c r="CIH1" s="287" t="s">
        <v>366</v>
      </c>
      <c r="CII1" s="287" t="s">
        <v>366</v>
      </c>
      <c r="CIJ1" s="287" t="s">
        <v>366</v>
      </c>
      <c r="CIK1" s="287" t="s">
        <v>366</v>
      </c>
      <c r="CIL1" s="287" t="s">
        <v>366</v>
      </c>
      <c r="CIM1" s="287" t="s">
        <v>366</v>
      </c>
      <c r="CIN1" s="287" t="s">
        <v>366</v>
      </c>
      <c r="CIO1" s="287" t="s">
        <v>366</v>
      </c>
      <c r="CIP1" s="287" t="s">
        <v>366</v>
      </c>
      <c r="CIQ1" s="287" t="s">
        <v>366</v>
      </c>
      <c r="CIR1" s="287" t="s">
        <v>366</v>
      </c>
      <c r="CIS1" s="287" t="s">
        <v>366</v>
      </c>
      <c r="CIT1" s="287" t="s">
        <v>366</v>
      </c>
      <c r="CIU1" s="287" t="s">
        <v>366</v>
      </c>
      <c r="CIV1" s="287" t="s">
        <v>366</v>
      </c>
      <c r="CIW1" s="287" t="s">
        <v>366</v>
      </c>
      <c r="CIX1" s="287" t="s">
        <v>366</v>
      </c>
      <c r="CIY1" s="287" t="s">
        <v>366</v>
      </c>
      <c r="CIZ1" s="287" t="s">
        <v>366</v>
      </c>
      <c r="CJA1" s="287" t="s">
        <v>366</v>
      </c>
      <c r="CJB1" s="287" t="s">
        <v>366</v>
      </c>
      <c r="CJC1" s="287" t="s">
        <v>366</v>
      </c>
      <c r="CJD1" s="287" t="s">
        <v>366</v>
      </c>
      <c r="CJE1" s="287" t="s">
        <v>366</v>
      </c>
      <c r="CJF1" s="287" t="s">
        <v>366</v>
      </c>
      <c r="CJG1" s="287" t="s">
        <v>366</v>
      </c>
      <c r="CJH1" s="287" t="s">
        <v>366</v>
      </c>
      <c r="CJI1" s="287" t="s">
        <v>366</v>
      </c>
      <c r="CJJ1" s="287" t="s">
        <v>366</v>
      </c>
      <c r="CJK1" s="287" t="s">
        <v>366</v>
      </c>
      <c r="CJL1" s="287" t="s">
        <v>366</v>
      </c>
      <c r="CJM1" s="287" t="s">
        <v>366</v>
      </c>
      <c r="CJN1" s="287" t="s">
        <v>366</v>
      </c>
      <c r="CJO1" s="287" t="s">
        <v>366</v>
      </c>
      <c r="CJP1" s="287" t="s">
        <v>366</v>
      </c>
      <c r="CJQ1" s="287" t="s">
        <v>366</v>
      </c>
      <c r="CJR1" s="287" t="s">
        <v>366</v>
      </c>
      <c r="CJS1" s="287" t="s">
        <v>366</v>
      </c>
      <c r="CJT1" s="287" t="s">
        <v>366</v>
      </c>
      <c r="CJU1" s="287" t="s">
        <v>366</v>
      </c>
      <c r="CJV1" s="287" t="s">
        <v>366</v>
      </c>
      <c r="CJW1" s="287" t="s">
        <v>366</v>
      </c>
      <c r="CJX1" s="287" t="s">
        <v>366</v>
      </c>
      <c r="CJY1" s="287" t="s">
        <v>366</v>
      </c>
      <c r="CJZ1" s="287" t="s">
        <v>366</v>
      </c>
      <c r="CKA1" s="287" t="s">
        <v>366</v>
      </c>
      <c r="CKB1" s="287" t="s">
        <v>366</v>
      </c>
      <c r="CKC1" s="287" t="s">
        <v>366</v>
      </c>
      <c r="CKD1" s="287" t="s">
        <v>366</v>
      </c>
      <c r="CKE1" s="287" t="s">
        <v>366</v>
      </c>
      <c r="CKF1" s="287" t="s">
        <v>366</v>
      </c>
      <c r="CKG1" s="287" t="s">
        <v>366</v>
      </c>
      <c r="CKH1" s="287" t="s">
        <v>366</v>
      </c>
      <c r="CKI1" s="287" t="s">
        <v>366</v>
      </c>
      <c r="CKJ1" s="287" t="s">
        <v>366</v>
      </c>
      <c r="CKK1" s="287" t="s">
        <v>366</v>
      </c>
      <c r="CKL1" s="287" t="s">
        <v>366</v>
      </c>
      <c r="CKM1" s="287" t="s">
        <v>366</v>
      </c>
      <c r="CKN1" s="287" t="s">
        <v>366</v>
      </c>
      <c r="CKO1" s="287" t="s">
        <v>366</v>
      </c>
      <c r="CKP1" s="287" t="s">
        <v>366</v>
      </c>
      <c r="CKQ1" s="287" t="s">
        <v>366</v>
      </c>
      <c r="CKR1" s="287" t="s">
        <v>366</v>
      </c>
      <c r="CKS1" s="287" t="s">
        <v>366</v>
      </c>
      <c r="CKT1" s="287" t="s">
        <v>366</v>
      </c>
      <c r="CKU1" s="287" t="s">
        <v>366</v>
      </c>
      <c r="CKV1" s="287" t="s">
        <v>366</v>
      </c>
      <c r="CKW1" s="287" t="s">
        <v>366</v>
      </c>
      <c r="CKX1" s="287" t="s">
        <v>366</v>
      </c>
      <c r="CKY1" s="287" t="s">
        <v>366</v>
      </c>
      <c r="CKZ1" s="287" t="s">
        <v>366</v>
      </c>
      <c r="CLA1" s="287" t="s">
        <v>366</v>
      </c>
      <c r="CLB1" s="287" t="s">
        <v>366</v>
      </c>
      <c r="CLC1" s="287" t="s">
        <v>366</v>
      </c>
      <c r="CLD1" s="287" t="s">
        <v>366</v>
      </c>
      <c r="CLE1" s="287" t="s">
        <v>366</v>
      </c>
      <c r="CLF1" s="287" t="s">
        <v>366</v>
      </c>
      <c r="CLG1" s="287" t="s">
        <v>366</v>
      </c>
      <c r="CLH1" s="287" t="s">
        <v>366</v>
      </c>
      <c r="CLI1" s="287" t="s">
        <v>366</v>
      </c>
      <c r="CLJ1" s="287" t="s">
        <v>366</v>
      </c>
      <c r="CLK1" s="287" t="s">
        <v>366</v>
      </c>
      <c r="CLL1" s="287" t="s">
        <v>366</v>
      </c>
      <c r="CLM1" s="287" t="s">
        <v>366</v>
      </c>
      <c r="CLN1" s="287" t="s">
        <v>366</v>
      </c>
      <c r="CLO1" s="287" t="s">
        <v>366</v>
      </c>
      <c r="CLP1" s="287" t="s">
        <v>366</v>
      </c>
      <c r="CLQ1" s="287" t="s">
        <v>366</v>
      </c>
      <c r="CLR1" s="287" t="s">
        <v>366</v>
      </c>
      <c r="CLS1" s="287" t="s">
        <v>366</v>
      </c>
      <c r="CLT1" s="287" t="s">
        <v>366</v>
      </c>
      <c r="CLU1" s="287" t="s">
        <v>366</v>
      </c>
      <c r="CLV1" s="287" t="s">
        <v>366</v>
      </c>
      <c r="CLW1" s="287" t="s">
        <v>366</v>
      </c>
      <c r="CLX1" s="287" t="s">
        <v>366</v>
      </c>
      <c r="CLY1" s="287" t="s">
        <v>366</v>
      </c>
      <c r="CLZ1" s="287" t="s">
        <v>366</v>
      </c>
      <c r="CMA1" s="287" t="s">
        <v>366</v>
      </c>
      <c r="CMB1" s="287" t="s">
        <v>366</v>
      </c>
      <c r="CMC1" s="287" t="s">
        <v>366</v>
      </c>
      <c r="CMD1" s="287" t="s">
        <v>366</v>
      </c>
      <c r="CME1" s="287" t="s">
        <v>366</v>
      </c>
      <c r="CMF1" s="287" t="s">
        <v>366</v>
      </c>
      <c r="CMG1" s="287" t="s">
        <v>366</v>
      </c>
      <c r="CMH1" s="287" t="s">
        <v>366</v>
      </c>
      <c r="CMI1" s="287" t="s">
        <v>366</v>
      </c>
      <c r="CMJ1" s="287" t="s">
        <v>366</v>
      </c>
      <c r="CMK1" s="287" t="s">
        <v>366</v>
      </c>
      <c r="CML1" s="287" t="s">
        <v>366</v>
      </c>
      <c r="CMM1" s="287" t="s">
        <v>366</v>
      </c>
      <c r="CMN1" s="287" t="s">
        <v>366</v>
      </c>
      <c r="CMO1" s="287" t="s">
        <v>366</v>
      </c>
      <c r="CMP1" s="287" t="s">
        <v>366</v>
      </c>
      <c r="CMQ1" s="287" t="s">
        <v>366</v>
      </c>
      <c r="CMR1" s="287" t="s">
        <v>366</v>
      </c>
      <c r="CMS1" s="287" t="s">
        <v>366</v>
      </c>
      <c r="CMT1" s="287" t="s">
        <v>366</v>
      </c>
      <c r="CMU1" s="287" t="s">
        <v>366</v>
      </c>
      <c r="CMV1" s="287" t="s">
        <v>366</v>
      </c>
      <c r="CMW1" s="287" t="s">
        <v>366</v>
      </c>
      <c r="CMX1" s="287" t="s">
        <v>366</v>
      </c>
      <c r="CMY1" s="287" t="s">
        <v>366</v>
      </c>
      <c r="CMZ1" s="287" t="s">
        <v>366</v>
      </c>
      <c r="CNA1" s="287" t="s">
        <v>366</v>
      </c>
      <c r="CNB1" s="287" t="s">
        <v>366</v>
      </c>
      <c r="CNC1" s="287" t="s">
        <v>366</v>
      </c>
      <c r="CND1" s="287" t="s">
        <v>366</v>
      </c>
      <c r="CNE1" s="287" t="s">
        <v>366</v>
      </c>
      <c r="CNF1" s="287" t="s">
        <v>366</v>
      </c>
      <c r="CNG1" s="287" t="s">
        <v>366</v>
      </c>
      <c r="CNH1" s="287" t="s">
        <v>366</v>
      </c>
      <c r="CNI1" s="287" t="s">
        <v>366</v>
      </c>
      <c r="CNJ1" s="287" t="s">
        <v>366</v>
      </c>
      <c r="CNK1" s="287" t="s">
        <v>366</v>
      </c>
      <c r="CNL1" s="287" t="s">
        <v>366</v>
      </c>
      <c r="CNM1" s="287" t="s">
        <v>366</v>
      </c>
      <c r="CNN1" s="287" t="s">
        <v>366</v>
      </c>
      <c r="CNO1" s="287" t="s">
        <v>366</v>
      </c>
      <c r="CNP1" s="287" t="s">
        <v>366</v>
      </c>
      <c r="CNQ1" s="287" t="s">
        <v>366</v>
      </c>
      <c r="CNR1" s="287" t="s">
        <v>366</v>
      </c>
      <c r="CNS1" s="287" t="s">
        <v>366</v>
      </c>
      <c r="CNT1" s="287" t="s">
        <v>366</v>
      </c>
      <c r="CNU1" s="287" t="s">
        <v>366</v>
      </c>
      <c r="CNV1" s="287" t="s">
        <v>366</v>
      </c>
      <c r="CNW1" s="287" t="s">
        <v>366</v>
      </c>
      <c r="CNX1" s="287" t="s">
        <v>366</v>
      </c>
      <c r="CNY1" s="287" t="s">
        <v>366</v>
      </c>
      <c r="CNZ1" s="287" t="s">
        <v>366</v>
      </c>
      <c r="COA1" s="287" t="s">
        <v>366</v>
      </c>
      <c r="COB1" s="287" t="s">
        <v>366</v>
      </c>
      <c r="COC1" s="287" t="s">
        <v>366</v>
      </c>
      <c r="COD1" s="287" t="s">
        <v>366</v>
      </c>
      <c r="COE1" s="287" t="s">
        <v>366</v>
      </c>
      <c r="COF1" s="287" t="s">
        <v>366</v>
      </c>
      <c r="COG1" s="287" t="s">
        <v>366</v>
      </c>
      <c r="COH1" s="287" t="s">
        <v>366</v>
      </c>
      <c r="COI1" s="287" t="s">
        <v>366</v>
      </c>
      <c r="COJ1" s="287" t="s">
        <v>366</v>
      </c>
      <c r="COK1" s="287" t="s">
        <v>366</v>
      </c>
      <c r="COL1" s="287" t="s">
        <v>366</v>
      </c>
      <c r="COM1" s="287" t="s">
        <v>366</v>
      </c>
      <c r="CON1" s="287" t="s">
        <v>366</v>
      </c>
      <c r="COO1" s="287" t="s">
        <v>366</v>
      </c>
      <c r="COP1" s="287" t="s">
        <v>366</v>
      </c>
      <c r="COQ1" s="287" t="s">
        <v>366</v>
      </c>
      <c r="COR1" s="287" t="s">
        <v>366</v>
      </c>
      <c r="COS1" s="287" t="s">
        <v>366</v>
      </c>
      <c r="COT1" s="287" t="s">
        <v>366</v>
      </c>
      <c r="COU1" s="287" t="s">
        <v>366</v>
      </c>
      <c r="COV1" s="287" t="s">
        <v>366</v>
      </c>
      <c r="COW1" s="287" t="s">
        <v>366</v>
      </c>
      <c r="COX1" s="287" t="s">
        <v>366</v>
      </c>
      <c r="COY1" s="287" t="s">
        <v>366</v>
      </c>
      <c r="COZ1" s="287" t="s">
        <v>366</v>
      </c>
      <c r="CPA1" s="287" t="s">
        <v>366</v>
      </c>
      <c r="CPB1" s="287" t="s">
        <v>366</v>
      </c>
      <c r="CPC1" s="287" t="s">
        <v>366</v>
      </c>
      <c r="CPD1" s="287" t="s">
        <v>366</v>
      </c>
      <c r="CPE1" s="287" t="s">
        <v>366</v>
      </c>
      <c r="CPF1" s="287" t="s">
        <v>366</v>
      </c>
      <c r="CPG1" s="287" t="s">
        <v>366</v>
      </c>
      <c r="CPH1" s="287" t="s">
        <v>366</v>
      </c>
      <c r="CPI1" s="287" t="s">
        <v>366</v>
      </c>
      <c r="CPJ1" s="287" t="s">
        <v>366</v>
      </c>
      <c r="CPK1" s="287" t="s">
        <v>366</v>
      </c>
      <c r="CPL1" s="287" t="s">
        <v>366</v>
      </c>
      <c r="CPM1" s="287" t="s">
        <v>366</v>
      </c>
      <c r="CPN1" s="287" t="s">
        <v>366</v>
      </c>
      <c r="CPO1" s="287" t="s">
        <v>366</v>
      </c>
      <c r="CPP1" s="287" t="s">
        <v>366</v>
      </c>
      <c r="CPQ1" s="287" t="s">
        <v>366</v>
      </c>
      <c r="CPR1" s="287" t="s">
        <v>366</v>
      </c>
      <c r="CPS1" s="287" t="s">
        <v>366</v>
      </c>
      <c r="CPT1" s="287" t="s">
        <v>366</v>
      </c>
      <c r="CPU1" s="287" t="s">
        <v>366</v>
      </c>
      <c r="CPV1" s="287" t="s">
        <v>366</v>
      </c>
      <c r="CPW1" s="287" t="s">
        <v>366</v>
      </c>
      <c r="CPX1" s="287" t="s">
        <v>366</v>
      </c>
      <c r="CPY1" s="287" t="s">
        <v>366</v>
      </c>
      <c r="CPZ1" s="287" t="s">
        <v>366</v>
      </c>
      <c r="CQA1" s="287" t="s">
        <v>366</v>
      </c>
      <c r="CQB1" s="287" t="s">
        <v>366</v>
      </c>
      <c r="CQC1" s="287" t="s">
        <v>366</v>
      </c>
      <c r="CQD1" s="287" t="s">
        <v>366</v>
      </c>
      <c r="CQE1" s="287" t="s">
        <v>366</v>
      </c>
      <c r="CQF1" s="287" t="s">
        <v>366</v>
      </c>
      <c r="CQG1" s="287" t="s">
        <v>366</v>
      </c>
      <c r="CQH1" s="287" t="s">
        <v>366</v>
      </c>
      <c r="CQI1" s="287" t="s">
        <v>366</v>
      </c>
      <c r="CQJ1" s="287" t="s">
        <v>366</v>
      </c>
      <c r="CQK1" s="287" t="s">
        <v>366</v>
      </c>
      <c r="CQL1" s="287" t="s">
        <v>366</v>
      </c>
      <c r="CQM1" s="287" t="s">
        <v>366</v>
      </c>
      <c r="CQN1" s="287" t="s">
        <v>366</v>
      </c>
      <c r="CQO1" s="287" t="s">
        <v>366</v>
      </c>
      <c r="CQP1" s="287" t="s">
        <v>366</v>
      </c>
      <c r="CQQ1" s="287" t="s">
        <v>366</v>
      </c>
      <c r="CQR1" s="287" t="s">
        <v>366</v>
      </c>
      <c r="CQS1" s="287" t="s">
        <v>366</v>
      </c>
      <c r="CQT1" s="287" t="s">
        <v>366</v>
      </c>
      <c r="CQU1" s="287" t="s">
        <v>366</v>
      </c>
      <c r="CQV1" s="287" t="s">
        <v>366</v>
      </c>
      <c r="CQW1" s="287" t="s">
        <v>366</v>
      </c>
      <c r="CQX1" s="287" t="s">
        <v>366</v>
      </c>
      <c r="CQY1" s="287" t="s">
        <v>366</v>
      </c>
      <c r="CQZ1" s="287" t="s">
        <v>366</v>
      </c>
      <c r="CRA1" s="287" t="s">
        <v>366</v>
      </c>
      <c r="CRB1" s="287" t="s">
        <v>366</v>
      </c>
      <c r="CRC1" s="287" t="s">
        <v>366</v>
      </c>
      <c r="CRD1" s="287" t="s">
        <v>366</v>
      </c>
      <c r="CRE1" s="287" t="s">
        <v>366</v>
      </c>
      <c r="CRF1" s="287" t="s">
        <v>366</v>
      </c>
      <c r="CRG1" s="287" t="s">
        <v>366</v>
      </c>
      <c r="CRH1" s="287" t="s">
        <v>366</v>
      </c>
      <c r="CRI1" s="287" t="s">
        <v>366</v>
      </c>
      <c r="CRJ1" s="287" t="s">
        <v>366</v>
      </c>
      <c r="CRK1" s="287" t="s">
        <v>366</v>
      </c>
      <c r="CRL1" s="287" t="s">
        <v>366</v>
      </c>
      <c r="CRM1" s="287" t="s">
        <v>366</v>
      </c>
      <c r="CRN1" s="287" t="s">
        <v>366</v>
      </c>
      <c r="CRO1" s="287" t="s">
        <v>366</v>
      </c>
      <c r="CRP1" s="287" t="s">
        <v>366</v>
      </c>
      <c r="CRQ1" s="287" t="s">
        <v>366</v>
      </c>
      <c r="CRR1" s="287" t="s">
        <v>366</v>
      </c>
      <c r="CRS1" s="287" t="s">
        <v>366</v>
      </c>
      <c r="CRT1" s="287" t="s">
        <v>366</v>
      </c>
      <c r="CRU1" s="287" t="s">
        <v>366</v>
      </c>
      <c r="CRV1" s="287" t="s">
        <v>366</v>
      </c>
      <c r="CRW1" s="287" t="s">
        <v>366</v>
      </c>
      <c r="CRX1" s="287" t="s">
        <v>366</v>
      </c>
      <c r="CRY1" s="287" t="s">
        <v>366</v>
      </c>
      <c r="CRZ1" s="287" t="s">
        <v>366</v>
      </c>
      <c r="CSA1" s="287" t="s">
        <v>366</v>
      </c>
      <c r="CSB1" s="287" t="s">
        <v>366</v>
      </c>
      <c r="CSC1" s="287" t="s">
        <v>366</v>
      </c>
      <c r="CSD1" s="287" t="s">
        <v>366</v>
      </c>
      <c r="CSE1" s="287" t="s">
        <v>366</v>
      </c>
      <c r="CSF1" s="287" t="s">
        <v>366</v>
      </c>
      <c r="CSG1" s="287" t="s">
        <v>366</v>
      </c>
      <c r="CSH1" s="287" t="s">
        <v>366</v>
      </c>
      <c r="CSI1" s="287" t="s">
        <v>366</v>
      </c>
      <c r="CSJ1" s="287" t="s">
        <v>366</v>
      </c>
      <c r="CSK1" s="287" t="s">
        <v>366</v>
      </c>
      <c r="CSL1" s="287" t="s">
        <v>366</v>
      </c>
      <c r="CSM1" s="287" t="s">
        <v>366</v>
      </c>
      <c r="CSN1" s="287" t="s">
        <v>366</v>
      </c>
      <c r="CSO1" s="287" t="s">
        <v>366</v>
      </c>
      <c r="CSP1" s="287" t="s">
        <v>366</v>
      </c>
      <c r="CSQ1" s="287" t="s">
        <v>366</v>
      </c>
      <c r="CSR1" s="287" t="s">
        <v>366</v>
      </c>
      <c r="CSS1" s="287" t="s">
        <v>366</v>
      </c>
      <c r="CST1" s="287" t="s">
        <v>366</v>
      </c>
      <c r="CSU1" s="287" t="s">
        <v>366</v>
      </c>
      <c r="CSV1" s="287" t="s">
        <v>366</v>
      </c>
      <c r="CSW1" s="287" t="s">
        <v>366</v>
      </c>
      <c r="CSX1" s="287" t="s">
        <v>366</v>
      </c>
      <c r="CSY1" s="287" t="s">
        <v>366</v>
      </c>
      <c r="CSZ1" s="287" t="s">
        <v>366</v>
      </c>
      <c r="CTA1" s="287" t="s">
        <v>366</v>
      </c>
      <c r="CTB1" s="287" t="s">
        <v>366</v>
      </c>
      <c r="CTC1" s="287" t="s">
        <v>366</v>
      </c>
      <c r="CTD1" s="287" t="s">
        <v>366</v>
      </c>
      <c r="CTE1" s="287" t="s">
        <v>366</v>
      </c>
      <c r="CTF1" s="287" t="s">
        <v>366</v>
      </c>
      <c r="CTG1" s="287" t="s">
        <v>366</v>
      </c>
      <c r="CTH1" s="287" t="s">
        <v>366</v>
      </c>
      <c r="CTI1" s="287" t="s">
        <v>366</v>
      </c>
      <c r="CTJ1" s="287" t="s">
        <v>366</v>
      </c>
      <c r="CTK1" s="287" t="s">
        <v>366</v>
      </c>
      <c r="CTL1" s="287" t="s">
        <v>366</v>
      </c>
      <c r="CTM1" s="287" t="s">
        <v>366</v>
      </c>
      <c r="CTN1" s="287" t="s">
        <v>366</v>
      </c>
      <c r="CTO1" s="287" t="s">
        <v>366</v>
      </c>
      <c r="CTP1" s="287" t="s">
        <v>366</v>
      </c>
      <c r="CTQ1" s="287" t="s">
        <v>366</v>
      </c>
      <c r="CTR1" s="287" t="s">
        <v>366</v>
      </c>
      <c r="CTS1" s="287" t="s">
        <v>366</v>
      </c>
      <c r="CTT1" s="287" t="s">
        <v>366</v>
      </c>
      <c r="CTU1" s="287" t="s">
        <v>366</v>
      </c>
      <c r="CTV1" s="287" t="s">
        <v>366</v>
      </c>
      <c r="CTW1" s="287" t="s">
        <v>366</v>
      </c>
      <c r="CTX1" s="287" t="s">
        <v>366</v>
      </c>
      <c r="CTY1" s="287" t="s">
        <v>366</v>
      </c>
      <c r="CTZ1" s="287" t="s">
        <v>366</v>
      </c>
      <c r="CUA1" s="287" t="s">
        <v>366</v>
      </c>
      <c r="CUB1" s="287" t="s">
        <v>366</v>
      </c>
      <c r="CUC1" s="287" t="s">
        <v>366</v>
      </c>
      <c r="CUD1" s="287" t="s">
        <v>366</v>
      </c>
      <c r="CUE1" s="287" t="s">
        <v>366</v>
      </c>
      <c r="CUF1" s="287" t="s">
        <v>366</v>
      </c>
      <c r="CUG1" s="287" t="s">
        <v>366</v>
      </c>
      <c r="CUH1" s="287" t="s">
        <v>366</v>
      </c>
      <c r="CUI1" s="287" t="s">
        <v>366</v>
      </c>
      <c r="CUJ1" s="287" t="s">
        <v>366</v>
      </c>
      <c r="CUK1" s="287" t="s">
        <v>366</v>
      </c>
      <c r="CUL1" s="287" t="s">
        <v>366</v>
      </c>
      <c r="CUM1" s="287" t="s">
        <v>366</v>
      </c>
      <c r="CUN1" s="287" t="s">
        <v>366</v>
      </c>
      <c r="CUO1" s="287" t="s">
        <v>366</v>
      </c>
      <c r="CUP1" s="287" t="s">
        <v>366</v>
      </c>
      <c r="CUQ1" s="287" t="s">
        <v>366</v>
      </c>
      <c r="CUR1" s="287" t="s">
        <v>366</v>
      </c>
      <c r="CUS1" s="287" t="s">
        <v>366</v>
      </c>
      <c r="CUT1" s="287" t="s">
        <v>366</v>
      </c>
      <c r="CUU1" s="287" t="s">
        <v>366</v>
      </c>
      <c r="CUV1" s="287" t="s">
        <v>366</v>
      </c>
      <c r="CUW1" s="287" t="s">
        <v>366</v>
      </c>
      <c r="CUX1" s="287" t="s">
        <v>366</v>
      </c>
      <c r="CUY1" s="287" t="s">
        <v>366</v>
      </c>
      <c r="CUZ1" s="287" t="s">
        <v>366</v>
      </c>
      <c r="CVA1" s="287" t="s">
        <v>366</v>
      </c>
      <c r="CVB1" s="287" t="s">
        <v>366</v>
      </c>
      <c r="CVC1" s="287" t="s">
        <v>366</v>
      </c>
      <c r="CVD1" s="287" t="s">
        <v>366</v>
      </c>
      <c r="CVE1" s="287" t="s">
        <v>366</v>
      </c>
      <c r="CVF1" s="287" t="s">
        <v>366</v>
      </c>
      <c r="CVG1" s="287" t="s">
        <v>366</v>
      </c>
      <c r="CVH1" s="287" t="s">
        <v>366</v>
      </c>
      <c r="CVI1" s="287" t="s">
        <v>366</v>
      </c>
      <c r="CVJ1" s="287" t="s">
        <v>366</v>
      </c>
      <c r="CVK1" s="287" t="s">
        <v>366</v>
      </c>
      <c r="CVL1" s="287" t="s">
        <v>366</v>
      </c>
      <c r="CVM1" s="287" t="s">
        <v>366</v>
      </c>
      <c r="CVN1" s="287" t="s">
        <v>366</v>
      </c>
      <c r="CVO1" s="287" t="s">
        <v>366</v>
      </c>
      <c r="CVP1" s="287" t="s">
        <v>366</v>
      </c>
      <c r="CVQ1" s="287" t="s">
        <v>366</v>
      </c>
      <c r="CVR1" s="287" t="s">
        <v>366</v>
      </c>
      <c r="CVS1" s="287" t="s">
        <v>366</v>
      </c>
      <c r="CVT1" s="287" t="s">
        <v>366</v>
      </c>
      <c r="CVU1" s="287" t="s">
        <v>366</v>
      </c>
      <c r="CVV1" s="287" t="s">
        <v>366</v>
      </c>
      <c r="CVW1" s="287" t="s">
        <v>366</v>
      </c>
      <c r="CVX1" s="287" t="s">
        <v>366</v>
      </c>
      <c r="CVY1" s="287" t="s">
        <v>366</v>
      </c>
      <c r="CVZ1" s="287" t="s">
        <v>366</v>
      </c>
      <c r="CWA1" s="287" t="s">
        <v>366</v>
      </c>
      <c r="CWB1" s="287" t="s">
        <v>366</v>
      </c>
      <c r="CWC1" s="287" t="s">
        <v>366</v>
      </c>
      <c r="CWD1" s="287" t="s">
        <v>366</v>
      </c>
      <c r="CWE1" s="287" t="s">
        <v>366</v>
      </c>
      <c r="CWF1" s="287" t="s">
        <v>366</v>
      </c>
      <c r="CWG1" s="287" t="s">
        <v>366</v>
      </c>
      <c r="CWH1" s="287" t="s">
        <v>366</v>
      </c>
      <c r="CWI1" s="287" t="s">
        <v>366</v>
      </c>
      <c r="CWJ1" s="287" t="s">
        <v>366</v>
      </c>
      <c r="CWK1" s="287" t="s">
        <v>366</v>
      </c>
      <c r="CWL1" s="287" t="s">
        <v>366</v>
      </c>
      <c r="CWM1" s="287" t="s">
        <v>366</v>
      </c>
      <c r="CWN1" s="287" t="s">
        <v>366</v>
      </c>
      <c r="CWO1" s="287" t="s">
        <v>366</v>
      </c>
      <c r="CWP1" s="287" t="s">
        <v>366</v>
      </c>
      <c r="CWQ1" s="287" t="s">
        <v>366</v>
      </c>
      <c r="CWR1" s="287" t="s">
        <v>366</v>
      </c>
      <c r="CWS1" s="287" t="s">
        <v>366</v>
      </c>
      <c r="CWT1" s="287" t="s">
        <v>366</v>
      </c>
      <c r="CWU1" s="287" t="s">
        <v>366</v>
      </c>
      <c r="CWV1" s="287" t="s">
        <v>366</v>
      </c>
      <c r="CWW1" s="287" t="s">
        <v>366</v>
      </c>
      <c r="CWX1" s="287" t="s">
        <v>366</v>
      </c>
      <c r="CWY1" s="287" t="s">
        <v>366</v>
      </c>
      <c r="CWZ1" s="287" t="s">
        <v>366</v>
      </c>
      <c r="CXA1" s="287" t="s">
        <v>366</v>
      </c>
      <c r="CXB1" s="287" t="s">
        <v>366</v>
      </c>
      <c r="CXC1" s="287" t="s">
        <v>366</v>
      </c>
      <c r="CXD1" s="287" t="s">
        <v>366</v>
      </c>
      <c r="CXE1" s="287" t="s">
        <v>366</v>
      </c>
      <c r="CXF1" s="287" t="s">
        <v>366</v>
      </c>
      <c r="CXG1" s="287" t="s">
        <v>366</v>
      </c>
      <c r="CXH1" s="287" t="s">
        <v>366</v>
      </c>
      <c r="CXI1" s="287" t="s">
        <v>366</v>
      </c>
      <c r="CXJ1" s="287" t="s">
        <v>366</v>
      </c>
      <c r="CXK1" s="287" t="s">
        <v>366</v>
      </c>
      <c r="CXL1" s="287" t="s">
        <v>366</v>
      </c>
      <c r="CXM1" s="287" t="s">
        <v>366</v>
      </c>
      <c r="CXN1" s="287" t="s">
        <v>366</v>
      </c>
      <c r="CXO1" s="287" t="s">
        <v>366</v>
      </c>
      <c r="CXP1" s="287" t="s">
        <v>366</v>
      </c>
      <c r="CXQ1" s="287" t="s">
        <v>366</v>
      </c>
      <c r="CXR1" s="287" t="s">
        <v>366</v>
      </c>
      <c r="CXS1" s="287" t="s">
        <v>366</v>
      </c>
      <c r="CXT1" s="287" t="s">
        <v>366</v>
      </c>
      <c r="CXU1" s="287" t="s">
        <v>366</v>
      </c>
      <c r="CXV1" s="287" t="s">
        <v>366</v>
      </c>
      <c r="CXW1" s="287" t="s">
        <v>366</v>
      </c>
      <c r="CXX1" s="287" t="s">
        <v>366</v>
      </c>
      <c r="CXY1" s="287" t="s">
        <v>366</v>
      </c>
      <c r="CXZ1" s="287" t="s">
        <v>366</v>
      </c>
      <c r="CYA1" s="287" t="s">
        <v>366</v>
      </c>
      <c r="CYB1" s="287" t="s">
        <v>366</v>
      </c>
      <c r="CYC1" s="287" t="s">
        <v>366</v>
      </c>
      <c r="CYD1" s="287" t="s">
        <v>366</v>
      </c>
      <c r="CYE1" s="287" t="s">
        <v>366</v>
      </c>
      <c r="CYF1" s="287" t="s">
        <v>366</v>
      </c>
      <c r="CYG1" s="287" t="s">
        <v>366</v>
      </c>
      <c r="CYH1" s="287" t="s">
        <v>366</v>
      </c>
      <c r="CYI1" s="287" t="s">
        <v>366</v>
      </c>
      <c r="CYJ1" s="287" t="s">
        <v>366</v>
      </c>
      <c r="CYK1" s="287" t="s">
        <v>366</v>
      </c>
      <c r="CYL1" s="287" t="s">
        <v>366</v>
      </c>
      <c r="CYM1" s="287" t="s">
        <v>366</v>
      </c>
      <c r="CYN1" s="287" t="s">
        <v>366</v>
      </c>
      <c r="CYO1" s="287" t="s">
        <v>366</v>
      </c>
      <c r="CYP1" s="287" t="s">
        <v>366</v>
      </c>
      <c r="CYQ1" s="287" t="s">
        <v>366</v>
      </c>
      <c r="CYR1" s="287" t="s">
        <v>366</v>
      </c>
      <c r="CYS1" s="287" t="s">
        <v>366</v>
      </c>
      <c r="CYT1" s="287" t="s">
        <v>366</v>
      </c>
      <c r="CYU1" s="287" t="s">
        <v>366</v>
      </c>
      <c r="CYV1" s="287" t="s">
        <v>366</v>
      </c>
      <c r="CYW1" s="287" t="s">
        <v>366</v>
      </c>
      <c r="CYX1" s="287" t="s">
        <v>366</v>
      </c>
      <c r="CYY1" s="287" t="s">
        <v>366</v>
      </c>
      <c r="CYZ1" s="287" t="s">
        <v>366</v>
      </c>
      <c r="CZA1" s="287" t="s">
        <v>366</v>
      </c>
      <c r="CZB1" s="287" t="s">
        <v>366</v>
      </c>
      <c r="CZC1" s="287" t="s">
        <v>366</v>
      </c>
      <c r="CZD1" s="287" t="s">
        <v>366</v>
      </c>
      <c r="CZE1" s="287" t="s">
        <v>366</v>
      </c>
      <c r="CZF1" s="287" t="s">
        <v>366</v>
      </c>
      <c r="CZG1" s="287" t="s">
        <v>366</v>
      </c>
      <c r="CZH1" s="287" t="s">
        <v>366</v>
      </c>
      <c r="CZI1" s="287" t="s">
        <v>366</v>
      </c>
      <c r="CZJ1" s="287" t="s">
        <v>366</v>
      </c>
      <c r="CZK1" s="287" t="s">
        <v>366</v>
      </c>
      <c r="CZL1" s="287" t="s">
        <v>366</v>
      </c>
      <c r="CZM1" s="287" t="s">
        <v>366</v>
      </c>
      <c r="CZN1" s="287" t="s">
        <v>366</v>
      </c>
      <c r="CZO1" s="287" t="s">
        <v>366</v>
      </c>
      <c r="CZP1" s="287" t="s">
        <v>366</v>
      </c>
      <c r="CZQ1" s="287" t="s">
        <v>366</v>
      </c>
      <c r="CZR1" s="287" t="s">
        <v>366</v>
      </c>
      <c r="CZS1" s="287" t="s">
        <v>366</v>
      </c>
      <c r="CZT1" s="287" t="s">
        <v>366</v>
      </c>
      <c r="CZU1" s="287" t="s">
        <v>366</v>
      </c>
      <c r="CZV1" s="287" t="s">
        <v>366</v>
      </c>
      <c r="CZW1" s="287" t="s">
        <v>366</v>
      </c>
      <c r="CZX1" s="287" t="s">
        <v>366</v>
      </c>
      <c r="CZY1" s="287" t="s">
        <v>366</v>
      </c>
      <c r="CZZ1" s="287" t="s">
        <v>366</v>
      </c>
      <c r="DAA1" s="287" t="s">
        <v>366</v>
      </c>
      <c r="DAB1" s="287" t="s">
        <v>366</v>
      </c>
      <c r="DAC1" s="287" t="s">
        <v>366</v>
      </c>
      <c r="DAD1" s="287" t="s">
        <v>366</v>
      </c>
      <c r="DAE1" s="287" t="s">
        <v>366</v>
      </c>
      <c r="DAF1" s="287" t="s">
        <v>366</v>
      </c>
      <c r="DAG1" s="287" t="s">
        <v>366</v>
      </c>
      <c r="DAH1" s="287" t="s">
        <v>366</v>
      </c>
      <c r="DAI1" s="287" t="s">
        <v>366</v>
      </c>
      <c r="DAJ1" s="287" t="s">
        <v>366</v>
      </c>
      <c r="DAK1" s="287" t="s">
        <v>366</v>
      </c>
      <c r="DAL1" s="287" t="s">
        <v>366</v>
      </c>
      <c r="DAM1" s="287" t="s">
        <v>366</v>
      </c>
      <c r="DAN1" s="287" t="s">
        <v>366</v>
      </c>
      <c r="DAO1" s="287" t="s">
        <v>366</v>
      </c>
      <c r="DAP1" s="287" t="s">
        <v>366</v>
      </c>
      <c r="DAQ1" s="287" t="s">
        <v>366</v>
      </c>
      <c r="DAR1" s="287" t="s">
        <v>366</v>
      </c>
      <c r="DAS1" s="287" t="s">
        <v>366</v>
      </c>
      <c r="DAT1" s="287" t="s">
        <v>366</v>
      </c>
      <c r="DAU1" s="287" t="s">
        <v>366</v>
      </c>
      <c r="DAV1" s="287" t="s">
        <v>366</v>
      </c>
      <c r="DAW1" s="287" t="s">
        <v>366</v>
      </c>
      <c r="DAX1" s="287" t="s">
        <v>366</v>
      </c>
      <c r="DAY1" s="287" t="s">
        <v>366</v>
      </c>
      <c r="DAZ1" s="287" t="s">
        <v>366</v>
      </c>
      <c r="DBA1" s="287" t="s">
        <v>366</v>
      </c>
      <c r="DBB1" s="287" t="s">
        <v>366</v>
      </c>
      <c r="DBC1" s="287" t="s">
        <v>366</v>
      </c>
      <c r="DBD1" s="287" t="s">
        <v>366</v>
      </c>
      <c r="DBE1" s="287" t="s">
        <v>366</v>
      </c>
      <c r="DBF1" s="287" t="s">
        <v>366</v>
      </c>
      <c r="DBG1" s="287" t="s">
        <v>366</v>
      </c>
      <c r="DBH1" s="287" t="s">
        <v>366</v>
      </c>
      <c r="DBI1" s="287" t="s">
        <v>366</v>
      </c>
      <c r="DBJ1" s="287" t="s">
        <v>366</v>
      </c>
      <c r="DBK1" s="287" t="s">
        <v>366</v>
      </c>
      <c r="DBL1" s="287" t="s">
        <v>366</v>
      </c>
      <c r="DBM1" s="287" t="s">
        <v>366</v>
      </c>
      <c r="DBN1" s="287" t="s">
        <v>366</v>
      </c>
      <c r="DBO1" s="287" t="s">
        <v>366</v>
      </c>
      <c r="DBP1" s="287" t="s">
        <v>366</v>
      </c>
      <c r="DBQ1" s="287" t="s">
        <v>366</v>
      </c>
      <c r="DBR1" s="287" t="s">
        <v>366</v>
      </c>
      <c r="DBS1" s="287" t="s">
        <v>366</v>
      </c>
      <c r="DBT1" s="287" t="s">
        <v>366</v>
      </c>
      <c r="DBU1" s="287" t="s">
        <v>366</v>
      </c>
      <c r="DBV1" s="287" t="s">
        <v>366</v>
      </c>
      <c r="DBW1" s="287" t="s">
        <v>366</v>
      </c>
      <c r="DBX1" s="287" t="s">
        <v>366</v>
      </c>
      <c r="DBY1" s="287" t="s">
        <v>366</v>
      </c>
      <c r="DBZ1" s="287" t="s">
        <v>366</v>
      </c>
      <c r="DCA1" s="287" t="s">
        <v>366</v>
      </c>
      <c r="DCB1" s="287" t="s">
        <v>366</v>
      </c>
      <c r="DCC1" s="287" t="s">
        <v>366</v>
      </c>
      <c r="DCD1" s="287" t="s">
        <v>366</v>
      </c>
      <c r="DCE1" s="287" t="s">
        <v>366</v>
      </c>
      <c r="DCF1" s="287" t="s">
        <v>366</v>
      </c>
      <c r="DCG1" s="287" t="s">
        <v>366</v>
      </c>
      <c r="DCH1" s="287" t="s">
        <v>366</v>
      </c>
      <c r="DCI1" s="287" t="s">
        <v>366</v>
      </c>
      <c r="DCJ1" s="287" t="s">
        <v>366</v>
      </c>
      <c r="DCK1" s="287" t="s">
        <v>366</v>
      </c>
      <c r="DCL1" s="287" t="s">
        <v>366</v>
      </c>
      <c r="DCM1" s="287" t="s">
        <v>366</v>
      </c>
      <c r="DCN1" s="287" t="s">
        <v>366</v>
      </c>
      <c r="DCO1" s="287" t="s">
        <v>366</v>
      </c>
      <c r="DCP1" s="287" t="s">
        <v>366</v>
      </c>
      <c r="DCQ1" s="287" t="s">
        <v>366</v>
      </c>
      <c r="DCR1" s="287" t="s">
        <v>366</v>
      </c>
      <c r="DCS1" s="287" t="s">
        <v>366</v>
      </c>
      <c r="DCT1" s="287" t="s">
        <v>366</v>
      </c>
      <c r="DCU1" s="287" t="s">
        <v>366</v>
      </c>
      <c r="DCV1" s="287" t="s">
        <v>366</v>
      </c>
      <c r="DCW1" s="287" t="s">
        <v>366</v>
      </c>
      <c r="DCX1" s="287" t="s">
        <v>366</v>
      </c>
      <c r="DCY1" s="287" t="s">
        <v>366</v>
      </c>
      <c r="DCZ1" s="287" t="s">
        <v>366</v>
      </c>
      <c r="DDA1" s="287" t="s">
        <v>366</v>
      </c>
      <c r="DDB1" s="287" t="s">
        <v>366</v>
      </c>
      <c r="DDC1" s="287" t="s">
        <v>366</v>
      </c>
      <c r="DDD1" s="287" t="s">
        <v>366</v>
      </c>
      <c r="DDE1" s="287" t="s">
        <v>366</v>
      </c>
      <c r="DDF1" s="287" t="s">
        <v>366</v>
      </c>
      <c r="DDG1" s="287" t="s">
        <v>366</v>
      </c>
      <c r="DDH1" s="287" t="s">
        <v>366</v>
      </c>
      <c r="DDI1" s="287" t="s">
        <v>366</v>
      </c>
      <c r="DDJ1" s="287" t="s">
        <v>366</v>
      </c>
      <c r="DDK1" s="287" t="s">
        <v>366</v>
      </c>
      <c r="DDL1" s="287" t="s">
        <v>366</v>
      </c>
      <c r="DDM1" s="287" t="s">
        <v>366</v>
      </c>
      <c r="DDN1" s="287" t="s">
        <v>366</v>
      </c>
      <c r="DDO1" s="287" t="s">
        <v>366</v>
      </c>
      <c r="DDP1" s="287" t="s">
        <v>366</v>
      </c>
      <c r="DDQ1" s="287" t="s">
        <v>366</v>
      </c>
      <c r="DDR1" s="287" t="s">
        <v>366</v>
      </c>
      <c r="DDS1" s="287" t="s">
        <v>366</v>
      </c>
      <c r="DDT1" s="287" t="s">
        <v>366</v>
      </c>
      <c r="DDU1" s="287" t="s">
        <v>366</v>
      </c>
      <c r="DDV1" s="287" t="s">
        <v>366</v>
      </c>
      <c r="DDW1" s="287" t="s">
        <v>366</v>
      </c>
      <c r="DDX1" s="287" t="s">
        <v>366</v>
      </c>
      <c r="DDY1" s="287" t="s">
        <v>366</v>
      </c>
      <c r="DDZ1" s="287" t="s">
        <v>366</v>
      </c>
      <c r="DEA1" s="287" t="s">
        <v>366</v>
      </c>
      <c r="DEB1" s="287" t="s">
        <v>366</v>
      </c>
      <c r="DEC1" s="287" t="s">
        <v>366</v>
      </c>
      <c r="DED1" s="287" t="s">
        <v>366</v>
      </c>
      <c r="DEE1" s="287" t="s">
        <v>366</v>
      </c>
      <c r="DEF1" s="287" t="s">
        <v>366</v>
      </c>
      <c r="DEG1" s="287" t="s">
        <v>366</v>
      </c>
      <c r="DEH1" s="287" t="s">
        <v>366</v>
      </c>
      <c r="DEI1" s="287" t="s">
        <v>366</v>
      </c>
      <c r="DEJ1" s="287" t="s">
        <v>366</v>
      </c>
      <c r="DEK1" s="287" t="s">
        <v>366</v>
      </c>
      <c r="DEL1" s="287" t="s">
        <v>366</v>
      </c>
      <c r="DEM1" s="287" t="s">
        <v>366</v>
      </c>
      <c r="DEN1" s="287" t="s">
        <v>366</v>
      </c>
      <c r="DEO1" s="287" t="s">
        <v>366</v>
      </c>
      <c r="DEP1" s="287" t="s">
        <v>366</v>
      </c>
      <c r="DEQ1" s="287" t="s">
        <v>366</v>
      </c>
      <c r="DER1" s="287" t="s">
        <v>366</v>
      </c>
      <c r="DES1" s="287" t="s">
        <v>366</v>
      </c>
      <c r="DET1" s="287" t="s">
        <v>366</v>
      </c>
      <c r="DEU1" s="287" t="s">
        <v>366</v>
      </c>
      <c r="DEV1" s="287" t="s">
        <v>366</v>
      </c>
      <c r="DEW1" s="287" t="s">
        <v>366</v>
      </c>
      <c r="DEX1" s="287" t="s">
        <v>366</v>
      </c>
      <c r="DEY1" s="287" t="s">
        <v>366</v>
      </c>
      <c r="DEZ1" s="287" t="s">
        <v>366</v>
      </c>
      <c r="DFA1" s="287" t="s">
        <v>366</v>
      </c>
      <c r="DFB1" s="287" t="s">
        <v>366</v>
      </c>
      <c r="DFC1" s="287" t="s">
        <v>366</v>
      </c>
      <c r="DFD1" s="287" t="s">
        <v>366</v>
      </c>
      <c r="DFE1" s="287" t="s">
        <v>366</v>
      </c>
      <c r="DFF1" s="287" t="s">
        <v>366</v>
      </c>
      <c r="DFG1" s="287" t="s">
        <v>366</v>
      </c>
      <c r="DFH1" s="287" t="s">
        <v>366</v>
      </c>
      <c r="DFI1" s="287" t="s">
        <v>366</v>
      </c>
      <c r="DFJ1" s="287" t="s">
        <v>366</v>
      </c>
      <c r="DFK1" s="287" t="s">
        <v>366</v>
      </c>
      <c r="DFL1" s="287" t="s">
        <v>366</v>
      </c>
      <c r="DFM1" s="287" t="s">
        <v>366</v>
      </c>
      <c r="DFN1" s="287" t="s">
        <v>366</v>
      </c>
      <c r="DFO1" s="287" t="s">
        <v>366</v>
      </c>
      <c r="DFP1" s="287" t="s">
        <v>366</v>
      </c>
      <c r="DFQ1" s="287" t="s">
        <v>366</v>
      </c>
      <c r="DFR1" s="287" t="s">
        <v>366</v>
      </c>
      <c r="DFS1" s="287" t="s">
        <v>366</v>
      </c>
      <c r="DFT1" s="287" t="s">
        <v>366</v>
      </c>
      <c r="DFU1" s="287" t="s">
        <v>366</v>
      </c>
      <c r="DFV1" s="287" t="s">
        <v>366</v>
      </c>
      <c r="DFW1" s="287" t="s">
        <v>366</v>
      </c>
      <c r="DFX1" s="287" t="s">
        <v>366</v>
      </c>
      <c r="DFY1" s="287" t="s">
        <v>366</v>
      </c>
      <c r="DFZ1" s="287" t="s">
        <v>366</v>
      </c>
      <c r="DGA1" s="287" t="s">
        <v>366</v>
      </c>
      <c r="DGB1" s="287" t="s">
        <v>366</v>
      </c>
      <c r="DGC1" s="287" t="s">
        <v>366</v>
      </c>
      <c r="DGD1" s="287" t="s">
        <v>366</v>
      </c>
      <c r="DGE1" s="287" t="s">
        <v>366</v>
      </c>
      <c r="DGF1" s="287" t="s">
        <v>366</v>
      </c>
      <c r="DGG1" s="287" t="s">
        <v>366</v>
      </c>
      <c r="DGH1" s="287" t="s">
        <v>366</v>
      </c>
      <c r="DGI1" s="287" t="s">
        <v>366</v>
      </c>
      <c r="DGJ1" s="287" t="s">
        <v>366</v>
      </c>
      <c r="DGK1" s="287" t="s">
        <v>366</v>
      </c>
      <c r="DGL1" s="287" t="s">
        <v>366</v>
      </c>
      <c r="DGM1" s="287" t="s">
        <v>366</v>
      </c>
      <c r="DGN1" s="287" t="s">
        <v>366</v>
      </c>
      <c r="DGO1" s="287" t="s">
        <v>366</v>
      </c>
      <c r="DGP1" s="287" t="s">
        <v>366</v>
      </c>
      <c r="DGQ1" s="287" t="s">
        <v>366</v>
      </c>
      <c r="DGR1" s="287" t="s">
        <v>366</v>
      </c>
      <c r="DGS1" s="287" t="s">
        <v>366</v>
      </c>
      <c r="DGT1" s="287" t="s">
        <v>366</v>
      </c>
      <c r="DGU1" s="287" t="s">
        <v>366</v>
      </c>
      <c r="DGV1" s="287" t="s">
        <v>366</v>
      </c>
      <c r="DGW1" s="287" t="s">
        <v>366</v>
      </c>
      <c r="DGX1" s="287" t="s">
        <v>366</v>
      </c>
      <c r="DGY1" s="287" t="s">
        <v>366</v>
      </c>
      <c r="DGZ1" s="287" t="s">
        <v>366</v>
      </c>
      <c r="DHA1" s="287" t="s">
        <v>366</v>
      </c>
      <c r="DHB1" s="287" t="s">
        <v>366</v>
      </c>
      <c r="DHC1" s="287" t="s">
        <v>366</v>
      </c>
      <c r="DHD1" s="287" t="s">
        <v>366</v>
      </c>
      <c r="DHE1" s="287" t="s">
        <v>366</v>
      </c>
      <c r="DHF1" s="287" t="s">
        <v>366</v>
      </c>
      <c r="DHG1" s="287" t="s">
        <v>366</v>
      </c>
      <c r="DHH1" s="287" t="s">
        <v>366</v>
      </c>
      <c r="DHI1" s="287" t="s">
        <v>366</v>
      </c>
      <c r="DHJ1" s="287" t="s">
        <v>366</v>
      </c>
      <c r="DHK1" s="287" t="s">
        <v>366</v>
      </c>
      <c r="DHL1" s="287" t="s">
        <v>366</v>
      </c>
      <c r="DHM1" s="287" t="s">
        <v>366</v>
      </c>
      <c r="DHN1" s="287" t="s">
        <v>366</v>
      </c>
      <c r="DHO1" s="287" t="s">
        <v>366</v>
      </c>
      <c r="DHP1" s="287" t="s">
        <v>366</v>
      </c>
      <c r="DHQ1" s="287" t="s">
        <v>366</v>
      </c>
      <c r="DHR1" s="287" t="s">
        <v>366</v>
      </c>
      <c r="DHS1" s="287" t="s">
        <v>366</v>
      </c>
      <c r="DHT1" s="287" t="s">
        <v>366</v>
      </c>
      <c r="DHU1" s="287" t="s">
        <v>366</v>
      </c>
      <c r="DHV1" s="287" t="s">
        <v>366</v>
      </c>
      <c r="DHW1" s="287" t="s">
        <v>366</v>
      </c>
      <c r="DHX1" s="287" t="s">
        <v>366</v>
      </c>
      <c r="DHY1" s="287" t="s">
        <v>366</v>
      </c>
      <c r="DHZ1" s="287" t="s">
        <v>366</v>
      </c>
      <c r="DIA1" s="287" t="s">
        <v>366</v>
      </c>
      <c r="DIB1" s="287" t="s">
        <v>366</v>
      </c>
      <c r="DIC1" s="287" t="s">
        <v>366</v>
      </c>
      <c r="DID1" s="287" t="s">
        <v>366</v>
      </c>
      <c r="DIE1" s="287" t="s">
        <v>366</v>
      </c>
      <c r="DIF1" s="287" t="s">
        <v>366</v>
      </c>
      <c r="DIG1" s="287" t="s">
        <v>366</v>
      </c>
      <c r="DIH1" s="287" t="s">
        <v>366</v>
      </c>
      <c r="DII1" s="287" t="s">
        <v>366</v>
      </c>
      <c r="DIJ1" s="287" t="s">
        <v>366</v>
      </c>
      <c r="DIK1" s="287" t="s">
        <v>366</v>
      </c>
      <c r="DIL1" s="287" t="s">
        <v>366</v>
      </c>
      <c r="DIM1" s="287" t="s">
        <v>366</v>
      </c>
      <c r="DIN1" s="287" t="s">
        <v>366</v>
      </c>
      <c r="DIO1" s="287" t="s">
        <v>366</v>
      </c>
      <c r="DIP1" s="287" t="s">
        <v>366</v>
      </c>
      <c r="DIQ1" s="287" t="s">
        <v>366</v>
      </c>
      <c r="DIR1" s="287" t="s">
        <v>366</v>
      </c>
      <c r="DIS1" s="287" t="s">
        <v>366</v>
      </c>
      <c r="DIT1" s="287" t="s">
        <v>366</v>
      </c>
      <c r="DIU1" s="287" t="s">
        <v>366</v>
      </c>
      <c r="DIV1" s="287" t="s">
        <v>366</v>
      </c>
      <c r="DIW1" s="287" t="s">
        <v>366</v>
      </c>
      <c r="DIX1" s="287" t="s">
        <v>366</v>
      </c>
      <c r="DIY1" s="287" t="s">
        <v>366</v>
      </c>
      <c r="DIZ1" s="287" t="s">
        <v>366</v>
      </c>
      <c r="DJA1" s="287" t="s">
        <v>366</v>
      </c>
      <c r="DJB1" s="287" t="s">
        <v>366</v>
      </c>
      <c r="DJC1" s="287" t="s">
        <v>366</v>
      </c>
      <c r="DJD1" s="287" t="s">
        <v>366</v>
      </c>
      <c r="DJE1" s="287" t="s">
        <v>366</v>
      </c>
      <c r="DJF1" s="287" t="s">
        <v>366</v>
      </c>
      <c r="DJG1" s="287" t="s">
        <v>366</v>
      </c>
      <c r="DJH1" s="287" t="s">
        <v>366</v>
      </c>
      <c r="DJI1" s="287" t="s">
        <v>366</v>
      </c>
      <c r="DJJ1" s="287" t="s">
        <v>366</v>
      </c>
      <c r="DJK1" s="287" t="s">
        <v>366</v>
      </c>
      <c r="DJL1" s="287" t="s">
        <v>366</v>
      </c>
      <c r="DJM1" s="287" t="s">
        <v>366</v>
      </c>
      <c r="DJN1" s="287" t="s">
        <v>366</v>
      </c>
      <c r="DJO1" s="287" t="s">
        <v>366</v>
      </c>
      <c r="DJP1" s="287" t="s">
        <v>366</v>
      </c>
      <c r="DJQ1" s="287" t="s">
        <v>366</v>
      </c>
      <c r="DJR1" s="287" t="s">
        <v>366</v>
      </c>
      <c r="DJS1" s="287" t="s">
        <v>366</v>
      </c>
      <c r="DJT1" s="287" t="s">
        <v>366</v>
      </c>
      <c r="DJU1" s="287" t="s">
        <v>366</v>
      </c>
      <c r="DJV1" s="287" t="s">
        <v>366</v>
      </c>
      <c r="DJW1" s="287" t="s">
        <v>366</v>
      </c>
      <c r="DJX1" s="287" t="s">
        <v>366</v>
      </c>
      <c r="DJY1" s="287" t="s">
        <v>366</v>
      </c>
      <c r="DJZ1" s="287" t="s">
        <v>366</v>
      </c>
      <c r="DKA1" s="287" t="s">
        <v>366</v>
      </c>
      <c r="DKB1" s="287" t="s">
        <v>366</v>
      </c>
      <c r="DKC1" s="287" t="s">
        <v>366</v>
      </c>
      <c r="DKD1" s="287" t="s">
        <v>366</v>
      </c>
      <c r="DKE1" s="287" t="s">
        <v>366</v>
      </c>
      <c r="DKF1" s="287" t="s">
        <v>366</v>
      </c>
      <c r="DKG1" s="287" t="s">
        <v>366</v>
      </c>
      <c r="DKH1" s="287" t="s">
        <v>366</v>
      </c>
      <c r="DKI1" s="287" t="s">
        <v>366</v>
      </c>
      <c r="DKJ1" s="287" t="s">
        <v>366</v>
      </c>
      <c r="DKK1" s="287" t="s">
        <v>366</v>
      </c>
      <c r="DKL1" s="287" t="s">
        <v>366</v>
      </c>
      <c r="DKM1" s="287" t="s">
        <v>366</v>
      </c>
      <c r="DKN1" s="287" t="s">
        <v>366</v>
      </c>
      <c r="DKO1" s="287" t="s">
        <v>366</v>
      </c>
      <c r="DKP1" s="287" t="s">
        <v>366</v>
      </c>
      <c r="DKQ1" s="287" t="s">
        <v>366</v>
      </c>
      <c r="DKR1" s="287" t="s">
        <v>366</v>
      </c>
      <c r="DKS1" s="287" t="s">
        <v>366</v>
      </c>
      <c r="DKT1" s="287" t="s">
        <v>366</v>
      </c>
      <c r="DKU1" s="287" t="s">
        <v>366</v>
      </c>
      <c r="DKV1" s="287" t="s">
        <v>366</v>
      </c>
      <c r="DKW1" s="287" t="s">
        <v>366</v>
      </c>
      <c r="DKX1" s="287" t="s">
        <v>366</v>
      </c>
      <c r="DKY1" s="287" t="s">
        <v>366</v>
      </c>
      <c r="DKZ1" s="287" t="s">
        <v>366</v>
      </c>
      <c r="DLA1" s="287" t="s">
        <v>366</v>
      </c>
      <c r="DLB1" s="287" t="s">
        <v>366</v>
      </c>
      <c r="DLC1" s="287" t="s">
        <v>366</v>
      </c>
      <c r="DLD1" s="287" t="s">
        <v>366</v>
      </c>
      <c r="DLE1" s="287" t="s">
        <v>366</v>
      </c>
      <c r="DLF1" s="287" t="s">
        <v>366</v>
      </c>
      <c r="DLG1" s="287" t="s">
        <v>366</v>
      </c>
      <c r="DLH1" s="287" t="s">
        <v>366</v>
      </c>
      <c r="DLI1" s="287" t="s">
        <v>366</v>
      </c>
      <c r="DLJ1" s="287" t="s">
        <v>366</v>
      </c>
      <c r="DLK1" s="287" t="s">
        <v>366</v>
      </c>
      <c r="DLL1" s="287" t="s">
        <v>366</v>
      </c>
      <c r="DLM1" s="287" t="s">
        <v>366</v>
      </c>
      <c r="DLN1" s="287" t="s">
        <v>366</v>
      </c>
      <c r="DLO1" s="287" t="s">
        <v>366</v>
      </c>
      <c r="DLP1" s="287" t="s">
        <v>366</v>
      </c>
      <c r="DLQ1" s="287" t="s">
        <v>366</v>
      </c>
      <c r="DLR1" s="287" t="s">
        <v>366</v>
      </c>
      <c r="DLS1" s="287" t="s">
        <v>366</v>
      </c>
      <c r="DLT1" s="287" t="s">
        <v>366</v>
      </c>
      <c r="DLU1" s="287" t="s">
        <v>366</v>
      </c>
      <c r="DLV1" s="287" t="s">
        <v>366</v>
      </c>
      <c r="DLW1" s="287" t="s">
        <v>366</v>
      </c>
      <c r="DLX1" s="287" t="s">
        <v>366</v>
      </c>
      <c r="DLY1" s="287" t="s">
        <v>366</v>
      </c>
      <c r="DLZ1" s="287" t="s">
        <v>366</v>
      </c>
      <c r="DMA1" s="287" t="s">
        <v>366</v>
      </c>
      <c r="DMB1" s="287" t="s">
        <v>366</v>
      </c>
      <c r="DMC1" s="287" t="s">
        <v>366</v>
      </c>
      <c r="DMD1" s="287" t="s">
        <v>366</v>
      </c>
      <c r="DME1" s="287" t="s">
        <v>366</v>
      </c>
      <c r="DMF1" s="287" t="s">
        <v>366</v>
      </c>
      <c r="DMG1" s="287" t="s">
        <v>366</v>
      </c>
      <c r="DMH1" s="287" t="s">
        <v>366</v>
      </c>
      <c r="DMI1" s="287" t="s">
        <v>366</v>
      </c>
      <c r="DMJ1" s="287" t="s">
        <v>366</v>
      </c>
      <c r="DMK1" s="287" t="s">
        <v>366</v>
      </c>
      <c r="DML1" s="287" t="s">
        <v>366</v>
      </c>
      <c r="DMM1" s="287" t="s">
        <v>366</v>
      </c>
      <c r="DMN1" s="287" t="s">
        <v>366</v>
      </c>
      <c r="DMO1" s="287" t="s">
        <v>366</v>
      </c>
      <c r="DMP1" s="287" t="s">
        <v>366</v>
      </c>
      <c r="DMQ1" s="287" t="s">
        <v>366</v>
      </c>
      <c r="DMR1" s="287" t="s">
        <v>366</v>
      </c>
      <c r="DMS1" s="287" t="s">
        <v>366</v>
      </c>
      <c r="DMT1" s="287" t="s">
        <v>366</v>
      </c>
      <c r="DMU1" s="287" t="s">
        <v>366</v>
      </c>
      <c r="DMV1" s="287" t="s">
        <v>366</v>
      </c>
      <c r="DMW1" s="287" t="s">
        <v>366</v>
      </c>
      <c r="DMX1" s="287" t="s">
        <v>366</v>
      </c>
      <c r="DMY1" s="287" t="s">
        <v>366</v>
      </c>
      <c r="DMZ1" s="287" t="s">
        <v>366</v>
      </c>
      <c r="DNA1" s="287" t="s">
        <v>366</v>
      </c>
      <c r="DNB1" s="287" t="s">
        <v>366</v>
      </c>
      <c r="DNC1" s="287" t="s">
        <v>366</v>
      </c>
      <c r="DND1" s="287" t="s">
        <v>366</v>
      </c>
      <c r="DNE1" s="287" t="s">
        <v>366</v>
      </c>
      <c r="DNF1" s="287" t="s">
        <v>366</v>
      </c>
      <c r="DNG1" s="287" t="s">
        <v>366</v>
      </c>
      <c r="DNH1" s="287" t="s">
        <v>366</v>
      </c>
      <c r="DNI1" s="287" t="s">
        <v>366</v>
      </c>
      <c r="DNJ1" s="287" t="s">
        <v>366</v>
      </c>
      <c r="DNK1" s="287" t="s">
        <v>366</v>
      </c>
      <c r="DNL1" s="287" t="s">
        <v>366</v>
      </c>
      <c r="DNM1" s="287" t="s">
        <v>366</v>
      </c>
      <c r="DNN1" s="287" t="s">
        <v>366</v>
      </c>
      <c r="DNO1" s="287" t="s">
        <v>366</v>
      </c>
      <c r="DNP1" s="287" t="s">
        <v>366</v>
      </c>
      <c r="DNQ1" s="287" t="s">
        <v>366</v>
      </c>
      <c r="DNR1" s="287" t="s">
        <v>366</v>
      </c>
      <c r="DNS1" s="287" t="s">
        <v>366</v>
      </c>
      <c r="DNT1" s="287" t="s">
        <v>366</v>
      </c>
      <c r="DNU1" s="287" t="s">
        <v>366</v>
      </c>
      <c r="DNV1" s="287" t="s">
        <v>366</v>
      </c>
      <c r="DNW1" s="287" t="s">
        <v>366</v>
      </c>
      <c r="DNX1" s="287" t="s">
        <v>366</v>
      </c>
      <c r="DNY1" s="287" t="s">
        <v>366</v>
      </c>
      <c r="DNZ1" s="287" t="s">
        <v>366</v>
      </c>
      <c r="DOA1" s="287" t="s">
        <v>366</v>
      </c>
      <c r="DOB1" s="287" t="s">
        <v>366</v>
      </c>
      <c r="DOC1" s="287" t="s">
        <v>366</v>
      </c>
      <c r="DOD1" s="287" t="s">
        <v>366</v>
      </c>
      <c r="DOE1" s="287" t="s">
        <v>366</v>
      </c>
      <c r="DOF1" s="287" t="s">
        <v>366</v>
      </c>
      <c r="DOG1" s="287" t="s">
        <v>366</v>
      </c>
      <c r="DOH1" s="287" t="s">
        <v>366</v>
      </c>
      <c r="DOI1" s="287" t="s">
        <v>366</v>
      </c>
      <c r="DOJ1" s="287" t="s">
        <v>366</v>
      </c>
      <c r="DOK1" s="287" t="s">
        <v>366</v>
      </c>
      <c r="DOL1" s="287" t="s">
        <v>366</v>
      </c>
      <c r="DOM1" s="287" t="s">
        <v>366</v>
      </c>
      <c r="DON1" s="287" t="s">
        <v>366</v>
      </c>
      <c r="DOO1" s="287" t="s">
        <v>366</v>
      </c>
      <c r="DOP1" s="287" t="s">
        <v>366</v>
      </c>
      <c r="DOQ1" s="287" t="s">
        <v>366</v>
      </c>
      <c r="DOR1" s="287" t="s">
        <v>366</v>
      </c>
      <c r="DOS1" s="287" t="s">
        <v>366</v>
      </c>
      <c r="DOT1" s="287" t="s">
        <v>366</v>
      </c>
      <c r="DOU1" s="287" t="s">
        <v>366</v>
      </c>
      <c r="DOV1" s="287" t="s">
        <v>366</v>
      </c>
      <c r="DOW1" s="287" t="s">
        <v>366</v>
      </c>
      <c r="DOX1" s="287" t="s">
        <v>366</v>
      </c>
      <c r="DOY1" s="287" t="s">
        <v>366</v>
      </c>
      <c r="DOZ1" s="287" t="s">
        <v>366</v>
      </c>
      <c r="DPA1" s="287" t="s">
        <v>366</v>
      </c>
      <c r="DPB1" s="287" t="s">
        <v>366</v>
      </c>
      <c r="DPC1" s="287" t="s">
        <v>366</v>
      </c>
      <c r="DPD1" s="287" t="s">
        <v>366</v>
      </c>
      <c r="DPE1" s="287" t="s">
        <v>366</v>
      </c>
      <c r="DPF1" s="287" t="s">
        <v>366</v>
      </c>
      <c r="DPG1" s="287" t="s">
        <v>366</v>
      </c>
      <c r="DPH1" s="287" t="s">
        <v>366</v>
      </c>
      <c r="DPI1" s="287" t="s">
        <v>366</v>
      </c>
      <c r="DPJ1" s="287" t="s">
        <v>366</v>
      </c>
      <c r="DPK1" s="287" t="s">
        <v>366</v>
      </c>
      <c r="DPL1" s="287" t="s">
        <v>366</v>
      </c>
      <c r="DPM1" s="287" t="s">
        <v>366</v>
      </c>
      <c r="DPN1" s="287" t="s">
        <v>366</v>
      </c>
      <c r="DPO1" s="287" t="s">
        <v>366</v>
      </c>
      <c r="DPP1" s="287" t="s">
        <v>366</v>
      </c>
      <c r="DPQ1" s="287" t="s">
        <v>366</v>
      </c>
      <c r="DPR1" s="287" t="s">
        <v>366</v>
      </c>
      <c r="DPS1" s="287" t="s">
        <v>366</v>
      </c>
      <c r="DPT1" s="287" t="s">
        <v>366</v>
      </c>
      <c r="DPU1" s="287" t="s">
        <v>366</v>
      </c>
      <c r="DPV1" s="287" t="s">
        <v>366</v>
      </c>
      <c r="DPW1" s="287" t="s">
        <v>366</v>
      </c>
      <c r="DPX1" s="287" t="s">
        <v>366</v>
      </c>
      <c r="DPY1" s="287" t="s">
        <v>366</v>
      </c>
      <c r="DPZ1" s="287" t="s">
        <v>366</v>
      </c>
      <c r="DQA1" s="287" t="s">
        <v>366</v>
      </c>
      <c r="DQB1" s="287" t="s">
        <v>366</v>
      </c>
      <c r="DQC1" s="287" t="s">
        <v>366</v>
      </c>
      <c r="DQD1" s="287" t="s">
        <v>366</v>
      </c>
      <c r="DQE1" s="287" t="s">
        <v>366</v>
      </c>
      <c r="DQF1" s="287" t="s">
        <v>366</v>
      </c>
      <c r="DQG1" s="287" t="s">
        <v>366</v>
      </c>
      <c r="DQH1" s="287" t="s">
        <v>366</v>
      </c>
      <c r="DQI1" s="287" t="s">
        <v>366</v>
      </c>
      <c r="DQJ1" s="287" t="s">
        <v>366</v>
      </c>
      <c r="DQK1" s="287" t="s">
        <v>366</v>
      </c>
      <c r="DQL1" s="287" t="s">
        <v>366</v>
      </c>
      <c r="DQM1" s="287" t="s">
        <v>366</v>
      </c>
      <c r="DQN1" s="287" t="s">
        <v>366</v>
      </c>
      <c r="DQO1" s="287" t="s">
        <v>366</v>
      </c>
      <c r="DQP1" s="287" t="s">
        <v>366</v>
      </c>
      <c r="DQQ1" s="287" t="s">
        <v>366</v>
      </c>
      <c r="DQR1" s="287" t="s">
        <v>366</v>
      </c>
      <c r="DQS1" s="287" t="s">
        <v>366</v>
      </c>
      <c r="DQT1" s="287" t="s">
        <v>366</v>
      </c>
      <c r="DQU1" s="287" t="s">
        <v>366</v>
      </c>
      <c r="DQV1" s="287" t="s">
        <v>366</v>
      </c>
      <c r="DQW1" s="287" t="s">
        <v>366</v>
      </c>
      <c r="DQX1" s="287" t="s">
        <v>366</v>
      </c>
      <c r="DQY1" s="287" t="s">
        <v>366</v>
      </c>
      <c r="DQZ1" s="287" t="s">
        <v>366</v>
      </c>
      <c r="DRA1" s="287" t="s">
        <v>366</v>
      </c>
      <c r="DRB1" s="287" t="s">
        <v>366</v>
      </c>
      <c r="DRC1" s="287" t="s">
        <v>366</v>
      </c>
      <c r="DRD1" s="287" t="s">
        <v>366</v>
      </c>
      <c r="DRE1" s="287" t="s">
        <v>366</v>
      </c>
      <c r="DRF1" s="287" t="s">
        <v>366</v>
      </c>
      <c r="DRG1" s="287" t="s">
        <v>366</v>
      </c>
      <c r="DRH1" s="287" t="s">
        <v>366</v>
      </c>
      <c r="DRI1" s="287" t="s">
        <v>366</v>
      </c>
      <c r="DRJ1" s="287" t="s">
        <v>366</v>
      </c>
      <c r="DRK1" s="287" t="s">
        <v>366</v>
      </c>
      <c r="DRL1" s="287" t="s">
        <v>366</v>
      </c>
      <c r="DRM1" s="287" t="s">
        <v>366</v>
      </c>
      <c r="DRN1" s="287" t="s">
        <v>366</v>
      </c>
      <c r="DRO1" s="287" t="s">
        <v>366</v>
      </c>
      <c r="DRP1" s="287" t="s">
        <v>366</v>
      </c>
      <c r="DRQ1" s="287" t="s">
        <v>366</v>
      </c>
      <c r="DRR1" s="287" t="s">
        <v>366</v>
      </c>
      <c r="DRS1" s="287" t="s">
        <v>366</v>
      </c>
      <c r="DRT1" s="287" t="s">
        <v>366</v>
      </c>
      <c r="DRU1" s="287" t="s">
        <v>366</v>
      </c>
      <c r="DRV1" s="287" t="s">
        <v>366</v>
      </c>
      <c r="DRW1" s="287" t="s">
        <v>366</v>
      </c>
      <c r="DRX1" s="287" t="s">
        <v>366</v>
      </c>
      <c r="DRY1" s="287" t="s">
        <v>366</v>
      </c>
      <c r="DRZ1" s="287" t="s">
        <v>366</v>
      </c>
      <c r="DSA1" s="287" t="s">
        <v>366</v>
      </c>
      <c r="DSB1" s="287" t="s">
        <v>366</v>
      </c>
      <c r="DSC1" s="287" t="s">
        <v>366</v>
      </c>
      <c r="DSD1" s="287" t="s">
        <v>366</v>
      </c>
      <c r="DSE1" s="287" t="s">
        <v>366</v>
      </c>
      <c r="DSF1" s="287" t="s">
        <v>366</v>
      </c>
      <c r="DSG1" s="287" t="s">
        <v>366</v>
      </c>
      <c r="DSH1" s="287" t="s">
        <v>366</v>
      </c>
      <c r="DSI1" s="287" t="s">
        <v>366</v>
      </c>
      <c r="DSJ1" s="287" t="s">
        <v>366</v>
      </c>
      <c r="DSK1" s="287" t="s">
        <v>366</v>
      </c>
      <c r="DSL1" s="287" t="s">
        <v>366</v>
      </c>
      <c r="DSM1" s="287" t="s">
        <v>366</v>
      </c>
      <c r="DSN1" s="287" t="s">
        <v>366</v>
      </c>
      <c r="DSO1" s="287" t="s">
        <v>366</v>
      </c>
      <c r="DSP1" s="287" t="s">
        <v>366</v>
      </c>
      <c r="DSQ1" s="287" t="s">
        <v>366</v>
      </c>
      <c r="DSR1" s="287" t="s">
        <v>366</v>
      </c>
      <c r="DSS1" s="287" t="s">
        <v>366</v>
      </c>
      <c r="DST1" s="287" t="s">
        <v>366</v>
      </c>
      <c r="DSU1" s="287" t="s">
        <v>366</v>
      </c>
      <c r="DSV1" s="287" t="s">
        <v>366</v>
      </c>
      <c r="DSW1" s="287" t="s">
        <v>366</v>
      </c>
      <c r="DSX1" s="287" t="s">
        <v>366</v>
      </c>
      <c r="DSY1" s="287" t="s">
        <v>366</v>
      </c>
      <c r="DSZ1" s="287" t="s">
        <v>366</v>
      </c>
      <c r="DTA1" s="287" t="s">
        <v>366</v>
      </c>
      <c r="DTB1" s="287" t="s">
        <v>366</v>
      </c>
      <c r="DTC1" s="287" t="s">
        <v>366</v>
      </c>
      <c r="DTD1" s="287" t="s">
        <v>366</v>
      </c>
      <c r="DTE1" s="287" t="s">
        <v>366</v>
      </c>
      <c r="DTF1" s="287" t="s">
        <v>366</v>
      </c>
      <c r="DTG1" s="287" t="s">
        <v>366</v>
      </c>
      <c r="DTH1" s="287" t="s">
        <v>366</v>
      </c>
      <c r="DTI1" s="287" t="s">
        <v>366</v>
      </c>
      <c r="DTJ1" s="287" t="s">
        <v>366</v>
      </c>
      <c r="DTK1" s="287" t="s">
        <v>366</v>
      </c>
      <c r="DTL1" s="287" t="s">
        <v>366</v>
      </c>
      <c r="DTM1" s="287" t="s">
        <v>366</v>
      </c>
      <c r="DTN1" s="287" t="s">
        <v>366</v>
      </c>
      <c r="DTO1" s="287" t="s">
        <v>366</v>
      </c>
      <c r="DTP1" s="287" t="s">
        <v>366</v>
      </c>
      <c r="DTQ1" s="287" t="s">
        <v>366</v>
      </c>
      <c r="DTR1" s="287" t="s">
        <v>366</v>
      </c>
      <c r="DTS1" s="287" t="s">
        <v>366</v>
      </c>
      <c r="DTT1" s="287" t="s">
        <v>366</v>
      </c>
      <c r="DTU1" s="287" t="s">
        <v>366</v>
      </c>
      <c r="DTV1" s="287" t="s">
        <v>366</v>
      </c>
      <c r="DTW1" s="287" t="s">
        <v>366</v>
      </c>
      <c r="DTX1" s="287" t="s">
        <v>366</v>
      </c>
      <c r="DTY1" s="287" t="s">
        <v>366</v>
      </c>
      <c r="DTZ1" s="287" t="s">
        <v>366</v>
      </c>
      <c r="DUA1" s="287" t="s">
        <v>366</v>
      </c>
      <c r="DUB1" s="287" t="s">
        <v>366</v>
      </c>
      <c r="DUC1" s="287" t="s">
        <v>366</v>
      </c>
      <c r="DUD1" s="287" t="s">
        <v>366</v>
      </c>
      <c r="DUE1" s="287" t="s">
        <v>366</v>
      </c>
      <c r="DUF1" s="287" t="s">
        <v>366</v>
      </c>
      <c r="DUG1" s="287" t="s">
        <v>366</v>
      </c>
      <c r="DUH1" s="287" t="s">
        <v>366</v>
      </c>
      <c r="DUI1" s="287" t="s">
        <v>366</v>
      </c>
      <c r="DUJ1" s="287" t="s">
        <v>366</v>
      </c>
      <c r="DUK1" s="287" t="s">
        <v>366</v>
      </c>
      <c r="DUL1" s="287" t="s">
        <v>366</v>
      </c>
      <c r="DUM1" s="287" t="s">
        <v>366</v>
      </c>
      <c r="DUN1" s="287" t="s">
        <v>366</v>
      </c>
      <c r="DUO1" s="287" t="s">
        <v>366</v>
      </c>
      <c r="DUP1" s="287" t="s">
        <v>366</v>
      </c>
      <c r="DUQ1" s="287" t="s">
        <v>366</v>
      </c>
      <c r="DUR1" s="287" t="s">
        <v>366</v>
      </c>
      <c r="DUS1" s="287" t="s">
        <v>366</v>
      </c>
      <c r="DUT1" s="287" t="s">
        <v>366</v>
      </c>
      <c r="DUU1" s="287" t="s">
        <v>366</v>
      </c>
      <c r="DUV1" s="287" t="s">
        <v>366</v>
      </c>
      <c r="DUW1" s="287" t="s">
        <v>366</v>
      </c>
      <c r="DUX1" s="287" t="s">
        <v>366</v>
      </c>
      <c r="DUY1" s="287" t="s">
        <v>366</v>
      </c>
      <c r="DUZ1" s="287" t="s">
        <v>366</v>
      </c>
      <c r="DVA1" s="287" t="s">
        <v>366</v>
      </c>
      <c r="DVB1" s="287" t="s">
        <v>366</v>
      </c>
      <c r="DVC1" s="287" t="s">
        <v>366</v>
      </c>
      <c r="DVD1" s="287" t="s">
        <v>366</v>
      </c>
      <c r="DVE1" s="287" t="s">
        <v>366</v>
      </c>
      <c r="DVF1" s="287" t="s">
        <v>366</v>
      </c>
      <c r="DVG1" s="287" t="s">
        <v>366</v>
      </c>
      <c r="DVH1" s="287" t="s">
        <v>366</v>
      </c>
      <c r="DVI1" s="287" t="s">
        <v>366</v>
      </c>
      <c r="DVJ1" s="287" t="s">
        <v>366</v>
      </c>
      <c r="DVK1" s="287" t="s">
        <v>366</v>
      </c>
      <c r="DVL1" s="287" t="s">
        <v>366</v>
      </c>
      <c r="DVM1" s="287" t="s">
        <v>366</v>
      </c>
      <c r="DVN1" s="287" t="s">
        <v>366</v>
      </c>
      <c r="DVO1" s="287" t="s">
        <v>366</v>
      </c>
      <c r="DVP1" s="287" t="s">
        <v>366</v>
      </c>
      <c r="DVQ1" s="287" t="s">
        <v>366</v>
      </c>
      <c r="DVR1" s="287" t="s">
        <v>366</v>
      </c>
      <c r="DVS1" s="287" t="s">
        <v>366</v>
      </c>
      <c r="DVT1" s="287" t="s">
        <v>366</v>
      </c>
      <c r="DVU1" s="287" t="s">
        <v>366</v>
      </c>
      <c r="DVV1" s="287" t="s">
        <v>366</v>
      </c>
      <c r="DVW1" s="287" t="s">
        <v>366</v>
      </c>
      <c r="DVX1" s="287" t="s">
        <v>366</v>
      </c>
      <c r="DVY1" s="287" t="s">
        <v>366</v>
      </c>
      <c r="DVZ1" s="287" t="s">
        <v>366</v>
      </c>
      <c r="DWA1" s="287" t="s">
        <v>366</v>
      </c>
      <c r="DWB1" s="287" t="s">
        <v>366</v>
      </c>
      <c r="DWC1" s="287" t="s">
        <v>366</v>
      </c>
      <c r="DWD1" s="287" t="s">
        <v>366</v>
      </c>
      <c r="DWE1" s="287" t="s">
        <v>366</v>
      </c>
      <c r="DWF1" s="287" t="s">
        <v>366</v>
      </c>
      <c r="DWG1" s="287" t="s">
        <v>366</v>
      </c>
      <c r="DWH1" s="287" t="s">
        <v>366</v>
      </c>
      <c r="DWI1" s="287" t="s">
        <v>366</v>
      </c>
      <c r="DWJ1" s="287" t="s">
        <v>366</v>
      </c>
      <c r="DWK1" s="287" t="s">
        <v>366</v>
      </c>
      <c r="DWL1" s="287" t="s">
        <v>366</v>
      </c>
      <c r="DWM1" s="287" t="s">
        <v>366</v>
      </c>
      <c r="DWN1" s="287" t="s">
        <v>366</v>
      </c>
      <c r="DWO1" s="287" t="s">
        <v>366</v>
      </c>
      <c r="DWP1" s="287" t="s">
        <v>366</v>
      </c>
      <c r="DWQ1" s="287" t="s">
        <v>366</v>
      </c>
      <c r="DWR1" s="287" t="s">
        <v>366</v>
      </c>
      <c r="DWS1" s="287" t="s">
        <v>366</v>
      </c>
      <c r="DWT1" s="287" t="s">
        <v>366</v>
      </c>
      <c r="DWU1" s="287" t="s">
        <v>366</v>
      </c>
      <c r="DWV1" s="287" t="s">
        <v>366</v>
      </c>
      <c r="DWW1" s="287" t="s">
        <v>366</v>
      </c>
      <c r="DWX1" s="287" t="s">
        <v>366</v>
      </c>
      <c r="DWY1" s="287" t="s">
        <v>366</v>
      </c>
      <c r="DWZ1" s="287" t="s">
        <v>366</v>
      </c>
      <c r="DXA1" s="287" t="s">
        <v>366</v>
      </c>
      <c r="DXB1" s="287" t="s">
        <v>366</v>
      </c>
      <c r="DXC1" s="287" t="s">
        <v>366</v>
      </c>
      <c r="DXD1" s="287" t="s">
        <v>366</v>
      </c>
      <c r="DXE1" s="287" t="s">
        <v>366</v>
      </c>
      <c r="DXF1" s="287" t="s">
        <v>366</v>
      </c>
      <c r="DXG1" s="287" t="s">
        <v>366</v>
      </c>
      <c r="DXH1" s="287" t="s">
        <v>366</v>
      </c>
      <c r="DXI1" s="287" t="s">
        <v>366</v>
      </c>
      <c r="DXJ1" s="287" t="s">
        <v>366</v>
      </c>
      <c r="DXK1" s="287" t="s">
        <v>366</v>
      </c>
      <c r="DXL1" s="287" t="s">
        <v>366</v>
      </c>
      <c r="DXM1" s="287" t="s">
        <v>366</v>
      </c>
      <c r="DXN1" s="287" t="s">
        <v>366</v>
      </c>
      <c r="DXO1" s="287" t="s">
        <v>366</v>
      </c>
      <c r="DXP1" s="287" t="s">
        <v>366</v>
      </c>
      <c r="DXQ1" s="287" t="s">
        <v>366</v>
      </c>
      <c r="DXR1" s="287" t="s">
        <v>366</v>
      </c>
      <c r="DXS1" s="287" t="s">
        <v>366</v>
      </c>
      <c r="DXT1" s="287" t="s">
        <v>366</v>
      </c>
      <c r="DXU1" s="287" t="s">
        <v>366</v>
      </c>
      <c r="DXV1" s="287" t="s">
        <v>366</v>
      </c>
      <c r="DXW1" s="287" t="s">
        <v>366</v>
      </c>
      <c r="DXX1" s="287" t="s">
        <v>366</v>
      </c>
      <c r="DXY1" s="287" t="s">
        <v>366</v>
      </c>
      <c r="DXZ1" s="287" t="s">
        <v>366</v>
      </c>
      <c r="DYA1" s="287" t="s">
        <v>366</v>
      </c>
      <c r="DYB1" s="287" t="s">
        <v>366</v>
      </c>
      <c r="DYC1" s="287" t="s">
        <v>366</v>
      </c>
      <c r="DYD1" s="287" t="s">
        <v>366</v>
      </c>
      <c r="DYE1" s="287" t="s">
        <v>366</v>
      </c>
      <c r="DYF1" s="287" t="s">
        <v>366</v>
      </c>
      <c r="DYG1" s="287" t="s">
        <v>366</v>
      </c>
      <c r="DYH1" s="287" t="s">
        <v>366</v>
      </c>
      <c r="DYI1" s="287" t="s">
        <v>366</v>
      </c>
      <c r="DYJ1" s="287" t="s">
        <v>366</v>
      </c>
      <c r="DYK1" s="287" t="s">
        <v>366</v>
      </c>
      <c r="DYL1" s="287" t="s">
        <v>366</v>
      </c>
      <c r="DYM1" s="287" t="s">
        <v>366</v>
      </c>
      <c r="DYN1" s="287" t="s">
        <v>366</v>
      </c>
      <c r="DYO1" s="287" t="s">
        <v>366</v>
      </c>
      <c r="DYP1" s="287" t="s">
        <v>366</v>
      </c>
      <c r="DYQ1" s="287" t="s">
        <v>366</v>
      </c>
      <c r="DYR1" s="287" t="s">
        <v>366</v>
      </c>
      <c r="DYS1" s="287" t="s">
        <v>366</v>
      </c>
      <c r="DYT1" s="287" t="s">
        <v>366</v>
      </c>
      <c r="DYU1" s="287" t="s">
        <v>366</v>
      </c>
      <c r="DYV1" s="287" t="s">
        <v>366</v>
      </c>
      <c r="DYW1" s="287" t="s">
        <v>366</v>
      </c>
      <c r="DYX1" s="287" t="s">
        <v>366</v>
      </c>
      <c r="DYY1" s="287" t="s">
        <v>366</v>
      </c>
      <c r="DYZ1" s="287" t="s">
        <v>366</v>
      </c>
      <c r="DZA1" s="287" t="s">
        <v>366</v>
      </c>
      <c r="DZB1" s="287" t="s">
        <v>366</v>
      </c>
      <c r="DZC1" s="287" t="s">
        <v>366</v>
      </c>
      <c r="DZD1" s="287" t="s">
        <v>366</v>
      </c>
      <c r="DZE1" s="287" t="s">
        <v>366</v>
      </c>
      <c r="DZF1" s="287" t="s">
        <v>366</v>
      </c>
      <c r="DZG1" s="287" t="s">
        <v>366</v>
      </c>
      <c r="DZH1" s="287" t="s">
        <v>366</v>
      </c>
      <c r="DZI1" s="287" t="s">
        <v>366</v>
      </c>
      <c r="DZJ1" s="287" t="s">
        <v>366</v>
      </c>
      <c r="DZK1" s="287" t="s">
        <v>366</v>
      </c>
      <c r="DZL1" s="287" t="s">
        <v>366</v>
      </c>
      <c r="DZM1" s="287" t="s">
        <v>366</v>
      </c>
      <c r="DZN1" s="287" t="s">
        <v>366</v>
      </c>
      <c r="DZO1" s="287" t="s">
        <v>366</v>
      </c>
      <c r="DZP1" s="287" t="s">
        <v>366</v>
      </c>
      <c r="DZQ1" s="287" t="s">
        <v>366</v>
      </c>
      <c r="DZR1" s="287" t="s">
        <v>366</v>
      </c>
      <c r="DZS1" s="287" t="s">
        <v>366</v>
      </c>
      <c r="DZT1" s="287" t="s">
        <v>366</v>
      </c>
      <c r="DZU1" s="287" t="s">
        <v>366</v>
      </c>
      <c r="DZV1" s="287" t="s">
        <v>366</v>
      </c>
      <c r="DZW1" s="287" t="s">
        <v>366</v>
      </c>
      <c r="DZX1" s="287" t="s">
        <v>366</v>
      </c>
      <c r="DZY1" s="287" t="s">
        <v>366</v>
      </c>
      <c r="DZZ1" s="287" t="s">
        <v>366</v>
      </c>
      <c r="EAA1" s="287" t="s">
        <v>366</v>
      </c>
      <c r="EAB1" s="287" t="s">
        <v>366</v>
      </c>
      <c r="EAC1" s="287" t="s">
        <v>366</v>
      </c>
      <c r="EAD1" s="287" t="s">
        <v>366</v>
      </c>
      <c r="EAE1" s="287" t="s">
        <v>366</v>
      </c>
      <c r="EAF1" s="287" t="s">
        <v>366</v>
      </c>
      <c r="EAG1" s="287" t="s">
        <v>366</v>
      </c>
      <c r="EAH1" s="287" t="s">
        <v>366</v>
      </c>
      <c r="EAI1" s="287" t="s">
        <v>366</v>
      </c>
      <c r="EAJ1" s="287" t="s">
        <v>366</v>
      </c>
      <c r="EAK1" s="287" t="s">
        <v>366</v>
      </c>
      <c r="EAL1" s="287" t="s">
        <v>366</v>
      </c>
      <c r="EAM1" s="287" t="s">
        <v>366</v>
      </c>
      <c r="EAN1" s="287" t="s">
        <v>366</v>
      </c>
      <c r="EAO1" s="287" t="s">
        <v>366</v>
      </c>
      <c r="EAP1" s="287" t="s">
        <v>366</v>
      </c>
      <c r="EAQ1" s="287" t="s">
        <v>366</v>
      </c>
      <c r="EAR1" s="287" t="s">
        <v>366</v>
      </c>
      <c r="EAS1" s="287" t="s">
        <v>366</v>
      </c>
      <c r="EAT1" s="287" t="s">
        <v>366</v>
      </c>
      <c r="EAU1" s="287" t="s">
        <v>366</v>
      </c>
      <c r="EAV1" s="287" t="s">
        <v>366</v>
      </c>
      <c r="EAW1" s="287" t="s">
        <v>366</v>
      </c>
      <c r="EAX1" s="287" t="s">
        <v>366</v>
      </c>
      <c r="EAY1" s="287" t="s">
        <v>366</v>
      </c>
      <c r="EAZ1" s="287" t="s">
        <v>366</v>
      </c>
      <c r="EBA1" s="287" t="s">
        <v>366</v>
      </c>
      <c r="EBB1" s="287" t="s">
        <v>366</v>
      </c>
      <c r="EBC1" s="287" t="s">
        <v>366</v>
      </c>
      <c r="EBD1" s="287" t="s">
        <v>366</v>
      </c>
      <c r="EBE1" s="287" t="s">
        <v>366</v>
      </c>
      <c r="EBF1" s="287" t="s">
        <v>366</v>
      </c>
      <c r="EBG1" s="287" t="s">
        <v>366</v>
      </c>
      <c r="EBH1" s="287" t="s">
        <v>366</v>
      </c>
      <c r="EBI1" s="287" t="s">
        <v>366</v>
      </c>
      <c r="EBJ1" s="287" t="s">
        <v>366</v>
      </c>
      <c r="EBK1" s="287" t="s">
        <v>366</v>
      </c>
      <c r="EBL1" s="287" t="s">
        <v>366</v>
      </c>
      <c r="EBM1" s="287" t="s">
        <v>366</v>
      </c>
      <c r="EBN1" s="287" t="s">
        <v>366</v>
      </c>
      <c r="EBO1" s="287" t="s">
        <v>366</v>
      </c>
      <c r="EBP1" s="287" t="s">
        <v>366</v>
      </c>
      <c r="EBQ1" s="287" t="s">
        <v>366</v>
      </c>
      <c r="EBR1" s="287" t="s">
        <v>366</v>
      </c>
      <c r="EBS1" s="287" t="s">
        <v>366</v>
      </c>
      <c r="EBT1" s="287" t="s">
        <v>366</v>
      </c>
      <c r="EBU1" s="287" t="s">
        <v>366</v>
      </c>
      <c r="EBV1" s="287" t="s">
        <v>366</v>
      </c>
      <c r="EBW1" s="287" t="s">
        <v>366</v>
      </c>
      <c r="EBX1" s="287" t="s">
        <v>366</v>
      </c>
      <c r="EBY1" s="287" t="s">
        <v>366</v>
      </c>
      <c r="EBZ1" s="287" t="s">
        <v>366</v>
      </c>
      <c r="ECA1" s="287" t="s">
        <v>366</v>
      </c>
      <c r="ECB1" s="287" t="s">
        <v>366</v>
      </c>
      <c r="ECC1" s="287" t="s">
        <v>366</v>
      </c>
      <c r="ECD1" s="287" t="s">
        <v>366</v>
      </c>
      <c r="ECE1" s="287" t="s">
        <v>366</v>
      </c>
      <c r="ECF1" s="287" t="s">
        <v>366</v>
      </c>
      <c r="ECG1" s="287" t="s">
        <v>366</v>
      </c>
      <c r="ECH1" s="287" t="s">
        <v>366</v>
      </c>
      <c r="ECI1" s="287" t="s">
        <v>366</v>
      </c>
      <c r="ECJ1" s="287" t="s">
        <v>366</v>
      </c>
      <c r="ECK1" s="287" t="s">
        <v>366</v>
      </c>
      <c r="ECL1" s="287" t="s">
        <v>366</v>
      </c>
      <c r="ECM1" s="287" t="s">
        <v>366</v>
      </c>
      <c r="ECN1" s="287" t="s">
        <v>366</v>
      </c>
      <c r="ECO1" s="287" t="s">
        <v>366</v>
      </c>
      <c r="ECP1" s="287" t="s">
        <v>366</v>
      </c>
      <c r="ECQ1" s="287" t="s">
        <v>366</v>
      </c>
      <c r="ECR1" s="287" t="s">
        <v>366</v>
      </c>
      <c r="ECS1" s="287" t="s">
        <v>366</v>
      </c>
      <c r="ECT1" s="287" t="s">
        <v>366</v>
      </c>
      <c r="ECU1" s="287" t="s">
        <v>366</v>
      </c>
      <c r="ECV1" s="287" t="s">
        <v>366</v>
      </c>
      <c r="ECW1" s="287" t="s">
        <v>366</v>
      </c>
      <c r="ECX1" s="287" t="s">
        <v>366</v>
      </c>
      <c r="ECY1" s="287" t="s">
        <v>366</v>
      </c>
      <c r="ECZ1" s="287" t="s">
        <v>366</v>
      </c>
      <c r="EDA1" s="287" t="s">
        <v>366</v>
      </c>
      <c r="EDB1" s="287" t="s">
        <v>366</v>
      </c>
      <c r="EDC1" s="287" t="s">
        <v>366</v>
      </c>
      <c r="EDD1" s="287" t="s">
        <v>366</v>
      </c>
      <c r="EDE1" s="287" t="s">
        <v>366</v>
      </c>
      <c r="EDF1" s="287" t="s">
        <v>366</v>
      </c>
      <c r="EDG1" s="287" t="s">
        <v>366</v>
      </c>
      <c r="EDH1" s="287" t="s">
        <v>366</v>
      </c>
      <c r="EDI1" s="287" t="s">
        <v>366</v>
      </c>
      <c r="EDJ1" s="287" t="s">
        <v>366</v>
      </c>
      <c r="EDK1" s="287" t="s">
        <v>366</v>
      </c>
      <c r="EDL1" s="287" t="s">
        <v>366</v>
      </c>
      <c r="EDM1" s="287" t="s">
        <v>366</v>
      </c>
      <c r="EDN1" s="287" t="s">
        <v>366</v>
      </c>
      <c r="EDO1" s="287" t="s">
        <v>366</v>
      </c>
      <c r="EDP1" s="287" t="s">
        <v>366</v>
      </c>
      <c r="EDQ1" s="287" t="s">
        <v>366</v>
      </c>
      <c r="EDR1" s="287" t="s">
        <v>366</v>
      </c>
      <c r="EDS1" s="287" t="s">
        <v>366</v>
      </c>
      <c r="EDT1" s="287" t="s">
        <v>366</v>
      </c>
      <c r="EDU1" s="287" t="s">
        <v>366</v>
      </c>
      <c r="EDV1" s="287" t="s">
        <v>366</v>
      </c>
      <c r="EDW1" s="287" t="s">
        <v>366</v>
      </c>
      <c r="EDX1" s="287" t="s">
        <v>366</v>
      </c>
      <c r="EDY1" s="287" t="s">
        <v>366</v>
      </c>
      <c r="EDZ1" s="287" t="s">
        <v>366</v>
      </c>
      <c r="EEA1" s="287" t="s">
        <v>366</v>
      </c>
      <c r="EEB1" s="287" t="s">
        <v>366</v>
      </c>
      <c r="EEC1" s="287" t="s">
        <v>366</v>
      </c>
      <c r="EED1" s="287" t="s">
        <v>366</v>
      </c>
      <c r="EEE1" s="287" t="s">
        <v>366</v>
      </c>
      <c r="EEF1" s="287" t="s">
        <v>366</v>
      </c>
      <c r="EEG1" s="287" t="s">
        <v>366</v>
      </c>
      <c r="EEH1" s="287" t="s">
        <v>366</v>
      </c>
      <c r="EEI1" s="287" t="s">
        <v>366</v>
      </c>
      <c r="EEJ1" s="287" t="s">
        <v>366</v>
      </c>
      <c r="EEK1" s="287" t="s">
        <v>366</v>
      </c>
      <c r="EEL1" s="287" t="s">
        <v>366</v>
      </c>
      <c r="EEM1" s="287" t="s">
        <v>366</v>
      </c>
      <c r="EEN1" s="287" t="s">
        <v>366</v>
      </c>
      <c r="EEO1" s="287" t="s">
        <v>366</v>
      </c>
      <c r="EEP1" s="287" t="s">
        <v>366</v>
      </c>
      <c r="EEQ1" s="287" t="s">
        <v>366</v>
      </c>
      <c r="EER1" s="287" t="s">
        <v>366</v>
      </c>
      <c r="EES1" s="287" t="s">
        <v>366</v>
      </c>
      <c r="EET1" s="287" t="s">
        <v>366</v>
      </c>
      <c r="EEU1" s="287" t="s">
        <v>366</v>
      </c>
      <c r="EEV1" s="287" t="s">
        <v>366</v>
      </c>
      <c r="EEW1" s="287" t="s">
        <v>366</v>
      </c>
      <c r="EEX1" s="287" t="s">
        <v>366</v>
      </c>
      <c r="EEY1" s="287" t="s">
        <v>366</v>
      </c>
      <c r="EEZ1" s="287" t="s">
        <v>366</v>
      </c>
      <c r="EFA1" s="287" t="s">
        <v>366</v>
      </c>
      <c r="EFB1" s="287" t="s">
        <v>366</v>
      </c>
      <c r="EFC1" s="287" t="s">
        <v>366</v>
      </c>
      <c r="EFD1" s="287" t="s">
        <v>366</v>
      </c>
      <c r="EFE1" s="287" t="s">
        <v>366</v>
      </c>
      <c r="EFF1" s="287" t="s">
        <v>366</v>
      </c>
      <c r="EFG1" s="287" t="s">
        <v>366</v>
      </c>
      <c r="EFH1" s="287" t="s">
        <v>366</v>
      </c>
      <c r="EFI1" s="287" t="s">
        <v>366</v>
      </c>
      <c r="EFJ1" s="287" t="s">
        <v>366</v>
      </c>
      <c r="EFK1" s="287" t="s">
        <v>366</v>
      </c>
      <c r="EFL1" s="287" t="s">
        <v>366</v>
      </c>
      <c r="EFM1" s="287" t="s">
        <v>366</v>
      </c>
      <c r="EFN1" s="287" t="s">
        <v>366</v>
      </c>
      <c r="EFO1" s="287" t="s">
        <v>366</v>
      </c>
      <c r="EFP1" s="287" t="s">
        <v>366</v>
      </c>
      <c r="EFQ1" s="287" t="s">
        <v>366</v>
      </c>
      <c r="EFR1" s="287" t="s">
        <v>366</v>
      </c>
      <c r="EFS1" s="287" t="s">
        <v>366</v>
      </c>
      <c r="EFT1" s="287" t="s">
        <v>366</v>
      </c>
      <c r="EFU1" s="287" t="s">
        <v>366</v>
      </c>
      <c r="EFV1" s="287" t="s">
        <v>366</v>
      </c>
      <c r="EFW1" s="287" t="s">
        <v>366</v>
      </c>
      <c r="EFX1" s="287" t="s">
        <v>366</v>
      </c>
      <c r="EFY1" s="287" t="s">
        <v>366</v>
      </c>
      <c r="EFZ1" s="287" t="s">
        <v>366</v>
      </c>
      <c r="EGA1" s="287" t="s">
        <v>366</v>
      </c>
      <c r="EGB1" s="287" t="s">
        <v>366</v>
      </c>
      <c r="EGC1" s="287" t="s">
        <v>366</v>
      </c>
      <c r="EGD1" s="287" t="s">
        <v>366</v>
      </c>
      <c r="EGE1" s="287" t="s">
        <v>366</v>
      </c>
      <c r="EGF1" s="287" t="s">
        <v>366</v>
      </c>
      <c r="EGG1" s="287" t="s">
        <v>366</v>
      </c>
      <c r="EGH1" s="287" t="s">
        <v>366</v>
      </c>
      <c r="EGI1" s="287" t="s">
        <v>366</v>
      </c>
      <c r="EGJ1" s="287" t="s">
        <v>366</v>
      </c>
      <c r="EGK1" s="287" t="s">
        <v>366</v>
      </c>
      <c r="EGL1" s="287" t="s">
        <v>366</v>
      </c>
      <c r="EGM1" s="287" t="s">
        <v>366</v>
      </c>
      <c r="EGN1" s="287" t="s">
        <v>366</v>
      </c>
      <c r="EGO1" s="287" t="s">
        <v>366</v>
      </c>
      <c r="EGP1" s="287" t="s">
        <v>366</v>
      </c>
      <c r="EGQ1" s="287" t="s">
        <v>366</v>
      </c>
      <c r="EGR1" s="287" t="s">
        <v>366</v>
      </c>
      <c r="EGS1" s="287" t="s">
        <v>366</v>
      </c>
      <c r="EGT1" s="287" t="s">
        <v>366</v>
      </c>
      <c r="EGU1" s="287" t="s">
        <v>366</v>
      </c>
      <c r="EGV1" s="287" t="s">
        <v>366</v>
      </c>
      <c r="EGW1" s="287" t="s">
        <v>366</v>
      </c>
      <c r="EGX1" s="287" t="s">
        <v>366</v>
      </c>
      <c r="EGY1" s="287" t="s">
        <v>366</v>
      </c>
      <c r="EGZ1" s="287" t="s">
        <v>366</v>
      </c>
      <c r="EHA1" s="287" t="s">
        <v>366</v>
      </c>
      <c r="EHB1" s="287" t="s">
        <v>366</v>
      </c>
      <c r="EHC1" s="287" t="s">
        <v>366</v>
      </c>
      <c r="EHD1" s="287" t="s">
        <v>366</v>
      </c>
      <c r="EHE1" s="287" t="s">
        <v>366</v>
      </c>
      <c r="EHF1" s="287" t="s">
        <v>366</v>
      </c>
      <c r="EHG1" s="287" t="s">
        <v>366</v>
      </c>
      <c r="EHH1" s="287" t="s">
        <v>366</v>
      </c>
      <c r="EHI1" s="287" t="s">
        <v>366</v>
      </c>
      <c r="EHJ1" s="287" t="s">
        <v>366</v>
      </c>
      <c r="EHK1" s="287" t="s">
        <v>366</v>
      </c>
      <c r="EHL1" s="287" t="s">
        <v>366</v>
      </c>
      <c r="EHM1" s="287" t="s">
        <v>366</v>
      </c>
      <c r="EHN1" s="287" t="s">
        <v>366</v>
      </c>
      <c r="EHO1" s="287" t="s">
        <v>366</v>
      </c>
      <c r="EHP1" s="287" t="s">
        <v>366</v>
      </c>
      <c r="EHQ1" s="287" t="s">
        <v>366</v>
      </c>
      <c r="EHR1" s="287" t="s">
        <v>366</v>
      </c>
      <c r="EHS1" s="287" t="s">
        <v>366</v>
      </c>
      <c r="EHT1" s="287" t="s">
        <v>366</v>
      </c>
      <c r="EHU1" s="287" t="s">
        <v>366</v>
      </c>
      <c r="EHV1" s="287" t="s">
        <v>366</v>
      </c>
      <c r="EHW1" s="287" t="s">
        <v>366</v>
      </c>
      <c r="EHX1" s="287" t="s">
        <v>366</v>
      </c>
      <c r="EHY1" s="287" t="s">
        <v>366</v>
      </c>
      <c r="EHZ1" s="287" t="s">
        <v>366</v>
      </c>
      <c r="EIA1" s="287" t="s">
        <v>366</v>
      </c>
      <c r="EIB1" s="287" t="s">
        <v>366</v>
      </c>
      <c r="EIC1" s="287" t="s">
        <v>366</v>
      </c>
      <c r="EID1" s="287" t="s">
        <v>366</v>
      </c>
      <c r="EIE1" s="287" t="s">
        <v>366</v>
      </c>
      <c r="EIF1" s="287" t="s">
        <v>366</v>
      </c>
      <c r="EIG1" s="287" t="s">
        <v>366</v>
      </c>
      <c r="EIH1" s="287" t="s">
        <v>366</v>
      </c>
      <c r="EII1" s="287" t="s">
        <v>366</v>
      </c>
      <c r="EIJ1" s="287" t="s">
        <v>366</v>
      </c>
      <c r="EIK1" s="287" t="s">
        <v>366</v>
      </c>
      <c r="EIL1" s="287" t="s">
        <v>366</v>
      </c>
      <c r="EIM1" s="287" t="s">
        <v>366</v>
      </c>
      <c r="EIN1" s="287" t="s">
        <v>366</v>
      </c>
      <c r="EIO1" s="287" t="s">
        <v>366</v>
      </c>
      <c r="EIP1" s="287" t="s">
        <v>366</v>
      </c>
      <c r="EIQ1" s="287" t="s">
        <v>366</v>
      </c>
      <c r="EIR1" s="287" t="s">
        <v>366</v>
      </c>
      <c r="EIS1" s="287" t="s">
        <v>366</v>
      </c>
      <c r="EIT1" s="287" t="s">
        <v>366</v>
      </c>
      <c r="EIU1" s="287" t="s">
        <v>366</v>
      </c>
      <c r="EIV1" s="287" t="s">
        <v>366</v>
      </c>
      <c r="EIW1" s="287" t="s">
        <v>366</v>
      </c>
      <c r="EIX1" s="287" t="s">
        <v>366</v>
      </c>
      <c r="EIY1" s="287" t="s">
        <v>366</v>
      </c>
      <c r="EIZ1" s="287" t="s">
        <v>366</v>
      </c>
      <c r="EJA1" s="287" t="s">
        <v>366</v>
      </c>
      <c r="EJB1" s="287" t="s">
        <v>366</v>
      </c>
      <c r="EJC1" s="287" t="s">
        <v>366</v>
      </c>
      <c r="EJD1" s="287" t="s">
        <v>366</v>
      </c>
      <c r="EJE1" s="287" t="s">
        <v>366</v>
      </c>
      <c r="EJF1" s="287" t="s">
        <v>366</v>
      </c>
      <c r="EJG1" s="287" t="s">
        <v>366</v>
      </c>
      <c r="EJH1" s="287" t="s">
        <v>366</v>
      </c>
      <c r="EJI1" s="287" t="s">
        <v>366</v>
      </c>
      <c r="EJJ1" s="287" t="s">
        <v>366</v>
      </c>
      <c r="EJK1" s="287" t="s">
        <v>366</v>
      </c>
      <c r="EJL1" s="287" t="s">
        <v>366</v>
      </c>
      <c r="EJM1" s="287" t="s">
        <v>366</v>
      </c>
      <c r="EJN1" s="287" t="s">
        <v>366</v>
      </c>
      <c r="EJO1" s="287" t="s">
        <v>366</v>
      </c>
      <c r="EJP1" s="287" t="s">
        <v>366</v>
      </c>
      <c r="EJQ1" s="287" t="s">
        <v>366</v>
      </c>
      <c r="EJR1" s="287" t="s">
        <v>366</v>
      </c>
      <c r="EJS1" s="287" t="s">
        <v>366</v>
      </c>
      <c r="EJT1" s="287" t="s">
        <v>366</v>
      </c>
      <c r="EJU1" s="287" t="s">
        <v>366</v>
      </c>
      <c r="EJV1" s="287" t="s">
        <v>366</v>
      </c>
      <c r="EJW1" s="287" t="s">
        <v>366</v>
      </c>
      <c r="EJX1" s="287" t="s">
        <v>366</v>
      </c>
      <c r="EJY1" s="287" t="s">
        <v>366</v>
      </c>
      <c r="EJZ1" s="287" t="s">
        <v>366</v>
      </c>
      <c r="EKA1" s="287" t="s">
        <v>366</v>
      </c>
      <c r="EKB1" s="287" t="s">
        <v>366</v>
      </c>
      <c r="EKC1" s="287" t="s">
        <v>366</v>
      </c>
      <c r="EKD1" s="287" t="s">
        <v>366</v>
      </c>
      <c r="EKE1" s="287" t="s">
        <v>366</v>
      </c>
      <c r="EKF1" s="287" t="s">
        <v>366</v>
      </c>
      <c r="EKG1" s="287" t="s">
        <v>366</v>
      </c>
      <c r="EKH1" s="287" t="s">
        <v>366</v>
      </c>
      <c r="EKI1" s="287" t="s">
        <v>366</v>
      </c>
      <c r="EKJ1" s="287" t="s">
        <v>366</v>
      </c>
      <c r="EKK1" s="287" t="s">
        <v>366</v>
      </c>
      <c r="EKL1" s="287" t="s">
        <v>366</v>
      </c>
      <c r="EKM1" s="287" t="s">
        <v>366</v>
      </c>
      <c r="EKN1" s="287" t="s">
        <v>366</v>
      </c>
      <c r="EKO1" s="287" t="s">
        <v>366</v>
      </c>
      <c r="EKP1" s="287" t="s">
        <v>366</v>
      </c>
      <c r="EKQ1" s="287" t="s">
        <v>366</v>
      </c>
      <c r="EKR1" s="287" t="s">
        <v>366</v>
      </c>
      <c r="EKS1" s="287" t="s">
        <v>366</v>
      </c>
      <c r="EKT1" s="287" t="s">
        <v>366</v>
      </c>
      <c r="EKU1" s="287" t="s">
        <v>366</v>
      </c>
      <c r="EKV1" s="287" t="s">
        <v>366</v>
      </c>
      <c r="EKW1" s="287" t="s">
        <v>366</v>
      </c>
      <c r="EKX1" s="287" t="s">
        <v>366</v>
      </c>
      <c r="EKY1" s="287" t="s">
        <v>366</v>
      </c>
      <c r="EKZ1" s="287" t="s">
        <v>366</v>
      </c>
      <c r="ELA1" s="287" t="s">
        <v>366</v>
      </c>
      <c r="ELB1" s="287" t="s">
        <v>366</v>
      </c>
      <c r="ELC1" s="287" t="s">
        <v>366</v>
      </c>
      <c r="ELD1" s="287" t="s">
        <v>366</v>
      </c>
      <c r="ELE1" s="287" t="s">
        <v>366</v>
      </c>
      <c r="ELF1" s="287" t="s">
        <v>366</v>
      </c>
      <c r="ELG1" s="287" t="s">
        <v>366</v>
      </c>
      <c r="ELH1" s="287" t="s">
        <v>366</v>
      </c>
      <c r="ELI1" s="287" t="s">
        <v>366</v>
      </c>
      <c r="ELJ1" s="287" t="s">
        <v>366</v>
      </c>
      <c r="ELK1" s="287" t="s">
        <v>366</v>
      </c>
      <c r="ELL1" s="287" t="s">
        <v>366</v>
      </c>
      <c r="ELM1" s="287" t="s">
        <v>366</v>
      </c>
      <c r="ELN1" s="287" t="s">
        <v>366</v>
      </c>
      <c r="ELO1" s="287" t="s">
        <v>366</v>
      </c>
      <c r="ELP1" s="287" t="s">
        <v>366</v>
      </c>
      <c r="ELQ1" s="287" t="s">
        <v>366</v>
      </c>
      <c r="ELR1" s="287" t="s">
        <v>366</v>
      </c>
      <c r="ELS1" s="287" t="s">
        <v>366</v>
      </c>
      <c r="ELT1" s="287" t="s">
        <v>366</v>
      </c>
      <c r="ELU1" s="287" t="s">
        <v>366</v>
      </c>
      <c r="ELV1" s="287" t="s">
        <v>366</v>
      </c>
      <c r="ELW1" s="287" t="s">
        <v>366</v>
      </c>
      <c r="ELX1" s="287" t="s">
        <v>366</v>
      </c>
      <c r="ELY1" s="287" t="s">
        <v>366</v>
      </c>
      <c r="ELZ1" s="287" t="s">
        <v>366</v>
      </c>
      <c r="EMA1" s="287" t="s">
        <v>366</v>
      </c>
      <c r="EMB1" s="287" t="s">
        <v>366</v>
      </c>
      <c r="EMC1" s="287" t="s">
        <v>366</v>
      </c>
      <c r="EMD1" s="287" t="s">
        <v>366</v>
      </c>
      <c r="EME1" s="287" t="s">
        <v>366</v>
      </c>
      <c r="EMF1" s="287" t="s">
        <v>366</v>
      </c>
      <c r="EMG1" s="287" t="s">
        <v>366</v>
      </c>
      <c r="EMH1" s="287" t="s">
        <v>366</v>
      </c>
      <c r="EMI1" s="287" t="s">
        <v>366</v>
      </c>
      <c r="EMJ1" s="287" t="s">
        <v>366</v>
      </c>
      <c r="EMK1" s="287" t="s">
        <v>366</v>
      </c>
      <c r="EML1" s="287" t="s">
        <v>366</v>
      </c>
      <c r="EMM1" s="287" t="s">
        <v>366</v>
      </c>
      <c r="EMN1" s="287" t="s">
        <v>366</v>
      </c>
      <c r="EMO1" s="287" t="s">
        <v>366</v>
      </c>
      <c r="EMP1" s="287" t="s">
        <v>366</v>
      </c>
      <c r="EMQ1" s="287" t="s">
        <v>366</v>
      </c>
      <c r="EMR1" s="287" t="s">
        <v>366</v>
      </c>
      <c r="EMS1" s="287" t="s">
        <v>366</v>
      </c>
      <c r="EMT1" s="287" t="s">
        <v>366</v>
      </c>
      <c r="EMU1" s="287" t="s">
        <v>366</v>
      </c>
      <c r="EMV1" s="287" t="s">
        <v>366</v>
      </c>
      <c r="EMW1" s="287" t="s">
        <v>366</v>
      </c>
      <c r="EMX1" s="287" t="s">
        <v>366</v>
      </c>
      <c r="EMY1" s="287" t="s">
        <v>366</v>
      </c>
      <c r="EMZ1" s="287" t="s">
        <v>366</v>
      </c>
      <c r="ENA1" s="287" t="s">
        <v>366</v>
      </c>
      <c r="ENB1" s="287" t="s">
        <v>366</v>
      </c>
      <c r="ENC1" s="287" t="s">
        <v>366</v>
      </c>
      <c r="END1" s="287" t="s">
        <v>366</v>
      </c>
      <c r="ENE1" s="287" t="s">
        <v>366</v>
      </c>
      <c r="ENF1" s="287" t="s">
        <v>366</v>
      </c>
      <c r="ENG1" s="287" t="s">
        <v>366</v>
      </c>
      <c r="ENH1" s="287" t="s">
        <v>366</v>
      </c>
      <c r="ENI1" s="287" t="s">
        <v>366</v>
      </c>
      <c r="ENJ1" s="287" t="s">
        <v>366</v>
      </c>
      <c r="ENK1" s="287" t="s">
        <v>366</v>
      </c>
      <c r="ENL1" s="287" t="s">
        <v>366</v>
      </c>
      <c r="ENM1" s="287" t="s">
        <v>366</v>
      </c>
      <c r="ENN1" s="287" t="s">
        <v>366</v>
      </c>
      <c r="ENO1" s="287" t="s">
        <v>366</v>
      </c>
      <c r="ENP1" s="287" t="s">
        <v>366</v>
      </c>
      <c r="ENQ1" s="287" t="s">
        <v>366</v>
      </c>
      <c r="ENR1" s="287" t="s">
        <v>366</v>
      </c>
      <c r="ENS1" s="287" t="s">
        <v>366</v>
      </c>
      <c r="ENT1" s="287" t="s">
        <v>366</v>
      </c>
      <c r="ENU1" s="287" t="s">
        <v>366</v>
      </c>
      <c r="ENV1" s="287" t="s">
        <v>366</v>
      </c>
      <c r="ENW1" s="287" t="s">
        <v>366</v>
      </c>
      <c r="ENX1" s="287" t="s">
        <v>366</v>
      </c>
      <c r="ENY1" s="287" t="s">
        <v>366</v>
      </c>
      <c r="ENZ1" s="287" t="s">
        <v>366</v>
      </c>
      <c r="EOA1" s="287" t="s">
        <v>366</v>
      </c>
      <c r="EOB1" s="287" t="s">
        <v>366</v>
      </c>
      <c r="EOC1" s="287" t="s">
        <v>366</v>
      </c>
      <c r="EOD1" s="287" t="s">
        <v>366</v>
      </c>
      <c r="EOE1" s="287" t="s">
        <v>366</v>
      </c>
      <c r="EOF1" s="287" t="s">
        <v>366</v>
      </c>
      <c r="EOG1" s="287" t="s">
        <v>366</v>
      </c>
      <c r="EOH1" s="287" t="s">
        <v>366</v>
      </c>
      <c r="EOI1" s="287" t="s">
        <v>366</v>
      </c>
      <c r="EOJ1" s="287" t="s">
        <v>366</v>
      </c>
      <c r="EOK1" s="287" t="s">
        <v>366</v>
      </c>
      <c r="EOL1" s="287" t="s">
        <v>366</v>
      </c>
      <c r="EOM1" s="287" t="s">
        <v>366</v>
      </c>
      <c r="EON1" s="287" t="s">
        <v>366</v>
      </c>
      <c r="EOO1" s="287" t="s">
        <v>366</v>
      </c>
      <c r="EOP1" s="287" t="s">
        <v>366</v>
      </c>
      <c r="EOQ1" s="287" t="s">
        <v>366</v>
      </c>
      <c r="EOR1" s="287" t="s">
        <v>366</v>
      </c>
      <c r="EOS1" s="287" t="s">
        <v>366</v>
      </c>
      <c r="EOT1" s="287" t="s">
        <v>366</v>
      </c>
      <c r="EOU1" s="287" t="s">
        <v>366</v>
      </c>
      <c r="EOV1" s="287" t="s">
        <v>366</v>
      </c>
      <c r="EOW1" s="287" t="s">
        <v>366</v>
      </c>
      <c r="EOX1" s="287" t="s">
        <v>366</v>
      </c>
      <c r="EOY1" s="287" t="s">
        <v>366</v>
      </c>
      <c r="EOZ1" s="287" t="s">
        <v>366</v>
      </c>
      <c r="EPA1" s="287" t="s">
        <v>366</v>
      </c>
      <c r="EPB1" s="287" t="s">
        <v>366</v>
      </c>
      <c r="EPC1" s="287" t="s">
        <v>366</v>
      </c>
      <c r="EPD1" s="287" t="s">
        <v>366</v>
      </c>
      <c r="EPE1" s="287" t="s">
        <v>366</v>
      </c>
      <c r="EPF1" s="287" t="s">
        <v>366</v>
      </c>
      <c r="EPG1" s="287" t="s">
        <v>366</v>
      </c>
      <c r="EPH1" s="287" t="s">
        <v>366</v>
      </c>
      <c r="EPI1" s="287" t="s">
        <v>366</v>
      </c>
      <c r="EPJ1" s="287" t="s">
        <v>366</v>
      </c>
      <c r="EPK1" s="287" t="s">
        <v>366</v>
      </c>
      <c r="EPL1" s="287" t="s">
        <v>366</v>
      </c>
      <c r="EPM1" s="287" t="s">
        <v>366</v>
      </c>
      <c r="EPN1" s="287" t="s">
        <v>366</v>
      </c>
      <c r="EPO1" s="287" t="s">
        <v>366</v>
      </c>
      <c r="EPP1" s="287" t="s">
        <v>366</v>
      </c>
      <c r="EPQ1" s="287" t="s">
        <v>366</v>
      </c>
      <c r="EPR1" s="287" t="s">
        <v>366</v>
      </c>
      <c r="EPS1" s="287" t="s">
        <v>366</v>
      </c>
      <c r="EPT1" s="287" t="s">
        <v>366</v>
      </c>
      <c r="EPU1" s="287" t="s">
        <v>366</v>
      </c>
      <c r="EPV1" s="287" t="s">
        <v>366</v>
      </c>
      <c r="EPW1" s="287" t="s">
        <v>366</v>
      </c>
      <c r="EPX1" s="287" t="s">
        <v>366</v>
      </c>
      <c r="EPY1" s="287" t="s">
        <v>366</v>
      </c>
      <c r="EPZ1" s="287" t="s">
        <v>366</v>
      </c>
      <c r="EQA1" s="287" t="s">
        <v>366</v>
      </c>
      <c r="EQB1" s="287" t="s">
        <v>366</v>
      </c>
      <c r="EQC1" s="287" t="s">
        <v>366</v>
      </c>
      <c r="EQD1" s="287" t="s">
        <v>366</v>
      </c>
      <c r="EQE1" s="287" t="s">
        <v>366</v>
      </c>
      <c r="EQF1" s="287" t="s">
        <v>366</v>
      </c>
      <c r="EQG1" s="287" t="s">
        <v>366</v>
      </c>
      <c r="EQH1" s="287" t="s">
        <v>366</v>
      </c>
      <c r="EQI1" s="287" t="s">
        <v>366</v>
      </c>
      <c r="EQJ1" s="287" t="s">
        <v>366</v>
      </c>
      <c r="EQK1" s="287" t="s">
        <v>366</v>
      </c>
      <c r="EQL1" s="287" t="s">
        <v>366</v>
      </c>
      <c r="EQM1" s="287" t="s">
        <v>366</v>
      </c>
      <c r="EQN1" s="287" t="s">
        <v>366</v>
      </c>
      <c r="EQO1" s="287" t="s">
        <v>366</v>
      </c>
      <c r="EQP1" s="287" t="s">
        <v>366</v>
      </c>
      <c r="EQQ1" s="287" t="s">
        <v>366</v>
      </c>
      <c r="EQR1" s="287" t="s">
        <v>366</v>
      </c>
      <c r="EQS1" s="287" t="s">
        <v>366</v>
      </c>
      <c r="EQT1" s="287" t="s">
        <v>366</v>
      </c>
      <c r="EQU1" s="287" t="s">
        <v>366</v>
      </c>
      <c r="EQV1" s="287" t="s">
        <v>366</v>
      </c>
      <c r="EQW1" s="287" t="s">
        <v>366</v>
      </c>
      <c r="EQX1" s="287" t="s">
        <v>366</v>
      </c>
      <c r="EQY1" s="287" t="s">
        <v>366</v>
      </c>
      <c r="EQZ1" s="287" t="s">
        <v>366</v>
      </c>
      <c r="ERA1" s="287" t="s">
        <v>366</v>
      </c>
      <c r="ERB1" s="287" t="s">
        <v>366</v>
      </c>
      <c r="ERC1" s="287" t="s">
        <v>366</v>
      </c>
      <c r="ERD1" s="287" t="s">
        <v>366</v>
      </c>
      <c r="ERE1" s="287" t="s">
        <v>366</v>
      </c>
      <c r="ERF1" s="287" t="s">
        <v>366</v>
      </c>
      <c r="ERG1" s="287" t="s">
        <v>366</v>
      </c>
      <c r="ERH1" s="287" t="s">
        <v>366</v>
      </c>
      <c r="ERI1" s="287" t="s">
        <v>366</v>
      </c>
      <c r="ERJ1" s="287" t="s">
        <v>366</v>
      </c>
      <c r="ERK1" s="287" t="s">
        <v>366</v>
      </c>
      <c r="ERL1" s="287" t="s">
        <v>366</v>
      </c>
      <c r="ERM1" s="287" t="s">
        <v>366</v>
      </c>
      <c r="ERN1" s="287" t="s">
        <v>366</v>
      </c>
      <c r="ERO1" s="287" t="s">
        <v>366</v>
      </c>
      <c r="ERP1" s="287" t="s">
        <v>366</v>
      </c>
      <c r="ERQ1" s="287" t="s">
        <v>366</v>
      </c>
      <c r="ERR1" s="287" t="s">
        <v>366</v>
      </c>
      <c r="ERS1" s="287" t="s">
        <v>366</v>
      </c>
      <c r="ERT1" s="287" t="s">
        <v>366</v>
      </c>
      <c r="ERU1" s="287" t="s">
        <v>366</v>
      </c>
      <c r="ERV1" s="287" t="s">
        <v>366</v>
      </c>
      <c r="ERW1" s="287" t="s">
        <v>366</v>
      </c>
      <c r="ERX1" s="287" t="s">
        <v>366</v>
      </c>
      <c r="ERY1" s="287" t="s">
        <v>366</v>
      </c>
      <c r="ERZ1" s="287" t="s">
        <v>366</v>
      </c>
      <c r="ESA1" s="287" t="s">
        <v>366</v>
      </c>
      <c r="ESB1" s="287" t="s">
        <v>366</v>
      </c>
      <c r="ESC1" s="287" t="s">
        <v>366</v>
      </c>
      <c r="ESD1" s="287" t="s">
        <v>366</v>
      </c>
      <c r="ESE1" s="287" t="s">
        <v>366</v>
      </c>
      <c r="ESF1" s="287" t="s">
        <v>366</v>
      </c>
      <c r="ESG1" s="287" t="s">
        <v>366</v>
      </c>
      <c r="ESH1" s="287" t="s">
        <v>366</v>
      </c>
      <c r="ESI1" s="287" t="s">
        <v>366</v>
      </c>
      <c r="ESJ1" s="287" t="s">
        <v>366</v>
      </c>
      <c r="ESK1" s="287" t="s">
        <v>366</v>
      </c>
      <c r="ESL1" s="287" t="s">
        <v>366</v>
      </c>
      <c r="ESM1" s="287" t="s">
        <v>366</v>
      </c>
      <c r="ESN1" s="287" t="s">
        <v>366</v>
      </c>
      <c r="ESO1" s="287" t="s">
        <v>366</v>
      </c>
      <c r="ESP1" s="287" t="s">
        <v>366</v>
      </c>
      <c r="ESQ1" s="287" t="s">
        <v>366</v>
      </c>
      <c r="ESR1" s="287" t="s">
        <v>366</v>
      </c>
      <c r="ESS1" s="287" t="s">
        <v>366</v>
      </c>
      <c r="EST1" s="287" t="s">
        <v>366</v>
      </c>
      <c r="ESU1" s="287" t="s">
        <v>366</v>
      </c>
      <c r="ESV1" s="287" t="s">
        <v>366</v>
      </c>
      <c r="ESW1" s="287" t="s">
        <v>366</v>
      </c>
      <c r="ESX1" s="287" t="s">
        <v>366</v>
      </c>
      <c r="ESY1" s="287" t="s">
        <v>366</v>
      </c>
      <c r="ESZ1" s="287" t="s">
        <v>366</v>
      </c>
      <c r="ETA1" s="287" t="s">
        <v>366</v>
      </c>
      <c r="ETB1" s="287" t="s">
        <v>366</v>
      </c>
      <c r="ETC1" s="287" t="s">
        <v>366</v>
      </c>
      <c r="ETD1" s="287" t="s">
        <v>366</v>
      </c>
      <c r="ETE1" s="287" t="s">
        <v>366</v>
      </c>
      <c r="ETF1" s="287" t="s">
        <v>366</v>
      </c>
      <c r="ETG1" s="287" t="s">
        <v>366</v>
      </c>
      <c r="ETH1" s="287" t="s">
        <v>366</v>
      </c>
      <c r="ETI1" s="287" t="s">
        <v>366</v>
      </c>
      <c r="ETJ1" s="287" t="s">
        <v>366</v>
      </c>
      <c r="ETK1" s="287" t="s">
        <v>366</v>
      </c>
      <c r="ETL1" s="287" t="s">
        <v>366</v>
      </c>
      <c r="ETM1" s="287" t="s">
        <v>366</v>
      </c>
      <c r="ETN1" s="287" t="s">
        <v>366</v>
      </c>
      <c r="ETO1" s="287" t="s">
        <v>366</v>
      </c>
      <c r="ETP1" s="287" t="s">
        <v>366</v>
      </c>
      <c r="ETQ1" s="287" t="s">
        <v>366</v>
      </c>
      <c r="ETR1" s="287" t="s">
        <v>366</v>
      </c>
      <c r="ETS1" s="287" t="s">
        <v>366</v>
      </c>
      <c r="ETT1" s="287" t="s">
        <v>366</v>
      </c>
      <c r="ETU1" s="287" t="s">
        <v>366</v>
      </c>
      <c r="ETV1" s="287" t="s">
        <v>366</v>
      </c>
      <c r="ETW1" s="287" t="s">
        <v>366</v>
      </c>
      <c r="ETX1" s="287" t="s">
        <v>366</v>
      </c>
      <c r="ETY1" s="287" t="s">
        <v>366</v>
      </c>
      <c r="ETZ1" s="287" t="s">
        <v>366</v>
      </c>
      <c r="EUA1" s="287" t="s">
        <v>366</v>
      </c>
      <c r="EUB1" s="287" t="s">
        <v>366</v>
      </c>
      <c r="EUC1" s="287" t="s">
        <v>366</v>
      </c>
      <c r="EUD1" s="287" t="s">
        <v>366</v>
      </c>
      <c r="EUE1" s="287" t="s">
        <v>366</v>
      </c>
      <c r="EUF1" s="287" t="s">
        <v>366</v>
      </c>
      <c r="EUG1" s="287" t="s">
        <v>366</v>
      </c>
      <c r="EUH1" s="287" t="s">
        <v>366</v>
      </c>
      <c r="EUI1" s="287" t="s">
        <v>366</v>
      </c>
      <c r="EUJ1" s="287" t="s">
        <v>366</v>
      </c>
      <c r="EUK1" s="287" t="s">
        <v>366</v>
      </c>
      <c r="EUL1" s="287" t="s">
        <v>366</v>
      </c>
      <c r="EUM1" s="287" t="s">
        <v>366</v>
      </c>
      <c r="EUN1" s="287" t="s">
        <v>366</v>
      </c>
      <c r="EUO1" s="287" t="s">
        <v>366</v>
      </c>
      <c r="EUP1" s="287" t="s">
        <v>366</v>
      </c>
      <c r="EUQ1" s="287" t="s">
        <v>366</v>
      </c>
      <c r="EUR1" s="287" t="s">
        <v>366</v>
      </c>
      <c r="EUS1" s="287" t="s">
        <v>366</v>
      </c>
      <c r="EUT1" s="287" t="s">
        <v>366</v>
      </c>
      <c r="EUU1" s="287" t="s">
        <v>366</v>
      </c>
      <c r="EUV1" s="287" t="s">
        <v>366</v>
      </c>
      <c r="EUW1" s="287" t="s">
        <v>366</v>
      </c>
      <c r="EUX1" s="287" t="s">
        <v>366</v>
      </c>
      <c r="EUY1" s="287" t="s">
        <v>366</v>
      </c>
      <c r="EUZ1" s="287" t="s">
        <v>366</v>
      </c>
      <c r="EVA1" s="287" t="s">
        <v>366</v>
      </c>
      <c r="EVB1" s="287" t="s">
        <v>366</v>
      </c>
      <c r="EVC1" s="287" t="s">
        <v>366</v>
      </c>
      <c r="EVD1" s="287" t="s">
        <v>366</v>
      </c>
      <c r="EVE1" s="287" t="s">
        <v>366</v>
      </c>
      <c r="EVF1" s="287" t="s">
        <v>366</v>
      </c>
      <c r="EVG1" s="287" t="s">
        <v>366</v>
      </c>
      <c r="EVH1" s="287" t="s">
        <v>366</v>
      </c>
      <c r="EVI1" s="287" t="s">
        <v>366</v>
      </c>
      <c r="EVJ1" s="287" t="s">
        <v>366</v>
      </c>
      <c r="EVK1" s="287" t="s">
        <v>366</v>
      </c>
      <c r="EVL1" s="287" t="s">
        <v>366</v>
      </c>
      <c r="EVM1" s="287" t="s">
        <v>366</v>
      </c>
      <c r="EVN1" s="287" t="s">
        <v>366</v>
      </c>
      <c r="EVO1" s="287" t="s">
        <v>366</v>
      </c>
      <c r="EVP1" s="287" t="s">
        <v>366</v>
      </c>
      <c r="EVQ1" s="287" t="s">
        <v>366</v>
      </c>
      <c r="EVR1" s="287" t="s">
        <v>366</v>
      </c>
      <c r="EVS1" s="287" t="s">
        <v>366</v>
      </c>
      <c r="EVT1" s="287" t="s">
        <v>366</v>
      </c>
      <c r="EVU1" s="287" t="s">
        <v>366</v>
      </c>
      <c r="EVV1" s="287" t="s">
        <v>366</v>
      </c>
      <c r="EVW1" s="287" t="s">
        <v>366</v>
      </c>
      <c r="EVX1" s="287" t="s">
        <v>366</v>
      </c>
      <c r="EVY1" s="287" t="s">
        <v>366</v>
      </c>
      <c r="EVZ1" s="287" t="s">
        <v>366</v>
      </c>
      <c r="EWA1" s="287" t="s">
        <v>366</v>
      </c>
      <c r="EWB1" s="287" t="s">
        <v>366</v>
      </c>
      <c r="EWC1" s="287" t="s">
        <v>366</v>
      </c>
      <c r="EWD1" s="287" t="s">
        <v>366</v>
      </c>
      <c r="EWE1" s="287" t="s">
        <v>366</v>
      </c>
      <c r="EWF1" s="287" t="s">
        <v>366</v>
      </c>
      <c r="EWG1" s="287" t="s">
        <v>366</v>
      </c>
      <c r="EWH1" s="287" t="s">
        <v>366</v>
      </c>
      <c r="EWI1" s="287" t="s">
        <v>366</v>
      </c>
      <c r="EWJ1" s="287" t="s">
        <v>366</v>
      </c>
      <c r="EWK1" s="287" t="s">
        <v>366</v>
      </c>
      <c r="EWL1" s="287" t="s">
        <v>366</v>
      </c>
      <c r="EWM1" s="287" t="s">
        <v>366</v>
      </c>
      <c r="EWN1" s="287" t="s">
        <v>366</v>
      </c>
      <c r="EWO1" s="287" t="s">
        <v>366</v>
      </c>
      <c r="EWP1" s="287" t="s">
        <v>366</v>
      </c>
      <c r="EWQ1" s="287" t="s">
        <v>366</v>
      </c>
      <c r="EWR1" s="287" t="s">
        <v>366</v>
      </c>
      <c r="EWS1" s="287" t="s">
        <v>366</v>
      </c>
      <c r="EWT1" s="287" t="s">
        <v>366</v>
      </c>
      <c r="EWU1" s="287" t="s">
        <v>366</v>
      </c>
      <c r="EWV1" s="287" t="s">
        <v>366</v>
      </c>
      <c r="EWW1" s="287" t="s">
        <v>366</v>
      </c>
      <c r="EWX1" s="287" t="s">
        <v>366</v>
      </c>
      <c r="EWY1" s="287" t="s">
        <v>366</v>
      </c>
      <c r="EWZ1" s="287" t="s">
        <v>366</v>
      </c>
      <c r="EXA1" s="287" t="s">
        <v>366</v>
      </c>
      <c r="EXB1" s="287" t="s">
        <v>366</v>
      </c>
      <c r="EXC1" s="287" t="s">
        <v>366</v>
      </c>
      <c r="EXD1" s="287" t="s">
        <v>366</v>
      </c>
      <c r="EXE1" s="287" t="s">
        <v>366</v>
      </c>
      <c r="EXF1" s="287" t="s">
        <v>366</v>
      </c>
      <c r="EXG1" s="287" t="s">
        <v>366</v>
      </c>
      <c r="EXH1" s="287" t="s">
        <v>366</v>
      </c>
      <c r="EXI1" s="287" t="s">
        <v>366</v>
      </c>
      <c r="EXJ1" s="287" t="s">
        <v>366</v>
      </c>
      <c r="EXK1" s="287" t="s">
        <v>366</v>
      </c>
      <c r="EXL1" s="287" t="s">
        <v>366</v>
      </c>
      <c r="EXM1" s="287" t="s">
        <v>366</v>
      </c>
      <c r="EXN1" s="287" t="s">
        <v>366</v>
      </c>
      <c r="EXO1" s="287" t="s">
        <v>366</v>
      </c>
      <c r="EXP1" s="287" t="s">
        <v>366</v>
      </c>
      <c r="EXQ1" s="287" t="s">
        <v>366</v>
      </c>
      <c r="EXR1" s="287" t="s">
        <v>366</v>
      </c>
      <c r="EXS1" s="287" t="s">
        <v>366</v>
      </c>
      <c r="EXT1" s="287" t="s">
        <v>366</v>
      </c>
      <c r="EXU1" s="287" t="s">
        <v>366</v>
      </c>
      <c r="EXV1" s="287" t="s">
        <v>366</v>
      </c>
      <c r="EXW1" s="287" t="s">
        <v>366</v>
      </c>
      <c r="EXX1" s="287" t="s">
        <v>366</v>
      </c>
      <c r="EXY1" s="287" t="s">
        <v>366</v>
      </c>
      <c r="EXZ1" s="287" t="s">
        <v>366</v>
      </c>
      <c r="EYA1" s="287" t="s">
        <v>366</v>
      </c>
      <c r="EYB1" s="287" t="s">
        <v>366</v>
      </c>
      <c r="EYC1" s="287" t="s">
        <v>366</v>
      </c>
      <c r="EYD1" s="287" t="s">
        <v>366</v>
      </c>
      <c r="EYE1" s="287" t="s">
        <v>366</v>
      </c>
      <c r="EYF1" s="287" t="s">
        <v>366</v>
      </c>
      <c r="EYG1" s="287" t="s">
        <v>366</v>
      </c>
      <c r="EYH1" s="287" t="s">
        <v>366</v>
      </c>
      <c r="EYI1" s="287" t="s">
        <v>366</v>
      </c>
      <c r="EYJ1" s="287" t="s">
        <v>366</v>
      </c>
      <c r="EYK1" s="287" t="s">
        <v>366</v>
      </c>
      <c r="EYL1" s="287" t="s">
        <v>366</v>
      </c>
      <c r="EYM1" s="287" t="s">
        <v>366</v>
      </c>
      <c r="EYN1" s="287" t="s">
        <v>366</v>
      </c>
      <c r="EYO1" s="287" t="s">
        <v>366</v>
      </c>
      <c r="EYP1" s="287" t="s">
        <v>366</v>
      </c>
      <c r="EYQ1" s="287" t="s">
        <v>366</v>
      </c>
      <c r="EYR1" s="287" t="s">
        <v>366</v>
      </c>
      <c r="EYS1" s="287" t="s">
        <v>366</v>
      </c>
      <c r="EYT1" s="287" t="s">
        <v>366</v>
      </c>
      <c r="EYU1" s="287" t="s">
        <v>366</v>
      </c>
      <c r="EYV1" s="287" t="s">
        <v>366</v>
      </c>
      <c r="EYW1" s="287" t="s">
        <v>366</v>
      </c>
      <c r="EYX1" s="287" t="s">
        <v>366</v>
      </c>
      <c r="EYY1" s="287" t="s">
        <v>366</v>
      </c>
      <c r="EYZ1" s="287" t="s">
        <v>366</v>
      </c>
      <c r="EZA1" s="287" t="s">
        <v>366</v>
      </c>
      <c r="EZB1" s="287" t="s">
        <v>366</v>
      </c>
      <c r="EZC1" s="287" t="s">
        <v>366</v>
      </c>
      <c r="EZD1" s="287" t="s">
        <v>366</v>
      </c>
      <c r="EZE1" s="287" t="s">
        <v>366</v>
      </c>
      <c r="EZF1" s="287" t="s">
        <v>366</v>
      </c>
      <c r="EZG1" s="287" t="s">
        <v>366</v>
      </c>
      <c r="EZH1" s="287" t="s">
        <v>366</v>
      </c>
      <c r="EZI1" s="287" t="s">
        <v>366</v>
      </c>
      <c r="EZJ1" s="287" t="s">
        <v>366</v>
      </c>
      <c r="EZK1" s="287" t="s">
        <v>366</v>
      </c>
      <c r="EZL1" s="287" t="s">
        <v>366</v>
      </c>
      <c r="EZM1" s="287" t="s">
        <v>366</v>
      </c>
      <c r="EZN1" s="287" t="s">
        <v>366</v>
      </c>
      <c r="EZO1" s="287" t="s">
        <v>366</v>
      </c>
      <c r="EZP1" s="287" t="s">
        <v>366</v>
      </c>
      <c r="EZQ1" s="287" t="s">
        <v>366</v>
      </c>
      <c r="EZR1" s="287" t="s">
        <v>366</v>
      </c>
      <c r="EZS1" s="287" t="s">
        <v>366</v>
      </c>
      <c r="EZT1" s="287" t="s">
        <v>366</v>
      </c>
      <c r="EZU1" s="287" t="s">
        <v>366</v>
      </c>
      <c r="EZV1" s="287" t="s">
        <v>366</v>
      </c>
      <c r="EZW1" s="287" t="s">
        <v>366</v>
      </c>
      <c r="EZX1" s="287" t="s">
        <v>366</v>
      </c>
      <c r="EZY1" s="287" t="s">
        <v>366</v>
      </c>
      <c r="EZZ1" s="287" t="s">
        <v>366</v>
      </c>
      <c r="FAA1" s="287" t="s">
        <v>366</v>
      </c>
      <c r="FAB1" s="287" t="s">
        <v>366</v>
      </c>
      <c r="FAC1" s="287" t="s">
        <v>366</v>
      </c>
      <c r="FAD1" s="287" t="s">
        <v>366</v>
      </c>
      <c r="FAE1" s="287" t="s">
        <v>366</v>
      </c>
      <c r="FAF1" s="287" t="s">
        <v>366</v>
      </c>
      <c r="FAG1" s="287" t="s">
        <v>366</v>
      </c>
      <c r="FAH1" s="287" t="s">
        <v>366</v>
      </c>
      <c r="FAI1" s="287" t="s">
        <v>366</v>
      </c>
      <c r="FAJ1" s="287" t="s">
        <v>366</v>
      </c>
      <c r="FAK1" s="287" t="s">
        <v>366</v>
      </c>
      <c r="FAL1" s="287" t="s">
        <v>366</v>
      </c>
      <c r="FAM1" s="287" t="s">
        <v>366</v>
      </c>
      <c r="FAN1" s="287" t="s">
        <v>366</v>
      </c>
      <c r="FAO1" s="287" t="s">
        <v>366</v>
      </c>
      <c r="FAP1" s="287" t="s">
        <v>366</v>
      </c>
      <c r="FAQ1" s="287" t="s">
        <v>366</v>
      </c>
      <c r="FAR1" s="287" t="s">
        <v>366</v>
      </c>
      <c r="FAS1" s="287" t="s">
        <v>366</v>
      </c>
      <c r="FAT1" s="287" t="s">
        <v>366</v>
      </c>
      <c r="FAU1" s="287" t="s">
        <v>366</v>
      </c>
      <c r="FAV1" s="287" t="s">
        <v>366</v>
      </c>
      <c r="FAW1" s="287" t="s">
        <v>366</v>
      </c>
      <c r="FAX1" s="287" t="s">
        <v>366</v>
      </c>
      <c r="FAY1" s="287" t="s">
        <v>366</v>
      </c>
      <c r="FAZ1" s="287" t="s">
        <v>366</v>
      </c>
      <c r="FBA1" s="287" t="s">
        <v>366</v>
      </c>
      <c r="FBB1" s="287" t="s">
        <v>366</v>
      </c>
      <c r="FBC1" s="287" t="s">
        <v>366</v>
      </c>
      <c r="FBD1" s="287" t="s">
        <v>366</v>
      </c>
      <c r="FBE1" s="287" t="s">
        <v>366</v>
      </c>
      <c r="FBF1" s="287" t="s">
        <v>366</v>
      </c>
      <c r="FBG1" s="287" t="s">
        <v>366</v>
      </c>
      <c r="FBH1" s="287" t="s">
        <v>366</v>
      </c>
      <c r="FBI1" s="287" t="s">
        <v>366</v>
      </c>
      <c r="FBJ1" s="287" t="s">
        <v>366</v>
      </c>
      <c r="FBK1" s="287" t="s">
        <v>366</v>
      </c>
      <c r="FBL1" s="287" t="s">
        <v>366</v>
      </c>
      <c r="FBM1" s="287" t="s">
        <v>366</v>
      </c>
      <c r="FBN1" s="287" t="s">
        <v>366</v>
      </c>
      <c r="FBO1" s="287" t="s">
        <v>366</v>
      </c>
      <c r="FBP1" s="287" t="s">
        <v>366</v>
      </c>
      <c r="FBQ1" s="287" t="s">
        <v>366</v>
      </c>
      <c r="FBR1" s="287" t="s">
        <v>366</v>
      </c>
      <c r="FBS1" s="287" t="s">
        <v>366</v>
      </c>
      <c r="FBT1" s="287" t="s">
        <v>366</v>
      </c>
      <c r="FBU1" s="287" t="s">
        <v>366</v>
      </c>
      <c r="FBV1" s="287" t="s">
        <v>366</v>
      </c>
      <c r="FBW1" s="287" t="s">
        <v>366</v>
      </c>
      <c r="FBX1" s="287" t="s">
        <v>366</v>
      </c>
      <c r="FBY1" s="287" t="s">
        <v>366</v>
      </c>
      <c r="FBZ1" s="287" t="s">
        <v>366</v>
      </c>
      <c r="FCA1" s="287" t="s">
        <v>366</v>
      </c>
      <c r="FCB1" s="287" t="s">
        <v>366</v>
      </c>
      <c r="FCC1" s="287" t="s">
        <v>366</v>
      </c>
      <c r="FCD1" s="287" t="s">
        <v>366</v>
      </c>
      <c r="FCE1" s="287" t="s">
        <v>366</v>
      </c>
      <c r="FCF1" s="287" t="s">
        <v>366</v>
      </c>
      <c r="FCG1" s="287" t="s">
        <v>366</v>
      </c>
      <c r="FCH1" s="287" t="s">
        <v>366</v>
      </c>
      <c r="FCI1" s="287" t="s">
        <v>366</v>
      </c>
      <c r="FCJ1" s="287" t="s">
        <v>366</v>
      </c>
      <c r="FCK1" s="287" t="s">
        <v>366</v>
      </c>
      <c r="FCL1" s="287" t="s">
        <v>366</v>
      </c>
      <c r="FCM1" s="287" t="s">
        <v>366</v>
      </c>
      <c r="FCN1" s="287" t="s">
        <v>366</v>
      </c>
      <c r="FCO1" s="287" t="s">
        <v>366</v>
      </c>
      <c r="FCP1" s="287" t="s">
        <v>366</v>
      </c>
      <c r="FCQ1" s="287" t="s">
        <v>366</v>
      </c>
      <c r="FCR1" s="287" t="s">
        <v>366</v>
      </c>
      <c r="FCS1" s="287" t="s">
        <v>366</v>
      </c>
      <c r="FCT1" s="287" t="s">
        <v>366</v>
      </c>
      <c r="FCU1" s="287" t="s">
        <v>366</v>
      </c>
      <c r="FCV1" s="287" t="s">
        <v>366</v>
      </c>
      <c r="FCW1" s="287" t="s">
        <v>366</v>
      </c>
      <c r="FCX1" s="287" t="s">
        <v>366</v>
      </c>
      <c r="FCY1" s="287" t="s">
        <v>366</v>
      </c>
      <c r="FCZ1" s="287" t="s">
        <v>366</v>
      </c>
      <c r="FDA1" s="287" t="s">
        <v>366</v>
      </c>
      <c r="FDB1" s="287" t="s">
        <v>366</v>
      </c>
      <c r="FDC1" s="287" t="s">
        <v>366</v>
      </c>
      <c r="FDD1" s="287" t="s">
        <v>366</v>
      </c>
      <c r="FDE1" s="287" t="s">
        <v>366</v>
      </c>
      <c r="FDF1" s="287" t="s">
        <v>366</v>
      </c>
      <c r="FDG1" s="287" t="s">
        <v>366</v>
      </c>
      <c r="FDH1" s="287" t="s">
        <v>366</v>
      </c>
      <c r="FDI1" s="287" t="s">
        <v>366</v>
      </c>
      <c r="FDJ1" s="287" t="s">
        <v>366</v>
      </c>
      <c r="FDK1" s="287" t="s">
        <v>366</v>
      </c>
      <c r="FDL1" s="287" t="s">
        <v>366</v>
      </c>
      <c r="FDM1" s="287" t="s">
        <v>366</v>
      </c>
      <c r="FDN1" s="287" t="s">
        <v>366</v>
      </c>
      <c r="FDO1" s="287" t="s">
        <v>366</v>
      </c>
      <c r="FDP1" s="287" t="s">
        <v>366</v>
      </c>
      <c r="FDQ1" s="287" t="s">
        <v>366</v>
      </c>
      <c r="FDR1" s="287" t="s">
        <v>366</v>
      </c>
      <c r="FDS1" s="287" t="s">
        <v>366</v>
      </c>
      <c r="FDT1" s="287" t="s">
        <v>366</v>
      </c>
      <c r="FDU1" s="287" t="s">
        <v>366</v>
      </c>
      <c r="FDV1" s="287" t="s">
        <v>366</v>
      </c>
      <c r="FDW1" s="287" t="s">
        <v>366</v>
      </c>
      <c r="FDX1" s="287" t="s">
        <v>366</v>
      </c>
      <c r="FDY1" s="287" t="s">
        <v>366</v>
      </c>
      <c r="FDZ1" s="287" t="s">
        <v>366</v>
      </c>
      <c r="FEA1" s="287" t="s">
        <v>366</v>
      </c>
      <c r="FEB1" s="287" t="s">
        <v>366</v>
      </c>
      <c r="FEC1" s="287" t="s">
        <v>366</v>
      </c>
      <c r="FED1" s="287" t="s">
        <v>366</v>
      </c>
      <c r="FEE1" s="287" t="s">
        <v>366</v>
      </c>
      <c r="FEF1" s="287" t="s">
        <v>366</v>
      </c>
      <c r="FEG1" s="287" t="s">
        <v>366</v>
      </c>
      <c r="FEH1" s="287" t="s">
        <v>366</v>
      </c>
      <c r="FEI1" s="287" t="s">
        <v>366</v>
      </c>
      <c r="FEJ1" s="287" t="s">
        <v>366</v>
      </c>
      <c r="FEK1" s="287" t="s">
        <v>366</v>
      </c>
      <c r="FEL1" s="287" t="s">
        <v>366</v>
      </c>
      <c r="FEM1" s="287" t="s">
        <v>366</v>
      </c>
      <c r="FEN1" s="287" t="s">
        <v>366</v>
      </c>
      <c r="FEO1" s="287" t="s">
        <v>366</v>
      </c>
      <c r="FEP1" s="287" t="s">
        <v>366</v>
      </c>
      <c r="FEQ1" s="287" t="s">
        <v>366</v>
      </c>
      <c r="FER1" s="287" t="s">
        <v>366</v>
      </c>
      <c r="FES1" s="287" t="s">
        <v>366</v>
      </c>
      <c r="FET1" s="287" t="s">
        <v>366</v>
      </c>
      <c r="FEU1" s="287" t="s">
        <v>366</v>
      </c>
      <c r="FEV1" s="287" t="s">
        <v>366</v>
      </c>
      <c r="FEW1" s="287" t="s">
        <v>366</v>
      </c>
      <c r="FEX1" s="287" t="s">
        <v>366</v>
      </c>
      <c r="FEY1" s="287" t="s">
        <v>366</v>
      </c>
      <c r="FEZ1" s="287" t="s">
        <v>366</v>
      </c>
      <c r="FFA1" s="287" t="s">
        <v>366</v>
      </c>
      <c r="FFB1" s="287" t="s">
        <v>366</v>
      </c>
      <c r="FFC1" s="287" t="s">
        <v>366</v>
      </c>
      <c r="FFD1" s="287" t="s">
        <v>366</v>
      </c>
      <c r="FFE1" s="287" t="s">
        <v>366</v>
      </c>
      <c r="FFF1" s="287" t="s">
        <v>366</v>
      </c>
      <c r="FFG1" s="287" t="s">
        <v>366</v>
      </c>
      <c r="FFH1" s="287" t="s">
        <v>366</v>
      </c>
      <c r="FFI1" s="287" t="s">
        <v>366</v>
      </c>
      <c r="FFJ1" s="287" t="s">
        <v>366</v>
      </c>
      <c r="FFK1" s="287" t="s">
        <v>366</v>
      </c>
      <c r="FFL1" s="287" t="s">
        <v>366</v>
      </c>
      <c r="FFM1" s="287" t="s">
        <v>366</v>
      </c>
      <c r="FFN1" s="287" t="s">
        <v>366</v>
      </c>
      <c r="FFO1" s="287" t="s">
        <v>366</v>
      </c>
      <c r="FFP1" s="287" t="s">
        <v>366</v>
      </c>
      <c r="FFQ1" s="287" t="s">
        <v>366</v>
      </c>
      <c r="FFR1" s="287" t="s">
        <v>366</v>
      </c>
      <c r="FFS1" s="287" t="s">
        <v>366</v>
      </c>
      <c r="FFT1" s="287" t="s">
        <v>366</v>
      </c>
      <c r="FFU1" s="287" t="s">
        <v>366</v>
      </c>
      <c r="FFV1" s="287" t="s">
        <v>366</v>
      </c>
      <c r="FFW1" s="287" t="s">
        <v>366</v>
      </c>
      <c r="FFX1" s="287" t="s">
        <v>366</v>
      </c>
      <c r="FFY1" s="287" t="s">
        <v>366</v>
      </c>
      <c r="FFZ1" s="287" t="s">
        <v>366</v>
      </c>
      <c r="FGA1" s="287" t="s">
        <v>366</v>
      </c>
      <c r="FGB1" s="287" t="s">
        <v>366</v>
      </c>
      <c r="FGC1" s="287" t="s">
        <v>366</v>
      </c>
      <c r="FGD1" s="287" t="s">
        <v>366</v>
      </c>
      <c r="FGE1" s="287" t="s">
        <v>366</v>
      </c>
      <c r="FGF1" s="287" t="s">
        <v>366</v>
      </c>
      <c r="FGG1" s="287" t="s">
        <v>366</v>
      </c>
      <c r="FGH1" s="287" t="s">
        <v>366</v>
      </c>
      <c r="FGI1" s="287" t="s">
        <v>366</v>
      </c>
      <c r="FGJ1" s="287" t="s">
        <v>366</v>
      </c>
      <c r="FGK1" s="287" t="s">
        <v>366</v>
      </c>
      <c r="FGL1" s="287" t="s">
        <v>366</v>
      </c>
      <c r="FGM1" s="287" t="s">
        <v>366</v>
      </c>
      <c r="FGN1" s="287" t="s">
        <v>366</v>
      </c>
      <c r="FGO1" s="287" t="s">
        <v>366</v>
      </c>
      <c r="FGP1" s="287" t="s">
        <v>366</v>
      </c>
      <c r="FGQ1" s="287" t="s">
        <v>366</v>
      </c>
      <c r="FGR1" s="287" t="s">
        <v>366</v>
      </c>
      <c r="FGS1" s="287" t="s">
        <v>366</v>
      </c>
      <c r="FGT1" s="287" t="s">
        <v>366</v>
      </c>
      <c r="FGU1" s="287" t="s">
        <v>366</v>
      </c>
      <c r="FGV1" s="287" t="s">
        <v>366</v>
      </c>
      <c r="FGW1" s="287" t="s">
        <v>366</v>
      </c>
      <c r="FGX1" s="287" t="s">
        <v>366</v>
      </c>
      <c r="FGY1" s="287" t="s">
        <v>366</v>
      </c>
      <c r="FGZ1" s="287" t="s">
        <v>366</v>
      </c>
      <c r="FHA1" s="287" t="s">
        <v>366</v>
      </c>
      <c r="FHB1" s="287" t="s">
        <v>366</v>
      </c>
      <c r="FHC1" s="287" t="s">
        <v>366</v>
      </c>
      <c r="FHD1" s="287" t="s">
        <v>366</v>
      </c>
      <c r="FHE1" s="287" t="s">
        <v>366</v>
      </c>
      <c r="FHF1" s="287" t="s">
        <v>366</v>
      </c>
      <c r="FHG1" s="287" t="s">
        <v>366</v>
      </c>
      <c r="FHH1" s="287" t="s">
        <v>366</v>
      </c>
      <c r="FHI1" s="287" t="s">
        <v>366</v>
      </c>
      <c r="FHJ1" s="287" t="s">
        <v>366</v>
      </c>
      <c r="FHK1" s="287" t="s">
        <v>366</v>
      </c>
      <c r="FHL1" s="287" t="s">
        <v>366</v>
      </c>
      <c r="FHM1" s="287" t="s">
        <v>366</v>
      </c>
      <c r="FHN1" s="287" t="s">
        <v>366</v>
      </c>
      <c r="FHO1" s="287" t="s">
        <v>366</v>
      </c>
      <c r="FHP1" s="287" t="s">
        <v>366</v>
      </c>
      <c r="FHQ1" s="287" t="s">
        <v>366</v>
      </c>
      <c r="FHR1" s="287" t="s">
        <v>366</v>
      </c>
      <c r="FHS1" s="287" t="s">
        <v>366</v>
      </c>
      <c r="FHT1" s="287" t="s">
        <v>366</v>
      </c>
      <c r="FHU1" s="287" t="s">
        <v>366</v>
      </c>
      <c r="FHV1" s="287" t="s">
        <v>366</v>
      </c>
      <c r="FHW1" s="287" t="s">
        <v>366</v>
      </c>
      <c r="FHX1" s="287" t="s">
        <v>366</v>
      </c>
      <c r="FHY1" s="287" t="s">
        <v>366</v>
      </c>
      <c r="FHZ1" s="287" t="s">
        <v>366</v>
      </c>
      <c r="FIA1" s="287" t="s">
        <v>366</v>
      </c>
      <c r="FIB1" s="287" t="s">
        <v>366</v>
      </c>
      <c r="FIC1" s="287" t="s">
        <v>366</v>
      </c>
      <c r="FID1" s="287" t="s">
        <v>366</v>
      </c>
      <c r="FIE1" s="287" t="s">
        <v>366</v>
      </c>
      <c r="FIF1" s="287" t="s">
        <v>366</v>
      </c>
      <c r="FIG1" s="287" t="s">
        <v>366</v>
      </c>
      <c r="FIH1" s="287" t="s">
        <v>366</v>
      </c>
      <c r="FII1" s="287" t="s">
        <v>366</v>
      </c>
      <c r="FIJ1" s="287" t="s">
        <v>366</v>
      </c>
      <c r="FIK1" s="287" t="s">
        <v>366</v>
      </c>
      <c r="FIL1" s="287" t="s">
        <v>366</v>
      </c>
      <c r="FIM1" s="287" t="s">
        <v>366</v>
      </c>
      <c r="FIN1" s="287" t="s">
        <v>366</v>
      </c>
      <c r="FIO1" s="287" t="s">
        <v>366</v>
      </c>
      <c r="FIP1" s="287" t="s">
        <v>366</v>
      </c>
      <c r="FIQ1" s="287" t="s">
        <v>366</v>
      </c>
      <c r="FIR1" s="287" t="s">
        <v>366</v>
      </c>
      <c r="FIS1" s="287" t="s">
        <v>366</v>
      </c>
      <c r="FIT1" s="287" t="s">
        <v>366</v>
      </c>
      <c r="FIU1" s="287" t="s">
        <v>366</v>
      </c>
      <c r="FIV1" s="287" t="s">
        <v>366</v>
      </c>
      <c r="FIW1" s="287" t="s">
        <v>366</v>
      </c>
      <c r="FIX1" s="287" t="s">
        <v>366</v>
      </c>
      <c r="FIY1" s="287" t="s">
        <v>366</v>
      </c>
      <c r="FIZ1" s="287" t="s">
        <v>366</v>
      </c>
      <c r="FJA1" s="287" t="s">
        <v>366</v>
      </c>
      <c r="FJB1" s="287" t="s">
        <v>366</v>
      </c>
      <c r="FJC1" s="287" t="s">
        <v>366</v>
      </c>
      <c r="FJD1" s="287" t="s">
        <v>366</v>
      </c>
      <c r="FJE1" s="287" t="s">
        <v>366</v>
      </c>
      <c r="FJF1" s="287" t="s">
        <v>366</v>
      </c>
      <c r="FJG1" s="287" t="s">
        <v>366</v>
      </c>
      <c r="FJH1" s="287" t="s">
        <v>366</v>
      </c>
      <c r="FJI1" s="287" t="s">
        <v>366</v>
      </c>
      <c r="FJJ1" s="287" t="s">
        <v>366</v>
      </c>
      <c r="FJK1" s="287" t="s">
        <v>366</v>
      </c>
      <c r="FJL1" s="287" t="s">
        <v>366</v>
      </c>
      <c r="FJM1" s="287" t="s">
        <v>366</v>
      </c>
      <c r="FJN1" s="287" t="s">
        <v>366</v>
      </c>
      <c r="FJO1" s="287" t="s">
        <v>366</v>
      </c>
      <c r="FJP1" s="287" t="s">
        <v>366</v>
      </c>
      <c r="FJQ1" s="287" t="s">
        <v>366</v>
      </c>
      <c r="FJR1" s="287" t="s">
        <v>366</v>
      </c>
      <c r="FJS1" s="287" t="s">
        <v>366</v>
      </c>
      <c r="FJT1" s="287" t="s">
        <v>366</v>
      </c>
      <c r="FJU1" s="287" t="s">
        <v>366</v>
      </c>
      <c r="FJV1" s="287" t="s">
        <v>366</v>
      </c>
      <c r="FJW1" s="287" t="s">
        <v>366</v>
      </c>
      <c r="FJX1" s="287" t="s">
        <v>366</v>
      </c>
      <c r="FJY1" s="287" t="s">
        <v>366</v>
      </c>
      <c r="FJZ1" s="287" t="s">
        <v>366</v>
      </c>
      <c r="FKA1" s="287" t="s">
        <v>366</v>
      </c>
      <c r="FKB1" s="287" t="s">
        <v>366</v>
      </c>
      <c r="FKC1" s="287" t="s">
        <v>366</v>
      </c>
      <c r="FKD1" s="287" t="s">
        <v>366</v>
      </c>
      <c r="FKE1" s="287" t="s">
        <v>366</v>
      </c>
      <c r="FKF1" s="287" t="s">
        <v>366</v>
      </c>
      <c r="FKG1" s="287" t="s">
        <v>366</v>
      </c>
      <c r="FKH1" s="287" t="s">
        <v>366</v>
      </c>
      <c r="FKI1" s="287" t="s">
        <v>366</v>
      </c>
      <c r="FKJ1" s="287" t="s">
        <v>366</v>
      </c>
      <c r="FKK1" s="287" t="s">
        <v>366</v>
      </c>
      <c r="FKL1" s="287" t="s">
        <v>366</v>
      </c>
      <c r="FKM1" s="287" t="s">
        <v>366</v>
      </c>
      <c r="FKN1" s="287" t="s">
        <v>366</v>
      </c>
      <c r="FKO1" s="287" t="s">
        <v>366</v>
      </c>
      <c r="FKP1" s="287" t="s">
        <v>366</v>
      </c>
      <c r="FKQ1" s="287" t="s">
        <v>366</v>
      </c>
      <c r="FKR1" s="287" t="s">
        <v>366</v>
      </c>
      <c r="FKS1" s="287" t="s">
        <v>366</v>
      </c>
      <c r="FKT1" s="287" t="s">
        <v>366</v>
      </c>
      <c r="FKU1" s="287" t="s">
        <v>366</v>
      </c>
      <c r="FKV1" s="287" t="s">
        <v>366</v>
      </c>
      <c r="FKW1" s="287" t="s">
        <v>366</v>
      </c>
      <c r="FKX1" s="287" t="s">
        <v>366</v>
      </c>
      <c r="FKY1" s="287" t="s">
        <v>366</v>
      </c>
      <c r="FKZ1" s="287" t="s">
        <v>366</v>
      </c>
      <c r="FLA1" s="287" t="s">
        <v>366</v>
      </c>
      <c r="FLB1" s="287" t="s">
        <v>366</v>
      </c>
      <c r="FLC1" s="287" t="s">
        <v>366</v>
      </c>
      <c r="FLD1" s="287" t="s">
        <v>366</v>
      </c>
      <c r="FLE1" s="287" t="s">
        <v>366</v>
      </c>
      <c r="FLF1" s="287" t="s">
        <v>366</v>
      </c>
      <c r="FLG1" s="287" t="s">
        <v>366</v>
      </c>
      <c r="FLH1" s="287" t="s">
        <v>366</v>
      </c>
      <c r="FLI1" s="287" t="s">
        <v>366</v>
      </c>
      <c r="FLJ1" s="287" t="s">
        <v>366</v>
      </c>
      <c r="FLK1" s="287" t="s">
        <v>366</v>
      </c>
      <c r="FLL1" s="287" t="s">
        <v>366</v>
      </c>
      <c r="FLM1" s="287" t="s">
        <v>366</v>
      </c>
      <c r="FLN1" s="287" t="s">
        <v>366</v>
      </c>
      <c r="FLO1" s="287" t="s">
        <v>366</v>
      </c>
      <c r="FLP1" s="287" t="s">
        <v>366</v>
      </c>
      <c r="FLQ1" s="287" t="s">
        <v>366</v>
      </c>
      <c r="FLR1" s="287" t="s">
        <v>366</v>
      </c>
      <c r="FLS1" s="287" t="s">
        <v>366</v>
      </c>
      <c r="FLT1" s="287" t="s">
        <v>366</v>
      </c>
      <c r="FLU1" s="287" t="s">
        <v>366</v>
      </c>
      <c r="FLV1" s="287" t="s">
        <v>366</v>
      </c>
      <c r="FLW1" s="287" t="s">
        <v>366</v>
      </c>
      <c r="FLX1" s="287" t="s">
        <v>366</v>
      </c>
      <c r="FLY1" s="287" t="s">
        <v>366</v>
      </c>
      <c r="FLZ1" s="287" t="s">
        <v>366</v>
      </c>
      <c r="FMA1" s="287" t="s">
        <v>366</v>
      </c>
      <c r="FMB1" s="287" t="s">
        <v>366</v>
      </c>
      <c r="FMC1" s="287" t="s">
        <v>366</v>
      </c>
      <c r="FMD1" s="287" t="s">
        <v>366</v>
      </c>
      <c r="FME1" s="287" t="s">
        <v>366</v>
      </c>
      <c r="FMF1" s="287" t="s">
        <v>366</v>
      </c>
      <c r="FMG1" s="287" t="s">
        <v>366</v>
      </c>
      <c r="FMH1" s="287" t="s">
        <v>366</v>
      </c>
      <c r="FMI1" s="287" t="s">
        <v>366</v>
      </c>
      <c r="FMJ1" s="287" t="s">
        <v>366</v>
      </c>
      <c r="FMK1" s="287" t="s">
        <v>366</v>
      </c>
      <c r="FML1" s="287" t="s">
        <v>366</v>
      </c>
      <c r="FMM1" s="287" t="s">
        <v>366</v>
      </c>
      <c r="FMN1" s="287" t="s">
        <v>366</v>
      </c>
      <c r="FMO1" s="287" t="s">
        <v>366</v>
      </c>
      <c r="FMP1" s="287" t="s">
        <v>366</v>
      </c>
      <c r="FMQ1" s="287" t="s">
        <v>366</v>
      </c>
      <c r="FMR1" s="287" t="s">
        <v>366</v>
      </c>
      <c r="FMS1" s="287" t="s">
        <v>366</v>
      </c>
      <c r="FMT1" s="287" t="s">
        <v>366</v>
      </c>
      <c r="FMU1" s="287" t="s">
        <v>366</v>
      </c>
      <c r="FMV1" s="287" t="s">
        <v>366</v>
      </c>
      <c r="FMW1" s="287" t="s">
        <v>366</v>
      </c>
      <c r="FMX1" s="287" t="s">
        <v>366</v>
      </c>
      <c r="FMY1" s="287" t="s">
        <v>366</v>
      </c>
      <c r="FMZ1" s="287" t="s">
        <v>366</v>
      </c>
      <c r="FNA1" s="287" t="s">
        <v>366</v>
      </c>
      <c r="FNB1" s="287" t="s">
        <v>366</v>
      </c>
      <c r="FNC1" s="287" t="s">
        <v>366</v>
      </c>
      <c r="FND1" s="287" t="s">
        <v>366</v>
      </c>
      <c r="FNE1" s="287" t="s">
        <v>366</v>
      </c>
      <c r="FNF1" s="287" t="s">
        <v>366</v>
      </c>
      <c r="FNG1" s="287" t="s">
        <v>366</v>
      </c>
      <c r="FNH1" s="287" t="s">
        <v>366</v>
      </c>
      <c r="FNI1" s="287" t="s">
        <v>366</v>
      </c>
      <c r="FNJ1" s="287" t="s">
        <v>366</v>
      </c>
      <c r="FNK1" s="287" t="s">
        <v>366</v>
      </c>
      <c r="FNL1" s="287" t="s">
        <v>366</v>
      </c>
      <c r="FNM1" s="287" t="s">
        <v>366</v>
      </c>
      <c r="FNN1" s="287" t="s">
        <v>366</v>
      </c>
      <c r="FNO1" s="287" t="s">
        <v>366</v>
      </c>
      <c r="FNP1" s="287" t="s">
        <v>366</v>
      </c>
      <c r="FNQ1" s="287" t="s">
        <v>366</v>
      </c>
      <c r="FNR1" s="287" t="s">
        <v>366</v>
      </c>
      <c r="FNS1" s="287" t="s">
        <v>366</v>
      </c>
      <c r="FNT1" s="287" t="s">
        <v>366</v>
      </c>
      <c r="FNU1" s="287" t="s">
        <v>366</v>
      </c>
      <c r="FNV1" s="287" t="s">
        <v>366</v>
      </c>
      <c r="FNW1" s="287" t="s">
        <v>366</v>
      </c>
      <c r="FNX1" s="287" t="s">
        <v>366</v>
      </c>
      <c r="FNY1" s="287" t="s">
        <v>366</v>
      </c>
      <c r="FNZ1" s="287" t="s">
        <v>366</v>
      </c>
      <c r="FOA1" s="287" t="s">
        <v>366</v>
      </c>
      <c r="FOB1" s="287" t="s">
        <v>366</v>
      </c>
      <c r="FOC1" s="287" t="s">
        <v>366</v>
      </c>
      <c r="FOD1" s="287" t="s">
        <v>366</v>
      </c>
      <c r="FOE1" s="287" t="s">
        <v>366</v>
      </c>
      <c r="FOF1" s="287" t="s">
        <v>366</v>
      </c>
      <c r="FOG1" s="287" t="s">
        <v>366</v>
      </c>
      <c r="FOH1" s="287" t="s">
        <v>366</v>
      </c>
      <c r="FOI1" s="287" t="s">
        <v>366</v>
      </c>
      <c r="FOJ1" s="287" t="s">
        <v>366</v>
      </c>
      <c r="FOK1" s="287" t="s">
        <v>366</v>
      </c>
      <c r="FOL1" s="287" t="s">
        <v>366</v>
      </c>
      <c r="FOM1" s="287" t="s">
        <v>366</v>
      </c>
      <c r="FON1" s="287" t="s">
        <v>366</v>
      </c>
      <c r="FOO1" s="287" t="s">
        <v>366</v>
      </c>
      <c r="FOP1" s="287" t="s">
        <v>366</v>
      </c>
      <c r="FOQ1" s="287" t="s">
        <v>366</v>
      </c>
      <c r="FOR1" s="287" t="s">
        <v>366</v>
      </c>
      <c r="FOS1" s="287" t="s">
        <v>366</v>
      </c>
      <c r="FOT1" s="287" t="s">
        <v>366</v>
      </c>
      <c r="FOU1" s="287" t="s">
        <v>366</v>
      </c>
      <c r="FOV1" s="287" t="s">
        <v>366</v>
      </c>
      <c r="FOW1" s="287" t="s">
        <v>366</v>
      </c>
      <c r="FOX1" s="287" t="s">
        <v>366</v>
      </c>
      <c r="FOY1" s="287" t="s">
        <v>366</v>
      </c>
      <c r="FOZ1" s="287" t="s">
        <v>366</v>
      </c>
      <c r="FPA1" s="287" t="s">
        <v>366</v>
      </c>
      <c r="FPB1" s="287" t="s">
        <v>366</v>
      </c>
      <c r="FPC1" s="287" t="s">
        <v>366</v>
      </c>
      <c r="FPD1" s="287" t="s">
        <v>366</v>
      </c>
      <c r="FPE1" s="287" t="s">
        <v>366</v>
      </c>
      <c r="FPF1" s="287" t="s">
        <v>366</v>
      </c>
      <c r="FPG1" s="287" t="s">
        <v>366</v>
      </c>
      <c r="FPH1" s="287" t="s">
        <v>366</v>
      </c>
      <c r="FPI1" s="287" t="s">
        <v>366</v>
      </c>
      <c r="FPJ1" s="287" t="s">
        <v>366</v>
      </c>
      <c r="FPK1" s="287" t="s">
        <v>366</v>
      </c>
      <c r="FPL1" s="287" t="s">
        <v>366</v>
      </c>
      <c r="FPM1" s="287" t="s">
        <v>366</v>
      </c>
      <c r="FPN1" s="287" t="s">
        <v>366</v>
      </c>
      <c r="FPO1" s="287" t="s">
        <v>366</v>
      </c>
      <c r="FPP1" s="287" t="s">
        <v>366</v>
      </c>
      <c r="FPQ1" s="287" t="s">
        <v>366</v>
      </c>
      <c r="FPR1" s="287" t="s">
        <v>366</v>
      </c>
      <c r="FPS1" s="287" t="s">
        <v>366</v>
      </c>
      <c r="FPT1" s="287" t="s">
        <v>366</v>
      </c>
      <c r="FPU1" s="287" t="s">
        <v>366</v>
      </c>
      <c r="FPV1" s="287" t="s">
        <v>366</v>
      </c>
      <c r="FPW1" s="287" t="s">
        <v>366</v>
      </c>
      <c r="FPX1" s="287" t="s">
        <v>366</v>
      </c>
      <c r="FPY1" s="287" t="s">
        <v>366</v>
      </c>
      <c r="FPZ1" s="287" t="s">
        <v>366</v>
      </c>
      <c r="FQA1" s="287" t="s">
        <v>366</v>
      </c>
      <c r="FQB1" s="287" t="s">
        <v>366</v>
      </c>
      <c r="FQC1" s="287" t="s">
        <v>366</v>
      </c>
      <c r="FQD1" s="287" t="s">
        <v>366</v>
      </c>
      <c r="FQE1" s="287" t="s">
        <v>366</v>
      </c>
      <c r="FQF1" s="287" t="s">
        <v>366</v>
      </c>
      <c r="FQG1" s="287" t="s">
        <v>366</v>
      </c>
      <c r="FQH1" s="287" t="s">
        <v>366</v>
      </c>
      <c r="FQI1" s="287" t="s">
        <v>366</v>
      </c>
      <c r="FQJ1" s="287" t="s">
        <v>366</v>
      </c>
      <c r="FQK1" s="287" t="s">
        <v>366</v>
      </c>
      <c r="FQL1" s="287" t="s">
        <v>366</v>
      </c>
      <c r="FQM1" s="287" t="s">
        <v>366</v>
      </c>
      <c r="FQN1" s="287" t="s">
        <v>366</v>
      </c>
      <c r="FQO1" s="287" t="s">
        <v>366</v>
      </c>
      <c r="FQP1" s="287" t="s">
        <v>366</v>
      </c>
      <c r="FQQ1" s="287" t="s">
        <v>366</v>
      </c>
      <c r="FQR1" s="287" t="s">
        <v>366</v>
      </c>
      <c r="FQS1" s="287" t="s">
        <v>366</v>
      </c>
      <c r="FQT1" s="287" t="s">
        <v>366</v>
      </c>
      <c r="FQU1" s="287" t="s">
        <v>366</v>
      </c>
      <c r="FQV1" s="287" t="s">
        <v>366</v>
      </c>
      <c r="FQW1" s="287" t="s">
        <v>366</v>
      </c>
      <c r="FQX1" s="287" t="s">
        <v>366</v>
      </c>
      <c r="FQY1" s="287" t="s">
        <v>366</v>
      </c>
      <c r="FQZ1" s="287" t="s">
        <v>366</v>
      </c>
      <c r="FRA1" s="287" t="s">
        <v>366</v>
      </c>
      <c r="FRB1" s="287" t="s">
        <v>366</v>
      </c>
      <c r="FRC1" s="287" t="s">
        <v>366</v>
      </c>
      <c r="FRD1" s="287" t="s">
        <v>366</v>
      </c>
      <c r="FRE1" s="287" t="s">
        <v>366</v>
      </c>
      <c r="FRF1" s="287" t="s">
        <v>366</v>
      </c>
      <c r="FRG1" s="287" t="s">
        <v>366</v>
      </c>
      <c r="FRH1" s="287" t="s">
        <v>366</v>
      </c>
      <c r="FRI1" s="287" t="s">
        <v>366</v>
      </c>
      <c r="FRJ1" s="287" t="s">
        <v>366</v>
      </c>
      <c r="FRK1" s="287" t="s">
        <v>366</v>
      </c>
      <c r="FRL1" s="287" t="s">
        <v>366</v>
      </c>
      <c r="FRM1" s="287" t="s">
        <v>366</v>
      </c>
      <c r="FRN1" s="287" t="s">
        <v>366</v>
      </c>
      <c r="FRO1" s="287" t="s">
        <v>366</v>
      </c>
      <c r="FRP1" s="287" t="s">
        <v>366</v>
      </c>
      <c r="FRQ1" s="287" t="s">
        <v>366</v>
      </c>
      <c r="FRR1" s="287" t="s">
        <v>366</v>
      </c>
      <c r="FRS1" s="287" t="s">
        <v>366</v>
      </c>
      <c r="FRT1" s="287" t="s">
        <v>366</v>
      </c>
      <c r="FRU1" s="287" t="s">
        <v>366</v>
      </c>
      <c r="FRV1" s="287" t="s">
        <v>366</v>
      </c>
      <c r="FRW1" s="287" t="s">
        <v>366</v>
      </c>
      <c r="FRX1" s="287" t="s">
        <v>366</v>
      </c>
      <c r="FRY1" s="287" t="s">
        <v>366</v>
      </c>
      <c r="FRZ1" s="287" t="s">
        <v>366</v>
      </c>
      <c r="FSA1" s="287" t="s">
        <v>366</v>
      </c>
      <c r="FSB1" s="287" t="s">
        <v>366</v>
      </c>
      <c r="FSC1" s="287" t="s">
        <v>366</v>
      </c>
      <c r="FSD1" s="287" t="s">
        <v>366</v>
      </c>
      <c r="FSE1" s="287" t="s">
        <v>366</v>
      </c>
      <c r="FSF1" s="287" t="s">
        <v>366</v>
      </c>
      <c r="FSG1" s="287" t="s">
        <v>366</v>
      </c>
      <c r="FSH1" s="287" t="s">
        <v>366</v>
      </c>
      <c r="FSI1" s="287" t="s">
        <v>366</v>
      </c>
      <c r="FSJ1" s="287" t="s">
        <v>366</v>
      </c>
      <c r="FSK1" s="287" t="s">
        <v>366</v>
      </c>
      <c r="FSL1" s="287" t="s">
        <v>366</v>
      </c>
      <c r="FSM1" s="287" t="s">
        <v>366</v>
      </c>
      <c r="FSN1" s="287" t="s">
        <v>366</v>
      </c>
      <c r="FSO1" s="287" t="s">
        <v>366</v>
      </c>
      <c r="FSP1" s="287" t="s">
        <v>366</v>
      </c>
      <c r="FSQ1" s="287" t="s">
        <v>366</v>
      </c>
      <c r="FSR1" s="287" t="s">
        <v>366</v>
      </c>
      <c r="FSS1" s="287" t="s">
        <v>366</v>
      </c>
      <c r="FST1" s="287" t="s">
        <v>366</v>
      </c>
      <c r="FSU1" s="287" t="s">
        <v>366</v>
      </c>
      <c r="FSV1" s="287" t="s">
        <v>366</v>
      </c>
      <c r="FSW1" s="287" t="s">
        <v>366</v>
      </c>
      <c r="FSX1" s="287" t="s">
        <v>366</v>
      </c>
      <c r="FSY1" s="287" t="s">
        <v>366</v>
      </c>
      <c r="FSZ1" s="287" t="s">
        <v>366</v>
      </c>
      <c r="FTA1" s="287" t="s">
        <v>366</v>
      </c>
      <c r="FTB1" s="287" t="s">
        <v>366</v>
      </c>
      <c r="FTC1" s="287" t="s">
        <v>366</v>
      </c>
      <c r="FTD1" s="287" t="s">
        <v>366</v>
      </c>
      <c r="FTE1" s="287" t="s">
        <v>366</v>
      </c>
      <c r="FTF1" s="287" t="s">
        <v>366</v>
      </c>
      <c r="FTG1" s="287" t="s">
        <v>366</v>
      </c>
      <c r="FTH1" s="287" t="s">
        <v>366</v>
      </c>
      <c r="FTI1" s="287" t="s">
        <v>366</v>
      </c>
      <c r="FTJ1" s="287" t="s">
        <v>366</v>
      </c>
      <c r="FTK1" s="287" t="s">
        <v>366</v>
      </c>
      <c r="FTL1" s="287" t="s">
        <v>366</v>
      </c>
      <c r="FTM1" s="287" t="s">
        <v>366</v>
      </c>
      <c r="FTN1" s="287" t="s">
        <v>366</v>
      </c>
      <c r="FTO1" s="287" t="s">
        <v>366</v>
      </c>
      <c r="FTP1" s="287" t="s">
        <v>366</v>
      </c>
      <c r="FTQ1" s="287" t="s">
        <v>366</v>
      </c>
      <c r="FTR1" s="287" t="s">
        <v>366</v>
      </c>
      <c r="FTS1" s="287" t="s">
        <v>366</v>
      </c>
      <c r="FTT1" s="287" t="s">
        <v>366</v>
      </c>
      <c r="FTU1" s="287" t="s">
        <v>366</v>
      </c>
      <c r="FTV1" s="287" t="s">
        <v>366</v>
      </c>
      <c r="FTW1" s="287" t="s">
        <v>366</v>
      </c>
      <c r="FTX1" s="287" t="s">
        <v>366</v>
      </c>
      <c r="FTY1" s="287" t="s">
        <v>366</v>
      </c>
      <c r="FTZ1" s="287" t="s">
        <v>366</v>
      </c>
      <c r="FUA1" s="287" t="s">
        <v>366</v>
      </c>
      <c r="FUB1" s="287" t="s">
        <v>366</v>
      </c>
      <c r="FUC1" s="287" t="s">
        <v>366</v>
      </c>
      <c r="FUD1" s="287" t="s">
        <v>366</v>
      </c>
      <c r="FUE1" s="287" t="s">
        <v>366</v>
      </c>
      <c r="FUF1" s="287" t="s">
        <v>366</v>
      </c>
      <c r="FUG1" s="287" t="s">
        <v>366</v>
      </c>
      <c r="FUH1" s="287" t="s">
        <v>366</v>
      </c>
      <c r="FUI1" s="287" t="s">
        <v>366</v>
      </c>
      <c r="FUJ1" s="287" t="s">
        <v>366</v>
      </c>
      <c r="FUK1" s="287" t="s">
        <v>366</v>
      </c>
      <c r="FUL1" s="287" t="s">
        <v>366</v>
      </c>
      <c r="FUM1" s="287" t="s">
        <v>366</v>
      </c>
      <c r="FUN1" s="287" t="s">
        <v>366</v>
      </c>
      <c r="FUO1" s="287" t="s">
        <v>366</v>
      </c>
      <c r="FUP1" s="287" t="s">
        <v>366</v>
      </c>
      <c r="FUQ1" s="287" t="s">
        <v>366</v>
      </c>
      <c r="FUR1" s="287" t="s">
        <v>366</v>
      </c>
      <c r="FUS1" s="287" t="s">
        <v>366</v>
      </c>
      <c r="FUT1" s="287" t="s">
        <v>366</v>
      </c>
      <c r="FUU1" s="287" t="s">
        <v>366</v>
      </c>
      <c r="FUV1" s="287" t="s">
        <v>366</v>
      </c>
      <c r="FUW1" s="287" t="s">
        <v>366</v>
      </c>
      <c r="FUX1" s="287" t="s">
        <v>366</v>
      </c>
      <c r="FUY1" s="287" t="s">
        <v>366</v>
      </c>
      <c r="FUZ1" s="287" t="s">
        <v>366</v>
      </c>
      <c r="FVA1" s="287" t="s">
        <v>366</v>
      </c>
      <c r="FVB1" s="287" t="s">
        <v>366</v>
      </c>
      <c r="FVC1" s="287" t="s">
        <v>366</v>
      </c>
      <c r="FVD1" s="287" t="s">
        <v>366</v>
      </c>
      <c r="FVE1" s="287" t="s">
        <v>366</v>
      </c>
      <c r="FVF1" s="287" t="s">
        <v>366</v>
      </c>
      <c r="FVG1" s="287" t="s">
        <v>366</v>
      </c>
      <c r="FVH1" s="287" t="s">
        <v>366</v>
      </c>
      <c r="FVI1" s="287" t="s">
        <v>366</v>
      </c>
      <c r="FVJ1" s="287" t="s">
        <v>366</v>
      </c>
      <c r="FVK1" s="287" t="s">
        <v>366</v>
      </c>
      <c r="FVL1" s="287" t="s">
        <v>366</v>
      </c>
      <c r="FVM1" s="287" t="s">
        <v>366</v>
      </c>
      <c r="FVN1" s="287" t="s">
        <v>366</v>
      </c>
      <c r="FVO1" s="287" t="s">
        <v>366</v>
      </c>
      <c r="FVP1" s="287" t="s">
        <v>366</v>
      </c>
      <c r="FVQ1" s="287" t="s">
        <v>366</v>
      </c>
      <c r="FVR1" s="287" t="s">
        <v>366</v>
      </c>
      <c r="FVS1" s="287" t="s">
        <v>366</v>
      </c>
      <c r="FVT1" s="287" t="s">
        <v>366</v>
      </c>
      <c r="FVU1" s="287" t="s">
        <v>366</v>
      </c>
      <c r="FVV1" s="287" t="s">
        <v>366</v>
      </c>
      <c r="FVW1" s="287" t="s">
        <v>366</v>
      </c>
      <c r="FVX1" s="287" t="s">
        <v>366</v>
      </c>
      <c r="FVY1" s="287" t="s">
        <v>366</v>
      </c>
      <c r="FVZ1" s="287" t="s">
        <v>366</v>
      </c>
      <c r="FWA1" s="287" t="s">
        <v>366</v>
      </c>
      <c r="FWB1" s="287" t="s">
        <v>366</v>
      </c>
      <c r="FWC1" s="287" t="s">
        <v>366</v>
      </c>
      <c r="FWD1" s="287" t="s">
        <v>366</v>
      </c>
      <c r="FWE1" s="287" t="s">
        <v>366</v>
      </c>
      <c r="FWF1" s="287" t="s">
        <v>366</v>
      </c>
      <c r="FWG1" s="287" t="s">
        <v>366</v>
      </c>
      <c r="FWH1" s="287" t="s">
        <v>366</v>
      </c>
      <c r="FWI1" s="287" t="s">
        <v>366</v>
      </c>
      <c r="FWJ1" s="287" t="s">
        <v>366</v>
      </c>
      <c r="FWK1" s="287" t="s">
        <v>366</v>
      </c>
      <c r="FWL1" s="287" t="s">
        <v>366</v>
      </c>
      <c r="FWM1" s="287" t="s">
        <v>366</v>
      </c>
      <c r="FWN1" s="287" t="s">
        <v>366</v>
      </c>
      <c r="FWO1" s="287" t="s">
        <v>366</v>
      </c>
      <c r="FWP1" s="287" t="s">
        <v>366</v>
      </c>
      <c r="FWQ1" s="287" t="s">
        <v>366</v>
      </c>
      <c r="FWR1" s="287" t="s">
        <v>366</v>
      </c>
      <c r="FWS1" s="287" t="s">
        <v>366</v>
      </c>
      <c r="FWT1" s="287" t="s">
        <v>366</v>
      </c>
      <c r="FWU1" s="287" t="s">
        <v>366</v>
      </c>
      <c r="FWV1" s="287" t="s">
        <v>366</v>
      </c>
      <c r="FWW1" s="287" t="s">
        <v>366</v>
      </c>
      <c r="FWX1" s="287" t="s">
        <v>366</v>
      </c>
      <c r="FWY1" s="287" t="s">
        <v>366</v>
      </c>
      <c r="FWZ1" s="287" t="s">
        <v>366</v>
      </c>
      <c r="FXA1" s="287" t="s">
        <v>366</v>
      </c>
      <c r="FXB1" s="287" t="s">
        <v>366</v>
      </c>
      <c r="FXC1" s="287" t="s">
        <v>366</v>
      </c>
      <c r="FXD1" s="287" t="s">
        <v>366</v>
      </c>
      <c r="FXE1" s="287" t="s">
        <v>366</v>
      </c>
      <c r="FXF1" s="287" t="s">
        <v>366</v>
      </c>
      <c r="FXG1" s="287" t="s">
        <v>366</v>
      </c>
      <c r="FXH1" s="287" t="s">
        <v>366</v>
      </c>
      <c r="FXI1" s="287" t="s">
        <v>366</v>
      </c>
      <c r="FXJ1" s="287" t="s">
        <v>366</v>
      </c>
      <c r="FXK1" s="287" t="s">
        <v>366</v>
      </c>
      <c r="FXL1" s="287" t="s">
        <v>366</v>
      </c>
      <c r="FXM1" s="287" t="s">
        <v>366</v>
      </c>
      <c r="FXN1" s="287" t="s">
        <v>366</v>
      </c>
      <c r="FXO1" s="287" t="s">
        <v>366</v>
      </c>
      <c r="FXP1" s="287" t="s">
        <v>366</v>
      </c>
      <c r="FXQ1" s="287" t="s">
        <v>366</v>
      </c>
      <c r="FXR1" s="287" t="s">
        <v>366</v>
      </c>
      <c r="FXS1" s="287" t="s">
        <v>366</v>
      </c>
      <c r="FXT1" s="287" t="s">
        <v>366</v>
      </c>
      <c r="FXU1" s="287" t="s">
        <v>366</v>
      </c>
      <c r="FXV1" s="287" t="s">
        <v>366</v>
      </c>
      <c r="FXW1" s="287" t="s">
        <v>366</v>
      </c>
      <c r="FXX1" s="287" t="s">
        <v>366</v>
      </c>
      <c r="FXY1" s="287" t="s">
        <v>366</v>
      </c>
      <c r="FXZ1" s="287" t="s">
        <v>366</v>
      </c>
      <c r="FYA1" s="287" t="s">
        <v>366</v>
      </c>
      <c r="FYB1" s="287" t="s">
        <v>366</v>
      </c>
      <c r="FYC1" s="287" t="s">
        <v>366</v>
      </c>
      <c r="FYD1" s="287" t="s">
        <v>366</v>
      </c>
      <c r="FYE1" s="287" t="s">
        <v>366</v>
      </c>
      <c r="FYF1" s="287" t="s">
        <v>366</v>
      </c>
      <c r="FYG1" s="287" t="s">
        <v>366</v>
      </c>
      <c r="FYH1" s="287" t="s">
        <v>366</v>
      </c>
      <c r="FYI1" s="287" t="s">
        <v>366</v>
      </c>
      <c r="FYJ1" s="287" t="s">
        <v>366</v>
      </c>
      <c r="FYK1" s="287" t="s">
        <v>366</v>
      </c>
      <c r="FYL1" s="287" t="s">
        <v>366</v>
      </c>
      <c r="FYM1" s="287" t="s">
        <v>366</v>
      </c>
      <c r="FYN1" s="287" t="s">
        <v>366</v>
      </c>
      <c r="FYO1" s="287" t="s">
        <v>366</v>
      </c>
      <c r="FYP1" s="287" t="s">
        <v>366</v>
      </c>
      <c r="FYQ1" s="287" t="s">
        <v>366</v>
      </c>
      <c r="FYR1" s="287" t="s">
        <v>366</v>
      </c>
      <c r="FYS1" s="287" t="s">
        <v>366</v>
      </c>
      <c r="FYT1" s="287" t="s">
        <v>366</v>
      </c>
      <c r="FYU1" s="287" t="s">
        <v>366</v>
      </c>
      <c r="FYV1" s="287" t="s">
        <v>366</v>
      </c>
      <c r="FYW1" s="287" t="s">
        <v>366</v>
      </c>
      <c r="FYX1" s="287" t="s">
        <v>366</v>
      </c>
      <c r="FYY1" s="287" t="s">
        <v>366</v>
      </c>
      <c r="FYZ1" s="287" t="s">
        <v>366</v>
      </c>
      <c r="FZA1" s="287" t="s">
        <v>366</v>
      </c>
      <c r="FZB1" s="287" t="s">
        <v>366</v>
      </c>
      <c r="FZC1" s="287" t="s">
        <v>366</v>
      </c>
      <c r="FZD1" s="287" t="s">
        <v>366</v>
      </c>
      <c r="FZE1" s="287" t="s">
        <v>366</v>
      </c>
      <c r="FZF1" s="287" t="s">
        <v>366</v>
      </c>
      <c r="FZG1" s="287" t="s">
        <v>366</v>
      </c>
      <c r="FZH1" s="287" t="s">
        <v>366</v>
      </c>
      <c r="FZI1" s="287" t="s">
        <v>366</v>
      </c>
      <c r="FZJ1" s="287" t="s">
        <v>366</v>
      </c>
      <c r="FZK1" s="287" t="s">
        <v>366</v>
      </c>
      <c r="FZL1" s="287" t="s">
        <v>366</v>
      </c>
      <c r="FZM1" s="287" t="s">
        <v>366</v>
      </c>
      <c r="FZN1" s="287" t="s">
        <v>366</v>
      </c>
      <c r="FZO1" s="287" t="s">
        <v>366</v>
      </c>
      <c r="FZP1" s="287" t="s">
        <v>366</v>
      </c>
      <c r="FZQ1" s="287" t="s">
        <v>366</v>
      </c>
      <c r="FZR1" s="287" t="s">
        <v>366</v>
      </c>
      <c r="FZS1" s="287" t="s">
        <v>366</v>
      </c>
      <c r="FZT1" s="287" t="s">
        <v>366</v>
      </c>
      <c r="FZU1" s="287" t="s">
        <v>366</v>
      </c>
      <c r="FZV1" s="287" t="s">
        <v>366</v>
      </c>
      <c r="FZW1" s="287" t="s">
        <v>366</v>
      </c>
      <c r="FZX1" s="287" t="s">
        <v>366</v>
      </c>
      <c r="FZY1" s="287" t="s">
        <v>366</v>
      </c>
      <c r="FZZ1" s="287" t="s">
        <v>366</v>
      </c>
      <c r="GAA1" s="287" t="s">
        <v>366</v>
      </c>
      <c r="GAB1" s="287" t="s">
        <v>366</v>
      </c>
      <c r="GAC1" s="287" t="s">
        <v>366</v>
      </c>
      <c r="GAD1" s="287" t="s">
        <v>366</v>
      </c>
      <c r="GAE1" s="287" t="s">
        <v>366</v>
      </c>
      <c r="GAF1" s="287" t="s">
        <v>366</v>
      </c>
      <c r="GAG1" s="287" t="s">
        <v>366</v>
      </c>
      <c r="GAH1" s="287" t="s">
        <v>366</v>
      </c>
      <c r="GAI1" s="287" t="s">
        <v>366</v>
      </c>
      <c r="GAJ1" s="287" t="s">
        <v>366</v>
      </c>
      <c r="GAK1" s="287" t="s">
        <v>366</v>
      </c>
      <c r="GAL1" s="287" t="s">
        <v>366</v>
      </c>
      <c r="GAM1" s="287" t="s">
        <v>366</v>
      </c>
      <c r="GAN1" s="287" t="s">
        <v>366</v>
      </c>
      <c r="GAO1" s="287" t="s">
        <v>366</v>
      </c>
      <c r="GAP1" s="287" t="s">
        <v>366</v>
      </c>
      <c r="GAQ1" s="287" t="s">
        <v>366</v>
      </c>
      <c r="GAR1" s="287" t="s">
        <v>366</v>
      </c>
      <c r="GAS1" s="287" t="s">
        <v>366</v>
      </c>
      <c r="GAT1" s="287" t="s">
        <v>366</v>
      </c>
      <c r="GAU1" s="287" t="s">
        <v>366</v>
      </c>
      <c r="GAV1" s="287" t="s">
        <v>366</v>
      </c>
      <c r="GAW1" s="287" t="s">
        <v>366</v>
      </c>
      <c r="GAX1" s="287" t="s">
        <v>366</v>
      </c>
      <c r="GAY1" s="287" t="s">
        <v>366</v>
      </c>
      <c r="GAZ1" s="287" t="s">
        <v>366</v>
      </c>
      <c r="GBA1" s="287" t="s">
        <v>366</v>
      </c>
      <c r="GBB1" s="287" t="s">
        <v>366</v>
      </c>
      <c r="GBC1" s="287" t="s">
        <v>366</v>
      </c>
      <c r="GBD1" s="287" t="s">
        <v>366</v>
      </c>
      <c r="GBE1" s="287" t="s">
        <v>366</v>
      </c>
      <c r="GBF1" s="287" t="s">
        <v>366</v>
      </c>
      <c r="GBG1" s="287" t="s">
        <v>366</v>
      </c>
      <c r="GBH1" s="287" t="s">
        <v>366</v>
      </c>
      <c r="GBI1" s="287" t="s">
        <v>366</v>
      </c>
      <c r="GBJ1" s="287" t="s">
        <v>366</v>
      </c>
      <c r="GBK1" s="287" t="s">
        <v>366</v>
      </c>
      <c r="GBL1" s="287" t="s">
        <v>366</v>
      </c>
      <c r="GBM1" s="287" t="s">
        <v>366</v>
      </c>
      <c r="GBN1" s="287" t="s">
        <v>366</v>
      </c>
      <c r="GBO1" s="287" t="s">
        <v>366</v>
      </c>
      <c r="GBP1" s="287" t="s">
        <v>366</v>
      </c>
      <c r="GBQ1" s="287" t="s">
        <v>366</v>
      </c>
      <c r="GBR1" s="287" t="s">
        <v>366</v>
      </c>
      <c r="GBS1" s="287" t="s">
        <v>366</v>
      </c>
      <c r="GBT1" s="287" t="s">
        <v>366</v>
      </c>
      <c r="GBU1" s="287" t="s">
        <v>366</v>
      </c>
      <c r="GBV1" s="287" t="s">
        <v>366</v>
      </c>
      <c r="GBW1" s="287" t="s">
        <v>366</v>
      </c>
      <c r="GBX1" s="287" t="s">
        <v>366</v>
      </c>
      <c r="GBY1" s="287" t="s">
        <v>366</v>
      </c>
      <c r="GBZ1" s="287" t="s">
        <v>366</v>
      </c>
      <c r="GCA1" s="287" t="s">
        <v>366</v>
      </c>
      <c r="GCB1" s="287" t="s">
        <v>366</v>
      </c>
      <c r="GCC1" s="287" t="s">
        <v>366</v>
      </c>
      <c r="GCD1" s="287" t="s">
        <v>366</v>
      </c>
      <c r="GCE1" s="287" t="s">
        <v>366</v>
      </c>
      <c r="GCF1" s="287" t="s">
        <v>366</v>
      </c>
      <c r="GCG1" s="287" t="s">
        <v>366</v>
      </c>
      <c r="GCH1" s="287" t="s">
        <v>366</v>
      </c>
      <c r="GCI1" s="287" t="s">
        <v>366</v>
      </c>
      <c r="GCJ1" s="287" t="s">
        <v>366</v>
      </c>
      <c r="GCK1" s="287" t="s">
        <v>366</v>
      </c>
      <c r="GCL1" s="287" t="s">
        <v>366</v>
      </c>
      <c r="GCM1" s="287" t="s">
        <v>366</v>
      </c>
      <c r="GCN1" s="287" t="s">
        <v>366</v>
      </c>
      <c r="GCO1" s="287" t="s">
        <v>366</v>
      </c>
      <c r="GCP1" s="287" t="s">
        <v>366</v>
      </c>
      <c r="GCQ1" s="287" t="s">
        <v>366</v>
      </c>
      <c r="GCR1" s="287" t="s">
        <v>366</v>
      </c>
      <c r="GCS1" s="287" t="s">
        <v>366</v>
      </c>
      <c r="GCT1" s="287" t="s">
        <v>366</v>
      </c>
      <c r="GCU1" s="287" t="s">
        <v>366</v>
      </c>
      <c r="GCV1" s="287" t="s">
        <v>366</v>
      </c>
      <c r="GCW1" s="287" t="s">
        <v>366</v>
      </c>
      <c r="GCX1" s="287" t="s">
        <v>366</v>
      </c>
      <c r="GCY1" s="287" t="s">
        <v>366</v>
      </c>
      <c r="GCZ1" s="287" t="s">
        <v>366</v>
      </c>
      <c r="GDA1" s="287" t="s">
        <v>366</v>
      </c>
      <c r="GDB1" s="287" t="s">
        <v>366</v>
      </c>
      <c r="GDC1" s="287" t="s">
        <v>366</v>
      </c>
      <c r="GDD1" s="287" t="s">
        <v>366</v>
      </c>
      <c r="GDE1" s="287" t="s">
        <v>366</v>
      </c>
      <c r="GDF1" s="287" t="s">
        <v>366</v>
      </c>
      <c r="GDG1" s="287" t="s">
        <v>366</v>
      </c>
      <c r="GDH1" s="287" t="s">
        <v>366</v>
      </c>
      <c r="GDI1" s="287" t="s">
        <v>366</v>
      </c>
      <c r="GDJ1" s="287" t="s">
        <v>366</v>
      </c>
      <c r="GDK1" s="287" t="s">
        <v>366</v>
      </c>
      <c r="GDL1" s="287" t="s">
        <v>366</v>
      </c>
      <c r="GDM1" s="287" t="s">
        <v>366</v>
      </c>
      <c r="GDN1" s="287" t="s">
        <v>366</v>
      </c>
      <c r="GDO1" s="287" t="s">
        <v>366</v>
      </c>
      <c r="GDP1" s="287" t="s">
        <v>366</v>
      </c>
      <c r="GDQ1" s="287" t="s">
        <v>366</v>
      </c>
      <c r="GDR1" s="287" t="s">
        <v>366</v>
      </c>
      <c r="GDS1" s="287" t="s">
        <v>366</v>
      </c>
      <c r="GDT1" s="287" t="s">
        <v>366</v>
      </c>
      <c r="GDU1" s="287" t="s">
        <v>366</v>
      </c>
      <c r="GDV1" s="287" t="s">
        <v>366</v>
      </c>
      <c r="GDW1" s="287" t="s">
        <v>366</v>
      </c>
      <c r="GDX1" s="287" t="s">
        <v>366</v>
      </c>
      <c r="GDY1" s="287" t="s">
        <v>366</v>
      </c>
      <c r="GDZ1" s="287" t="s">
        <v>366</v>
      </c>
      <c r="GEA1" s="287" t="s">
        <v>366</v>
      </c>
      <c r="GEB1" s="287" t="s">
        <v>366</v>
      </c>
      <c r="GEC1" s="287" t="s">
        <v>366</v>
      </c>
      <c r="GED1" s="287" t="s">
        <v>366</v>
      </c>
      <c r="GEE1" s="287" t="s">
        <v>366</v>
      </c>
      <c r="GEF1" s="287" t="s">
        <v>366</v>
      </c>
      <c r="GEG1" s="287" t="s">
        <v>366</v>
      </c>
      <c r="GEH1" s="287" t="s">
        <v>366</v>
      </c>
      <c r="GEI1" s="287" t="s">
        <v>366</v>
      </c>
      <c r="GEJ1" s="287" t="s">
        <v>366</v>
      </c>
      <c r="GEK1" s="287" t="s">
        <v>366</v>
      </c>
      <c r="GEL1" s="287" t="s">
        <v>366</v>
      </c>
      <c r="GEM1" s="287" t="s">
        <v>366</v>
      </c>
      <c r="GEN1" s="287" t="s">
        <v>366</v>
      </c>
      <c r="GEO1" s="287" t="s">
        <v>366</v>
      </c>
      <c r="GEP1" s="287" t="s">
        <v>366</v>
      </c>
      <c r="GEQ1" s="287" t="s">
        <v>366</v>
      </c>
      <c r="GER1" s="287" t="s">
        <v>366</v>
      </c>
      <c r="GES1" s="287" t="s">
        <v>366</v>
      </c>
      <c r="GET1" s="287" t="s">
        <v>366</v>
      </c>
      <c r="GEU1" s="287" t="s">
        <v>366</v>
      </c>
      <c r="GEV1" s="287" t="s">
        <v>366</v>
      </c>
      <c r="GEW1" s="287" t="s">
        <v>366</v>
      </c>
      <c r="GEX1" s="287" t="s">
        <v>366</v>
      </c>
      <c r="GEY1" s="287" t="s">
        <v>366</v>
      </c>
      <c r="GEZ1" s="287" t="s">
        <v>366</v>
      </c>
      <c r="GFA1" s="287" t="s">
        <v>366</v>
      </c>
      <c r="GFB1" s="287" t="s">
        <v>366</v>
      </c>
      <c r="GFC1" s="287" t="s">
        <v>366</v>
      </c>
      <c r="GFD1" s="287" t="s">
        <v>366</v>
      </c>
      <c r="GFE1" s="287" t="s">
        <v>366</v>
      </c>
      <c r="GFF1" s="287" t="s">
        <v>366</v>
      </c>
      <c r="GFG1" s="287" t="s">
        <v>366</v>
      </c>
      <c r="GFH1" s="287" t="s">
        <v>366</v>
      </c>
      <c r="GFI1" s="287" t="s">
        <v>366</v>
      </c>
      <c r="GFJ1" s="287" t="s">
        <v>366</v>
      </c>
      <c r="GFK1" s="287" t="s">
        <v>366</v>
      </c>
      <c r="GFL1" s="287" t="s">
        <v>366</v>
      </c>
      <c r="GFM1" s="287" t="s">
        <v>366</v>
      </c>
      <c r="GFN1" s="287" t="s">
        <v>366</v>
      </c>
      <c r="GFO1" s="287" t="s">
        <v>366</v>
      </c>
      <c r="GFP1" s="287" t="s">
        <v>366</v>
      </c>
      <c r="GFQ1" s="287" t="s">
        <v>366</v>
      </c>
      <c r="GFR1" s="287" t="s">
        <v>366</v>
      </c>
      <c r="GFS1" s="287" t="s">
        <v>366</v>
      </c>
      <c r="GFT1" s="287" t="s">
        <v>366</v>
      </c>
      <c r="GFU1" s="287" t="s">
        <v>366</v>
      </c>
      <c r="GFV1" s="287" t="s">
        <v>366</v>
      </c>
      <c r="GFW1" s="287" t="s">
        <v>366</v>
      </c>
      <c r="GFX1" s="287" t="s">
        <v>366</v>
      </c>
      <c r="GFY1" s="287" t="s">
        <v>366</v>
      </c>
      <c r="GFZ1" s="287" t="s">
        <v>366</v>
      </c>
      <c r="GGA1" s="287" t="s">
        <v>366</v>
      </c>
      <c r="GGB1" s="287" t="s">
        <v>366</v>
      </c>
      <c r="GGC1" s="287" t="s">
        <v>366</v>
      </c>
      <c r="GGD1" s="287" t="s">
        <v>366</v>
      </c>
      <c r="GGE1" s="287" t="s">
        <v>366</v>
      </c>
      <c r="GGF1" s="287" t="s">
        <v>366</v>
      </c>
      <c r="GGG1" s="287" t="s">
        <v>366</v>
      </c>
      <c r="GGH1" s="287" t="s">
        <v>366</v>
      </c>
      <c r="GGI1" s="287" t="s">
        <v>366</v>
      </c>
      <c r="GGJ1" s="287" t="s">
        <v>366</v>
      </c>
      <c r="GGK1" s="287" t="s">
        <v>366</v>
      </c>
      <c r="GGL1" s="287" t="s">
        <v>366</v>
      </c>
      <c r="GGM1" s="287" t="s">
        <v>366</v>
      </c>
      <c r="GGN1" s="287" t="s">
        <v>366</v>
      </c>
      <c r="GGO1" s="287" t="s">
        <v>366</v>
      </c>
      <c r="GGP1" s="287" t="s">
        <v>366</v>
      </c>
      <c r="GGQ1" s="287" t="s">
        <v>366</v>
      </c>
      <c r="GGR1" s="287" t="s">
        <v>366</v>
      </c>
      <c r="GGS1" s="287" t="s">
        <v>366</v>
      </c>
      <c r="GGT1" s="287" t="s">
        <v>366</v>
      </c>
      <c r="GGU1" s="287" t="s">
        <v>366</v>
      </c>
      <c r="GGV1" s="287" t="s">
        <v>366</v>
      </c>
      <c r="GGW1" s="287" t="s">
        <v>366</v>
      </c>
      <c r="GGX1" s="287" t="s">
        <v>366</v>
      </c>
      <c r="GGY1" s="287" t="s">
        <v>366</v>
      </c>
      <c r="GGZ1" s="287" t="s">
        <v>366</v>
      </c>
      <c r="GHA1" s="287" t="s">
        <v>366</v>
      </c>
      <c r="GHB1" s="287" t="s">
        <v>366</v>
      </c>
      <c r="GHC1" s="287" t="s">
        <v>366</v>
      </c>
      <c r="GHD1" s="287" t="s">
        <v>366</v>
      </c>
      <c r="GHE1" s="287" t="s">
        <v>366</v>
      </c>
      <c r="GHF1" s="287" t="s">
        <v>366</v>
      </c>
      <c r="GHG1" s="287" t="s">
        <v>366</v>
      </c>
      <c r="GHH1" s="287" t="s">
        <v>366</v>
      </c>
      <c r="GHI1" s="287" t="s">
        <v>366</v>
      </c>
      <c r="GHJ1" s="287" t="s">
        <v>366</v>
      </c>
      <c r="GHK1" s="287" t="s">
        <v>366</v>
      </c>
      <c r="GHL1" s="287" t="s">
        <v>366</v>
      </c>
      <c r="GHM1" s="287" t="s">
        <v>366</v>
      </c>
      <c r="GHN1" s="287" t="s">
        <v>366</v>
      </c>
      <c r="GHO1" s="287" t="s">
        <v>366</v>
      </c>
      <c r="GHP1" s="287" t="s">
        <v>366</v>
      </c>
      <c r="GHQ1" s="287" t="s">
        <v>366</v>
      </c>
      <c r="GHR1" s="287" t="s">
        <v>366</v>
      </c>
      <c r="GHS1" s="287" t="s">
        <v>366</v>
      </c>
      <c r="GHT1" s="287" t="s">
        <v>366</v>
      </c>
      <c r="GHU1" s="287" t="s">
        <v>366</v>
      </c>
      <c r="GHV1" s="287" t="s">
        <v>366</v>
      </c>
      <c r="GHW1" s="287" t="s">
        <v>366</v>
      </c>
      <c r="GHX1" s="287" t="s">
        <v>366</v>
      </c>
      <c r="GHY1" s="287" t="s">
        <v>366</v>
      </c>
      <c r="GHZ1" s="287" t="s">
        <v>366</v>
      </c>
      <c r="GIA1" s="287" t="s">
        <v>366</v>
      </c>
      <c r="GIB1" s="287" t="s">
        <v>366</v>
      </c>
      <c r="GIC1" s="287" t="s">
        <v>366</v>
      </c>
      <c r="GID1" s="287" t="s">
        <v>366</v>
      </c>
      <c r="GIE1" s="287" t="s">
        <v>366</v>
      </c>
      <c r="GIF1" s="287" t="s">
        <v>366</v>
      </c>
      <c r="GIG1" s="287" t="s">
        <v>366</v>
      </c>
      <c r="GIH1" s="287" t="s">
        <v>366</v>
      </c>
      <c r="GII1" s="287" t="s">
        <v>366</v>
      </c>
      <c r="GIJ1" s="287" t="s">
        <v>366</v>
      </c>
      <c r="GIK1" s="287" t="s">
        <v>366</v>
      </c>
      <c r="GIL1" s="287" t="s">
        <v>366</v>
      </c>
      <c r="GIM1" s="287" t="s">
        <v>366</v>
      </c>
      <c r="GIN1" s="287" t="s">
        <v>366</v>
      </c>
      <c r="GIO1" s="287" t="s">
        <v>366</v>
      </c>
      <c r="GIP1" s="287" t="s">
        <v>366</v>
      </c>
      <c r="GIQ1" s="287" t="s">
        <v>366</v>
      </c>
      <c r="GIR1" s="287" t="s">
        <v>366</v>
      </c>
      <c r="GIS1" s="287" t="s">
        <v>366</v>
      </c>
      <c r="GIT1" s="287" t="s">
        <v>366</v>
      </c>
      <c r="GIU1" s="287" t="s">
        <v>366</v>
      </c>
      <c r="GIV1" s="287" t="s">
        <v>366</v>
      </c>
      <c r="GIW1" s="287" t="s">
        <v>366</v>
      </c>
      <c r="GIX1" s="287" t="s">
        <v>366</v>
      </c>
      <c r="GIY1" s="287" t="s">
        <v>366</v>
      </c>
      <c r="GIZ1" s="287" t="s">
        <v>366</v>
      </c>
      <c r="GJA1" s="287" t="s">
        <v>366</v>
      </c>
      <c r="GJB1" s="287" t="s">
        <v>366</v>
      </c>
      <c r="GJC1" s="287" t="s">
        <v>366</v>
      </c>
      <c r="GJD1" s="287" t="s">
        <v>366</v>
      </c>
      <c r="GJE1" s="287" t="s">
        <v>366</v>
      </c>
      <c r="GJF1" s="287" t="s">
        <v>366</v>
      </c>
      <c r="GJG1" s="287" t="s">
        <v>366</v>
      </c>
      <c r="GJH1" s="287" t="s">
        <v>366</v>
      </c>
      <c r="GJI1" s="287" t="s">
        <v>366</v>
      </c>
      <c r="GJJ1" s="287" t="s">
        <v>366</v>
      </c>
      <c r="GJK1" s="287" t="s">
        <v>366</v>
      </c>
      <c r="GJL1" s="287" t="s">
        <v>366</v>
      </c>
      <c r="GJM1" s="287" t="s">
        <v>366</v>
      </c>
      <c r="GJN1" s="287" t="s">
        <v>366</v>
      </c>
      <c r="GJO1" s="287" t="s">
        <v>366</v>
      </c>
      <c r="GJP1" s="287" t="s">
        <v>366</v>
      </c>
      <c r="GJQ1" s="287" t="s">
        <v>366</v>
      </c>
      <c r="GJR1" s="287" t="s">
        <v>366</v>
      </c>
      <c r="GJS1" s="287" t="s">
        <v>366</v>
      </c>
      <c r="GJT1" s="287" t="s">
        <v>366</v>
      </c>
      <c r="GJU1" s="287" t="s">
        <v>366</v>
      </c>
      <c r="GJV1" s="287" t="s">
        <v>366</v>
      </c>
      <c r="GJW1" s="287" t="s">
        <v>366</v>
      </c>
      <c r="GJX1" s="287" t="s">
        <v>366</v>
      </c>
      <c r="GJY1" s="287" t="s">
        <v>366</v>
      </c>
      <c r="GJZ1" s="287" t="s">
        <v>366</v>
      </c>
      <c r="GKA1" s="287" t="s">
        <v>366</v>
      </c>
      <c r="GKB1" s="287" t="s">
        <v>366</v>
      </c>
      <c r="GKC1" s="287" t="s">
        <v>366</v>
      </c>
      <c r="GKD1" s="287" t="s">
        <v>366</v>
      </c>
      <c r="GKE1" s="287" t="s">
        <v>366</v>
      </c>
      <c r="GKF1" s="287" t="s">
        <v>366</v>
      </c>
      <c r="GKG1" s="287" t="s">
        <v>366</v>
      </c>
      <c r="GKH1" s="287" t="s">
        <v>366</v>
      </c>
      <c r="GKI1" s="287" t="s">
        <v>366</v>
      </c>
      <c r="GKJ1" s="287" t="s">
        <v>366</v>
      </c>
      <c r="GKK1" s="287" t="s">
        <v>366</v>
      </c>
      <c r="GKL1" s="287" t="s">
        <v>366</v>
      </c>
      <c r="GKM1" s="287" t="s">
        <v>366</v>
      </c>
      <c r="GKN1" s="287" t="s">
        <v>366</v>
      </c>
      <c r="GKO1" s="287" t="s">
        <v>366</v>
      </c>
      <c r="GKP1" s="287" t="s">
        <v>366</v>
      </c>
      <c r="GKQ1" s="287" t="s">
        <v>366</v>
      </c>
      <c r="GKR1" s="287" t="s">
        <v>366</v>
      </c>
      <c r="GKS1" s="287" t="s">
        <v>366</v>
      </c>
      <c r="GKT1" s="287" t="s">
        <v>366</v>
      </c>
      <c r="GKU1" s="287" t="s">
        <v>366</v>
      </c>
      <c r="GKV1" s="287" t="s">
        <v>366</v>
      </c>
      <c r="GKW1" s="287" t="s">
        <v>366</v>
      </c>
      <c r="GKX1" s="287" t="s">
        <v>366</v>
      </c>
      <c r="GKY1" s="287" t="s">
        <v>366</v>
      </c>
      <c r="GKZ1" s="287" t="s">
        <v>366</v>
      </c>
      <c r="GLA1" s="287" t="s">
        <v>366</v>
      </c>
      <c r="GLB1" s="287" t="s">
        <v>366</v>
      </c>
      <c r="GLC1" s="287" t="s">
        <v>366</v>
      </c>
      <c r="GLD1" s="287" t="s">
        <v>366</v>
      </c>
      <c r="GLE1" s="287" t="s">
        <v>366</v>
      </c>
      <c r="GLF1" s="287" t="s">
        <v>366</v>
      </c>
      <c r="GLG1" s="287" t="s">
        <v>366</v>
      </c>
      <c r="GLH1" s="287" t="s">
        <v>366</v>
      </c>
      <c r="GLI1" s="287" t="s">
        <v>366</v>
      </c>
      <c r="GLJ1" s="287" t="s">
        <v>366</v>
      </c>
      <c r="GLK1" s="287" t="s">
        <v>366</v>
      </c>
      <c r="GLL1" s="287" t="s">
        <v>366</v>
      </c>
      <c r="GLM1" s="287" t="s">
        <v>366</v>
      </c>
      <c r="GLN1" s="287" t="s">
        <v>366</v>
      </c>
      <c r="GLO1" s="287" t="s">
        <v>366</v>
      </c>
      <c r="GLP1" s="287" t="s">
        <v>366</v>
      </c>
      <c r="GLQ1" s="287" t="s">
        <v>366</v>
      </c>
      <c r="GLR1" s="287" t="s">
        <v>366</v>
      </c>
      <c r="GLS1" s="287" t="s">
        <v>366</v>
      </c>
      <c r="GLT1" s="287" t="s">
        <v>366</v>
      </c>
      <c r="GLU1" s="287" t="s">
        <v>366</v>
      </c>
      <c r="GLV1" s="287" t="s">
        <v>366</v>
      </c>
      <c r="GLW1" s="287" t="s">
        <v>366</v>
      </c>
      <c r="GLX1" s="287" t="s">
        <v>366</v>
      </c>
      <c r="GLY1" s="287" t="s">
        <v>366</v>
      </c>
      <c r="GLZ1" s="287" t="s">
        <v>366</v>
      </c>
      <c r="GMA1" s="287" t="s">
        <v>366</v>
      </c>
      <c r="GMB1" s="287" t="s">
        <v>366</v>
      </c>
      <c r="GMC1" s="287" t="s">
        <v>366</v>
      </c>
      <c r="GMD1" s="287" t="s">
        <v>366</v>
      </c>
      <c r="GME1" s="287" t="s">
        <v>366</v>
      </c>
      <c r="GMF1" s="287" t="s">
        <v>366</v>
      </c>
      <c r="GMG1" s="287" t="s">
        <v>366</v>
      </c>
      <c r="GMH1" s="287" t="s">
        <v>366</v>
      </c>
      <c r="GMI1" s="287" t="s">
        <v>366</v>
      </c>
      <c r="GMJ1" s="287" t="s">
        <v>366</v>
      </c>
      <c r="GMK1" s="287" t="s">
        <v>366</v>
      </c>
      <c r="GML1" s="287" t="s">
        <v>366</v>
      </c>
      <c r="GMM1" s="287" t="s">
        <v>366</v>
      </c>
      <c r="GMN1" s="287" t="s">
        <v>366</v>
      </c>
      <c r="GMO1" s="287" t="s">
        <v>366</v>
      </c>
      <c r="GMP1" s="287" t="s">
        <v>366</v>
      </c>
      <c r="GMQ1" s="287" t="s">
        <v>366</v>
      </c>
      <c r="GMR1" s="287" t="s">
        <v>366</v>
      </c>
      <c r="GMS1" s="287" t="s">
        <v>366</v>
      </c>
      <c r="GMT1" s="287" t="s">
        <v>366</v>
      </c>
      <c r="GMU1" s="287" t="s">
        <v>366</v>
      </c>
      <c r="GMV1" s="287" t="s">
        <v>366</v>
      </c>
      <c r="GMW1" s="287" t="s">
        <v>366</v>
      </c>
      <c r="GMX1" s="287" t="s">
        <v>366</v>
      </c>
      <c r="GMY1" s="287" t="s">
        <v>366</v>
      </c>
      <c r="GMZ1" s="287" t="s">
        <v>366</v>
      </c>
      <c r="GNA1" s="287" t="s">
        <v>366</v>
      </c>
      <c r="GNB1" s="287" t="s">
        <v>366</v>
      </c>
      <c r="GNC1" s="287" t="s">
        <v>366</v>
      </c>
      <c r="GND1" s="287" t="s">
        <v>366</v>
      </c>
      <c r="GNE1" s="287" t="s">
        <v>366</v>
      </c>
      <c r="GNF1" s="287" t="s">
        <v>366</v>
      </c>
      <c r="GNG1" s="287" t="s">
        <v>366</v>
      </c>
      <c r="GNH1" s="287" t="s">
        <v>366</v>
      </c>
      <c r="GNI1" s="287" t="s">
        <v>366</v>
      </c>
      <c r="GNJ1" s="287" t="s">
        <v>366</v>
      </c>
      <c r="GNK1" s="287" t="s">
        <v>366</v>
      </c>
      <c r="GNL1" s="287" t="s">
        <v>366</v>
      </c>
      <c r="GNM1" s="287" t="s">
        <v>366</v>
      </c>
      <c r="GNN1" s="287" t="s">
        <v>366</v>
      </c>
      <c r="GNO1" s="287" t="s">
        <v>366</v>
      </c>
      <c r="GNP1" s="287" t="s">
        <v>366</v>
      </c>
      <c r="GNQ1" s="287" t="s">
        <v>366</v>
      </c>
      <c r="GNR1" s="287" t="s">
        <v>366</v>
      </c>
      <c r="GNS1" s="287" t="s">
        <v>366</v>
      </c>
      <c r="GNT1" s="287" t="s">
        <v>366</v>
      </c>
      <c r="GNU1" s="287" t="s">
        <v>366</v>
      </c>
      <c r="GNV1" s="287" t="s">
        <v>366</v>
      </c>
      <c r="GNW1" s="287" t="s">
        <v>366</v>
      </c>
      <c r="GNX1" s="287" t="s">
        <v>366</v>
      </c>
      <c r="GNY1" s="287" t="s">
        <v>366</v>
      </c>
      <c r="GNZ1" s="287" t="s">
        <v>366</v>
      </c>
      <c r="GOA1" s="287" t="s">
        <v>366</v>
      </c>
      <c r="GOB1" s="287" t="s">
        <v>366</v>
      </c>
      <c r="GOC1" s="287" t="s">
        <v>366</v>
      </c>
      <c r="GOD1" s="287" t="s">
        <v>366</v>
      </c>
      <c r="GOE1" s="287" t="s">
        <v>366</v>
      </c>
      <c r="GOF1" s="287" t="s">
        <v>366</v>
      </c>
      <c r="GOG1" s="287" t="s">
        <v>366</v>
      </c>
      <c r="GOH1" s="287" t="s">
        <v>366</v>
      </c>
      <c r="GOI1" s="287" t="s">
        <v>366</v>
      </c>
      <c r="GOJ1" s="287" t="s">
        <v>366</v>
      </c>
      <c r="GOK1" s="287" t="s">
        <v>366</v>
      </c>
      <c r="GOL1" s="287" t="s">
        <v>366</v>
      </c>
      <c r="GOM1" s="287" t="s">
        <v>366</v>
      </c>
      <c r="GON1" s="287" t="s">
        <v>366</v>
      </c>
      <c r="GOO1" s="287" t="s">
        <v>366</v>
      </c>
      <c r="GOP1" s="287" t="s">
        <v>366</v>
      </c>
      <c r="GOQ1" s="287" t="s">
        <v>366</v>
      </c>
      <c r="GOR1" s="287" t="s">
        <v>366</v>
      </c>
      <c r="GOS1" s="287" t="s">
        <v>366</v>
      </c>
      <c r="GOT1" s="287" t="s">
        <v>366</v>
      </c>
      <c r="GOU1" s="287" t="s">
        <v>366</v>
      </c>
      <c r="GOV1" s="287" t="s">
        <v>366</v>
      </c>
      <c r="GOW1" s="287" t="s">
        <v>366</v>
      </c>
      <c r="GOX1" s="287" t="s">
        <v>366</v>
      </c>
      <c r="GOY1" s="287" t="s">
        <v>366</v>
      </c>
      <c r="GOZ1" s="287" t="s">
        <v>366</v>
      </c>
      <c r="GPA1" s="287" t="s">
        <v>366</v>
      </c>
      <c r="GPB1" s="287" t="s">
        <v>366</v>
      </c>
      <c r="GPC1" s="287" t="s">
        <v>366</v>
      </c>
      <c r="GPD1" s="287" t="s">
        <v>366</v>
      </c>
      <c r="GPE1" s="287" t="s">
        <v>366</v>
      </c>
      <c r="GPF1" s="287" t="s">
        <v>366</v>
      </c>
      <c r="GPG1" s="287" t="s">
        <v>366</v>
      </c>
      <c r="GPH1" s="287" t="s">
        <v>366</v>
      </c>
      <c r="GPI1" s="287" t="s">
        <v>366</v>
      </c>
      <c r="GPJ1" s="287" t="s">
        <v>366</v>
      </c>
      <c r="GPK1" s="287" t="s">
        <v>366</v>
      </c>
      <c r="GPL1" s="287" t="s">
        <v>366</v>
      </c>
      <c r="GPM1" s="287" t="s">
        <v>366</v>
      </c>
      <c r="GPN1" s="287" t="s">
        <v>366</v>
      </c>
      <c r="GPO1" s="287" t="s">
        <v>366</v>
      </c>
      <c r="GPP1" s="287" t="s">
        <v>366</v>
      </c>
      <c r="GPQ1" s="287" t="s">
        <v>366</v>
      </c>
      <c r="GPR1" s="287" t="s">
        <v>366</v>
      </c>
      <c r="GPS1" s="287" t="s">
        <v>366</v>
      </c>
      <c r="GPT1" s="287" t="s">
        <v>366</v>
      </c>
      <c r="GPU1" s="287" t="s">
        <v>366</v>
      </c>
      <c r="GPV1" s="287" t="s">
        <v>366</v>
      </c>
      <c r="GPW1" s="287" t="s">
        <v>366</v>
      </c>
      <c r="GPX1" s="287" t="s">
        <v>366</v>
      </c>
      <c r="GPY1" s="287" t="s">
        <v>366</v>
      </c>
      <c r="GPZ1" s="287" t="s">
        <v>366</v>
      </c>
      <c r="GQA1" s="287" t="s">
        <v>366</v>
      </c>
      <c r="GQB1" s="287" t="s">
        <v>366</v>
      </c>
      <c r="GQC1" s="287" t="s">
        <v>366</v>
      </c>
      <c r="GQD1" s="287" t="s">
        <v>366</v>
      </c>
      <c r="GQE1" s="287" t="s">
        <v>366</v>
      </c>
      <c r="GQF1" s="287" t="s">
        <v>366</v>
      </c>
      <c r="GQG1" s="287" t="s">
        <v>366</v>
      </c>
      <c r="GQH1" s="287" t="s">
        <v>366</v>
      </c>
      <c r="GQI1" s="287" t="s">
        <v>366</v>
      </c>
      <c r="GQJ1" s="287" t="s">
        <v>366</v>
      </c>
      <c r="GQK1" s="287" t="s">
        <v>366</v>
      </c>
      <c r="GQL1" s="287" t="s">
        <v>366</v>
      </c>
      <c r="GQM1" s="287" t="s">
        <v>366</v>
      </c>
      <c r="GQN1" s="287" t="s">
        <v>366</v>
      </c>
      <c r="GQO1" s="287" t="s">
        <v>366</v>
      </c>
      <c r="GQP1" s="287" t="s">
        <v>366</v>
      </c>
      <c r="GQQ1" s="287" t="s">
        <v>366</v>
      </c>
      <c r="GQR1" s="287" t="s">
        <v>366</v>
      </c>
      <c r="GQS1" s="287" t="s">
        <v>366</v>
      </c>
      <c r="GQT1" s="287" t="s">
        <v>366</v>
      </c>
      <c r="GQU1" s="287" t="s">
        <v>366</v>
      </c>
      <c r="GQV1" s="287" t="s">
        <v>366</v>
      </c>
      <c r="GQW1" s="287" t="s">
        <v>366</v>
      </c>
      <c r="GQX1" s="287" t="s">
        <v>366</v>
      </c>
      <c r="GQY1" s="287" t="s">
        <v>366</v>
      </c>
      <c r="GQZ1" s="287" t="s">
        <v>366</v>
      </c>
      <c r="GRA1" s="287" t="s">
        <v>366</v>
      </c>
      <c r="GRB1" s="287" t="s">
        <v>366</v>
      </c>
      <c r="GRC1" s="287" t="s">
        <v>366</v>
      </c>
      <c r="GRD1" s="287" t="s">
        <v>366</v>
      </c>
      <c r="GRE1" s="287" t="s">
        <v>366</v>
      </c>
      <c r="GRF1" s="287" t="s">
        <v>366</v>
      </c>
      <c r="GRG1" s="287" t="s">
        <v>366</v>
      </c>
      <c r="GRH1" s="287" t="s">
        <v>366</v>
      </c>
      <c r="GRI1" s="287" t="s">
        <v>366</v>
      </c>
      <c r="GRJ1" s="287" t="s">
        <v>366</v>
      </c>
      <c r="GRK1" s="287" t="s">
        <v>366</v>
      </c>
      <c r="GRL1" s="287" t="s">
        <v>366</v>
      </c>
      <c r="GRM1" s="287" t="s">
        <v>366</v>
      </c>
      <c r="GRN1" s="287" t="s">
        <v>366</v>
      </c>
      <c r="GRO1" s="287" t="s">
        <v>366</v>
      </c>
      <c r="GRP1" s="287" t="s">
        <v>366</v>
      </c>
      <c r="GRQ1" s="287" t="s">
        <v>366</v>
      </c>
      <c r="GRR1" s="287" t="s">
        <v>366</v>
      </c>
      <c r="GRS1" s="287" t="s">
        <v>366</v>
      </c>
      <c r="GRT1" s="287" t="s">
        <v>366</v>
      </c>
      <c r="GRU1" s="287" t="s">
        <v>366</v>
      </c>
      <c r="GRV1" s="287" t="s">
        <v>366</v>
      </c>
      <c r="GRW1" s="287" t="s">
        <v>366</v>
      </c>
      <c r="GRX1" s="287" t="s">
        <v>366</v>
      </c>
      <c r="GRY1" s="287" t="s">
        <v>366</v>
      </c>
      <c r="GRZ1" s="287" t="s">
        <v>366</v>
      </c>
      <c r="GSA1" s="287" t="s">
        <v>366</v>
      </c>
      <c r="GSB1" s="287" t="s">
        <v>366</v>
      </c>
      <c r="GSC1" s="287" t="s">
        <v>366</v>
      </c>
      <c r="GSD1" s="287" t="s">
        <v>366</v>
      </c>
      <c r="GSE1" s="287" t="s">
        <v>366</v>
      </c>
      <c r="GSF1" s="287" t="s">
        <v>366</v>
      </c>
      <c r="GSG1" s="287" t="s">
        <v>366</v>
      </c>
      <c r="GSH1" s="287" t="s">
        <v>366</v>
      </c>
      <c r="GSI1" s="287" t="s">
        <v>366</v>
      </c>
      <c r="GSJ1" s="287" t="s">
        <v>366</v>
      </c>
      <c r="GSK1" s="287" t="s">
        <v>366</v>
      </c>
      <c r="GSL1" s="287" t="s">
        <v>366</v>
      </c>
      <c r="GSM1" s="287" t="s">
        <v>366</v>
      </c>
      <c r="GSN1" s="287" t="s">
        <v>366</v>
      </c>
      <c r="GSO1" s="287" t="s">
        <v>366</v>
      </c>
      <c r="GSP1" s="287" t="s">
        <v>366</v>
      </c>
      <c r="GSQ1" s="287" t="s">
        <v>366</v>
      </c>
      <c r="GSR1" s="287" t="s">
        <v>366</v>
      </c>
      <c r="GSS1" s="287" t="s">
        <v>366</v>
      </c>
      <c r="GST1" s="287" t="s">
        <v>366</v>
      </c>
      <c r="GSU1" s="287" t="s">
        <v>366</v>
      </c>
      <c r="GSV1" s="287" t="s">
        <v>366</v>
      </c>
      <c r="GSW1" s="287" t="s">
        <v>366</v>
      </c>
      <c r="GSX1" s="287" t="s">
        <v>366</v>
      </c>
      <c r="GSY1" s="287" t="s">
        <v>366</v>
      </c>
      <c r="GSZ1" s="287" t="s">
        <v>366</v>
      </c>
      <c r="GTA1" s="287" t="s">
        <v>366</v>
      </c>
      <c r="GTB1" s="287" t="s">
        <v>366</v>
      </c>
      <c r="GTC1" s="287" t="s">
        <v>366</v>
      </c>
      <c r="GTD1" s="287" t="s">
        <v>366</v>
      </c>
      <c r="GTE1" s="287" t="s">
        <v>366</v>
      </c>
      <c r="GTF1" s="287" t="s">
        <v>366</v>
      </c>
      <c r="GTG1" s="287" t="s">
        <v>366</v>
      </c>
      <c r="GTH1" s="287" t="s">
        <v>366</v>
      </c>
      <c r="GTI1" s="287" t="s">
        <v>366</v>
      </c>
      <c r="GTJ1" s="287" t="s">
        <v>366</v>
      </c>
      <c r="GTK1" s="287" t="s">
        <v>366</v>
      </c>
      <c r="GTL1" s="287" t="s">
        <v>366</v>
      </c>
      <c r="GTM1" s="287" t="s">
        <v>366</v>
      </c>
      <c r="GTN1" s="287" t="s">
        <v>366</v>
      </c>
      <c r="GTO1" s="287" t="s">
        <v>366</v>
      </c>
      <c r="GTP1" s="287" t="s">
        <v>366</v>
      </c>
      <c r="GTQ1" s="287" t="s">
        <v>366</v>
      </c>
      <c r="GTR1" s="287" t="s">
        <v>366</v>
      </c>
      <c r="GTS1" s="287" t="s">
        <v>366</v>
      </c>
      <c r="GTT1" s="287" t="s">
        <v>366</v>
      </c>
      <c r="GTU1" s="287" t="s">
        <v>366</v>
      </c>
      <c r="GTV1" s="287" t="s">
        <v>366</v>
      </c>
      <c r="GTW1" s="287" t="s">
        <v>366</v>
      </c>
      <c r="GTX1" s="287" t="s">
        <v>366</v>
      </c>
      <c r="GTY1" s="287" t="s">
        <v>366</v>
      </c>
      <c r="GTZ1" s="287" t="s">
        <v>366</v>
      </c>
      <c r="GUA1" s="287" t="s">
        <v>366</v>
      </c>
      <c r="GUB1" s="287" t="s">
        <v>366</v>
      </c>
      <c r="GUC1" s="287" t="s">
        <v>366</v>
      </c>
      <c r="GUD1" s="287" t="s">
        <v>366</v>
      </c>
      <c r="GUE1" s="287" t="s">
        <v>366</v>
      </c>
      <c r="GUF1" s="287" t="s">
        <v>366</v>
      </c>
      <c r="GUG1" s="287" t="s">
        <v>366</v>
      </c>
      <c r="GUH1" s="287" t="s">
        <v>366</v>
      </c>
      <c r="GUI1" s="287" t="s">
        <v>366</v>
      </c>
      <c r="GUJ1" s="287" t="s">
        <v>366</v>
      </c>
      <c r="GUK1" s="287" t="s">
        <v>366</v>
      </c>
      <c r="GUL1" s="287" t="s">
        <v>366</v>
      </c>
      <c r="GUM1" s="287" t="s">
        <v>366</v>
      </c>
      <c r="GUN1" s="287" t="s">
        <v>366</v>
      </c>
      <c r="GUO1" s="287" t="s">
        <v>366</v>
      </c>
      <c r="GUP1" s="287" t="s">
        <v>366</v>
      </c>
      <c r="GUQ1" s="287" t="s">
        <v>366</v>
      </c>
      <c r="GUR1" s="287" t="s">
        <v>366</v>
      </c>
      <c r="GUS1" s="287" t="s">
        <v>366</v>
      </c>
      <c r="GUT1" s="287" t="s">
        <v>366</v>
      </c>
      <c r="GUU1" s="287" t="s">
        <v>366</v>
      </c>
      <c r="GUV1" s="287" t="s">
        <v>366</v>
      </c>
      <c r="GUW1" s="287" t="s">
        <v>366</v>
      </c>
      <c r="GUX1" s="287" t="s">
        <v>366</v>
      </c>
      <c r="GUY1" s="287" t="s">
        <v>366</v>
      </c>
      <c r="GUZ1" s="287" t="s">
        <v>366</v>
      </c>
      <c r="GVA1" s="287" t="s">
        <v>366</v>
      </c>
      <c r="GVB1" s="287" t="s">
        <v>366</v>
      </c>
      <c r="GVC1" s="287" t="s">
        <v>366</v>
      </c>
      <c r="GVD1" s="287" t="s">
        <v>366</v>
      </c>
      <c r="GVE1" s="287" t="s">
        <v>366</v>
      </c>
      <c r="GVF1" s="287" t="s">
        <v>366</v>
      </c>
      <c r="GVG1" s="287" t="s">
        <v>366</v>
      </c>
      <c r="GVH1" s="287" t="s">
        <v>366</v>
      </c>
      <c r="GVI1" s="287" t="s">
        <v>366</v>
      </c>
      <c r="GVJ1" s="287" t="s">
        <v>366</v>
      </c>
      <c r="GVK1" s="287" t="s">
        <v>366</v>
      </c>
      <c r="GVL1" s="287" t="s">
        <v>366</v>
      </c>
      <c r="GVM1" s="287" t="s">
        <v>366</v>
      </c>
      <c r="GVN1" s="287" t="s">
        <v>366</v>
      </c>
      <c r="GVO1" s="287" t="s">
        <v>366</v>
      </c>
      <c r="GVP1" s="287" t="s">
        <v>366</v>
      </c>
      <c r="GVQ1" s="287" t="s">
        <v>366</v>
      </c>
      <c r="GVR1" s="287" t="s">
        <v>366</v>
      </c>
      <c r="GVS1" s="287" t="s">
        <v>366</v>
      </c>
      <c r="GVT1" s="287" t="s">
        <v>366</v>
      </c>
      <c r="GVU1" s="287" t="s">
        <v>366</v>
      </c>
      <c r="GVV1" s="287" t="s">
        <v>366</v>
      </c>
      <c r="GVW1" s="287" t="s">
        <v>366</v>
      </c>
      <c r="GVX1" s="287" t="s">
        <v>366</v>
      </c>
      <c r="GVY1" s="287" t="s">
        <v>366</v>
      </c>
      <c r="GVZ1" s="287" t="s">
        <v>366</v>
      </c>
      <c r="GWA1" s="287" t="s">
        <v>366</v>
      </c>
      <c r="GWB1" s="287" t="s">
        <v>366</v>
      </c>
      <c r="GWC1" s="287" t="s">
        <v>366</v>
      </c>
      <c r="GWD1" s="287" t="s">
        <v>366</v>
      </c>
      <c r="GWE1" s="287" t="s">
        <v>366</v>
      </c>
      <c r="GWF1" s="287" t="s">
        <v>366</v>
      </c>
      <c r="GWG1" s="287" t="s">
        <v>366</v>
      </c>
      <c r="GWH1" s="287" t="s">
        <v>366</v>
      </c>
      <c r="GWI1" s="287" t="s">
        <v>366</v>
      </c>
      <c r="GWJ1" s="287" t="s">
        <v>366</v>
      </c>
      <c r="GWK1" s="287" t="s">
        <v>366</v>
      </c>
      <c r="GWL1" s="287" t="s">
        <v>366</v>
      </c>
      <c r="GWM1" s="287" t="s">
        <v>366</v>
      </c>
      <c r="GWN1" s="287" t="s">
        <v>366</v>
      </c>
      <c r="GWO1" s="287" t="s">
        <v>366</v>
      </c>
      <c r="GWP1" s="287" t="s">
        <v>366</v>
      </c>
      <c r="GWQ1" s="287" t="s">
        <v>366</v>
      </c>
      <c r="GWR1" s="287" t="s">
        <v>366</v>
      </c>
      <c r="GWS1" s="287" t="s">
        <v>366</v>
      </c>
      <c r="GWT1" s="287" t="s">
        <v>366</v>
      </c>
      <c r="GWU1" s="287" t="s">
        <v>366</v>
      </c>
      <c r="GWV1" s="287" t="s">
        <v>366</v>
      </c>
      <c r="GWW1" s="287" t="s">
        <v>366</v>
      </c>
      <c r="GWX1" s="287" t="s">
        <v>366</v>
      </c>
      <c r="GWY1" s="287" t="s">
        <v>366</v>
      </c>
      <c r="GWZ1" s="287" t="s">
        <v>366</v>
      </c>
      <c r="GXA1" s="287" t="s">
        <v>366</v>
      </c>
      <c r="GXB1" s="287" t="s">
        <v>366</v>
      </c>
      <c r="GXC1" s="287" t="s">
        <v>366</v>
      </c>
      <c r="GXD1" s="287" t="s">
        <v>366</v>
      </c>
      <c r="GXE1" s="287" t="s">
        <v>366</v>
      </c>
      <c r="GXF1" s="287" t="s">
        <v>366</v>
      </c>
      <c r="GXG1" s="287" t="s">
        <v>366</v>
      </c>
      <c r="GXH1" s="287" t="s">
        <v>366</v>
      </c>
      <c r="GXI1" s="287" t="s">
        <v>366</v>
      </c>
      <c r="GXJ1" s="287" t="s">
        <v>366</v>
      </c>
      <c r="GXK1" s="287" t="s">
        <v>366</v>
      </c>
      <c r="GXL1" s="287" t="s">
        <v>366</v>
      </c>
      <c r="GXM1" s="287" t="s">
        <v>366</v>
      </c>
      <c r="GXN1" s="287" t="s">
        <v>366</v>
      </c>
      <c r="GXO1" s="287" t="s">
        <v>366</v>
      </c>
      <c r="GXP1" s="287" t="s">
        <v>366</v>
      </c>
      <c r="GXQ1" s="287" t="s">
        <v>366</v>
      </c>
      <c r="GXR1" s="287" t="s">
        <v>366</v>
      </c>
      <c r="GXS1" s="287" t="s">
        <v>366</v>
      </c>
      <c r="GXT1" s="287" t="s">
        <v>366</v>
      </c>
      <c r="GXU1" s="287" t="s">
        <v>366</v>
      </c>
      <c r="GXV1" s="287" t="s">
        <v>366</v>
      </c>
      <c r="GXW1" s="287" t="s">
        <v>366</v>
      </c>
      <c r="GXX1" s="287" t="s">
        <v>366</v>
      </c>
      <c r="GXY1" s="287" t="s">
        <v>366</v>
      </c>
      <c r="GXZ1" s="287" t="s">
        <v>366</v>
      </c>
      <c r="GYA1" s="287" t="s">
        <v>366</v>
      </c>
      <c r="GYB1" s="287" t="s">
        <v>366</v>
      </c>
      <c r="GYC1" s="287" t="s">
        <v>366</v>
      </c>
      <c r="GYD1" s="287" t="s">
        <v>366</v>
      </c>
      <c r="GYE1" s="287" t="s">
        <v>366</v>
      </c>
      <c r="GYF1" s="287" t="s">
        <v>366</v>
      </c>
      <c r="GYG1" s="287" t="s">
        <v>366</v>
      </c>
      <c r="GYH1" s="287" t="s">
        <v>366</v>
      </c>
      <c r="GYI1" s="287" t="s">
        <v>366</v>
      </c>
      <c r="GYJ1" s="287" t="s">
        <v>366</v>
      </c>
      <c r="GYK1" s="287" t="s">
        <v>366</v>
      </c>
      <c r="GYL1" s="287" t="s">
        <v>366</v>
      </c>
      <c r="GYM1" s="287" t="s">
        <v>366</v>
      </c>
      <c r="GYN1" s="287" t="s">
        <v>366</v>
      </c>
      <c r="GYO1" s="287" t="s">
        <v>366</v>
      </c>
      <c r="GYP1" s="287" t="s">
        <v>366</v>
      </c>
      <c r="GYQ1" s="287" t="s">
        <v>366</v>
      </c>
      <c r="GYR1" s="287" t="s">
        <v>366</v>
      </c>
      <c r="GYS1" s="287" t="s">
        <v>366</v>
      </c>
      <c r="GYT1" s="287" t="s">
        <v>366</v>
      </c>
      <c r="GYU1" s="287" t="s">
        <v>366</v>
      </c>
      <c r="GYV1" s="287" t="s">
        <v>366</v>
      </c>
      <c r="GYW1" s="287" t="s">
        <v>366</v>
      </c>
      <c r="GYX1" s="287" t="s">
        <v>366</v>
      </c>
      <c r="GYY1" s="287" t="s">
        <v>366</v>
      </c>
      <c r="GYZ1" s="287" t="s">
        <v>366</v>
      </c>
      <c r="GZA1" s="287" t="s">
        <v>366</v>
      </c>
      <c r="GZB1" s="287" t="s">
        <v>366</v>
      </c>
      <c r="GZC1" s="287" t="s">
        <v>366</v>
      </c>
      <c r="GZD1" s="287" t="s">
        <v>366</v>
      </c>
      <c r="GZE1" s="287" t="s">
        <v>366</v>
      </c>
      <c r="GZF1" s="287" t="s">
        <v>366</v>
      </c>
      <c r="GZG1" s="287" t="s">
        <v>366</v>
      </c>
      <c r="GZH1" s="287" t="s">
        <v>366</v>
      </c>
      <c r="GZI1" s="287" t="s">
        <v>366</v>
      </c>
      <c r="GZJ1" s="287" t="s">
        <v>366</v>
      </c>
      <c r="GZK1" s="287" t="s">
        <v>366</v>
      </c>
      <c r="GZL1" s="287" t="s">
        <v>366</v>
      </c>
      <c r="GZM1" s="287" t="s">
        <v>366</v>
      </c>
      <c r="GZN1" s="287" t="s">
        <v>366</v>
      </c>
      <c r="GZO1" s="287" t="s">
        <v>366</v>
      </c>
      <c r="GZP1" s="287" t="s">
        <v>366</v>
      </c>
      <c r="GZQ1" s="287" t="s">
        <v>366</v>
      </c>
      <c r="GZR1" s="287" t="s">
        <v>366</v>
      </c>
      <c r="GZS1" s="287" t="s">
        <v>366</v>
      </c>
      <c r="GZT1" s="287" t="s">
        <v>366</v>
      </c>
      <c r="GZU1" s="287" t="s">
        <v>366</v>
      </c>
      <c r="GZV1" s="287" t="s">
        <v>366</v>
      </c>
      <c r="GZW1" s="287" t="s">
        <v>366</v>
      </c>
      <c r="GZX1" s="287" t="s">
        <v>366</v>
      </c>
      <c r="GZY1" s="287" t="s">
        <v>366</v>
      </c>
      <c r="GZZ1" s="287" t="s">
        <v>366</v>
      </c>
      <c r="HAA1" s="287" t="s">
        <v>366</v>
      </c>
      <c r="HAB1" s="287" t="s">
        <v>366</v>
      </c>
      <c r="HAC1" s="287" t="s">
        <v>366</v>
      </c>
      <c r="HAD1" s="287" t="s">
        <v>366</v>
      </c>
      <c r="HAE1" s="287" t="s">
        <v>366</v>
      </c>
      <c r="HAF1" s="287" t="s">
        <v>366</v>
      </c>
      <c r="HAG1" s="287" t="s">
        <v>366</v>
      </c>
      <c r="HAH1" s="287" t="s">
        <v>366</v>
      </c>
      <c r="HAI1" s="287" t="s">
        <v>366</v>
      </c>
      <c r="HAJ1" s="287" t="s">
        <v>366</v>
      </c>
      <c r="HAK1" s="287" t="s">
        <v>366</v>
      </c>
      <c r="HAL1" s="287" t="s">
        <v>366</v>
      </c>
      <c r="HAM1" s="287" t="s">
        <v>366</v>
      </c>
      <c r="HAN1" s="287" t="s">
        <v>366</v>
      </c>
      <c r="HAO1" s="287" t="s">
        <v>366</v>
      </c>
      <c r="HAP1" s="287" t="s">
        <v>366</v>
      </c>
      <c r="HAQ1" s="287" t="s">
        <v>366</v>
      </c>
      <c r="HAR1" s="287" t="s">
        <v>366</v>
      </c>
      <c r="HAS1" s="287" t="s">
        <v>366</v>
      </c>
      <c r="HAT1" s="287" t="s">
        <v>366</v>
      </c>
      <c r="HAU1" s="287" t="s">
        <v>366</v>
      </c>
      <c r="HAV1" s="287" t="s">
        <v>366</v>
      </c>
      <c r="HAW1" s="287" t="s">
        <v>366</v>
      </c>
      <c r="HAX1" s="287" t="s">
        <v>366</v>
      </c>
      <c r="HAY1" s="287" t="s">
        <v>366</v>
      </c>
      <c r="HAZ1" s="287" t="s">
        <v>366</v>
      </c>
      <c r="HBA1" s="287" t="s">
        <v>366</v>
      </c>
      <c r="HBB1" s="287" t="s">
        <v>366</v>
      </c>
      <c r="HBC1" s="287" t="s">
        <v>366</v>
      </c>
      <c r="HBD1" s="287" t="s">
        <v>366</v>
      </c>
      <c r="HBE1" s="287" t="s">
        <v>366</v>
      </c>
      <c r="HBF1" s="287" t="s">
        <v>366</v>
      </c>
      <c r="HBG1" s="287" t="s">
        <v>366</v>
      </c>
      <c r="HBH1" s="287" t="s">
        <v>366</v>
      </c>
      <c r="HBI1" s="287" t="s">
        <v>366</v>
      </c>
      <c r="HBJ1" s="287" t="s">
        <v>366</v>
      </c>
      <c r="HBK1" s="287" t="s">
        <v>366</v>
      </c>
      <c r="HBL1" s="287" t="s">
        <v>366</v>
      </c>
      <c r="HBM1" s="287" t="s">
        <v>366</v>
      </c>
      <c r="HBN1" s="287" t="s">
        <v>366</v>
      </c>
      <c r="HBO1" s="287" t="s">
        <v>366</v>
      </c>
      <c r="HBP1" s="287" t="s">
        <v>366</v>
      </c>
      <c r="HBQ1" s="287" t="s">
        <v>366</v>
      </c>
      <c r="HBR1" s="287" t="s">
        <v>366</v>
      </c>
      <c r="HBS1" s="287" t="s">
        <v>366</v>
      </c>
      <c r="HBT1" s="287" t="s">
        <v>366</v>
      </c>
      <c r="HBU1" s="287" t="s">
        <v>366</v>
      </c>
      <c r="HBV1" s="287" t="s">
        <v>366</v>
      </c>
      <c r="HBW1" s="287" t="s">
        <v>366</v>
      </c>
      <c r="HBX1" s="287" t="s">
        <v>366</v>
      </c>
      <c r="HBY1" s="287" t="s">
        <v>366</v>
      </c>
      <c r="HBZ1" s="287" t="s">
        <v>366</v>
      </c>
      <c r="HCA1" s="287" t="s">
        <v>366</v>
      </c>
      <c r="HCB1" s="287" t="s">
        <v>366</v>
      </c>
      <c r="HCC1" s="287" t="s">
        <v>366</v>
      </c>
      <c r="HCD1" s="287" t="s">
        <v>366</v>
      </c>
      <c r="HCE1" s="287" t="s">
        <v>366</v>
      </c>
      <c r="HCF1" s="287" t="s">
        <v>366</v>
      </c>
      <c r="HCG1" s="287" t="s">
        <v>366</v>
      </c>
      <c r="HCH1" s="287" t="s">
        <v>366</v>
      </c>
      <c r="HCI1" s="287" t="s">
        <v>366</v>
      </c>
      <c r="HCJ1" s="287" t="s">
        <v>366</v>
      </c>
      <c r="HCK1" s="287" t="s">
        <v>366</v>
      </c>
      <c r="HCL1" s="287" t="s">
        <v>366</v>
      </c>
      <c r="HCM1" s="287" t="s">
        <v>366</v>
      </c>
      <c r="HCN1" s="287" t="s">
        <v>366</v>
      </c>
      <c r="HCO1" s="287" t="s">
        <v>366</v>
      </c>
      <c r="HCP1" s="287" t="s">
        <v>366</v>
      </c>
      <c r="HCQ1" s="287" t="s">
        <v>366</v>
      </c>
      <c r="HCR1" s="287" t="s">
        <v>366</v>
      </c>
      <c r="HCS1" s="287" t="s">
        <v>366</v>
      </c>
      <c r="HCT1" s="287" t="s">
        <v>366</v>
      </c>
      <c r="HCU1" s="287" t="s">
        <v>366</v>
      </c>
      <c r="HCV1" s="287" t="s">
        <v>366</v>
      </c>
      <c r="HCW1" s="287" t="s">
        <v>366</v>
      </c>
      <c r="HCX1" s="287" t="s">
        <v>366</v>
      </c>
      <c r="HCY1" s="287" t="s">
        <v>366</v>
      </c>
      <c r="HCZ1" s="287" t="s">
        <v>366</v>
      </c>
      <c r="HDA1" s="287" t="s">
        <v>366</v>
      </c>
      <c r="HDB1" s="287" t="s">
        <v>366</v>
      </c>
      <c r="HDC1" s="287" t="s">
        <v>366</v>
      </c>
      <c r="HDD1" s="287" t="s">
        <v>366</v>
      </c>
      <c r="HDE1" s="287" t="s">
        <v>366</v>
      </c>
      <c r="HDF1" s="287" t="s">
        <v>366</v>
      </c>
      <c r="HDG1" s="287" t="s">
        <v>366</v>
      </c>
      <c r="HDH1" s="287" t="s">
        <v>366</v>
      </c>
      <c r="HDI1" s="287" t="s">
        <v>366</v>
      </c>
      <c r="HDJ1" s="287" t="s">
        <v>366</v>
      </c>
      <c r="HDK1" s="287" t="s">
        <v>366</v>
      </c>
      <c r="HDL1" s="287" t="s">
        <v>366</v>
      </c>
      <c r="HDM1" s="287" t="s">
        <v>366</v>
      </c>
      <c r="HDN1" s="287" t="s">
        <v>366</v>
      </c>
      <c r="HDO1" s="287" t="s">
        <v>366</v>
      </c>
      <c r="HDP1" s="287" t="s">
        <v>366</v>
      </c>
      <c r="HDQ1" s="287" t="s">
        <v>366</v>
      </c>
      <c r="HDR1" s="287" t="s">
        <v>366</v>
      </c>
      <c r="HDS1" s="287" t="s">
        <v>366</v>
      </c>
      <c r="HDT1" s="287" t="s">
        <v>366</v>
      </c>
      <c r="HDU1" s="287" t="s">
        <v>366</v>
      </c>
      <c r="HDV1" s="287" t="s">
        <v>366</v>
      </c>
      <c r="HDW1" s="287" t="s">
        <v>366</v>
      </c>
      <c r="HDX1" s="287" t="s">
        <v>366</v>
      </c>
      <c r="HDY1" s="287" t="s">
        <v>366</v>
      </c>
      <c r="HDZ1" s="287" t="s">
        <v>366</v>
      </c>
      <c r="HEA1" s="287" t="s">
        <v>366</v>
      </c>
      <c r="HEB1" s="287" t="s">
        <v>366</v>
      </c>
      <c r="HEC1" s="287" t="s">
        <v>366</v>
      </c>
      <c r="HED1" s="287" t="s">
        <v>366</v>
      </c>
      <c r="HEE1" s="287" t="s">
        <v>366</v>
      </c>
      <c r="HEF1" s="287" t="s">
        <v>366</v>
      </c>
      <c r="HEG1" s="287" t="s">
        <v>366</v>
      </c>
      <c r="HEH1" s="287" t="s">
        <v>366</v>
      </c>
      <c r="HEI1" s="287" t="s">
        <v>366</v>
      </c>
      <c r="HEJ1" s="287" t="s">
        <v>366</v>
      </c>
      <c r="HEK1" s="287" t="s">
        <v>366</v>
      </c>
      <c r="HEL1" s="287" t="s">
        <v>366</v>
      </c>
      <c r="HEM1" s="287" t="s">
        <v>366</v>
      </c>
      <c r="HEN1" s="287" t="s">
        <v>366</v>
      </c>
      <c r="HEO1" s="287" t="s">
        <v>366</v>
      </c>
      <c r="HEP1" s="287" t="s">
        <v>366</v>
      </c>
      <c r="HEQ1" s="287" t="s">
        <v>366</v>
      </c>
      <c r="HER1" s="287" t="s">
        <v>366</v>
      </c>
      <c r="HES1" s="287" t="s">
        <v>366</v>
      </c>
      <c r="HET1" s="287" t="s">
        <v>366</v>
      </c>
      <c r="HEU1" s="287" t="s">
        <v>366</v>
      </c>
      <c r="HEV1" s="287" t="s">
        <v>366</v>
      </c>
      <c r="HEW1" s="287" t="s">
        <v>366</v>
      </c>
      <c r="HEX1" s="287" t="s">
        <v>366</v>
      </c>
      <c r="HEY1" s="287" t="s">
        <v>366</v>
      </c>
      <c r="HEZ1" s="287" t="s">
        <v>366</v>
      </c>
      <c r="HFA1" s="287" t="s">
        <v>366</v>
      </c>
      <c r="HFB1" s="287" t="s">
        <v>366</v>
      </c>
      <c r="HFC1" s="287" t="s">
        <v>366</v>
      </c>
      <c r="HFD1" s="287" t="s">
        <v>366</v>
      </c>
      <c r="HFE1" s="287" t="s">
        <v>366</v>
      </c>
      <c r="HFF1" s="287" t="s">
        <v>366</v>
      </c>
      <c r="HFG1" s="287" t="s">
        <v>366</v>
      </c>
      <c r="HFH1" s="287" t="s">
        <v>366</v>
      </c>
      <c r="HFI1" s="287" t="s">
        <v>366</v>
      </c>
      <c r="HFJ1" s="287" t="s">
        <v>366</v>
      </c>
      <c r="HFK1" s="287" t="s">
        <v>366</v>
      </c>
      <c r="HFL1" s="287" t="s">
        <v>366</v>
      </c>
      <c r="HFM1" s="287" t="s">
        <v>366</v>
      </c>
      <c r="HFN1" s="287" t="s">
        <v>366</v>
      </c>
      <c r="HFO1" s="287" t="s">
        <v>366</v>
      </c>
      <c r="HFP1" s="287" t="s">
        <v>366</v>
      </c>
      <c r="HFQ1" s="287" t="s">
        <v>366</v>
      </c>
      <c r="HFR1" s="287" t="s">
        <v>366</v>
      </c>
      <c r="HFS1" s="287" t="s">
        <v>366</v>
      </c>
      <c r="HFT1" s="287" t="s">
        <v>366</v>
      </c>
      <c r="HFU1" s="287" t="s">
        <v>366</v>
      </c>
      <c r="HFV1" s="287" t="s">
        <v>366</v>
      </c>
      <c r="HFW1" s="287" t="s">
        <v>366</v>
      </c>
      <c r="HFX1" s="287" t="s">
        <v>366</v>
      </c>
      <c r="HFY1" s="287" t="s">
        <v>366</v>
      </c>
      <c r="HFZ1" s="287" t="s">
        <v>366</v>
      </c>
      <c r="HGA1" s="287" t="s">
        <v>366</v>
      </c>
      <c r="HGB1" s="287" t="s">
        <v>366</v>
      </c>
      <c r="HGC1" s="287" t="s">
        <v>366</v>
      </c>
      <c r="HGD1" s="287" t="s">
        <v>366</v>
      </c>
      <c r="HGE1" s="287" t="s">
        <v>366</v>
      </c>
      <c r="HGF1" s="287" t="s">
        <v>366</v>
      </c>
      <c r="HGG1" s="287" t="s">
        <v>366</v>
      </c>
      <c r="HGH1" s="287" t="s">
        <v>366</v>
      </c>
      <c r="HGI1" s="287" t="s">
        <v>366</v>
      </c>
      <c r="HGJ1" s="287" t="s">
        <v>366</v>
      </c>
      <c r="HGK1" s="287" t="s">
        <v>366</v>
      </c>
      <c r="HGL1" s="287" t="s">
        <v>366</v>
      </c>
      <c r="HGM1" s="287" t="s">
        <v>366</v>
      </c>
      <c r="HGN1" s="287" t="s">
        <v>366</v>
      </c>
      <c r="HGO1" s="287" t="s">
        <v>366</v>
      </c>
      <c r="HGP1" s="287" t="s">
        <v>366</v>
      </c>
      <c r="HGQ1" s="287" t="s">
        <v>366</v>
      </c>
      <c r="HGR1" s="287" t="s">
        <v>366</v>
      </c>
      <c r="HGS1" s="287" t="s">
        <v>366</v>
      </c>
      <c r="HGT1" s="287" t="s">
        <v>366</v>
      </c>
      <c r="HGU1" s="287" t="s">
        <v>366</v>
      </c>
      <c r="HGV1" s="287" t="s">
        <v>366</v>
      </c>
      <c r="HGW1" s="287" t="s">
        <v>366</v>
      </c>
      <c r="HGX1" s="287" t="s">
        <v>366</v>
      </c>
      <c r="HGY1" s="287" t="s">
        <v>366</v>
      </c>
      <c r="HGZ1" s="287" t="s">
        <v>366</v>
      </c>
      <c r="HHA1" s="287" t="s">
        <v>366</v>
      </c>
      <c r="HHB1" s="287" t="s">
        <v>366</v>
      </c>
      <c r="HHC1" s="287" t="s">
        <v>366</v>
      </c>
      <c r="HHD1" s="287" t="s">
        <v>366</v>
      </c>
      <c r="HHE1" s="287" t="s">
        <v>366</v>
      </c>
      <c r="HHF1" s="287" t="s">
        <v>366</v>
      </c>
      <c r="HHG1" s="287" t="s">
        <v>366</v>
      </c>
      <c r="HHH1" s="287" t="s">
        <v>366</v>
      </c>
      <c r="HHI1" s="287" t="s">
        <v>366</v>
      </c>
      <c r="HHJ1" s="287" t="s">
        <v>366</v>
      </c>
      <c r="HHK1" s="287" t="s">
        <v>366</v>
      </c>
      <c r="HHL1" s="287" t="s">
        <v>366</v>
      </c>
      <c r="HHM1" s="287" t="s">
        <v>366</v>
      </c>
      <c r="HHN1" s="287" t="s">
        <v>366</v>
      </c>
      <c r="HHO1" s="287" t="s">
        <v>366</v>
      </c>
      <c r="HHP1" s="287" t="s">
        <v>366</v>
      </c>
      <c r="HHQ1" s="287" t="s">
        <v>366</v>
      </c>
      <c r="HHR1" s="287" t="s">
        <v>366</v>
      </c>
      <c r="HHS1" s="287" t="s">
        <v>366</v>
      </c>
      <c r="HHT1" s="287" t="s">
        <v>366</v>
      </c>
      <c r="HHU1" s="287" t="s">
        <v>366</v>
      </c>
      <c r="HHV1" s="287" t="s">
        <v>366</v>
      </c>
      <c r="HHW1" s="287" t="s">
        <v>366</v>
      </c>
      <c r="HHX1" s="287" t="s">
        <v>366</v>
      </c>
      <c r="HHY1" s="287" t="s">
        <v>366</v>
      </c>
      <c r="HHZ1" s="287" t="s">
        <v>366</v>
      </c>
      <c r="HIA1" s="287" t="s">
        <v>366</v>
      </c>
      <c r="HIB1" s="287" t="s">
        <v>366</v>
      </c>
      <c r="HIC1" s="287" t="s">
        <v>366</v>
      </c>
      <c r="HID1" s="287" t="s">
        <v>366</v>
      </c>
      <c r="HIE1" s="287" t="s">
        <v>366</v>
      </c>
      <c r="HIF1" s="287" t="s">
        <v>366</v>
      </c>
      <c r="HIG1" s="287" t="s">
        <v>366</v>
      </c>
      <c r="HIH1" s="287" t="s">
        <v>366</v>
      </c>
      <c r="HII1" s="287" t="s">
        <v>366</v>
      </c>
      <c r="HIJ1" s="287" t="s">
        <v>366</v>
      </c>
      <c r="HIK1" s="287" t="s">
        <v>366</v>
      </c>
      <c r="HIL1" s="287" t="s">
        <v>366</v>
      </c>
      <c r="HIM1" s="287" t="s">
        <v>366</v>
      </c>
      <c r="HIN1" s="287" t="s">
        <v>366</v>
      </c>
      <c r="HIO1" s="287" t="s">
        <v>366</v>
      </c>
      <c r="HIP1" s="287" t="s">
        <v>366</v>
      </c>
      <c r="HIQ1" s="287" t="s">
        <v>366</v>
      </c>
      <c r="HIR1" s="287" t="s">
        <v>366</v>
      </c>
      <c r="HIS1" s="287" t="s">
        <v>366</v>
      </c>
      <c r="HIT1" s="287" t="s">
        <v>366</v>
      </c>
      <c r="HIU1" s="287" t="s">
        <v>366</v>
      </c>
      <c r="HIV1" s="287" t="s">
        <v>366</v>
      </c>
      <c r="HIW1" s="287" t="s">
        <v>366</v>
      </c>
      <c r="HIX1" s="287" t="s">
        <v>366</v>
      </c>
      <c r="HIY1" s="287" t="s">
        <v>366</v>
      </c>
      <c r="HIZ1" s="287" t="s">
        <v>366</v>
      </c>
      <c r="HJA1" s="287" t="s">
        <v>366</v>
      </c>
      <c r="HJB1" s="287" t="s">
        <v>366</v>
      </c>
      <c r="HJC1" s="287" t="s">
        <v>366</v>
      </c>
      <c r="HJD1" s="287" t="s">
        <v>366</v>
      </c>
      <c r="HJE1" s="287" t="s">
        <v>366</v>
      </c>
      <c r="HJF1" s="287" t="s">
        <v>366</v>
      </c>
      <c r="HJG1" s="287" t="s">
        <v>366</v>
      </c>
      <c r="HJH1" s="287" t="s">
        <v>366</v>
      </c>
      <c r="HJI1" s="287" t="s">
        <v>366</v>
      </c>
      <c r="HJJ1" s="287" t="s">
        <v>366</v>
      </c>
      <c r="HJK1" s="287" t="s">
        <v>366</v>
      </c>
      <c r="HJL1" s="287" t="s">
        <v>366</v>
      </c>
      <c r="HJM1" s="287" t="s">
        <v>366</v>
      </c>
      <c r="HJN1" s="287" t="s">
        <v>366</v>
      </c>
      <c r="HJO1" s="287" t="s">
        <v>366</v>
      </c>
      <c r="HJP1" s="287" t="s">
        <v>366</v>
      </c>
      <c r="HJQ1" s="287" t="s">
        <v>366</v>
      </c>
      <c r="HJR1" s="287" t="s">
        <v>366</v>
      </c>
      <c r="HJS1" s="287" t="s">
        <v>366</v>
      </c>
      <c r="HJT1" s="287" t="s">
        <v>366</v>
      </c>
      <c r="HJU1" s="287" t="s">
        <v>366</v>
      </c>
      <c r="HJV1" s="287" t="s">
        <v>366</v>
      </c>
      <c r="HJW1" s="287" t="s">
        <v>366</v>
      </c>
      <c r="HJX1" s="287" t="s">
        <v>366</v>
      </c>
      <c r="HJY1" s="287" t="s">
        <v>366</v>
      </c>
      <c r="HJZ1" s="287" t="s">
        <v>366</v>
      </c>
      <c r="HKA1" s="287" t="s">
        <v>366</v>
      </c>
      <c r="HKB1" s="287" t="s">
        <v>366</v>
      </c>
      <c r="HKC1" s="287" t="s">
        <v>366</v>
      </c>
      <c r="HKD1" s="287" t="s">
        <v>366</v>
      </c>
      <c r="HKE1" s="287" t="s">
        <v>366</v>
      </c>
      <c r="HKF1" s="287" t="s">
        <v>366</v>
      </c>
      <c r="HKG1" s="287" t="s">
        <v>366</v>
      </c>
      <c r="HKH1" s="287" t="s">
        <v>366</v>
      </c>
      <c r="HKI1" s="287" t="s">
        <v>366</v>
      </c>
      <c r="HKJ1" s="287" t="s">
        <v>366</v>
      </c>
      <c r="HKK1" s="287" t="s">
        <v>366</v>
      </c>
      <c r="HKL1" s="287" t="s">
        <v>366</v>
      </c>
      <c r="HKM1" s="287" t="s">
        <v>366</v>
      </c>
      <c r="HKN1" s="287" t="s">
        <v>366</v>
      </c>
      <c r="HKO1" s="287" t="s">
        <v>366</v>
      </c>
      <c r="HKP1" s="287" t="s">
        <v>366</v>
      </c>
      <c r="HKQ1" s="287" t="s">
        <v>366</v>
      </c>
      <c r="HKR1" s="287" t="s">
        <v>366</v>
      </c>
      <c r="HKS1" s="287" t="s">
        <v>366</v>
      </c>
      <c r="HKT1" s="287" t="s">
        <v>366</v>
      </c>
      <c r="HKU1" s="287" t="s">
        <v>366</v>
      </c>
      <c r="HKV1" s="287" t="s">
        <v>366</v>
      </c>
      <c r="HKW1" s="287" t="s">
        <v>366</v>
      </c>
      <c r="HKX1" s="287" t="s">
        <v>366</v>
      </c>
      <c r="HKY1" s="287" t="s">
        <v>366</v>
      </c>
      <c r="HKZ1" s="287" t="s">
        <v>366</v>
      </c>
      <c r="HLA1" s="287" t="s">
        <v>366</v>
      </c>
      <c r="HLB1" s="287" t="s">
        <v>366</v>
      </c>
      <c r="HLC1" s="287" t="s">
        <v>366</v>
      </c>
      <c r="HLD1" s="287" t="s">
        <v>366</v>
      </c>
      <c r="HLE1" s="287" t="s">
        <v>366</v>
      </c>
      <c r="HLF1" s="287" t="s">
        <v>366</v>
      </c>
      <c r="HLG1" s="287" t="s">
        <v>366</v>
      </c>
      <c r="HLH1" s="287" t="s">
        <v>366</v>
      </c>
      <c r="HLI1" s="287" t="s">
        <v>366</v>
      </c>
      <c r="HLJ1" s="287" t="s">
        <v>366</v>
      </c>
      <c r="HLK1" s="287" t="s">
        <v>366</v>
      </c>
      <c r="HLL1" s="287" t="s">
        <v>366</v>
      </c>
      <c r="HLM1" s="287" t="s">
        <v>366</v>
      </c>
      <c r="HLN1" s="287" t="s">
        <v>366</v>
      </c>
      <c r="HLO1" s="287" t="s">
        <v>366</v>
      </c>
      <c r="HLP1" s="287" t="s">
        <v>366</v>
      </c>
      <c r="HLQ1" s="287" t="s">
        <v>366</v>
      </c>
      <c r="HLR1" s="287" t="s">
        <v>366</v>
      </c>
      <c r="HLS1" s="287" t="s">
        <v>366</v>
      </c>
      <c r="HLT1" s="287" t="s">
        <v>366</v>
      </c>
      <c r="HLU1" s="287" t="s">
        <v>366</v>
      </c>
      <c r="HLV1" s="287" t="s">
        <v>366</v>
      </c>
      <c r="HLW1" s="287" t="s">
        <v>366</v>
      </c>
      <c r="HLX1" s="287" t="s">
        <v>366</v>
      </c>
      <c r="HLY1" s="287" t="s">
        <v>366</v>
      </c>
      <c r="HLZ1" s="287" t="s">
        <v>366</v>
      </c>
      <c r="HMA1" s="287" t="s">
        <v>366</v>
      </c>
      <c r="HMB1" s="287" t="s">
        <v>366</v>
      </c>
      <c r="HMC1" s="287" t="s">
        <v>366</v>
      </c>
      <c r="HMD1" s="287" t="s">
        <v>366</v>
      </c>
      <c r="HME1" s="287" t="s">
        <v>366</v>
      </c>
      <c r="HMF1" s="287" t="s">
        <v>366</v>
      </c>
      <c r="HMG1" s="287" t="s">
        <v>366</v>
      </c>
      <c r="HMH1" s="287" t="s">
        <v>366</v>
      </c>
      <c r="HMI1" s="287" t="s">
        <v>366</v>
      </c>
      <c r="HMJ1" s="287" t="s">
        <v>366</v>
      </c>
      <c r="HMK1" s="287" t="s">
        <v>366</v>
      </c>
      <c r="HML1" s="287" t="s">
        <v>366</v>
      </c>
      <c r="HMM1" s="287" t="s">
        <v>366</v>
      </c>
      <c r="HMN1" s="287" t="s">
        <v>366</v>
      </c>
      <c r="HMO1" s="287" t="s">
        <v>366</v>
      </c>
      <c r="HMP1" s="287" t="s">
        <v>366</v>
      </c>
      <c r="HMQ1" s="287" t="s">
        <v>366</v>
      </c>
      <c r="HMR1" s="287" t="s">
        <v>366</v>
      </c>
      <c r="HMS1" s="287" t="s">
        <v>366</v>
      </c>
      <c r="HMT1" s="287" t="s">
        <v>366</v>
      </c>
      <c r="HMU1" s="287" t="s">
        <v>366</v>
      </c>
      <c r="HMV1" s="287" t="s">
        <v>366</v>
      </c>
      <c r="HMW1" s="287" t="s">
        <v>366</v>
      </c>
      <c r="HMX1" s="287" t="s">
        <v>366</v>
      </c>
      <c r="HMY1" s="287" t="s">
        <v>366</v>
      </c>
      <c r="HMZ1" s="287" t="s">
        <v>366</v>
      </c>
      <c r="HNA1" s="287" t="s">
        <v>366</v>
      </c>
      <c r="HNB1" s="287" t="s">
        <v>366</v>
      </c>
      <c r="HNC1" s="287" t="s">
        <v>366</v>
      </c>
      <c r="HND1" s="287" t="s">
        <v>366</v>
      </c>
      <c r="HNE1" s="287" t="s">
        <v>366</v>
      </c>
      <c r="HNF1" s="287" t="s">
        <v>366</v>
      </c>
      <c r="HNG1" s="287" t="s">
        <v>366</v>
      </c>
      <c r="HNH1" s="287" t="s">
        <v>366</v>
      </c>
      <c r="HNI1" s="287" t="s">
        <v>366</v>
      </c>
      <c r="HNJ1" s="287" t="s">
        <v>366</v>
      </c>
      <c r="HNK1" s="287" t="s">
        <v>366</v>
      </c>
      <c r="HNL1" s="287" t="s">
        <v>366</v>
      </c>
      <c r="HNM1" s="287" t="s">
        <v>366</v>
      </c>
      <c r="HNN1" s="287" t="s">
        <v>366</v>
      </c>
      <c r="HNO1" s="287" t="s">
        <v>366</v>
      </c>
      <c r="HNP1" s="287" t="s">
        <v>366</v>
      </c>
      <c r="HNQ1" s="287" t="s">
        <v>366</v>
      </c>
      <c r="HNR1" s="287" t="s">
        <v>366</v>
      </c>
      <c r="HNS1" s="287" t="s">
        <v>366</v>
      </c>
      <c r="HNT1" s="287" t="s">
        <v>366</v>
      </c>
      <c r="HNU1" s="287" t="s">
        <v>366</v>
      </c>
      <c r="HNV1" s="287" t="s">
        <v>366</v>
      </c>
      <c r="HNW1" s="287" t="s">
        <v>366</v>
      </c>
      <c r="HNX1" s="287" t="s">
        <v>366</v>
      </c>
      <c r="HNY1" s="287" t="s">
        <v>366</v>
      </c>
      <c r="HNZ1" s="287" t="s">
        <v>366</v>
      </c>
      <c r="HOA1" s="287" t="s">
        <v>366</v>
      </c>
      <c r="HOB1" s="287" t="s">
        <v>366</v>
      </c>
      <c r="HOC1" s="287" t="s">
        <v>366</v>
      </c>
      <c r="HOD1" s="287" t="s">
        <v>366</v>
      </c>
      <c r="HOE1" s="287" t="s">
        <v>366</v>
      </c>
      <c r="HOF1" s="287" t="s">
        <v>366</v>
      </c>
      <c r="HOG1" s="287" t="s">
        <v>366</v>
      </c>
      <c r="HOH1" s="287" t="s">
        <v>366</v>
      </c>
      <c r="HOI1" s="287" t="s">
        <v>366</v>
      </c>
      <c r="HOJ1" s="287" t="s">
        <v>366</v>
      </c>
      <c r="HOK1" s="287" t="s">
        <v>366</v>
      </c>
      <c r="HOL1" s="287" t="s">
        <v>366</v>
      </c>
      <c r="HOM1" s="287" t="s">
        <v>366</v>
      </c>
      <c r="HON1" s="287" t="s">
        <v>366</v>
      </c>
      <c r="HOO1" s="287" t="s">
        <v>366</v>
      </c>
      <c r="HOP1" s="287" t="s">
        <v>366</v>
      </c>
      <c r="HOQ1" s="287" t="s">
        <v>366</v>
      </c>
      <c r="HOR1" s="287" t="s">
        <v>366</v>
      </c>
      <c r="HOS1" s="287" t="s">
        <v>366</v>
      </c>
      <c r="HOT1" s="287" t="s">
        <v>366</v>
      </c>
      <c r="HOU1" s="287" t="s">
        <v>366</v>
      </c>
      <c r="HOV1" s="287" t="s">
        <v>366</v>
      </c>
      <c r="HOW1" s="287" t="s">
        <v>366</v>
      </c>
      <c r="HOX1" s="287" t="s">
        <v>366</v>
      </c>
      <c r="HOY1" s="287" t="s">
        <v>366</v>
      </c>
      <c r="HOZ1" s="287" t="s">
        <v>366</v>
      </c>
      <c r="HPA1" s="287" t="s">
        <v>366</v>
      </c>
      <c r="HPB1" s="287" t="s">
        <v>366</v>
      </c>
      <c r="HPC1" s="287" t="s">
        <v>366</v>
      </c>
      <c r="HPD1" s="287" t="s">
        <v>366</v>
      </c>
      <c r="HPE1" s="287" t="s">
        <v>366</v>
      </c>
      <c r="HPF1" s="287" t="s">
        <v>366</v>
      </c>
      <c r="HPG1" s="287" t="s">
        <v>366</v>
      </c>
      <c r="HPH1" s="287" t="s">
        <v>366</v>
      </c>
      <c r="HPI1" s="287" t="s">
        <v>366</v>
      </c>
      <c r="HPJ1" s="287" t="s">
        <v>366</v>
      </c>
      <c r="HPK1" s="287" t="s">
        <v>366</v>
      </c>
      <c r="HPL1" s="287" t="s">
        <v>366</v>
      </c>
      <c r="HPM1" s="287" t="s">
        <v>366</v>
      </c>
      <c r="HPN1" s="287" t="s">
        <v>366</v>
      </c>
      <c r="HPO1" s="287" t="s">
        <v>366</v>
      </c>
      <c r="HPP1" s="287" t="s">
        <v>366</v>
      </c>
      <c r="HPQ1" s="287" t="s">
        <v>366</v>
      </c>
      <c r="HPR1" s="287" t="s">
        <v>366</v>
      </c>
      <c r="HPS1" s="287" t="s">
        <v>366</v>
      </c>
      <c r="HPT1" s="287" t="s">
        <v>366</v>
      </c>
      <c r="HPU1" s="287" t="s">
        <v>366</v>
      </c>
      <c r="HPV1" s="287" t="s">
        <v>366</v>
      </c>
      <c r="HPW1" s="287" t="s">
        <v>366</v>
      </c>
      <c r="HPX1" s="287" t="s">
        <v>366</v>
      </c>
      <c r="HPY1" s="287" t="s">
        <v>366</v>
      </c>
      <c r="HPZ1" s="287" t="s">
        <v>366</v>
      </c>
      <c r="HQA1" s="287" t="s">
        <v>366</v>
      </c>
      <c r="HQB1" s="287" t="s">
        <v>366</v>
      </c>
      <c r="HQC1" s="287" t="s">
        <v>366</v>
      </c>
      <c r="HQD1" s="287" t="s">
        <v>366</v>
      </c>
      <c r="HQE1" s="287" t="s">
        <v>366</v>
      </c>
      <c r="HQF1" s="287" t="s">
        <v>366</v>
      </c>
      <c r="HQG1" s="287" t="s">
        <v>366</v>
      </c>
      <c r="HQH1" s="287" t="s">
        <v>366</v>
      </c>
      <c r="HQI1" s="287" t="s">
        <v>366</v>
      </c>
      <c r="HQJ1" s="287" t="s">
        <v>366</v>
      </c>
      <c r="HQK1" s="287" t="s">
        <v>366</v>
      </c>
      <c r="HQL1" s="287" t="s">
        <v>366</v>
      </c>
      <c r="HQM1" s="287" t="s">
        <v>366</v>
      </c>
      <c r="HQN1" s="287" t="s">
        <v>366</v>
      </c>
      <c r="HQO1" s="287" t="s">
        <v>366</v>
      </c>
      <c r="HQP1" s="287" t="s">
        <v>366</v>
      </c>
      <c r="HQQ1" s="287" t="s">
        <v>366</v>
      </c>
      <c r="HQR1" s="287" t="s">
        <v>366</v>
      </c>
      <c r="HQS1" s="287" t="s">
        <v>366</v>
      </c>
      <c r="HQT1" s="287" t="s">
        <v>366</v>
      </c>
      <c r="HQU1" s="287" t="s">
        <v>366</v>
      </c>
      <c r="HQV1" s="287" t="s">
        <v>366</v>
      </c>
      <c r="HQW1" s="287" t="s">
        <v>366</v>
      </c>
      <c r="HQX1" s="287" t="s">
        <v>366</v>
      </c>
      <c r="HQY1" s="287" t="s">
        <v>366</v>
      </c>
      <c r="HQZ1" s="287" t="s">
        <v>366</v>
      </c>
      <c r="HRA1" s="287" t="s">
        <v>366</v>
      </c>
      <c r="HRB1" s="287" t="s">
        <v>366</v>
      </c>
      <c r="HRC1" s="287" t="s">
        <v>366</v>
      </c>
      <c r="HRD1" s="287" t="s">
        <v>366</v>
      </c>
      <c r="HRE1" s="287" t="s">
        <v>366</v>
      </c>
      <c r="HRF1" s="287" t="s">
        <v>366</v>
      </c>
      <c r="HRG1" s="287" t="s">
        <v>366</v>
      </c>
      <c r="HRH1" s="287" t="s">
        <v>366</v>
      </c>
      <c r="HRI1" s="287" t="s">
        <v>366</v>
      </c>
      <c r="HRJ1" s="287" t="s">
        <v>366</v>
      </c>
      <c r="HRK1" s="287" t="s">
        <v>366</v>
      </c>
      <c r="HRL1" s="287" t="s">
        <v>366</v>
      </c>
      <c r="HRM1" s="287" t="s">
        <v>366</v>
      </c>
      <c r="HRN1" s="287" t="s">
        <v>366</v>
      </c>
      <c r="HRO1" s="287" t="s">
        <v>366</v>
      </c>
      <c r="HRP1" s="287" t="s">
        <v>366</v>
      </c>
      <c r="HRQ1" s="287" t="s">
        <v>366</v>
      </c>
      <c r="HRR1" s="287" t="s">
        <v>366</v>
      </c>
      <c r="HRS1" s="287" t="s">
        <v>366</v>
      </c>
      <c r="HRT1" s="287" t="s">
        <v>366</v>
      </c>
      <c r="HRU1" s="287" t="s">
        <v>366</v>
      </c>
      <c r="HRV1" s="287" t="s">
        <v>366</v>
      </c>
      <c r="HRW1" s="287" t="s">
        <v>366</v>
      </c>
      <c r="HRX1" s="287" t="s">
        <v>366</v>
      </c>
      <c r="HRY1" s="287" t="s">
        <v>366</v>
      </c>
      <c r="HRZ1" s="287" t="s">
        <v>366</v>
      </c>
      <c r="HSA1" s="287" t="s">
        <v>366</v>
      </c>
      <c r="HSB1" s="287" t="s">
        <v>366</v>
      </c>
      <c r="HSC1" s="287" t="s">
        <v>366</v>
      </c>
      <c r="HSD1" s="287" t="s">
        <v>366</v>
      </c>
      <c r="HSE1" s="287" t="s">
        <v>366</v>
      </c>
      <c r="HSF1" s="287" t="s">
        <v>366</v>
      </c>
      <c r="HSG1" s="287" t="s">
        <v>366</v>
      </c>
      <c r="HSH1" s="287" t="s">
        <v>366</v>
      </c>
      <c r="HSI1" s="287" t="s">
        <v>366</v>
      </c>
      <c r="HSJ1" s="287" t="s">
        <v>366</v>
      </c>
      <c r="HSK1" s="287" t="s">
        <v>366</v>
      </c>
      <c r="HSL1" s="287" t="s">
        <v>366</v>
      </c>
      <c r="HSM1" s="287" t="s">
        <v>366</v>
      </c>
      <c r="HSN1" s="287" t="s">
        <v>366</v>
      </c>
      <c r="HSO1" s="287" t="s">
        <v>366</v>
      </c>
      <c r="HSP1" s="287" t="s">
        <v>366</v>
      </c>
      <c r="HSQ1" s="287" t="s">
        <v>366</v>
      </c>
      <c r="HSR1" s="287" t="s">
        <v>366</v>
      </c>
      <c r="HSS1" s="287" t="s">
        <v>366</v>
      </c>
      <c r="HST1" s="287" t="s">
        <v>366</v>
      </c>
      <c r="HSU1" s="287" t="s">
        <v>366</v>
      </c>
      <c r="HSV1" s="287" t="s">
        <v>366</v>
      </c>
      <c r="HSW1" s="287" t="s">
        <v>366</v>
      </c>
      <c r="HSX1" s="287" t="s">
        <v>366</v>
      </c>
      <c r="HSY1" s="287" t="s">
        <v>366</v>
      </c>
      <c r="HSZ1" s="287" t="s">
        <v>366</v>
      </c>
      <c r="HTA1" s="287" t="s">
        <v>366</v>
      </c>
      <c r="HTB1" s="287" t="s">
        <v>366</v>
      </c>
      <c r="HTC1" s="287" t="s">
        <v>366</v>
      </c>
      <c r="HTD1" s="287" t="s">
        <v>366</v>
      </c>
      <c r="HTE1" s="287" t="s">
        <v>366</v>
      </c>
      <c r="HTF1" s="287" t="s">
        <v>366</v>
      </c>
      <c r="HTG1" s="287" t="s">
        <v>366</v>
      </c>
      <c r="HTH1" s="287" t="s">
        <v>366</v>
      </c>
      <c r="HTI1" s="287" t="s">
        <v>366</v>
      </c>
      <c r="HTJ1" s="287" t="s">
        <v>366</v>
      </c>
      <c r="HTK1" s="287" t="s">
        <v>366</v>
      </c>
      <c r="HTL1" s="287" t="s">
        <v>366</v>
      </c>
      <c r="HTM1" s="287" t="s">
        <v>366</v>
      </c>
      <c r="HTN1" s="287" t="s">
        <v>366</v>
      </c>
      <c r="HTO1" s="287" t="s">
        <v>366</v>
      </c>
      <c r="HTP1" s="287" t="s">
        <v>366</v>
      </c>
      <c r="HTQ1" s="287" t="s">
        <v>366</v>
      </c>
      <c r="HTR1" s="287" t="s">
        <v>366</v>
      </c>
      <c r="HTS1" s="287" t="s">
        <v>366</v>
      </c>
      <c r="HTT1" s="287" t="s">
        <v>366</v>
      </c>
      <c r="HTU1" s="287" t="s">
        <v>366</v>
      </c>
      <c r="HTV1" s="287" t="s">
        <v>366</v>
      </c>
      <c r="HTW1" s="287" t="s">
        <v>366</v>
      </c>
      <c r="HTX1" s="287" t="s">
        <v>366</v>
      </c>
      <c r="HTY1" s="287" t="s">
        <v>366</v>
      </c>
      <c r="HTZ1" s="287" t="s">
        <v>366</v>
      </c>
      <c r="HUA1" s="287" t="s">
        <v>366</v>
      </c>
      <c r="HUB1" s="287" t="s">
        <v>366</v>
      </c>
      <c r="HUC1" s="287" t="s">
        <v>366</v>
      </c>
      <c r="HUD1" s="287" t="s">
        <v>366</v>
      </c>
      <c r="HUE1" s="287" t="s">
        <v>366</v>
      </c>
      <c r="HUF1" s="287" t="s">
        <v>366</v>
      </c>
      <c r="HUG1" s="287" t="s">
        <v>366</v>
      </c>
      <c r="HUH1" s="287" t="s">
        <v>366</v>
      </c>
      <c r="HUI1" s="287" t="s">
        <v>366</v>
      </c>
      <c r="HUJ1" s="287" t="s">
        <v>366</v>
      </c>
      <c r="HUK1" s="287" t="s">
        <v>366</v>
      </c>
      <c r="HUL1" s="287" t="s">
        <v>366</v>
      </c>
      <c r="HUM1" s="287" t="s">
        <v>366</v>
      </c>
      <c r="HUN1" s="287" t="s">
        <v>366</v>
      </c>
      <c r="HUO1" s="287" t="s">
        <v>366</v>
      </c>
      <c r="HUP1" s="287" t="s">
        <v>366</v>
      </c>
      <c r="HUQ1" s="287" t="s">
        <v>366</v>
      </c>
      <c r="HUR1" s="287" t="s">
        <v>366</v>
      </c>
      <c r="HUS1" s="287" t="s">
        <v>366</v>
      </c>
      <c r="HUT1" s="287" t="s">
        <v>366</v>
      </c>
      <c r="HUU1" s="287" t="s">
        <v>366</v>
      </c>
      <c r="HUV1" s="287" t="s">
        <v>366</v>
      </c>
      <c r="HUW1" s="287" t="s">
        <v>366</v>
      </c>
      <c r="HUX1" s="287" t="s">
        <v>366</v>
      </c>
      <c r="HUY1" s="287" t="s">
        <v>366</v>
      </c>
      <c r="HUZ1" s="287" t="s">
        <v>366</v>
      </c>
      <c r="HVA1" s="287" t="s">
        <v>366</v>
      </c>
      <c r="HVB1" s="287" t="s">
        <v>366</v>
      </c>
      <c r="HVC1" s="287" t="s">
        <v>366</v>
      </c>
      <c r="HVD1" s="287" t="s">
        <v>366</v>
      </c>
      <c r="HVE1" s="287" t="s">
        <v>366</v>
      </c>
      <c r="HVF1" s="287" t="s">
        <v>366</v>
      </c>
      <c r="HVG1" s="287" t="s">
        <v>366</v>
      </c>
      <c r="HVH1" s="287" t="s">
        <v>366</v>
      </c>
      <c r="HVI1" s="287" t="s">
        <v>366</v>
      </c>
      <c r="HVJ1" s="287" t="s">
        <v>366</v>
      </c>
      <c r="HVK1" s="287" t="s">
        <v>366</v>
      </c>
      <c r="HVL1" s="287" t="s">
        <v>366</v>
      </c>
      <c r="HVM1" s="287" t="s">
        <v>366</v>
      </c>
      <c r="HVN1" s="287" t="s">
        <v>366</v>
      </c>
      <c r="HVO1" s="287" t="s">
        <v>366</v>
      </c>
      <c r="HVP1" s="287" t="s">
        <v>366</v>
      </c>
      <c r="HVQ1" s="287" t="s">
        <v>366</v>
      </c>
      <c r="HVR1" s="287" t="s">
        <v>366</v>
      </c>
      <c r="HVS1" s="287" t="s">
        <v>366</v>
      </c>
      <c r="HVT1" s="287" t="s">
        <v>366</v>
      </c>
      <c r="HVU1" s="287" t="s">
        <v>366</v>
      </c>
      <c r="HVV1" s="287" t="s">
        <v>366</v>
      </c>
      <c r="HVW1" s="287" t="s">
        <v>366</v>
      </c>
      <c r="HVX1" s="287" t="s">
        <v>366</v>
      </c>
      <c r="HVY1" s="287" t="s">
        <v>366</v>
      </c>
      <c r="HVZ1" s="287" t="s">
        <v>366</v>
      </c>
      <c r="HWA1" s="287" t="s">
        <v>366</v>
      </c>
      <c r="HWB1" s="287" t="s">
        <v>366</v>
      </c>
      <c r="HWC1" s="287" t="s">
        <v>366</v>
      </c>
      <c r="HWD1" s="287" t="s">
        <v>366</v>
      </c>
      <c r="HWE1" s="287" t="s">
        <v>366</v>
      </c>
      <c r="HWF1" s="287" t="s">
        <v>366</v>
      </c>
      <c r="HWG1" s="287" t="s">
        <v>366</v>
      </c>
      <c r="HWH1" s="287" t="s">
        <v>366</v>
      </c>
      <c r="HWI1" s="287" t="s">
        <v>366</v>
      </c>
      <c r="HWJ1" s="287" t="s">
        <v>366</v>
      </c>
      <c r="HWK1" s="287" t="s">
        <v>366</v>
      </c>
      <c r="HWL1" s="287" t="s">
        <v>366</v>
      </c>
      <c r="HWM1" s="287" t="s">
        <v>366</v>
      </c>
      <c r="HWN1" s="287" t="s">
        <v>366</v>
      </c>
      <c r="HWO1" s="287" t="s">
        <v>366</v>
      </c>
      <c r="HWP1" s="287" t="s">
        <v>366</v>
      </c>
      <c r="HWQ1" s="287" t="s">
        <v>366</v>
      </c>
      <c r="HWR1" s="287" t="s">
        <v>366</v>
      </c>
      <c r="HWS1" s="287" t="s">
        <v>366</v>
      </c>
      <c r="HWT1" s="287" t="s">
        <v>366</v>
      </c>
      <c r="HWU1" s="287" t="s">
        <v>366</v>
      </c>
      <c r="HWV1" s="287" t="s">
        <v>366</v>
      </c>
      <c r="HWW1" s="287" t="s">
        <v>366</v>
      </c>
      <c r="HWX1" s="287" t="s">
        <v>366</v>
      </c>
      <c r="HWY1" s="287" t="s">
        <v>366</v>
      </c>
      <c r="HWZ1" s="287" t="s">
        <v>366</v>
      </c>
      <c r="HXA1" s="287" t="s">
        <v>366</v>
      </c>
      <c r="HXB1" s="287" t="s">
        <v>366</v>
      </c>
      <c r="HXC1" s="287" t="s">
        <v>366</v>
      </c>
      <c r="HXD1" s="287" t="s">
        <v>366</v>
      </c>
      <c r="HXE1" s="287" t="s">
        <v>366</v>
      </c>
      <c r="HXF1" s="287" t="s">
        <v>366</v>
      </c>
      <c r="HXG1" s="287" t="s">
        <v>366</v>
      </c>
      <c r="HXH1" s="287" t="s">
        <v>366</v>
      </c>
      <c r="HXI1" s="287" t="s">
        <v>366</v>
      </c>
      <c r="HXJ1" s="287" t="s">
        <v>366</v>
      </c>
      <c r="HXK1" s="287" t="s">
        <v>366</v>
      </c>
      <c r="HXL1" s="287" t="s">
        <v>366</v>
      </c>
      <c r="HXM1" s="287" t="s">
        <v>366</v>
      </c>
      <c r="HXN1" s="287" t="s">
        <v>366</v>
      </c>
      <c r="HXO1" s="287" t="s">
        <v>366</v>
      </c>
      <c r="HXP1" s="287" t="s">
        <v>366</v>
      </c>
      <c r="HXQ1" s="287" t="s">
        <v>366</v>
      </c>
      <c r="HXR1" s="287" t="s">
        <v>366</v>
      </c>
      <c r="HXS1" s="287" t="s">
        <v>366</v>
      </c>
      <c r="HXT1" s="287" t="s">
        <v>366</v>
      </c>
      <c r="HXU1" s="287" t="s">
        <v>366</v>
      </c>
      <c r="HXV1" s="287" t="s">
        <v>366</v>
      </c>
      <c r="HXW1" s="287" t="s">
        <v>366</v>
      </c>
      <c r="HXX1" s="287" t="s">
        <v>366</v>
      </c>
      <c r="HXY1" s="287" t="s">
        <v>366</v>
      </c>
      <c r="HXZ1" s="287" t="s">
        <v>366</v>
      </c>
      <c r="HYA1" s="287" t="s">
        <v>366</v>
      </c>
      <c r="HYB1" s="287" t="s">
        <v>366</v>
      </c>
      <c r="HYC1" s="287" t="s">
        <v>366</v>
      </c>
      <c r="HYD1" s="287" t="s">
        <v>366</v>
      </c>
      <c r="HYE1" s="287" t="s">
        <v>366</v>
      </c>
      <c r="HYF1" s="287" t="s">
        <v>366</v>
      </c>
      <c r="HYG1" s="287" t="s">
        <v>366</v>
      </c>
      <c r="HYH1" s="287" t="s">
        <v>366</v>
      </c>
      <c r="HYI1" s="287" t="s">
        <v>366</v>
      </c>
      <c r="HYJ1" s="287" t="s">
        <v>366</v>
      </c>
      <c r="HYK1" s="287" t="s">
        <v>366</v>
      </c>
      <c r="HYL1" s="287" t="s">
        <v>366</v>
      </c>
      <c r="HYM1" s="287" t="s">
        <v>366</v>
      </c>
      <c r="HYN1" s="287" t="s">
        <v>366</v>
      </c>
      <c r="HYO1" s="287" t="s">
        <v>366</v>
      </c>
      <c r="HYP1" s="287" t="s">
        <v>366</v>
      </c>
      <c r="HYQ1" s="287" t="s">
        <v>366</v>
      </c>
      <c r="HYR1" s="287" t="s">
        <v>366</v>
      </c>
      <c r="HYS1" s="287" t="s">
        <v>366</v>
      </c>
      <c r="HYT1" s="287" t="s">
        <v>366</v>
      </c>
      <c r="HYU1" s="287" t="s">
        <v>366</v>
      </c>
      <c r="HYV1" s="287" t="s">
        <v>366</v>
      </c>
      <c r="HYW1" s="287" t="s">
        <v>366</v>
      </c>
      <c r="HYX1" s="287" t="s">
        <v>366</v>
      </c>
      <c r="HYY1" s="287" t="s">
        <v>366</v>
      </c>
      <c r="HYZ1" s="287" t="s">
        <v>366</v>
      </c>
      <c r="HZA1" s="287" t="s">
        <v>366</v>
      </c>
      <c r="HZB1" s="287" t="s">
        <v>366</v>
      </c>
      <c r="HZC1" s="287" t="s">
        <v>366</v>
      </c>
      <c r="HZD1" s="287" t="s">
        <v>366</v>
      </c>
      <c r="HZE1" s="287" t="s">
        <v>366</v>
      </c>
      <c r="HZF1" s="287" t="s">
        <v>366</v>
      </c>
      <c r="HZG1" s="287" t="s">
        <v>366</v>
      </c>
      <c r="HZH1" s="287" t="s">
        <v>366</v>
      </c>
      <c r="HZI1" s="287" t="s">
        <v>366</v>
      </c>
      <c r="HZJ1" s="287" t="s">
        <v>366</v>
      </c>
      <c r="HZK1" s="287" t="s">
        <v>366</v>
      </c>
      <c r="HZL1" s="287" t="s">
        <v>366</v>
      </c>
      <c r="HZM1" s="287" t="s">
        <v>366</v>
      </c>
      <c r="HZN1" s="287" t="s">
        <v>366</v>
      </c>
      <c r="HZO1" s="287" t="s">
        <v>366</v>
      </c>
      <c r="HZP1" s="287" t="s">
        <v>366</v>
      </c>
      <c r="HZQ1" s="287" t="s">
        <v>366</v>
      </c>
      <c r="HZR1" s="287" t="s">
        <v>366</v>
      </c>
      <c r="HZS1" s="287" t="s">
        <v>366</v>
      </c>
      <c r="HZT1" s="287" t="s">
        <v>366</v>
      </c>
      <c r="HZU1" s="287" t="s">
        <v>366</v>
      </c>
      <c r="HZV1" s="287" t="s">
        <v>366</v>
      </c>
      <c r="HZW1" s="287" t="s">
        <v>366</v>
      </c>
      <c r="HZX1" s="287" t="s">
        <v>366</v>
      </c>
      <c r="HZY1" s="287" t="s">
        <v>366</v>
      </c>
      <c r="HZZ1" s="287" t="s">
        <v>366</v>
      </c>
      <c r="IAA1" s="287" t="s">
        <v>366</v>
      </c>
      <c r="IAB1" s="287" t="s">
        <v>366</v>
      </c>
      <c r="IAC1" s="287" t="s">
        <v>366</v>
      </c>
      <c r="IAD1" s="287" t="s">
        <v>366</v>
      </c>
      <c r="IAE1" s="287" t="s">
        <v>366</v>
      </c>
      <c r="IAF1" s="287" t="s">
        <v>366</v>
      </c>
      <c r="IAG1" s="287" t="s">
        <v>366</v>
      </c>
      <c r="IAH1" s="287" t="s">
        <v>366</v>
      </c>
      <c r="IAI1" s="287" t="s">
        <v>366</v>
      </c>
      <c r="IAJ1" s="287" t="s">
        <v>366</v>
      </c>
      <c r="IAK1" s="287" t="s">
        <v>366</v>
      </c>
      <c r="IAL1" s="287" t="s">
        <v>366</v>
      </c>
      <c r="IAM1" s="287" t="s">
        <v>366</v>
      </c>
      <c r="IAN1" s="287" t="s">
        <v>366</v>
      </c>
      <c r="IAO1" s="287" t="s">
        <v>366</v>
      </c>
      <c r="IAP1" s="287" t="s">
        <v>366</v>
      </c>
      <c r="IAQ1" s="287" t="s">
        <v>366</v>
      </c>
      <c r="IAR1" s="287" t="s">
        <v>366</v>
      </c>
      <c r="IAS1" s="287" t="s">
        <v>366</v>
      </c>
      <c r="IAT1" s="287" t="s">
        <v>366</v>
      </c>
      <c r="IAU1" s="287" t="s">
        <v>366</v>
      </c>
      <c r="IAV1" s="287" t="s">
        <v>366</v>
      </c>
      <c r="IAW1" s="287" t="s">
        <v>366</v>
      </c>
      <c r="IAX1" s="287" t="s">
        <v>366</v>
      </c>
      <c r="IAY1" s="287" t="s">
        <v>366</v>
      </c>
      <c r="IAZ1" s="287" t="s">
        <v>366</v>
      </c>
      <c r="IBA1" s="287" t="s">
        <v>366</v>
      </c>
      <c r="IBB1" s="287" t="s">
        <v>366</v>
      </c>
      <c r="IBC1" s="287" t="s">
        <v>366</v>
      </c>
      <c r="IBD1" s="287" t="s">
        <v>366</v>
      </c>
      <c r="IBE1" s="287" t="s">
        <v>366</v>
      </c>
      <c r="IBF1" s="287" t="s">
        <v>366</v>
      </c>
      <c r="IBG1" s="287" t="s">
        <v>366</v>
      </c>
      <c r="IBH1" s="287" t="s">
        <v>366</v>
      </c>
      <c r="IBI1" s="287" t="s">
        <v>366</v>
      </c>
      <c r="IBJ1" s="287" t="s">
        <v>366</v>
      </c>
      <c r="IBK1" s="287" t="s">
        <v>366</v>
      </c>
      <c r="IBL1" s="287" t="s">
        <v>366</v>
      </c>
      <c r="IBM1" s="287" t="s">
        <v>366</v>
      </c>
      <c r="IBN1" s="287" t="s">
        <v>366</v>
      </c>
      <c r="IBO1" s="287" t="s">
        <v>366</v>
      </c>
      <c r="IBP1" s="287" t="s">
        <v>366</v>
      </c>
      <c r="IBQ1" s="287" t="s">
        <v>366</v>
      </c>
      <c r="IBR1" s="287" t="s">
        <v>366</v>
      </c>
      <c r="IBS1" s="287" t="s">
        <v>366</v>
      </c>
      <c r="IBT1" s="287" t="s">
        <v>366</v>
      </c>
      <c r="IBU1" s="287" t="s">
        <v>366</v>
      </c>
      <c r="IBV1" s="287" t="s">
        <v>366</v>
      </c>
      <c r="IBW1" s="287" t="s">
        <v>366</v>
      </c>
      <c r="IBX1" s="287" t="s">
        <v>366</v>
      </c>
      <c r="IBY1" s="287" t="s">
        <v>366</v>
      </c>
      <c r="IBZ1" s="287" t="s">
        <v>366</v>
      </c>
      <c r="ICA1" s="287" t="s">
        <v>366</v>
      </c>
      <c r="ICB1" s="287" t="s">
        <v>366</v>
      </c>
      <c r="ICC1" s="287" t="s">
        <v>366</v>
      </c>
      <c r="ICD1" s="287" t="s">
        <v>366</v>
      </c>
      <c r="ICE1" s="287" t="s">
        <v>366</v>
      </c>
      <c r="ICF1" s="287" t="s">
        <v>366</v>
      </c>
      <c r="ICG1" s="287" t="s">
        <v>366</v>
      </c>
      <c r="ICH1" s="287" t="s">
        <v>366</v>
      </c>
      <c r="ICI1" s="287" t="s">
        <v>366</v>
      </c>
      <c r="ICJ1" s="287" t="s">
        <v>366</v>
      </c>
      <c r="ICK1" s="287" t="s">
        <v>366</v>
      </c>
      <c r="ICL1" s="287" t="s">
        <v>366</v>
      </c>
      <c r="ICM1" s="287" t="s">
        <v>366</v>
      </c>
      <c r="ICN1" s="287" t="s">
        <v>366</v>
      </c>
      <c r="ICO1" s="287" t="s">
        <v>366</v>
      </c>
      <c r="ICP1" s="287" t="s">
        <v>366</v>
      </c>
      <c r="ICQ1" s="287" t="s">
        <v>366</v>
      </c>
      <c r="ICR1" s="287" t="s">
        <v>366</v>
      </c>
      <c r="ICS1" s="287" t="s">
        <v>366</v>
      </c>
      <c r="ICT1" s="287" t="s">
        <v>366</v>
      </c>
      <c r="ICU1" s="287" t="s">
        <v>366</v>
      </c>
      <c r="ICV1" s="287" t="s">
        <v>366</v>
      </c>
      <c r="ICW1" s="287" t="s">
        <v>366</v>
      </c>
      <c r="ICX1" s="287" t="s">
        <v>366</v>
      </c>
      <c r="ICY1" s="287" t="s">
        <v>366</v>
      </c>
      <c r="ICZ1" s="287" t="s">
        <v>366</v>
      </c>
      <c r="IDA1" s="287" t="s">
        <v>366</v>
      </c>
      <c r="IDB1" s="287" t="s">
        <v>366</v>
      </c>
      <c r="IDC1" s="287" t="s">
        <v>366</v>
      </c>
      <c r="IDD1" s="287" t="s">
        <v>366</v>
      </c>
      <c r="IDE1" s="287" t="s">
        <v>366</v>
      </c>
      <c r="IDF1" s="287" t="s">
        <v>366</v>
      </c>
      <c r="IDG1" s="287" t="s">
        <v>366</v>
      </c>
      <c r="IDH1" s="287" t="s">
        <v>366</v>
      </c>
      <c r="IDI1" s="287" t="s">
        <v>366</v>
      </c>
      <c r="IDJ1" s="287" t="s">
        <v>366</v>
      </c>
      <c r="IDK1" s="287" t="s">
        <v>366</v>
      </c>
      <c r="IDL1" s="287" t="s">
        <v>366</v>
      </c>
      <c r="IDM1" s="287" t="s">
        <v>366</v>
      </c>
      <c r="IDN1" s="287" t="s">
        <v>366</v>
      </c>
      <c r="IDO1" s="287" t="s">
        <v>366</v>
      </c>
      <c r="IDP1" s="287" t="s">
        <v>366</v>
      </c>
      <c r="IDQ1" s="287" t="s">
        <v>366</v>
      </c>
      <c r="IDR1" s="287" t="s">
        <v>366</v>
      </c>
      <c r="IDS1" s="287" t="s">
        <v>366</v>
      </c>
      <c r="IDT1" s="287" t="s">
        <v>366</v>
      </c>
      <c r="IDU1" s="287" t="s">
        <v>366</v>
      </c>
      <c r="IDV1" s="287" t="s">
        <v>366</v>
      </c>
      <c r="IDW1" s="287" t="s">
        <v>366</v>
      </c>
      <c r="IDX1" s="287" t="s">
        <v>366</v>
      </c>
      <c r="IDY1" s="287" t="s">
        <v>366</v>
      </c>
      <c r="IDZ1" s="287" t="s">
        <v>366</v>
      </c>
      <c r="IEA1" s="287" t="s">
        <v>366</v>
      </c>
      <c r="IEB1" s="287" t="s">
        <v>366</v>
      </c>
      <c r="IEC1" s="287" t="s">
        <v>366</v>
      </c>
      <c r="IED1" s="287" t="s">
        <v>366</v>
      </c>
      <c r="IEE1" s="287" t="s">
        <v>366</v>
      </c>
      <c r="IEF1" s="287" t="s">
        <v>366</v>
      </c>
      <c r="IEG1" s="287" t="s">
        <v>366</v>
      </c>
      <c r="IEH1" s="287" t="s">
        <v>366</v>
      </c>
      <c r="IEI1" s="287" t="s">
        <v>366</v>
      </c>
      <c r="IEJ1" s="287" t="s">
        <v>366</v>
      </c>
      <c r="IEK1" s="287" t="s">
        <v>366</v>
      </c>
      <c r="IEL1" s="287" t="s">
        <v>366</v>
      </c>
      <c r="IEM1" s="287" t="s">
        <v>366</v>
      </c>
      <c r="IEN1" s="287" t="s">
        <v>366</v>
      </c>
      <c r="IEO1" s="287" t="s">
        <v>366</v>
      </c>
      <c r="IEP1" s="287" t="s">
        <v>366</v>
      </c>
      <c r="IEQ1" s="287" t="s">
        <v>366</v>
      </c>
      <c r="IER1" s="287" t="s">
        <v>366</v>
      </c>
      <c r="IES1" s="287" t="s">
        <v>366</v>
      </c>
      <c r="IET1" s="287" t="s">
        <v>366</v>
      </c>
      <c r="IEU1" s="287" t="s">
        <v>366</v>
      </c>
      <c r="IEV1" s="287" t="s">
        <v>366</v>
      </c>
      <c r="IEW1" s="287" t="s">
        <v>366</v>
      </c>
      <c r="IEX1" s="287" t="s">
        <v>366</v>
      </c>
      <c r="IEY1" s="287" t="s">
        <v>366</v>
      </c>
      <c r="IEZ1" s="287" t="s">
        <v>366</v>
      </c>
      <c r="IFA1" s="287" t="s">
        <v>366</v>
      </c>
      <c r="IFB1" s="287" t="s">
        <v>366</v>
      </c>
      <c r="IFC1" s="287" t="s">
        <v>366</v>
      </c>
      <c r="IFD1" s="287" t="s">
        <v>366</v>
      </c>
      <c r="IFE1" s="287" t="s">
        <v>366</v>
      </c>
      <c r="IFF1" s="287" t="s">
        <v>366</v>
      </c>
      <c r="IFG1" s="287" t="s">
        <v>366</v>
      </c>
      <c r="IFH1" s="287" t="s">
        <v>366</v>
      </c>
      <c r="IFI1" s="287" t="s">
        <v>366</v>
      </c>
      <c r="IFJ1" s="287" t="s">
        <v>366</v>
      </c>
      <c r="IFK1" s="287" t="s">
        <v>366</v>
      </c>
      <c r="IFL1" s="287" t="s">
        <v>366</v>
      </c>
      <c r="IFM1" s="287" t="s">
        <v>366</v>
      </c>
      <c r="IFN1" s="287" t="s">
        <v>366</v>
      </c>
      <c r="IFO1" s="287" t="s">
        <v>366</v>
      </c>
      <c r="IFP1" s="287" t="s">
        <v>366</v>
      </c>
      <c r="IFQ1" s="287" t="s">
        <v>366</v>
      </c>
      <c r="IFR1" s="287" t="s">
        <v>366</v>
      </c>
      <c r="IFS1" s="287" t="s">
        <v>366</v>
      </c>
      <c r="IFT1" s="287" t="s">
        <v>366</v>
      </c>
      <c r="IFU1" s="287" t="s">
        <v>366</v>
      </c>
      <c r="IFV1" s="287" t="s">
        <v>366</v>
      </c>
      <c r="IFW1" s="287" t="s">
        <v>366</v>
      </c>
      <c r="IFX1" s="287" t="s">
        <v>366</v>
      </c>
      <c r="IFY1" s="287" t="s">
        <v>366</v>
      </c>
      <c r="IFZ1" s="287" t="s">
        <v>366</v>
      </c>
      <c r="IGA1" s="287" t="s">
        <v>366</v>
      </c>
      <c r="IGB1" s="287" t="s">
        <v>366</v>
      </c>
      <c r="IGC1" s="287" t="s">
        <v>366</v>
      </c>
      <c r="IGD1" s="287" t="s">
        <v>366</v>
      </c>
      <c r="IGE1" s="287" t="s">
        <v>366</v>
      </c>
      <c r="IGF1" s="287" t="s">
        <v>366</v>
      </c>
      <c r="IGG1" s="287" t="s">
        <v>366</v>
      </c>
      <c r="IGH1" s="287" t="s">
        <v>366</v>
      </c>
      <c r="IGI1" s="287" t="s">
        <v>366</v>
      </c>
      <c r="IGJ1" s="287" t="s">
        <v>366</v>
      </c>
      <c r="IGK1" s="287" t="s">
        <v>366</v>
      </c>
      <c r="IGL1" s="287" t="s">
        <v>366</v>
      </c>
      <c r="IGM1" s="287" t="s">
        <v>366</v>
      </c>
      <c r="IGN1" s="287" t="s">
        <v>366</v>
      </c>
      <c r="IGO1" s="287" t="s">
        <v>366</v>
      </c>
      <c r="IGP1" s="287" t="s">
        <v>366</v>
      </c>
      <c r="IGQ1" s="287" t="s">
        <v>366</v>
      </c>
      <c r="IGR1" s="287" t="s">
        <v>366</v>
      </c>
      <c r="IGS1" s="287" t="s">
        <v>366</v>
      </c>
      <c r="IGT1" s="287" t="s">
        <v>366</v>
      </c>
      <c r="IGU1" s="287" t="s">
        <v>366</v>
      </c>
      <c r="IGV1" s="287" t="s">
        <v>366</v>
      </c>
      <c r="IGW1" s="287" t="s">
        <v>366</v>
      </c>
      <c r="IGX1" s="287" t="s">
        <v>366</v>
      </c>
      <c r="IGY1" s="287" t="s">
        <v>366</v>
      </c>
      <c r="IGZ1" s="287" t="s">
        <v>366</v>
      </c>
      <c r="IHA1" s="287" t="s">
        <v>366</v>
      </c>
      <c r="IHB1" s="287" t="s">
        <v>366</v>
      </c>
      <c r="IHC1" s="287" t="s">
        <v>366</v>
      </c>
      <c r="IHD1" s="287" t="s">
        <v>366</v>
      </c>
      <c r="IHE1" s="287" t="s">
        <v>366</v>
      </c>
      <c r="IHF1" s="287" t="s">
        <v>366</v>
      </c>
      <c r="IHG1" s="287" t="s">
        <v>366</v>
      </c>
      <c r="IHH1" s="287" t="s">
        <v>366</v>
      </c>
      <c r="IHI1" s="287" t="s">
        <v>366</v>
      </c>
      <c r="IHJ1" s="287" t="s">
        <v>366</v>
      </c>
      <c r="IHK1" s="287" t="s">
        <v>366</v>
      </c>
      <c r="IHL1" s="287" t="s">
        <v>366</v>
      </c>
      <c r="IHM1" s="287" t="s">
        <v>366</v>
      </c>
      <c r="IHN1" s="287" t="s">
        <v>366</v>
      </c>
      <c r="IHO1" s="287" t="s">
        <v>366</v>
      </c>
      <c r="IHP1" s="287" t="s">
        <v>366</v>
      </c>
      <c r="IHQ1" s="287" t="s">
        <v>366</v>
      </c>
      <c r="IHR1" s="287" t="s">
        <v>366</v>
      </c>
      <c r="IHS1" s="287" t="s">
        <v>366</v>
      </c>
      <c r="IHT1" s="287" t="s">
        <v>366</v>
      </c>
      <c r="IHU1" s="287" t="s">
        <v>366</v>
      </c>
      <c r="IHV1" s="287" t="s">
        <v>366</v>
      </c>
      <c r="IHW1" s="287" t="s">
        <v>366</v>
      </c>
      <c r="IHX1" s="287" t="s">
        <v>366</v>
      </c>
      <c r="IHY1" s="287" t="s">
        <v>366</v>
      </c>
      <c r="IHZ1" s="287" t="s">
        <v>366</v>
      </c>
      <c r="IIA1" s="287" t="s">
        <v>366</v>
      </c>
      <c r="IIB1" s="287" t="s">
        <v>366</v>
      </c>
      <c r="IIC1" s="287" t="s">
        <v>366</v>
      </c>
      <c r="IID1" s="287" t="s">
        <v>366</v>
      </c>
      <c r="IIE1" s="287" t="s">
        <v>366</v>
      </c>
      <c r="IIF1" s="287" t="s">
        <v>366</v>
      </c>
      <c r="IIG1" s="287" t="s">
        <v>366</v>
      </c>
      <c r="IIH1" s="287" t="s">
        <v>366</v>
      </c>
      <c r="III1" s="287" t="s">
        <v>366</v>
      </c>
      <c r="IIJ1" s="287" t="s">
        <v>366</v>
      </c>
      <c r="IIK1" s="287" t="s">
        <v>366</v>
      </c>
      <c r="IIL1" s="287" t="s">
        <v>366</v>
      </c>
      <c r="IIM1" s="287" t="s">
        <v>366</v>
      </c>
      <c r="IIN1" s="287" t="s">
        <v>366</v>
      </c>
      <c r="IIO1" s="287" t="s">
        <v>366</v>
      </c>
      <c r="IIP1" s="287" t="s">
        <v>366</v>
      </c>
      <c r="IIQ1" s="287" t="s">
        <v>366</v>
      </c>
      <c r="IIR1" s="287" t="s">
        <v>366</v>
      </c>
      <c r="IIS1" s="287" t="s">
        <v>366</v>
      </c>
      <c r="IIT1" s="287" t="s">
        <v>366</v>
      </c>
      <c r="IIU1" s="287" t="s">
        <v>366</v>
      </c>
      <c r="IIV1" s="287" t="s">
        <v>366</v>
      </c>
      <c r="IIW1" s="287" t="s">
        <v>366</v>
      </c>
      <c r="IIX1" s="287" t="s">
        <v>366</v>
      </c>
      <c r="IIY1" s="287" t="s">
        <v>366</v>
      </c>
      <c r="IIZ1" s="287" t="s">
        <v>366</v>
      </c>
      <c r="IJA1" s="287" t="s">
        <v>366</v>
      </c>
      <c r="IJB1" s="287" t="s">
        <v>366</v>
      </c>
      <c r="IJC1" s="287" t="s">
        <v>366</v>
      </c>
      <c r="IJD1" s="287" t="s">
        <v>366</v>
      </c>
      <c r="IJE1" s="287" t="s">
        <v>366</v>
      </c>
      <c r="IJF1" s="287" t="s">
        <v>366</v>
      </c>
      <c r="IJG1" s="287" t="s">
        <v>366</v>
      </c>
      <c r="IJH1" s="287" t="s">
        <v>366</v>
      </c>
      <c r="IJI1" s="287" t="s">
        <v>366</v>
      </c>
      <c r="IJJ1" s="287" t="s">
        <v>366</v>
      </c>
      <c r="IJK1" s="287" t="s">
        <v>366</v>
      </c>
      <c r="IJL1" s="287" t="s">
        <v>366</v>
      </c>
      <c r="IJM1" s="287" t="s">
        <v>366</v>
      </c>
      <c r="IJN1" s="287" t="s">
        <v>366</v>
      </c>
      <c r="IJO1" s="287" t="s">
        <v>366</v>
      </c>
      <c r="IJP1" s="287" t="s">
        <v>366</v>
      </c>
      <c r="IJQ1" s="287" t="s">
        <v>366</v>
      </c>
      <c r="IJR1" s="287" t="s">
        <v>366</v>
      </c>
      <c r="IJS1" s="287" t="s">
        <v>366</v>
      </c>
      <c r="IJT1" s="287" t="s">
        <v>366</v>
      </c>
      <c r="IJU1" s="287" t="s">
        <v>366</v>
      </c>
      <c r="IJV1" s="287" t="s">
        <v>366</v>
      </c>
      <c r="IJW1" s="287" t="s">
        <v>366</v>
      </c>
      <c r="IJX1" s="287" t="s">
        <v>366</v>
      </c>
      <c r="IJY1" s="287" t="s">
        <v>366</v>
      </c>
      <c r="IJZ1" s="287" t="s">
        <v>366</v>
      </c>
      <c r="IKA1" s="287" t="s">
        <v>366</v>
      </c>
      <c r="IKB1" s="287" t="s">
        <v>366</v>
      </c>
      <c r="IKC1" s="287" t="s">
        <v>366</v>
      </c>
      <c r="IKD1" s="287" t="s">
        <v>366</v>
      </c>
      <c r="IKE1" s="287" t="s">
        <v>366</v>
      </c>
      <c r="IKF1" s="287" t="s">
        <v>366</v>
      </c>
      <c r="IKG1" s="287" t="s">
        <v>366</v>
      </c>
      <c r="IKH1" s="287" t="s">
        <v>366</v>
      </c>
      <c r="IKI1" s="287" t="s">
        <v>366</v>
      </c>
      <c r="IKJ1" s="287" t="s">
        <v>366</v>
      </c>
      <c r="IKK1" s="287" t="s">
        <v>366</v>
      </c>
      <c r="IKL1" s="287" t="s">
        <v>366</v>
      </c>
      <c r="IKM1" s="287" t="s">
        <v>366</v>
      </c>
      <c r="IKN1" s="287" t="s">
        <v>366</v>
      </c>
      <c r="IKO1" s="287" t="s">
        <v>366</v>
      </c>
      <c r="IKP1" s="287" t="s">
        <v>366</v>
      </c>
      <c r="IKQ1" s="287" t="s">
        <v>366</v>
      </c>
      <c r="IKR1" s="287" t="s">
        <v>366</v>
      </c>
      <c r="IKS1" s="287" t="s">
        <v>366</v>
      </c>
      <c r="IKT1" s="287" t="s">
        <v>366</v>
      </c>
      <c r="IKU1" s="287" t="s">
        <v>366</v>
      </c>
      <c r="IKV1" s="287" t="s">
        <v>366</v>
      </c>
      <c r="IKW1" s="287" t="s">
        <v>366</v>
      </c>
      <c r="IKX1" s="287" t="s">
        <v>366</v>
      </c>
      <c r="IKY1" s="287" t="s">
        <v>366</v>
      </c>
      <c r="IKZ1" s="287" t="s">
        <v>366</v>
      </c>
      <c r="ILA1" s="287" t="s">
        <v>366</v>
      </c>
      <c r="ILB1" s="287" t="s">
        <v>366</v>
      </c>
      <c r="ILC1" s="287" t="s">
        <v>366</v>
      </c>
      <c r="ILD1" s="287" t="s">
        <v>366</v>
      </c>
      <c r="ILE1" s="287" t="s">
        <v>366</v>
      </c>
      <c r="ILF1" s="287" t="s">
        <v>366</v>
      </c>
      <c r="ILG1" s="287" t="s">
        <v>366</v>
      </c>
      <c r="ILH1" s="287" t="s">
        <v>366</v>
      </c>
      <c r="ILI1" s="287" t="s">
        <v>366</v>
      </c>
      <c r="ILJ1" s="287" t="s">
        <v>366</v>
      </c>
      <c r="ILK1" s="287" t="s">
        <v>366</v>
      </c>
      <c r="ILL1" s="287" t="s">
        <v>366</v>
      </c>
      <c r="ILM1" s="287" t="s">
        <v>366</v>
      </c>
      <c r="ILN1" s="287" t="s">
        <v>366</v>
      </c>
      <c r="ILO1" s="287" t="s">
        <v>366</v>
      </c>
      <c r="ILP1" s="287" t="s">
        <v>366</v>
      </c>
      <c r="ILQ1" s="287" t="s">
        <v>366</v>
      </c>
      <c r="ILR1" s="287" t="s">
        <v>366</v>
      </c>
      <c r="ILS1" s="287" t="s">
        <v>366</v>
      </c>
      <c r="ILT1" s="287" t="s">
        <v>366</v>
      </c>
      <c r="ILU1" s="287" t="s">
        <v>366</v>
      </c>
      <c r="ILV1" s="287" t="s">
        <v>366</v>
      </c>
      <c r="ILW1" s="287" t="s">
        <v>366</v>
      </c>
      <c r="ILX1" s="287" t="s">
        <v>366</v>
      </c>
      <c r="ILY1" s="287" t="s">
        <v>366</v>
      </c>
      <c r="ILZ1" s="287" t="s">
        <v>366</v>
      </c>
      <c r="IMA1" s="287" t="s">
        <v>366</v>
      </c>
      <c r="IMB1" s="287" t="s">
        <v>366</v>
      </c>
      <c r="IMC1" s="287" t="s">
        <v>366</v>
      </c>
      <c r="IMD1" s="287" t="s">
        <v>366</v>
      </c>
      <c r="IME1" s="287" t="s">
        <v>366</v>
      </c>
      <c r="IMF1" s="287" t="s">
        <v>366</v>
      </c>
      <c r="IMG1" s="287" t="s">
        <v>366</v>
      </c>
      <c r="IMH1" s="287" t="s">
        <v>366</v>
      </c>
      <c r="IMI1" s="287" t="s">
        <v>366</v>
      </c>
      <c r="IMJ1" s="287" t="s">
        <v>366</v>
      </c>
      <c r="IMK1" s="287" t="s">
        <v>366</v>
      </c>
      <c r="IML1" s="287" t="s">
        <v>366</v>
      </c>
      <c r="IMM1" s="287" t="s">
        <v>366</v>
      </c>
      <c r="IMN1" s="287" t="s">
        <v>366</v>
      </c>
      <c r="IMO1" s="287" t="s">
        <v>366</v>
      </c>
      <c r="IMP1" s="287" t="s">
        <v>366</v>
      </c>
      <c r="IMQ1" s="287" t="s">
        <v>366</v>
      </c>
      <c r="IMR1" s="287" t="s">
        <v>366</v>
      </c>
      <c r="IMS1" s="287" t="s">
        <v>366</v>
      </c>
      <c r="IMT1" s="287" t="s">
        <v>366</v>
      </c>
      <c r="IMU1" s="287" t="s">
        <v>366</v>
      </c>
      <c r="IMV1" s="287" t="s">
        <v>366</v>
      </c>
      <c r="IMW1" s="287" t="s">
        <v>366</v>
      </c>
      <c r="IMX1" s="287" t="s">
        <v>366</v>
      </c>
      <c r="IMY1" s="287" t="s">
        <v>366</v>
      </c>
      <c r="IMZ1" s="287" t="s">
        <v>366</v>
      </c>
      <c r="INA1" s="287" t="s">
        <v>366</v>
      </c>
      <c r="INB1" s="287" t="s">
        <v>366</v>
      </c>
      <c r="INC1" s="287" t="s">
        <v>366</v>
      </c>
      <c r="IND1" s="287" t="s">
        <v>366</v>
      </c>
      <c r="INE1" s="287" t="s">
        <v>366</v>
      </c>
      <c r="INF1" s="287" t="s">
        <v>366</v>
      </c>
      <c r="ING1" s="287" t="s">
        <v>366</v>
      </c>
      <c r="INH1" s="287" t="s">
        <v>366</v>
      </c>
      <c r="INI1" s="287" t="s">
        <v>366</v>
      </c>
      <c r="INJ1" s="287" t="s">
        <v>366</v>
      </c>
      <c r="INK1" s="287" t="s">
        <v>366</v>
      </c>
      <c r="INL1" s="287" t="s">
        <v>366</v>
      </c>
      <c r="INM1" s="287" t="s">
        <v>366</v>
      </c>
      <c r="INN1" s="287" t="s">
        <v>366</v>
      </c>
      <c r="INO1" s="287" t="s">
        <v>366</v>
      </c>
      <c r="INP1" s="287" t="s">
        <v>366</v>
      </c>
      <c r="INQ1" s="287" t="s">
        <v>366</v>
      </c>
      <c r="INR1" s="287" t="s">
        <v>366</v>
      </c>
      <c r="INS1" s="287" t="s">
        <v>366</v>
      </c>
      <c r="INT1" s="287" t="s">
        <v>366</v>
      </c>
      <c r="INU1" s="287" t="s">
        <v>366</v>
      </c>
      <c r="INV1" s="287" t="s">
        <v>366</v>
      </c>
      <c r="INW1" s="287" t="s">
        <v>366</v>
      </c>
      <c r="INX1" s="287" t="s">
        <v>366</v>
      </c>
      <c r="INY1" s="287" t="s">
        <v>366</v>
      </c>
      <c r="INZ1" s="287" t="s">
        <v>366</v>
      </c>
      <c r="IOA1" s="287" t="s">
        <v>366</v>
      </c>
      <c r="IOB1" s="287" t="s">
        <v>366</v>
      </c>
      <c r="IOC1" s="287" t="s">
        <v>366</v>
      </c>
      <c r="IOD1" s="287" t="s">
        <v>366</v>
      </c>
      <c r="IOE1" s="287" t="s">
        <v>366</v>
      </c>
      <c r="IOF1" s="287" t="s">
        <v>366</v>
      </c>
      <c r="IOG1" s="287" t="s">
        <v>366</v>
      </c>
      <c r="IOH1" s="287" t="s">
        <v>366</v>
      </c>
      <c r="IOI1" s="287" t="s">
        <v>366</v>
      </c>
      <c r="IOJ1" s="287" t="s">
        <v>366</v>
      </c>
      <c r="IOK1" s="287" t="s">
        <v>366</v>
      </c>
      <c r="IOL1" s="287" t="s">
        <v>366</v>
      </c>
      <c r="IOM1" s="287" t="s">
        <v>366</v>
      </c>
      <c r="ION1" s="287" t="s">
        <v>366</v>
      </c>
      <c r="IOO1" s="287" t="s">
        <v>366</v>
      </c>
      <c r="IOP1" s="287" t="s">
        <v>366</v>
      </c>
      <c r="IOQ1" s="287" t="s">
        <v>366</v>
      </c>
      <c r="IOR1" s="287" t="s">
        <v>366</v>
      </c>
      <c r="IOS1" s="287" t="s">
        <v>366</v>
      </c>
      <c r="IOT1" s="287" t="s">
        <v>366</v>
      </c>
      <c r="IOU1" s="287" t="s">
        <v>366</v>
      </c>
      <c r="IOV1" s="287" t="s">
        <v>366</v>
      </c>
      <c r="IOW1" s="287" t="s">
        <v>366</v>
      </c>
      <c r="IOX1" s="287" t="s">
        <v>366</v>
      </c>
      <c r="IOY1" s="287" t="s">
        <v>366</v>
      </c>
      <c r="IOZ1" s="287" t="s">
        <v>366</v>
      </c>
      <c r="IPA1" s="287" t="s">
        <v>366</v>
      </c>
      <c r="IPB1" s="287" t="s">
        <v>366</v>
      </c>
      <c r="IPC1" s="287" t="s">
        <v>366</v>
      </c>
      <c r="IPD1" s="287" t="s">
        <v>366</v>
      </c>
      <c r="IPE1" s="287" t="s">
        <v>366</v>
      </c>
      <c r="IPF1" s="287" t="s">
        <v>366</v>
      </c>
      <c r="IPG1" s="287" t="s">
        <v>366</v>
      </c>
      <c r="IPH1" s="287" t="s">
        <v>366</v>
      </c>
      <c r="IPI1" s="287" t="s">
        <v>366</v>
      </c>
      <c r="IPJ1" s="287" t="s">
        <v>366</v>
      </c>
      <c r="IPK1" s="287" t="s">
        <v>366</v>
      </c>
      <c r="IPL1" s="287" t="s">
        <v>366</v>
      </c>
      <c r="IPM1" s="287" t="s">
        <v>366</v>
      </c>
      <c r="IPN1" s="287" t="s">
        <v>366</v>
      </c>
      <c r="IPO1" s="287" t="s">
        <v>366</v>
      </c>
      <c r="IPP1" s="287" t="s">
        <v>366</v>
      </c>
      <c r="IPQ1" s="287" t="s">
        <v>366</v>
      </c>
      <c r="IPR1" s="287" t="s">
        <v>366</v>
      </c>
      <c r="IPS1" s="287" t="s">
        <v>366</v>
      </c>
      <c r="IPT1" s="287" t="s">
        <v>366</v>
      </c>
      <c r="IPU1" s="287" t="s">
        <v>366</v>
      </c>
      <c r="IPV1" s="287" t="s">
        <v>366</v>
      </c>
      <c r="IPW1" s="287" t="s">
        <v>366</v>
      </c>
      <c r="IPX1" s="287" t="s">
        <v>366</v>
      </c>
      <c r="IPY1" s="287" t="s">
        <v>366</v>
      </c>
      <c r="IPZ1" s="287" t="s">
        <v>366</v>
      </c>
      <c r="IQA1" s="287" t="s">
        <v>366</v>
      </c>
      <c r="IQB1" s="287" t="s">
        <v>366</v>
      </c>
      <c r="IQC1" s="287" t="s">
        <v>366</v>
      </c>
      <c r="IQD1" s="287" t="s">
        <v>366</v>
      </c>
      <c r="IQE1" s="287" t="s">
        <v>366</v>
      </c>
      <c r="IQF1" s="287" t="s">
        <v>366</v>
      </c>
      <c r="IQG1" s="287" t="s">
        <v>366</v>
      </c>
      <c r="IQH1" s="287" t="s">
        <v>366</v>
      </c>
      <c r="IQI1" s="287" t="s">
        <v>366</v>
      </c>
      <c r="IQJ1" s="287" t="s">
        <v>366</v>
      </c>
      <c r="IQK1" s="287" t="s">
        <v>366</v>
      </c>
      <c r="IQL1" s="287" t="s">
        <v>366</v>
      </c>
      <c r="IQM1" s="287" t="s">
        <v>366</v>
      </c>
      <c r="IQN1" s="287" t="s">
        <v>366</v>
      </c>
      <c r="IQO1" s="287" t="s">
        <v>366</v>
      </c>
      <c r="IQP1" s="287" t="s">
        <v>366</v>
      </c>
      <c r="IQQ1" s="287" t="s">
        <v>366</v>
      </c>
      <c r="IQR1" s="287" t="s">
        <v>366</v>
      </c>
      <c r="IQS1" s="287" t="s">
        <v>366</v>
      </c>
      <c r="IQT1" s="287" t="s">
        <v>366</v>
      </c>
      <c r="IQU1" s="287" t="s">
        <v>366</v>
      </c>
      <c r="IQV1" s="287" t="s">
        <v>366</v>
      </c>
      <c r="IQW1" s="287" t="s">
        <v>366</v>
      </c>
      <c r="IQX1" s="287" t="s">
        <v>366</v>
      </c>
      <c r="IQY1" s="287" t="s">
        <v>366</v>
      </c>
      <c r="IQZ1" s="287" t="s">
        <v>366</v>
      </c>
      <c r="IRA1" s="287" t="s">
        <v>366</v>
      </c>
      <c r="IRB1" s="287" t="s">
        <v>366</v>
      </c>
      <c r="IRC1" s="287" t="s">
        <v>366</v>
      </c>
      <c r="IRD1" s="287" t="s">
        <v>366</v>
      </c>
      <c r="IRE1" s="287" t="s">
        <v>366</v>
      </c>
      <c r="IRF1" s="287" t="s">
        <v>366</v>
      </c>
      <c r="IRG1" s="287" t="s">
        <v>366</v>
      </c>
      <c r="IRH1" s="287" t="s">
        <v>366</v>
      </c>
      <c r="IRI1" s="287" t="s">
        <v>366</v>
      </c>
      <c r="IRJ1" s="287" t="s">
        <v>366</v>
      </c>
      <c r="IRK1" s="287" t="s">
        <v>366</v>
      </c>
      <c r="IRL1" s="287" t="s">
        <v>366</v>
      </c>
      <c r="IRM1" s="287" t="s">
        <v>366</v>
      </c>
      <c r="IRN1" s="287" t="s">
        <v>366</v>
      </c>
      <c r="IRO1" s="287" t="s">
        <v>366</v>
      </c>
      <c r="IRP1" s="287" t="s">
        <v>366</v>
      </c>
      <c r="IRQ1" s="287" t="s">
        <v>366</v>
      </c>
      <c r="IRR1" s="287" t="s">
        <v>366</v>
      </c>
      <c r="IRS1" s="287" t="s">
        <v>366</v>
      </c>
      <c r="IRT1" s="287" t="s">
        <v>366</v>
      </c>
      <c r="IRU1" s="287" t="s">
        <v>366</v>
      </c>
      <c r="IRV1" s="287" t="s">
        <v>366</v>
      </c>
      <c r="IRW1" s="287" t="s">
        <v>366</v>
      </c>
      <c r="IRX1" s="287" t="s">
        <v>366</v>
      </c>
      <c r="IRY1" s="287" t="s">
        <v>366</v>
      </c>
      <c r="IRZ1" s="287" t="s">
        <v>366</v>
      </c>
      <c r="ISA1" s="287" t="s">
        <v>366</v>
      </c>
      <c r="ISB1" s="287" t="s">
        <v>366</v>
      </c>
      <c r="ISC1" s="287" t="s">
        <v>366</v>
      </c>
      <c r="ISD1" s="287" t="s">
        <v>366</v>
      </c>
      <c r="ISE1" s="287" t="s">
        <v>366</v>
      </c>
      <c r="ISF1" s="287" t="s">
        <v>366</v>
      </c>
      <c r="ISG1" s="287" t="s">
        <v>366</v>
      </c>
      <c r="ISH1" s="287" t="s">
        <v>366</v>
      </c>
      <c r="ISI1" s="287" t="s">
        <v>366</v>
      </c>
      <c r="ISJ1" s="287" t="s">
        <v>366</v>
      </c>
      <c r="ISK1" s="287" t="s">
        <v>366</v>
      </c>
      <c r="ISL1" s="287" t="s">
        <v>366</v>
      </c>
      <c r="ISM1" s="287" t="s">
        <v>366</v>
      </c>
      <c r="ISN1" s="287" t="s">
        <v>366</v>
      </c>
      <c r="ISO1" s="287" t="s">
        <v>366</v>
      </c>
      <c r="ISP1" s="287" t="s">
        <v>366</v>
      </c>
      <c r="ISQ1" s="287" t="s">
        <v>366</v>
      </c>
      <c r="ISR1" s="287" t="s">
        <v>366</v>
      </c>
      <c r="ISS1" s="287" t="s">
        <v>366</v>
      </c>
      <c r="IST1" s="287" t="s">
        <v>366</v>
      </c>
      <c r="ISU1" s="287" t="s">
        <v>366</v>
      </c>
      <c r="ISV1" s="287" t="s">
        <v>366</v>
      </c>
      <c r="ISW1" s="287" t="s">
        <v>366</v>
      </c>
      <c r="ISX1" s="287" t="s">
        <v>366</v>
      </c>
      <c r="ISY1" s="287" t="s">
        <v>366</v>
      </c>
      <c r="ISZ1" s="287" t="s">
        <v>366</v>
      </c>
      <c r="ITA1" s="287" t="s">
        <v>366</v>
      </c>
      <c r="ITB1" s="287" t="s">
        <v>366</v>
      </c>
      <c r="ITC1" s="287" t="s">
        <v>366</v>
      </c>
      <c r="ITD1" s="287" t="s">
        <v>366</v>
      </c>
      <c r="ITE1" s="287" t="s">
        <v>366</v>
      </c>
      <c r="ITF1" s="287" t="s">
        <v>366</v>
      </c>
      <c r="ITG1" s="287" t="s">
        <v>366</v>
      </c>
      <c r="ITH1" s="287" t="s">
        <v>366</v>
      </c>
      <c r="ITI1" s="287" t="s">
        <v>366</v>
      </c>
      <c r="ITJ1" s="287" t="s">
        <v>366</v>
      </c>
      <c r="ITK1" s="287" t="s">
        <v>366</v>
      </c>
      <c r="ITL1" s="287" t="s">
        <v>366</v>
      </c>
      <c r="ITM1" s="287" t="s">
        <v>366</v>
      </c>
      <c r="ITN1" s="287" t="s">
        <v>366</v>
      </c>
      <c r="ITO1" s="287" t="s">
        <v>366</v>
      </c>
      <c r="ITP1" s="287" t="s">
        <v>366</v>
      </c>
      <c r="ITQ1" s="287" t="s">
        <v>366</v>
      </c>
      <c r="ITR1" s="287" t="s">
        <v>366</v>
      </c>
      <c r="ITS1" s="287" t="s">
        <v>366</v>
      </c>
      <c r="ITT1" s="287" t="s">
        <v>366</v>
      </c>
      <c r="ITU1" s="287" t="s">
        <v>366</v>
      </c>
      <c r="ITV1" s="287" t="s">
        <v>366</v>
      </c>
      <c r="ITW1" s="287" t="s">
        <v>366</v>
      </c>
      <c r="ITX1" s="287" t="s">
        <v>366</v>
      </c>
      <c r="ITY1" s="287" t="s">
        <v>366</v>
      </c>
      <c r="ITZ1" s="287" t="s">
        <v>366</v>
      </c>
      <c r="IUA1" s="287" t="s">
        <v>366</v>
      </c>
      <c r="IUB1" s="287" t="s">
        <v>366</v>
      </c>
      <c r="IUC1" s="287" t="s">
        <v>366</v>
      </c>
      <c r="IUD1" s="287" t="s">
        <v>366</v>
      </c>
      <c r="IUE1" s="287" t="s">
        <v>366</v>
      </c>
      <c r="IUF1" s="287" t="s">
        <v>366</v>
      </c>
      <c r="IUG1" s="287" t="s">
        <v>366</v>
      </c>
      <c r="IUH1" s="287" t="s">
        <v>366</v>
      </c>
      <c r="IUI1" s="287" t="s">
        <v>366</v>
      </c>
      <c r="IUJ1" s="287" t="s">
        <v>366</v>
      </c>
      <c r="IUK1" s="287" t="s">
        <v>366</v>
      </c>
      <c r="IUL1" s="287" t="s">
        <v>366</v>
      </c>
      <c r="IUM1" s="287" t="s">
        <v>366</v>
      </c>
      <c r="IUN1" s="287" t="s">
        <v>366</v>
      </c>
      <c r="IUO1" s="287" t="s">
        <v>366</v>
      </c>
      <c r="IUP1" s="287" t="s">
        <v>366</v>
      </c>
      <c r="IUQ1" s="287" t="s">
        <v>366</v>
      </c>
      <c r="IUR1" s="287" t="s">
        <v>366</v>
      </c>
      <c r="IUS1" s="287" t="s">
        <v>366</v>
      </c>
      <c r="IUT1" s="287" t="s">
        <v>366</v>
      </c>
      <c r="IUU1" s="287" t="s">
        <v>366</v>
      </c>
      <c r="IUV1" s="287" t="s">
        <v>366</v>
      </c>
      <c r="IUW1" s="287" t="s">
        <v>366</v>
      </c>
      <c r="IUX1" s="287" t="s">
        <v>366</v>
      </c>
      <c r="IUY1" s="287" t="s">
        <v>366</v>
      </c>
      <c r="IUZ1" s="287" t="s">
        <v>366</v>
      </c>
      <c r="IVA1" s="287" t="s">
        <v>366</v>
      </c>
      <c r="IVB1" s="287" t="s">
        <v>366</v>
      </c>
      <c r="IVC1" s="287" t="s">
        <v>366</v>
      </c>
      <c r="IVD1" s="287" t="s">
        <v>366</v>
      </c>
      <c r="IVE1" s="287" t="s">
        <v>366</v>
      </c>
      <c r="IVF1" s="287" t="s">
        <v>366</v>
      </c>
      <c r="IVG1" s="287" t="s">
        <v>366</v>
      </c>
      <c r="IVH1" s="287" t="s">
        <v>366</v>
      </c>
      <c r="IVI1" s="287" t="s">
        <v>366</v>
      </c>
      <c r="IVJ1" s="287" t="s">
        <v>366</v>
      </c>
      <c r="IVK1" s="287" t="s">
        <v>366</v>
      </c>
      <c r="IVL1" s="287" t="s">
        <v>366</v>
      </c>
      <c r="IVM1" s="287" t="s">
        <v>366</v>
      </c>
      <c r="IVN1" s="287" t="s">
        <v>366</v>
      </c>
      <c r="IVO1" s="287" t="s">
        <v>366</v>
      </c>
      <c r="IVP1" s="287" t="s">
        <v>366</v>
      </c>
      <c r="IVQ1" s="287" t="s">
        <v>366</v>
      </c>
      <c r="IVR1" s="287" t="s">
        <v>366</v>
      </c>
      <c r="IVS1" s="287" t="s">
        <v>366</v>
      </c>
      <c r="IVT1" s="287" t="s">
        <v>366</v>
      </c>
      <c r="IVU1" s="287" t="s">
        <v>366</v>
      </c>
      <c r="IVV1" s="287" t="s">
        <v>366</v>
      </c>
      <c r="IVW1" s="287" t="s">
        <v>366</v>
      </c>
      <c r="IVX1" s="287" t="s">
        <v>366</v>
      </c>
      <c r="IVY1" s="287" t="s">
        <v>366</v>
      </c>
      <c r="IVZ1" s="287" t="s">
        <v>366</v>
      </c>
      <c r="IWA1" s="287" t="s">
        <v>366</v>
      </c>
      <c r="IWB1" s="287" t="s">
        <v>366</v>
      </c>
      <c r="IWC1" s="287" t="s">
        <v>366</v>
      </c>
      <c r="IWD1" s="287" t="s">
        <v>366</v>
      </c>
      <c r="IWE1" s="287" t="s">
        <v>366</v>
      </c>
      <c r="IWF1" s="287" t="s">
        <v>366</v>
      </c>
      <c r="IWG1" s="287" t="s">
        <v>366</v>
      </c>
      <c r="IWH1" s="287" t="s">
        <v>366</v>
      </c>
      <c r="IWI1" s="287" t="s">
        <v>366</v>
      </c>
      <c r="IWJ1" s="287" t="s">
        <v>366</v>
      </c>
      <c r="IWK1" s="287" t="s">
        <v>366</v>
      </c>
      <c r="IWL1" s="287" t="s">
        <v>366</v>
      </c>
      <c r="IWM1" s="287" t="s">
        <v>366</v>
      </c>
      <c r="IWN1" s="287" t="s">
        <v>366</v>
      </c>
      <c r="IWO1" s="287" t="s">
        <v>366</v>
      </c>
      <c r="IWP1" s="287" t="s">
        <v>366</v>
      </c>
      <c r="IWQ1" s="287" t="s">
        <v>366</v>
      </c>
      <c r="IWR1" s="287" t="s">
        <v>366</v>
      </c>
      <c r="IWS1" s="287" t="s">
        <v>366</v>
      </c>
      <c r="IWT1" s="287" t="s">
        <v>366</v>
      </c>
      <c r="IWU1" s="287" t="s">
        <v>366</v>
      </c>
      <c r="IWV1" s="287" t="s">
        <v>366</v>
      </c>
      <c r="IWW1" s="287" t="s">
        <v>366</v>
      </c>
      <c r="IWX1" s="287" t="s">
        <v>366</v>
      </c>
      <c r="IWY1" s="287" t="s">
        <v>366</v>
      </c>
      <c r="IWZ1" s="287" t="s">
        <v>366</v>
      </c>
      <c r="IXA1" s="287" t="s">
        <v>366</v>
      </c>
      <c r="IXB1" s="287" t="s">
        <v>366</v>
      </c>
      <c r="IXC1" s="287" t="s">
        <v>366</v>
      </c>
      <c r="IXD1" s="287" t="s">
        <v>366</v>
      </c>
      <c r="IXE1" s="287" t="s">
        <v>366</v>
      </c>
      <c r="IXF1" s="287" t="s">
        <v>366</v>
      </c>
      <c r="IXG1" s="287" t="s">
        <v>366</v>
      </c>
      <c r="IXH1" s="287" t="s">
        <v>366</v>
      </c>
      <c r="IXI1" s="287" t="s">
        <v>366</v>
      </c>
      <c r="IXJ1" s="287" t="s">
        <v>366</v>
      </c>
      <c r="IXK1" s="287" t="s">
        <v>366</v>
      </c>
      <c r="IXL1" s="287" t="s">
        <v>366</v>
      </c>
      <c r="IXM1" s="287" t="s">
        <v>366</v>
      </c>
      <c r="IXN1" s="287" t="s">
        <v>366</v>
      </c>
      <c r="IXO1" s="287" t="s">
        <v>366</v>
      </c>
      <c r="IXP1" s="287" t="s">
        <v>366</v>
      </c>
      <c r="IXQ1" s="287" t="s">
        <v>366</v>
      </c>
      <c r="IXR1" s="287" t="s">
        <v>366</v>
      </c>
      <c r="IXS1" s="287" t="s">
        <v>366</v>
      </c>
      <c r="IXT1" s="287" t="s">
        <v>366</v>
      </c>
      <c r="IXU1" s="287" t="s">
        <v>366</v>
      </c>
      <c r="IXV1" s="287" t="s">
        <v>366</v>
      </c>
      <c r="IXW1" s="287" t="s">
        <v>366</v>
      </c>
      <c r="IXX1" s="287" t="s">
        <v>366</v>
      </c>
      <c r="IXY1" s="287" t="s">
        <v>366</v>
      </c>
      <c r="IXZ1" s="287" t="s">
        <v>366</v>
      </c>
      <c r="IYA1" s="287" t="s">
        <v>366</v>
      </c>
      <c r="IYB1" s="287" t="s">
        <v>366</v>
      </c>
      <c r="IYC1" s="287" t="s">
        <v>366</v>
      </c>
      <c r="IYD1" s="287" t="s">
        <v>366</v>
      </c>
      <c r="IYE1" s="287" t="s">
        <v>366</v>
      </c>
      <c r="IYF1" s="287" t="s">
        <v>366</v>
      </c>
      <c r="IYG1" s="287" t="s">
        <v>366</v>
      </c>
      <c r="IYH1" s="287" t="s">
        <v>366</v>
      </c>
      <c r="IYI1" s="287" t="s">
        <v>366</v>
      </c>
      <c r="IYJ1" s="287" t="s">
        <v>366</v>
      </c>
      <c r="IYK1" s="287" t="s">
        <v>366</v>
      </c>
      <c r="IYL1" s="287" t="s">
        <v>366</v>
      </c>
      <c r="IYM1" s="287" t="s">
        <v>366</v>
      </c>
      <c r="IYN1" s="287" t="s">
        <v>366</v>
      </c>
      <c r="IYO1" s="287" t="s">
        <v>366</v>
      </c>
      <c r="IYP1" s="287" t="s">
        <v>366</v>
      </c>
      <c r="IYQ1" s="287" t="s">
        <v>366</v>
      </c>
      <c r="IYR1" s="287" t="s">
        <v>366</v>
      </c>
      <c r="IYS1" s="287" t="s">
        <v>366</v>
      </c>
      <c r="IYT1" s="287" t="s">
        <v>366</v>
      </c>
      <c r="IYU1" s="287" t="s">
        <v>366</v>
      </c>
      <c r="IYV1" s="287" t="s">
        <v>366</v>
      </c>
      <c r="IYW1" s="287" t="s">
        <v>366</v>
      </c>
      <c r="IYX1" s="287" t="s">
        <v>366</v>
      </c>
      <c r="IYY1" s="287" t="s">
        <v>366</v>
      </c>
      <c r="IYZ1" s="287" t="s">
        <v>366</v>
      </c>
      <c r="IZA1" s="287" t="s">
        <v>366</v>
      </c>
      <c r="IZB1" s="287" t="s">
        <v>366</v>
      </c>
      <c r="IZC1" s="287" t="s">
        <v>366</v>
      </c>
      <c r="IZD1" s="287" t="s">
        <v>366</v>
      </c>
      <c r="IZE1" s="287" t="s">
        <v>366</v>
      </c>
      <c r="IZF1" s="287" t="s">
        <v>366</v>
      </c>
      <c r="IZG1" s="287" t="s">
        <v>366</v>
      </c>
      <c r="IZH1" s="287" t="s">
        <v>366</v>
      </c>
      <c r="IZI1" s="287" t="s">
        <v>366</v>
      </c>
      <c r="IZJ1" s="287" t="s">
        <v>366</v>
      </c>
      <c r="IZK1" s="287" t="s">
        <v>366</v>
      </c>
      <c r="IZL1" s="287" t="s">
        <v>366</v>
      </c>
      <c r="IZM1" s="287" t="s">
        <v>366</v>
      </c>
      <c r="IZN1" s="287" t="s">
        <v>366</v>
      </c>
      <c r="IZO1" s="287" t="s">
        <v>366</v>
      </c>
      <c r="IZP1" s="287" t="s">
        <v>366</v>
      </c>
      <c r="IZQ1" s="287" t="s">
        <v>366</v>
      </c>
      <c r="IZR1" s="287" t="s">
        <v>366</v>
      </c>
      <c r="IZS1" s="287" t="s">
        <v>366</v>
      </c>
      <c r="IZT1" s="287" t="s">
        <v>366</v>
      </c>
      <c r="IZU1" s="287" t="s">
        <v>366</v>
      </c>
      <c r="IZV1" s="287" t="s">
        <v>366</v>
      </c>
      <c r="IZW1" s="287" t="s">
        <v>366</v>
      </c>
      <c r="IZX1" s="287" t="s">
        <v>366</v>
      </c>
      <c r="IZY1" s="287" t="s">
        <v>366</v>
      </c>
      <c r="IZZ1" s="287" t="s">
        <v>366</v>
      </c>
      <c r="JAA1" s="287" t="s">
        <v>366</v>
      </c>
      <c r="JAB1" s="287" t="s">
        <v>366</v>
      </c>
      <c r="JAC1" s="287" t="s">
        <v>366</v>
      </c>
      <c r="JAD1" s="287" t="s">
        <v>366</v>
      </c>
      <c r="JAE1" s="287" t="s">
        <v>366</v>
      </c>
      <c r="JAF1" s="287" t="s">
        <v>366</v>
      </c>
      <c r="JAG1" s="287" t="s">
        <v>366</v>
      </c>
      <c r="JAH1" s="287" t="s">
        <v>366</v>
      </c>
      <c r="JAI1" s="287" t="s">
        <v>366</v>
      </c>
      <c r="JAJ1" s="287" t="s">
        <v>366</v>
      </c>
      <c r="JAK1" s="287" t="s">
        <v>366</v>
      </c>
      <c r="JAL1" s="287" t="s">
        <v>366</v>
      </c>
      <c r="JAM1" s="287" t="s">
        <v>366</v>
      </c>
      <c r="JAN1" s="287" t="s">
        <v>366</v>
      </c>
      <c r="JAO1" s="287" t="s">
        <v>366</v>
      </c>
      <c r="JAP1" s="287" t="s">
        <v>366</v>
      </c>
      <c r="JAQ1" s="287" t="s">
        <v>366</v>
      </c>
      <c r="JAR1" s="287" t="s">
        <v>366</v>
      </c>
      <c r="JAS1" s="287" t="s">
        <v>366</v>
      </c>
      <c r="JAT1" s="287" t="s">
        <v>366</v>
      </c>
      <c r="JAU1" s="287" t="s">
        <v>366</v>
      </c>
      <c r="JAV1" s="287" t="s">
        <v>366</v>
      </c>
      <c r="JAW1" s="287" t="s">
        <v>366</v>
      </c>
      <c r="JAX1" s="287" t="s">
        <v>366</v>
      </c>
      <c r="JAY1" s="287" t="s">
        <v>366</v>
      </c>
      <c r="JAZ1" s="287" t="s">
        <v>366</v>
      </c>
      <c r="JBA1" s="287" t="s">
        <v>366</v>
      </c>
      <c r="JBB1" s="287" t="s">
        <v>366</v>
      </c>
      <c r="JBC1" s="287" t="s">
        <v>366</v>
      </c>
      <c r="JBD1" s="287" t="s">
        <v>366</v>
      </c>
      <c r="JBE1" s="287" t="s">
        <v>366</v>
      </c>
      <c r="JBF1" s="287" t="s">
        <v>366</v>
      </c>
      <c r="JBG1" s="287" t="s">
        <v>366</v>
      </c>
      <c r="JBH1" s="287" t="s">
        <v>366</v>
      </c>
      <c r="JBI1" s="287" t="s">
        <v>366</v>
      </c>
      <c r="JBJ1" s="287" t="s">
        <v>366</v>
      </c>
      <c r="JBK1" s="287" t="s">
        <v>366</v>
      </c>
      <c r="JBL1" s="287" t="s">
        <v>366</v>
      </c>
      <c r="JBM1" s="287" t="s">
        <v>366</v>
      </c>
      <c r="JBN1" s="287" t="s">
        <v>366</v>
      </c>
      <c r="JBO1" s="287" t="s">
        <v>366</v>
      </c>
      <c r="JBP1" s="287" t="s">
        <v>366</v>
      </c>
      <c r="JBQ1" s="287" t="s">
        <v>366</v>
      </c>
      <c r="JBR1" s="287" t="s">
        <v>366</v>
      </c>
      <c r="JBS1" s="287" t="s">
        <v>366</v>
      </c>
      <c r="JBT1" s="287" t="s">
        <v>366</v>
      </c>
      <c r="JBU1" s="287" t="s">
        <v>366</v>
      </c>
      <c r="JBV1" s="287" t="s">
        <v>366</v>
      </c>
      <c r="JBW1" s="287" t="s">
        <v>366</v>
      </c>
      <c r="JBX1" s="287" t="s">
        <v>366</v>
      </c>
      <c r="JBY1" s="287" t="s">
        <v>366</v>
      </c>
      <c r="JBZ1" s="287" t="s">
        <v>366</v>
      </c>
      <c r="JCA1" s="287" t="s">
        <v>366</v>
      </c>
      <c r="JCB1" s="287" t="s">
        <v>366</v>
      </c>
      <c r="JCC1" s="287" t="s">
        <v>366</v>
      </c>
      <c r="JCD1" s="287" t="s">
        <v>366</v>
      </c>
      <c r="JCE1" s="287" t="s">
        <v>366</v>
      </c>
      <c r="JCF1" s="287" t="s">
        <v>366</v>
      </c>
      <c r="JCG1" s="287" t="s">
        <v>366</v>
      </c>
      <c r="JCH1" s="287" t="s">
        <v>366</v>
      </c>
      <c r="JCI1" s="287" t="s">
        <v>366</v>
      </c>
      <c r="JCJ1" s="287" t="s">
        <v>366</v>
      </c>
      <c r="JCK1" s="287" t="s">
        <v>366</v>
      </c>
      <c r="JCL1" s="287" t="s">
        <v>366</v>
      </c>
      <c r="JCM1" s="287" t="s">
        <v>366</v>
      </c>
      <c r="JCN1" s="287" t="s">
        <v>366</v>
      </c>
      <c r="JCO1" s="287" t="s">
        <v>366</v>
      </c>
      <c r="JCP1" s="287" t="s">
        <v>366</v>
      </c>
      <c r="JCQ1" s="287" t="s">
        <v>366</v>
      </c>
      <c r="JCR1" s="287" t="s">
        <v>366</v>
      </c>
      <c r="JCS1" s="287" t="s">
        <v>366</v>
      </c>
      <c r="JCT1" s="287" t="s">
        <v>366</v>
      </c>
      <c r="JCU1" s="287" t="s">
        <v>366</v>
      </c>
      <c r="JCV1" s="287" t="s">
        <v>366</v>
      </c>
      <c r="JCW1" s="287" t="s">
        <v>366</v>
      </c>
      <c r="JCX1" s="287" t="s">
        <v>366</v>
      </c>
      <c r="JCY1" s="287" t="s">
        <v>366</v>
      </c>
      <c r="JCZ1" s="287" t="s">
        <v>366</v>
      </c>
      <c r="JDA1" s="287" t="s">
        <v>366</v>
      </c>
      <c r="JDB1" s="287" t="s">
        <v>366</v>
      </c>
      <c r="JDC1" s="287" t="s">
        <v>366</v>
      </c>
      <c r="JDD1" s="287" t="s">
        <v>366</v>
      </c>
      <c r="JDE1" s="287" t="s">
        <v>366</v>
      </c>
      <c r="JDF1" s="287" t="s">
        <v>366</v>
      </c>
      <c r="JDG1" s="287" t="s">
        <v>366</v>
      </c>
      <c r="JDH1" s="287" t="s">
        <v>366</v>
      </c>
      <c r="JDI1" s="287" t="s">
        <v>366</v>
      </c>
      <c r="JDJ1" s="287" t="s">
        <v>366</v>
      </c>
      <c r="JDK1" s="287" t="s">
        <v>366</v>
      </c>
      <c r="JDL1" s="287" t="s">
        <v>366</v>
      </c>
      <c r="JDM1" s="287" t="s">
        <v>366</v>
      </c>
      <c r="JDN1" s="287" t="s">
        <v>366</v>
      </c>
      <c r="JDO1" s="287" t="s">
        <v>366</v>
      </c>
      <c r="JDP1" s="287" t="s">
        <v>366</v>
      </c>
      <c r="JDQ1" s="287" t="s">
        <v>366</v>
      </c>
      <c r="JDR1" s="287" t="s">
        <v>366</v>
      </c>
      <c r="JDS1" s="287" t="s">
        <v>366</v>
      </c>
      <c r="JDT1" s="287" t="s">
        <v>366</v>
      </c>
      <c r="JDU1" s="287" t="s">
        <v>366</v>
      </c>
      <c r="JDV1" s="287" t="s">
        <v>366</v>
      </c>
      <c r="JDW1" s="287" t="s">
        <v>366</v>
      </c>
      <c r="JDX1" s="287" t="s">
        <v>366</v>
      </c>
      <c r="JDY1" s="287" t="s">
        <v>366</v>
      </c>
      <c r="JDZ1" s="287" t="s">
        <v>366</v>
      </c>
      <c r="JEA1" s="287" t="s">
        <v>366</v>
      </c>
      <c r="JEB1" s="287" t="s">
        <v>366</v>
      </c>
      <c r="JEC1" s="287" t="s">
        <v>366</v>
      </c>
      <c r="JED1" s="287" t="s">
        <v>366</v>
      </c>
      <c r="JEE1" s="287" t="s">
        <v>366</v>
      </c>
      <c r="JEF1" s="287" t="s">
        <v>366</v>
      </c>
      <c r="JEG1" s="287" t="s">
        <v>366</v>
      </c>
      <c r="JEH1" s="287" t="s">
        <v>366</v>
      </c>
      <c r="JEI1" s="287" t="s">
        <v>366</v>
      </c>
      <c r="JEJ1" s="287" t="s">
        <v>366</v>
      </c>
      <c r="JEK1" s="287" t="s">
        <v>366</v>
      </c>
      <c r="JEL1" s="287" t="s">
        <v>366</v>
      </c>
      <c r="JEM1" s="287" t="s">
        <v>366</v>
      </c>
      <c r="JEN1" s="287" t="s">
        <v>366</v>
      </c>
      <c r="JEO1" s="287" t="s">
        <v>366</v>
      </c>
      <c r="JEP1" s="287" t="s">
        <v>366</v>
      </c>
      <c r="JEQ1" s="287" t="s">
        <v>366</v>
      </c>
      <c r="JER1" s="287" t="s">
        <v>366</v>
      </c>
      <c r="JES1" s="287" t="s">
        <v>366</v>
      </c>
      <c r="JET1" s="287" t="s">
        <v>366</v>
      </c>
      <c r="JEU1" s="287" t="s">
        <v>366</v>
      </c>
      <c r="JEV1" s="287" t="s">
        <v>366</v>
      </c>
      <c r="JEW1" s="287" t="s">
        <v>366</v>
      </c>
      <c r="JEX1" s="287" t="s">
        <v>366</v>
      </c>
      <c r="JEY1" s="287" t="s">
        <v>366</v>
      </c>
      <c r="JEZ1" s="287" t="s">
        <v>366</v>
      </c>
      <c r="JFA1" s="287" t="s">
        <v>366</v>
      </c>
      <c r="JFB1" s="287" t="s">
        <v>366</v>
      </c>
      <c r="JFC1" s="287" t="s">
        <v>366</v>
      </c>
      <c r="JFD1" s="287" t="s">
        <v>366</v>
      </c>
      <c r="JFE1" s="287" t="s">
        <v>366</v>
      </c>
      <c r="JFF1" s="287" t="s">
        <v>366</v>
      </c>
      <c r="JFG1" s="287" t="s">
        <v>366</v>
      </c>
      <c r="JFH1" s="287" t="s">
        <v>366</v>
      </c>
      <c r="JFI1" s="287" t="s">
        <v>366</v>
      </c>
      <c r="JFJ1" s="287" t="s">
        <v>366</v>
      </c>
      <c r="JFK1" s="287" t="s">
        <v>366</v>
      </c>
      <c r="JFL1" s="287" t="s">
        <v>366</v>
      </c>
      <c r="JFM1" s="287" t="s">
        <v>366</v>
      </c>
      <c r="JFN1" s="287" t="s">
        <v>366</v>
      </c>
      <c r="JFO1" s="287" t="s">
        <v>366</v>
      </c>
      <c r="JFP1" s="287" t="s">
        <v>366</v>
      </c>
      <c r="JFQ1" s="287" t="s">
        <v>366</v>
      </c>
      <c r="JFR1" s="287" t="s">
        <v>366</v>
      </c>
      <c r="JFS1" s="287" t="s">
        <v>366</v>
      </c>
      <c r="JFT1" s="287" t="s">
        <v>366</v>
      </c>
      <c r="JFU1" s="287" t="s">
        <v>366</v>
      </c>
      <c r="JFV1" s="287" t="s">
        <v>366</v>
      </c>
      <c r="JFW1" s="287" t="s">
        <v>366</v>
      </c>
      <c r="JFX1" s="287" t="s">
        <v>366</v>
      </c>
      <c r="JFY1" s="287" t="s">
        <v>366</v>
      </c>
      <c r="JFZ1" s="287" t="s">
        <v>366</v>
      </c>
      <c r="JGA1" s="287" t="s">
        <v>366</v>
      </c>
      <c r="JGB1" s="287" t="s">
        <v>366</v>
      </c>
      <c r="JGC1" s="287" t="s">
        <v>366</v>
      </c>
      <c r="JGD1" s="287" t="s">
        <v>366</v>
      </c>
      <c r="JGE1" s="287" t="s">
        <v>366</v>
      </c>
      <c r="JGF1" s="287" t="s">
        <v>366</v>
      </c>
      <c r="JGG1" s="287" t="s">
        <v>366</v>
      </c>
      <c r="JGH1" s="287" t="s">
        <v>366</v>
      </c>
      <c r="JGI1" s="287" t="s">
        <v>366</v>
      </c>
      <c r="JGJ1" s="287" t="s">
        <v>366</v>
      </c>
      <c r="JGK1" s="287" t="s">
        <v>366</v>
      </c>
      <c r="JGL1" s="287" t="s">
        <v>366</v>
      </c>
      <c r="JGM1" s="287" t="s">
        <v>366</v>
      </c>
      <c r="JGN1" s="287" t="s">
        <v>366</v>
      </c>
      <c r="JGO1" s="287" t="s">
        <v>366</v>
      </c>
      <c r="JGP1" s="287" t="s">
        <v>366</v>
      </c>
      <c r="JGQ1" s="287" t="s">
        <v>366</v>
      </c>
      <c r="JGR1" s="287" t="s">
        <v>366</v>
      </c>
      <c r="JGS1" s="287" t="s">
        <v>366</v>
      </c>
      <c r="JGT1" s="287" t="s">
        <v>366</v>
      </c>
      <c r="JGU1" s="287" t="s">
        <v>366</v>
      </c>
      <c r="JGV1" s="287" t="s">
        <v>366</v>
      </c>
      <c r="JGW1" s="287" t="s">
        <v>366</v>
      </c>
      <c r="JGX1" s="287" t="s">
        <v>366</v>
      </c>
      <c r="JGY1" s="287" t="s">
        <v>366</v>
      </c>
      <c r="JGZ1" s="287" t="s">
        <v>366</v>
      </c>
      <c r="JHA1" s="287" t="s">
        <v>366</v>
      </c>
      <c r="JHB1" s="287" t="s">
        <v>366</v>
      </c>
      <c r="JHC1" s="287" t="s">
        <v>366</v>
      </c>
      <c r="JHD1" s="287" t="s">
        <v>366</v>
      </c>
      <c r="JHE1" s="287" t="s">
        <v>366</v>
      </c>
      <c r="JHF1" s="287" t="s">
        <v>366</v>
      </c>
      <c r="JHG1" s="287" t="s">
        <v>366</v>
      </c>
      <c r="JHH1" s="287" t="s">
        <v>366</v>
      </c>
      <c r="JHI1" s="287" t="s">
        <v>366</v>
      </c>
      <c r="JHJ1" s="287" t="s">
        <v>366</v>
      </c>
      <c r="JHK1" s="287" t="s">
        <v>366</v>
      </c>
      <c r="JHL1" s="287" t="s">
        <v>366</v>
      </c>
      <c r="JHM1" s="287" t="s">
        <v>366</v>
      </c>
      <c r="JHN1" s="287" t="s">
        <v>366</v>
      </c>
      <c r="JHO1" s="287" t="s">
        <v>366</v>
      </c>
      <c r="JHP1" s="287" t="s">
        <v>366</v>
      </c>
      <c r="JHQ1" s="287" t="s">
        <v>366</v>
      </c>
      <c r="JHR1" s="287" t="s">
        <v>366</v>
      </c>
      <c r="JHS1" s="287" t="s">
        <v>366</v>
      </c>
      <c r="JHT1" s="287" t="s">
        <v>366</v>
      </c>
      <c r="JHU1" s="287" t="s">
        <v>366</v>
      </c>
      <c r="JHV1" s="287" t="s">
        <v>366</v>
      </c>
      <c r="JHW1" s="287" t="s">
        <v>366</v>
      </c>
      <c r="JHX1" s="287" t="s">
        <v>366</v>
      </c>
      <c r="JHY1" s="287" t="s">
        <v>366</v>
      </c>
      <c r="JHZ1" s="287" t="s">
        <v>366</v>
      </c>
      <c r="JIA1" s="287" t="s">
        <v>366</v>
      </c>
      <c r="JIB1" s="287" t="s">
        <v>366</v>
      </c>
      <c r="JIC1" s="287" t="s">
        <v>366</v>
      </c>
      <c r="JID1" s="287" t="s">
        <v>366</v>
      </c>
      <c r="JIE1" s="287" t="s">
        <v>366</v>
      </c>
      <c r="JIF1" s="287" t="s">
        <v>366</v>
      </c>
      <c r="JIG1" s="287" t="s">
        <v>366</v>
      </c>
      <c r="JIH1" s="287" t="s">
        <v>366</v>
      </c>
      <c r="JII1" s="287" t="s">
        <v>366</v>
      </c>
      <c r="JIJ1" s="287" t="s">
        <v>366</v>
      </c>
      <c r="JIK1" s="287" t="s">
        <v>366</v>
      </c>
      <c r="JIL1" s="287" t="s">
        <v>366</v>
      </c>
      <c r="JIM1" s="287" t="s">
        <v>366</v>
      </c>
      <c r="JIN1" s="287" t="s">
        <v>366</v>
      </c>
      <c r="JIO1" s="287" t="s">
        <v>366</v>
      </c>
      <c r="JIP1" s="287" t="s">
        <v>366</v>
      </c>
      <c r="JIQ1" s="287" t="s">
        <v>366</v>
      </c>
      <c r="JIR1" s="287" t="s">
        <v>366</v>
      </c>
      <c r="JIS1" s="287" t="s">
        <v>366</v>
      </c>
      <c r="JIT1" s="287" t="s">
        <v>366</v>
      </c>
      <c r="JIU1" s="287" t="s">
        <v>366</v>
      </c>
      <c r="JIV1" s="287" t="s">
        <v>366</v>
      </c>
      <c r="JIW1" s="287" t="s">
        <v>366</v>
      </c>
      <c r="JIX1" s="287" t="s">
        <v>366</v>
      </c>
      <c r="JIY1" s="287" t="s">
        <v>366</v>
      </c>
      <c r="JIZ1" s="287" t="s">
        <v>366</v>
      </c>
      <c r="JJA1" s="287" t="s">
        <v>366</v>
      </c>
      <c r="JJB1" s="287" t="s">
        <v>366</v>
      </c>
      <c r="JJC1" s="287" t="s">
        <v>366</v>
      </c>
      <c r="JJD1" s="287" t="s">
        <v>366</v>
      </c>
      <c r="JJE1" s="287" t="s">
        <v>366</v>
      </c>
      <c r="JJF1" s="287" t="s">
        <v>366</v>
      </c>
      <c r="JJG1" s="287" t="s">
        <v>366</v>
      </c>
      <c r="JJH1" s="287" t="s">
        <v>366</v>
      </c>
      <c r="JJI1" s="287" t="s">
        <v>366</v>
      </c>
      <c r="JJJ1" s="287" t="s">
        <v>366</v>
      </c>
      <c r="JJK1" s="287" t="s">
        <v>366</v>
      </c>
      <c r="JJL1" s="287" t="s">
        <v>366</v>
      </c>
      <c r="JJM1" s="287" t="s">
        <v>366</v>
      </c>
      <c r="JJN1" s="287" t="s">
        <v>366</v>
      </c>
      <c r="JJO1" s="287" t="s">
        <v>366</v>
      </c>
      <c r="JJP1" s="287" t="s">
        <v>366</v>
      </c>
      <c r="JJQ1" s="287" t="s">
        <v>366</v>
      </c>
      <c r="JJR1" s="287" t="s">
        <v>366</v>
      </c>
      <c r="JJS1" s="287" t="s">
        <v>366</v>
      </c>
      <c r="JJT1" s="287" t="s">
        <v>366</v>
      </c>
      <c r="JJU1" s="287" t="s">
        <v>366</v>
      </c>
      <c r="JJV1" s="287" t="s">
        <v>366</v>
      </c>
      <c r="JJW1" s="287" t="s">
        <v>366</v>
      </c>
      <c r="JJX1" s="287" t="s">
        <v>366</v>
      </c>
      <c r="JJY1" s="287" t="s">
        <v>366</v>
      </c>
      <c r="JJZ1" s="287" t="s">
        <v>366</v>
      </c>
      <c r="JKA1" s="287" t="s">
        <v>366</v>
      </c>
      <c r="JKB1" s="287" t="s">
        <v>366</v>
      </c>
      <c r="JKC1" s="287" t="s">
        <v>366</v>
      </c>
      <c r="JKD1" s="287" t="s">
        <v>366</v>
      </c>
      <c r="JKE1" s="287" t="s">
        <v>366</v>
      </c>
      <c r="JKF1" s="287" t="s">
        <v>366</v>
      </c>
      <c r="JKG1" s="287" t="s">
        <v>366</v>
      </c>
      <c r="JKH1" s="287" t="s">
        <v>366</v>
      </c>
      <c r="JKI1" s="287" t="s">
        <v>366</v>
      </c>
      <c r="JKJ1" s="287" t="s">
        <v>366</v>
      </c>
      <c r="JKK1" s="287" t="s">
        <v>366</v>
      </c>
      <c r="JKL1" s="287" t="s">
        <v>366</v>
      </c>
      <c r="JKM1" s="287" t="s">
        <v>366</v>
      </c>
      <c r="JKN1" s="287" t="s">
        <v>366</v>
      </c>
      <c r="JKO1" s="287" t="s">
        <v>366</v>
      </c>
      <c r="JKP1" s="287" t="s">
        <v>366</v>
      </c>
      <c r="JKQ1" s="287" t="s">
        <v>366</v>
      </c>
      <c r="JKR1" s="287" t="s">
        <v>366</v>
      </c>
      <c r="JKS1" s="287" t="s">
        <v>366</v>
      </c>
      <c r="JKT1" s="287" t="s">
        <v>366</v>
      </c>
      <c r="JKU1" s="287" t="s">
        <v>366</v>
      </c>
      <c r="JKV1" s="287" t="s">
        <v>366</v>
      </c>
      <c r="JKW1" s="287" t="s">
        <v>366</v>
      </c>
      <c r="JKX1" s="287" t="s">
        <v>366</v>
      </c>
      <c r="JKY1" s="287" t="s">
        <v>366</v>
      </c>
      <c r="JKZ1" s="287" t="s">
        <v>366</v>
      </c>
      <c r="JLA1" s="287" t="s">
        <v>366</v>
      </c>
      <c r="JLB1" s="287" t="s">
        <v>366</v>
      </c>
      <c r="JLC1" s="287" t="s">
        <v>366</v>
      </c>
      <c r="JLD1" s="287" t="s">
        <v>366</v>
      </c>
      <c r="JLE1" s="287" t="s">
        <v>366</v>
      </c>
      <c r="JLF1" s="287" t="s">
        <v>366</v>
      </c>
      <c r="JLG1" s="287" t="s">
        <v>366</v>
      </c>
      <c r="JLH1" s="287" t="s">
        <v>366</v>
      </c>
      <c r="JLI1" s="287" t="s">
        <v>366</v>
      </c>
      <c r="JLJ1" s="287" t="s">
        <v>366</v>
      </c>
      <c r="JLK1" s="287" t="s">
        <v>366</v>
      </c>
      <c r="JLL1" s="287" t="s">
        <v>366</v>
      </c>
      <c r="JLM1" s="287" t="s">
        <v>366</v>
      </c>
      <c r="JLN1" s="287" t="s">
        <v>366</v>
      </c>
      <c r="JLO1" s="287" t="s">
        <v>366</v>
      </c>
      <c r="JLP1" s="287" t="s">
        <v>366</v>
      </c>
      <c r="JLQ1" s="287" t="s">
        <v>366</v>
      </c>
      <c r="JLR1" s="287" t="s">
        <v>366</v>
      </c>
      <c r="JLS1" s="287" t="s">
        <v>366</v>
      </c>
      <c r="JLT1" s="287" t="s">
        <v>366</v>
      </c>
      <c r="JLU1" s="287" t="s">
        <v>366</v>
      </c>
      <c r="JLV1" s="287" t="s">
        <v>366</v>
      </c>
      <c r="JLW1" s="287" t="s">
        <v>366</v>
      </c>
      <c r="JLX1" s="287" t="s">
        <v>366</v>
      </c>
      <c r="JLY1" s="287" t="s">
        <v>366</v>
      </c>
      <c r="JLZ1" s="287" t="s">
        <v>366</v>
      </c>
      <c r="JMA1" s="287" t="s">
        <v>366</v>
      </c>
      <c r="JMB1" s="287" t="s">
        <v>366</v>
      </c>
      <c r="JMC1" s="287" t="s">
        <v>366</v>
      </c>
      <c r="JMD1" s="287" t="s">
        <v>366</v>
      </c>
      <c r="JME1" s="287" t="s">
        <v>366</v>
      </c>
      <c r="JMF1" s="287" t="s">
        <v>366</v>
      </c>
      <c r="JMG1" s="287" t="s">
        <v>366</v>
      </c>
      <c r="JMH1" s="287" t="s">
        <v>366</v>
      </c>
      <c r="JMI1" s="287" t="s">
        <v>366</v>
      </c>
      <c r="JMJ1" s="287" t="s">
        <v>366</v>
      </c>
      <c r="JMK1" s="287" t="s">
        <v>366</v>
      </c>
      <c r="JML1" s="287" t="s">
        <v>366</v>
      </c>
      <c r="JMM1" s="287" t="s">
        <v>366</v>
      </c>
      <c r="JMN1" s="287" t="s">
        <v>366</v>
      </c>
      <c r="JMO1" s="287" t="s">
        <v>366</v>
      </c>
      <c r="JMP1" s="287" t="s">
        <v>366</v>
      </c>
      <c r="JMQ1" s="287" t="s">
        <v>366</v>
      </c>
      <c r="JMR1" s="287" t="s">
        <v>366</v>
      </c>
      <c r="JMS1" s="287" t="s">
        <v>366</v>
      </c>
      <c r="JMT1" s="287" t="s">
        <v>366</v>
      </c>
      <c r="JMU1" s="287" t="s">
        <v>366</v>
      </c>
      <c r="JMV1" s="287" t="s">
        <v>366</v>
      </c>
      <c r="JMW1" s="287" t="s">
        <v>366</v>
      </c>
      <c r="JMX1" s="287" t="s">
        <v>366</v>
      </c>
      <c r="JMY1" s="287" t="s">
        <v>366</v>
      </c>
      <c r="JMZ1" s="287" t="s">
        <v>366</v>
      </c>
      <c r="JNA1" s="287" t="s">
        <v>366</v>
      </c>
      <c r="JNB1" s="287" t="s">
        <v>366</v>
      </c>
      <c r="JNC1" s="287" t="s">
        <v>366</v>
      </c>
      <c r="JND1" s="287" t="s">
        <v>366</v>
      </c>
      <c r="JNE1" s="287" t="s">
        <v>366</v>
      </c>
      <c r="JNF1" s="287" t="s">
        <v>366</v>
      </c>
      <c r="JNG1" s="287" t="s">
        <v>366</v>
      </c>
      <c r="JNH1" s="287" t="s">
        <v>366</v>
      </c>
      <c r="JNI1" s="287" t="s">
        <v>366</v>
      </c>
      <c r="JNJ1" s="287" t="s">
        <v>366</v>
      </c>
      <c r="JNK1" s="287" t="s">
        <v>366</v>
      </c>
      <c r="JNL1" s="287" t="s">
        <v>366</v>
      </c>
      <c r="JNM1" s="287" t="s">
        <v>366</v>
      </c>
      <c r="JNN1" s="287" t="s">
        <v>366</v>
      </c>
      <c r="JNO1" s="287" t="s">
        <v>366</v>
      </c>
      <c r="JNP1" s="287" t="s">
        <v>366</v>
      </c>
      <c r="JNQ1" s="287" t="s">
        <v>366</v>
      </c>
      <c r="JNR1" s="287" t="s">
        <v>366</v>
      </c>
      <c r="JNS1" s="287" t="s">
        <v>366</v>
      </c>
      <c r="JNT1" s="287" t="s">
        <v>366</v>
      </c>
      <c r="JNU1" s="287" t="s">
        <v>366</v>
      </c>
      <c r="JNV1" s="287" t="s">
        <v>366</v>
      </c>
      <c r="JNW1" s="287" t="s">
        <v>366</v>
      </c>
      <c r="JNX1" s="287" t="s">
        <v>366</v>
      </c>
      <c r="JNY1" s="287" t="s">
        <v>366</v>
      </c>
      <c r="JNZ1" s="287" t="s">
        <v>366</v>
      </c>
      <c r="JOA1" s="287" t="s">
        <v>366</v>
      </c>
      <c r="JOB1" s="287" t="s">
        <v>366</v>
      </c>
      <c r="JOC1" s="287" t="s">
        <v>366</v>
      </c>
      <c r="JOD1" s="287" t="s">
        <v>366</v>
      </c>
      <c r="JOE1" s="287" t="s">
        <v>366</v>
      </c>
      <c r="JOF1" s="287" t="s">
        <v>366</v>
      </c>
      <c r="JOG1" s="287" t="s">
        <v>366</v>
      </c>
      <c r="JOH1" s="287" t="s">
        <v>366</v>
      </c>
      <c r="JOI1" s="287" t="s">
        <v>366</v>
      </c>
      <c r="JOJ1" s="287" t="s">
        <v>366</v>
      </c>
      <c r="JOK1" s="287" t="s">
        <v>366</v>
      </c>
      <c r="JOL1" s="287" t="s">
        <v>366</v>
      </c>
      <c r="JOM1" s="287" t="s">
        <v>366</v>
      </c>
      <c r="JON1" s="287" t="s">
        <v>366</v>
      </c>
      <c r="JOO1" s="287" t="s">
        <v>366</v>
      </c>
      <c r="JOP1" s="287" t="s">
        <v>366</v>
      </c>
      <c r="JOQ1" s="287" t="s">
        <v>366</v>
      </c>
      <c r="JOR1" s="287" t="s">
        <v>366</v>
      </c>
      <c r="JOS1" s="287" t="s">
        <v>366</v>
      </c>
      <c r="JOT1" s="287" t="s">
        <v>366</v>
      </c>
      <c r="JOU1" s="287" t="s">
        <v>366</v>
      </c>
      <c r="JOV1" s="287" t="s">
        <v>366</v>
      </c>
      <c r="JOW1" s="287" t="s">
        <v>366</v>
      </c>
      <c r="JOX1" s="287" t="s">
        <v>366</v>
      </c>
      <c r="JOY1" s="287" t="s">
        <v>366</v>
      </c>
      <c r="JOZ1" s="287" t="s">
        <v>366</v>
      </c>
      <c r="JPA1" s="287" t="s">
        <v>366</v>
      </c>
      <c r="JPB1" s="287" t="s">
        <v>366</v>
      </c>
      <c r="JPC1" s="287" t="s">
        <v>366</v>
      </c>
      <c r="JPD1" s="287" t="s">
        <v>366</v>
      </c>
      <c r="JPE1" s="287" t="s">
        <v>366</v>
      </c>
      <c r="JPF1" s="287" t="s">
        <v>366</v>
      </c>
      <c r="JPG1" s="287" t="s">
        <v>366</v>
      </c>
      <c r="JPH1" s="287" t="s">
        <v>366</v>
      </c>
      <c r="JPI1" s="287" t="s">
        <v>366</v>
      </c>
      <c r="JPJ1" s="287" t="s">
        <v>366</v>
      </c>
      <c r="JPK1" s="287" t="s">
        <v>366</v>
      </c>
      <c r="JPL1" s="287" t="s">
        <v>366</v>
      </c>
      <c r="JPM1" s="287" t="s">
        <v>366</v>
      </c>
      <c r="JPN1" s="287" t="s">
        <v>366</v>
      </c>
      <c r="JPO1" s="287" t="s">
        <v>366</v>
      </c>
      <c r="JPP1" s="287" t="s">
        <v>366</v>
      </c>
      <c r="JPQ1" s="287" t="s">
        <v>366</v>
      </c>
      <c r="JPR1" s="287" t="s">
        <v>366</v>
      </c>
      <c r="JPS1" s="287" t="s">
        <v>366</v>
      </c>
      <c r="JPT1" s="287" t="s">
        <v>366</v>
      </c>
      <c r="JPU1" s="287" t="s">
        <v>366</v>
      </c>
      <c r="JPV1" s="287" t="s">
        <v>366</v>
      </c>
      <c r="JPW1" s="287" t="s">
        <v>366</v>
      </c>
      <c r="JPX1" s="287" t="s">
        <v>366</v>
      </c>
      <c r="JPY1" s="287" t="s">
        <v>366</v>
      </c>
      <c r="JPZ1" s="287" t="s">
        <v>366</v>
      </c>
      <c r="JQA1" s="287" t="s">
        <v>366</v>
      </c>
      <c r="JQB1" s="287" t="s">
        <v>366</v>
      </c>
      <c r="JQC1" s="287" t="s">
        <v>366</v>
      </c>
      <c r="JQD1" s="287" t="s">
        <v>366</v>
      </c>
      <c r="JQE1" s="287" t="s">
        <v>366</v>
      </c>
      <c r="JQF1" s="287" t="s">
        <v>366</v>
      </c>
      <c r="JQG1" s="287" t="s">
        <v>366</v>
      </c>
      <c r="JQH1" s="287" t="s">
        <v>366</v>
      </c>
      <c r="JQI1" s="287" t="s">
        <v>366</v>
      </c>
      <c r="JQJ1" s="287" t="s">
        <v>366</v>
      </c>
      <c r="JQK1" s="287" t="s">
        <v>366</v>
      </c>
      <c r="JQL1" s="287" t="s">
        <v>366</v>
      </c>
      <c r="JQM1" s="287" t="s">
        <v>366</v>
      </c>
      <c r="JQN1" s="287" t="s">
        <v>366</v>
      </c>
      <c r="JQO1" s="287" t="s">
        <v>366</v>
      </c>
      <c r="JQP1" s="287" t="s">
        <v>366</v>
      </c>
      <c r="JQQ1" s="287" t="s">
        <v>366</v>
      </c>
      <c r="JQR1" s="287" t="s">
        <v>366</v>
      </c>
      <c r="JQS1" s="287" t="s">
        <v>366</v>
      </c>
      <c r="JQT1" s="287" t="s">
        <v>366</v>
      </c>
      <c r="JQU1" s="287" t="s">
        <v>366</v>
      </c>
      <c r="JQV1" s="287" t="s">
        <v>366</v>
      </c>
      <c r="JQW1" s="287" t="s">
        <v>366</v>
      </c>
      <c r="JQX1" s="287" t="s">
        <v>366</v>
      </c>
      <c r="JQY1" s="287" t="s">
        <v>366</v>
      </c>
      <c r="JQZ1" s="287" t="s">
        <v>366</v>
      </c>
      <c r="JRA1" s="287" t="s">
        <v>366</v>
      </c>
      <c r="JRB1" s="287" t="s">
        <v>366</v>
      </c>
      <c r="JRC1" s="287" t="s">
        <v>366</v>
      </c>
      <c r="JRD1" s="287" t="s">
        <v>366</v>
      </c>
      <c r="JRE1" s="287" t="s">
        <v>366</v>
      </c>
      <c r="JRF1" s="287" t="s">
        <v>366</v>
      </c>
      <c r="JRG1" s="287" t="s">
        <v>366</v>
      </c>
      <c r="JRH1" s="287" t="s">
        <v>366</v>
      </c>
      <c r="JRI1" s="287" t="s">
        <v>366</v>
      </c>
      <c r="JRJ1" s="287" t="s">
        <v>366</v>
      </c>
      <c r="JRK1" s="287" t="s">
        <v>366</v>
      </c>
      <c r="JRL1" s="287" t="s">
        <v>366</v>
      </c>
      <c r="JRM1" s="287" t="s">
        <v>366</v>
      </c>
      <c r="JRN1" s="287" t="s">
        <v>366</v>
      </c>
      <c r="JRO1" s="287" t="s">
        <v>366</v>
      </c>
      <c r="JRP1" s="287" t="s">
        <v>366</v>
      </c>
      <c r="JRQ1" s="287" t="s">
        <v>366</v>
      </c>
      <c r="JRR1" s="287" t="s">
        <v>366</v>
      </c>
      <c r="JRS1" s="287" t="s">
        <v>366</v>
      </c>
      <c r="JRT1" s="287" t="s">
        <v>366</v>
      </c>
      <c r="JRU1" s="287" t="s">
        <v>366</v>
      </c>
      <c r="JRV1" s="287" t="s">
        <v>366</v>
      </c>
      <c r="JRW1" s="287" t="s">
        <v>366</v>
      </c>
      <c r="JRX1" s="287" t="s">
        <v>366</v>
      </c>
      <c r="JRY1" s="287" t="s">
        <v>366</v>
      </c>
      <c r="JRZ1" s="287" t="s">
        <v>366</v>
      </c>
      <c r="JSA1" s="287" t="s">
        <v>366</v>
      </c>
      <c r="JSB1" s="287" t="s">
        <v>366</v>
      </c>
      <c r="JSC1" s="287" t="s">
        <v>366</v>
      </c>
      <c r="JSD1" s="287" t="s">
        <v>366</v>
      </c>
      <c r="JSE1" s="287" t="s">
        <v>366</v>
      </c>
      <c r="JSF1" s="287" t="s">
        <v>366</v>
      </c>
      <c r="JSG1" s="287" t="s">
        <v>366</v>
      </c>
      <c r="JSH1" s="287" t="s">
        <v>366</v>
      </c>
      <c r="JSI1" s="287" t="s">
        <v>366</v>
      </c>
      <c r="JSJ1" s="287" t="s">
        <v>366</v>
      </c>
      <c r="JSK1" s="287" t="s">
        <v>366</v>
      </c>
      <c r="JSL1" s="287" t="s">
        <v>366</v>
      </c>
      <c r="JSM1" s="287" t="s">
        <v>366</v>
      </c>
      <c r="JSN1" s="287" t="s">
        <v>366</v>
      </c>
      <c r="JSO1" s="287" t="s">
        <v>366</v>
      </c>
      <c r="JSP1" s="287" t="s">
        <v>366</v>
      </c>
      <c r="JSQ1" s="287" t="s">
        <v>366</v>
      </c>
      <c r="JSR1" s="287" t="s">
        <v>366</v>
      </c>
      <c r="JSS1" s="287" t="s">
        <v>366</v>
      </c>
      <c r="JST1" s="287" t="s">
        <v>366</v>
      </c>
      <c r="JSU1" s="287" t="s">
        <v>366</v>
      </c>
      <c r="JSV1" s="287" t="s">
        <v>366</v>
      </c>
      <c r="JSW1" s="287" t="s">
        <v>366</v>
      </c>
      <c r="JSX1" s="287" t="s">
        <v>366</v>
      </c>
      <c r="JSY1" s="287" t="s">
        <v>366</v>
      </c>
      <c r="JSZ1" s="287" t="s">
        <v>366</v>
      </c>
      <c r="JTA1" s="287" t="s">
        <v>366</v>
      </c>
      <c r="JTB1" s="287" t="s">
        <v>366</v>
      </c>
      <c r="JTC1" s="287" t="s">
        <v>366</v>
      </c>
      <c r="JTD1" s="287" t="s">
        <v>366</v>
      </c>
      <c r="JTE1" s="287" t="s">
        <v>366</v>
      </c>
      <c r="JTF1" s="287" t="s">
        <v>366</v>
      </c>
      <c r="JTG1" s="287" t="s">
        <v>366</v>
      </c>
      <c r="JTH1" s="287" t="s">
        <v>366</v>
      </c>
      <c r="JTI1" s="287" t="s">
        <v>366</v>
      </c>
      <c r="JTJ1" s="287" t="s">
        <v>366</v>
      </c>
      <c r="JTK1" s="287" t="s">
        <v>366</v>
      </c>
      <c r="JTL1" s="287" t="s">
        <v>366</v>
      </c>
      <c r="JTM1" s="287" t="s">
        <v>366</v>
      </c>
      <c r="JTN1" s="287" t="s">
        <v>366</v>
      </c>
      <c r="JTO1" s="287" t="s">
        <v>366</v>
      </c>
      <c r="JTP1" s="287" t="s">
        <v>366</v>
      </c>
      <c r="JTQ1" s="287" t="s">
        <v>366</v>
      </c>
      <c r="JTR1" s="287" t="s">
        <v>366</v>
      </c>
      <c r="JTS1" s="287" t="s">
        <v>366</v>
      </c>
      <c r="JTT1" s="287" t="s">
        <v>366</v>
      </c>
      <c r="JTU1" s="287" t="s">
        <v>366</v>
      </c>
      <c r="JTV1" s="287" t="s">
        <v>366</v>
      </c>
      <c r="JTW1" s="287" t="s">
        <v>366</v>
      </c>
      <c r="JTX1" s="287" t="s">
        <v>366</v>
      </c>
      <c r="JTY1" s="287" t="s">
        <v>366</v>
      </c>
      <c r="JTZ1" s="287" t="s">
        <v>366</v>
      </c>
      <c r="JUA1" s="287" t="s">
        <v>366</v>
      </c>
      <c r="JUB1" s="287" t="s">
        <v>366</v>
      </c>
      <c r="JUC1" s="287" t="s">
        <v>366</v>
      </c>
      <c r="JUD1" s="287" t="s">
        <v>366</v>
      </c>
      <c r="JUE1" s="287" t="s">
        <v>366</v>
      </c>
      <c r="JUF1" s="287" t="s">
        <v>366</v>
      </c>
      <c r="JUG1" s="287" t="s">
        <v>366</v>
      </c>
      <c r="JUH1" s="287" t="s">
        <v>366</v>
      </c>
      <c r="JUI1" s="287" t="s">
        <v>366</v>
      </c>
      <c r="JUJ1" s="287" t="s">
        <v>366</v>
      </c>
      <c r="JUK1" s="287" t="s">
        <v>366</v>
      </c>
      <c r="JUL1" s="287" t="s">
        <v>366</v>
      </c>
      <c r="JUM1" s="287" t="s">
        <v>366</v>
      </c>
      <c r="JUN1" s="287" t="s">
        <v>366</v>
      </c>
      <c r="JUO1" s="287" t="s">
        <v>366</v>
      </c>
      <c r="JUP1" s="287" t="s">
        <v>366</v>
      </c>
      <c r="JUQ1" s="287" t="s">
        <v>366</v>
      </c>
      <c r="JUR1" s="287" t="s">
        <v>366</v>
      </c>
      <c r="JUS1" s="287" t="s">
        <v>366</v>
      </c>
      <c r="JUT1" s="287" t="s">
        <v>366</v>
      </c>
      <c r="JUU1" s="287" t="s">
        <v>366</v>
      </c>
      <c r="JUV1" s="287" t="s">
        <v>366</v>
      </c>
      <c r="JUW1" s="287" t="s">
        <v>366</v>
      </c>
      <c r="JUX1" s="287" t="s">
        <v>366</v>
      </c>
      <c r="JUY1" s="287" t="s">
        <v>366</v>
      </c>
      <c r="JUZ1" s="287" t="s">
        <v>366</v>
      </c>
      <c r="JVA1" s="287" t="s">
        <v>366</v>
      </c>
      <c r="JVB1" s="287" t="s">
        <v>366</v>
      </c>
      <c r="JVC1" s="287" t="s">
        <v>366</v>
      </c>
      <c r="JVD1" s="287" t="s">
        <v>366</v>
      </c>
      <c r="JVE1" s="287" t="s">
        <v>366</v>
      </c>
      <c r="JVF1" s="287" t="s">
        <v>366</v>
      </c>
      <c r="JVG1" s="287" t="s">
        <v>366</v>
      </c>
      <c r="JVH1" s="287" t="s">
        <v>366</v>
      </c>
      <c r="JVI1" s="287" t="s">
        <v>366</v>
      </c>
      <c r="JVJ1" s="287" t="s">
        <v>366</v>
      </c>
      <c r="JVK1" s="287" t="s">
        <v>366</v>
      </c>
      <c r="JVL1" s="287" t="s">
        <v>366</v>
      </c>
      <c r="JVM1" s="287" t="s">
        <v>366</v>
      </c>
      <c r="JVN1" s="287" t="s">
        <v>366</v>
      </c>
      <c r="JVO1" s="287" t="s">
        <v>366</v>
      </c>
      <c r="JVP1" s="287" t="s">
        <v>366</v>
      </c>
      <c r="JVQ1" s="287" t="s">
        <v>366</v>
      </c>
      <c r="JVR1" s="287" t="s">
        <v>366</v>
      </c>
      <c r="JVS1" s="287" t="s">
        <v>366</v>
      </c>
      <c r="JVT1" s="287" t="s">
        <v>366</v>
      </c>
      <c r="JVU1" s="287" t="s">
        <v>366</v>
      </c>
      <c r="JVV1" s="287" t="s">
        <v>366</v>
      </c>
      <c r="JVW1" s="287" t="s">
        <v>366</v>
      </c>
      <c r="JVX1" s="287" t="s">
        <v>366</v>
      </c>
      <c r="JVY1" s="287" t="s">
        <v>366</v>
      </c>
      <c r="JVZ1" s="287" t="s">
        <v>366</v>
      </c>
      <c r="JWA1" s="287" t="s">
        <v>366</v>
      </c>
      <c r="JWB1" s="287" t="s">
        <v>366</v>
      </c>
      <c r="JWC1" s="287" t="s">
        <v>366</v>
      </c>
      <c r="JWD1" s="287" t="s">
        <v>366</v>
      </c>
      <c r="JWE1" s="287" t="s">
        <v>366</v>
      </c>
      <c r="JWF1" s="287" t="s">
        <v>366</v>
      </c>
      <c r="JWG1" s="287" t="s">
        <v>366</v>
      </c>
      <c r="JWH1" s="287" t="s">
        <v>366</v>
      </c>
      <c r="JWI1" s="287" t="s">
        <v>366</v>
      </c>
      <c r="JWJ1" s="287" t="s">
        <v>366</v>
      </c>
      <c r="JWK1" s="287" t="s">
        <v>366</v>
      </c>
      <c r="JWL1" s="287" t="s">
        <v>366</v>
      </c>
      <c r="JWM1" s="287" t="s">
        <v>366</v>
      </c>
      <c r="JWN1" s="287" t="s">
        <v>366</v>
      </c>
      <c r="JWO1" s="287" t="s">
        <v>366</v>
      </c>
      <c r="JWP1" s="287" t="s">
        <v>366</v>
      </c>
      <c r="JWQ1" s="287" t="s">
        <v>366</v>
      </c>
      <c r="JWR1" s="287" t="s">
        <v>366</v>
      </c>
      <c r="JWS1" s="287" t="s">
        <v>366</v>
      </c>
      <c r="JWT1" s="287" t="s">
        <v>366</v>
      </c>
      <c r="JWU1" s="287" t="s">
        <v>366</v>
      </c>
      <c r="JWV1" s="287" t="s">
        <v>366</v>
      </c>
      <c r="JWW1" s="287" t="s">
        <v>366</v>
      </c>
      <c r="JWX1" s="287" t="s">
        <v>366</v>
      </c>
      <c r="JWY1" s="287" t="s">
        <v>366</v>
      </c>
      <c r="JWZ1" s="287" t="s">
        <v>366</v>
      </c>
      <c r="JXA1" s="287" t="s">
        <v>366</v>
      </c>
      <c r="JXB1" s="287" t="s">
        <v>366</v>
      </c>
      <c r="JXC1" s="287" t="s">
        <v>366</v>
      </c>
      <c r="JXD1" s="287" t="s">
        <v>366</v>
      </c>
      <c r="JXE1" s="287" t="s">
        <v>366</v>
      </c>
      <c r="JXF1" s="287" t="s">
        <v>366</v>
      </c>
      <c r="JXG1" s="287" t="s">
        <v>366</v>
      </c>
      <c r="JXH1" s="287" t="s">
        <v>366</v>
      </c>
      <c r="JXI1" s="287" t="s">
        <v>366</v>
      </c>
      <c r="JXJ1" s="287" t="s">
        <v>366</v>
      </c>
      <c r="JXK1" s="287" t="s">
        <v>366</v>
      </c>
      <c r="JXL1" s="287" t="s">
        <v>366</v>
      </c>
      <c r="JXM1" s="287" t="s">
        <v>366</v>
      </c>
      <c r="JXN1" s="287" t="s">
        <v>366</v>
      </c>
      <c r="JXO1" s="287" t="s">
        <v>366</v>
      </c>
      <c r="JXP1" s="287" t="s">
        <v>366</v>
      </c>
      <c r="JXQ1" s="287" t="s">
        <v>366</v>
      </c>
      <c r="JXR1" s="287" t="s">
        <v>366</v>
      </c>
      <c r="JXS1" s="287" t="s">
        <v>366</v>
      </c>
      <c r="JXT1" s="287" t="s">
        <v>366</v>
      </c>
      <c r="JXU1" s="287" t="s">
        <v>366</v>
      </c>
      <c r="JXV1" s="287" t="s">
        <v>366</v>
      </c>
      <c r="JXW1" s="287" t="s">
        <v>366</v>
      </c>
      <c r="JXX1" s="287" t="s">
        <v>366</v>
      </c>
      <c r="JXY1" s="287" t="s">
        <v>366</v>
      </c>
      <c r="JXZ1" s="287" t="s">
        <v>366</v>
      </c>
      <c r="JYA1" s="287" t="s">
        <v>366</v>
      </c>
      <c r="JYB1" s="287" t="s">
        <v>366</v>
      </c>
      <c r="JYC1" s="287" t="s">
        <v>366</v>
      </c>
      <c r="JYD1" s="287" t="s">
        <v>366</v>
      </c>
      <c r="JYE1" s="287" t="s">
        <v>366</v>
      </c>
      <c r="JYF1" s="287" t="s">
        <v>366</v>
      </c>
      <c r="JYG1" s="287" t="s">
        <v>366</v>
      </c>
      <c r="JYH1" s="287" t="s">
        <v>366</v>
      </c>
      <c r="JYI1" s="287" t="s">
        <v>366</v>
      </c>
      <c r="JYJ1" s="287" t="s">
        <v>366</v>
      </c>
      <c r="JYK1" s="287" t="s">
        <v>366</v>
      </c>
      <c r="JYL1" s="287" t="s">
        <v>366</v>
      </c>
      <c r="JYM1" s="287" t="s">
        <v>366</v>
      </c>
      <c r="JYN1" s="287" t="s">
        <v>366</v>
      </c>
      <c r="JYO1" s="287" t="s">
        <v>366</v>
      </c>
      <c r="JYP1" s="287" t="s">
        <v>366</v>
      </c>
      <c r="JYQ1" s="287" t="s">
        <v>366</v>
      </c>
      <c r="JYR1" s="287" t="s">
        <v>366</v>
      </c>
      <c r="JYS1" s="287" t="s">
        <v>366</v>
      </c>
      <c r="JYT1" s="287" t="s">
        <v>366</v>
      </c>
      <c r="JYU1" s="287" t="s">
        <v>366</v>
      </c>
      <c r="JYV1" s="287" t="s">
        <v>366</v>
      </c>
      <c r="JYW1" s="287" t="s">
        <v>366</v>
      </c>
      <c r="JYX1" s="287" t="s">
        <v>366</v>
      </c>
      <c r="JYY1" s="287" t="s">
        <v>366</v>
      </c>
      <c r="JYZ1" s="287" t="s">
        <v>366</v>
      </c>
      <c r="JZA1" s="287" t="s">
        <v>366</v>
      </c>
      <c r="JZB1" s="287" t="s">
        <v>366</v>
      </c>
      <c r="JZC1" s="287" t="s">
        <v>366</v>
      </c>
      <c r="JZD1" s="287" t="s">
        <v>366</v>
      </c>
      <c r="JZE1" s="287" t="s">
        <v>366</v>
      </c>
      <c r="JZF1" s="287" t="s">
        <v>366</v>
      </c>
      <c r="JZG1" s="287" t="s">
        <v>366</v>
      </c>
      <c r="JZH1" s="287" t="s">
        <v>366</v>
      </c>
      <c r="JZI1" s="287" t="s">
        <v>366</v>
      </c>
      <c r="JZJ1" s="287" t="s">
        <v>366</v>
      </c>
      <c r="JZK1" s="287" t="s">
        <v>366</v>
      </c>
      <c r="JZL1" s="287" t="s">
        <v>366</v>
      </c>
      <c r="JZM1" s="287" t="s">
        <v>366</v>
      </c>
      <c r="JZN1" s="287" t="s">
        <v>366</v>
      </c>
      <c r="JZO1" s="287" t="s">
        <v>366</v>
      </c>
      <c r="JZP1" s="287" t="s">
        <v>366</v>
      </c>
      <c r="JZQ1" s="287" t="s">
        <v>366</v>
      </c>
      <c r="JZR1" s="287" t="s">
        <v>366</v>
      </c>
      <c r="JZS1" s="287" t="s">
        <v>366</v>
      </c>
      <c r="JZT1" s="287" t="s">
        <v>366</v>
      </c>
      <c r="JZU1" s="287" t="s">
        <v>366</v>
      </c>
      <c r="JZV1" s="287" t="s">
        <v>366</v>
      </c>
      <c r="JZW1" s="287" t="s">
        <v>366</v>
      </c>
      <c r="JZX1" s="287" t="s">
        <v>366</v>
      </c>
      <c r="JZY1" s="287" t="s">
        <v>366</v>
      </c>
      <c r="JZZ1" s="287" t="s">
        <v>366</v>
      </c>
      <c r="KAA1" s="287" t="s">
        <v>366</v>
      </c>
      <c r="KAB1" s="287" t="s">
        <v>366</v>
      </c>
      <c r="KAC1" s="287" t="s">
        <v>366</v>
      </c>
      <c r="KAD1" s="287" t="s">
        <v>366</v>
      </c>
      <c r="KAE1" s="287" t="s">
        <v>366</v>
      </c>
      <c r="KAF1" s="287" t="s">
        <v>366</v>
      </c>
      <c r="KAG1" s="287" t="s">
        <v>366</v>
      </c>
      <c r="KAH1" s="287" t="s">
        <v>366</v>
      </c>
      <c r="KAI1" s="287" t="s">
        <v>366</v>
      </c>
      <c r="KAJ1" s="287" t="s">
        <v>366</v>
      </c>
      <c r="KAK1" s="287" t="s">
        <v>366</v>
      </c>
      <c r="KAL1" s="287" t="s">
        <v>366</v>
      </c>
      <c r="KAM1" s="287" t="s">
        <v>366</v>
      </c>
      <c r="KAN1" s="287" t="s">
        <v>366</v>
      </c>
      <c r="KAO1" s="287" t="s">
        <v>366</v>
      </c>
      <c r="KAP1" s="287" t="s">
        <v>366</v>
      </c>
      <c r="KAQ1" s="287" t="s">
        <v>366</v>
      </c>
      <c r="KAR1" s="287" t="s">
        <v>366</v>
      </c>
      <c r="KAS1" s="287" t="s">
        <v>366</v>
      </c>
      <c r="KAT1" s="287" t="s">
        <v>366</v>
      </c>
      <c r="KAU1" s="287" t="s">
        <v>366</v>
      </c>
      <c r="KAV1" s="287" t="s">
        <v>366</v>
      </c>
      <c r="KAW1" s="287" t="s">
        <v>366</v>
      </c>
      <c r="KAX1" s="287" t="s">
        <v>366</v>
      </c>
      <c r="KAY1" s="287" t="s">
        <v>366</v>
      </c>
      <c r="KAZ1" s="287" t="s">
        <v>366</v>
      </c>
      <c r="KBA1" s="287" t="s">
        <v>366</v>
      </c>
      <c r="KBB1" s="287" t="s">
        <v>366</v>
      </c>
      <c r="KBC1" s="287" t="s">
        <v>366</v>
      </c>
      <c r="KBD1" s="287" t="s">
        <v>366</v>
      </c>
      <c r="KBE1" s="287" t="s">
        <v>366</v>
      </c>
      <c r="KBF1" s="287" t="s">
        <v>366</v>
      </c>
      <c r="KBG1" s="287" t="s">
        <v>366</v>
      </c>
      <c r="KBH1" s="287" t="s">
        <v>366</v>
      </c>
      <c r="KBI1" s="287" t="s">
        <v>366</v>
      </c>
      <c r="KBJ1" s="287" t="s">
        <v>366</v>
      </c>
      <c r="KBK1" s="287" t="s">
        <v>366</v>
      </c>
      <c r="KBL1" s="287" t="s">
        <v>366</v>
      </c>
      <c r="KBM1" s="287" t="s">
        <v>366</v>
      </c>
      <c r="KBN1" s="287" t="s">
        <v>366</v>
      </c>
      <c r="KBO1" s="287" t="s">
        <v>366</v>
      </c>
      <c r="KBP1" s="287" t="s">
        <v>366</v>
      </c>
      <c r="KBQ1" s="287" t="s">
        <v>366</v>
      </c>
      <c r="KBR1" s="287" t="s">
        <v>366</v>
      </c>
      <c r="KBS1" s="287" t="s">
        <v>366</v>
      </c>
      <c r="KBT1" s="287" t="s">
        <v>366</v>
      </c>
      <c r="KBU1" s="287" t="s">
        <v>366</v>
      </c>
      <c r="KBV1" s="287" t="s">
        <v>366</v>
      </c>
      <c r="KBW1" s="287" t="s">
        <v>366</v>
      </c>
      <c r="KBX1" s="287" t="s">
        <v>366</v>
      </c>
      <c r="KBY1" s="287" t="s">
        <v>366</v>
      </c>
      <c r="KBZ1" s="287" t="s">
        <v>366</v>
      </c>
      <c r="KCA1" s="287" t="s">
        <v>366</v>
      </c>
      <c r="KCB1" s="287" t="s">
        <v>366</v>
      </c>
      <c r="KCC1" s="287" t="s">
        <v>366</v>
      </c>
      <c r="KCD1" s="287" t="s">
        <v>366</v>
      </c>
      <c r="KCE1" s="287" t="s">
        <v>366</v>
      </c>
      <c r="KCF1" s="287" t="s">
        <v>366</v>
      </c>
      <c r="KCG1" s="287" t="s">
        <v>366</v>
      </c>
      <c r="KCH1" s="287" t="s">
        <v>366</v>
      </c>
      <c r="KCI1" s="287" t="s">
        <v>366</v>
      </c>
      <c r="KCJ1" s="287" t="s">
        <v>366</v>
      </c>
      <c r="KCK1" s="287" t="s">
        <v>366</v>
      </c>
      <c r="KCL1" s="287" t="s">
        <v>366</v>
      </c>
      <c r="KCM1" s="287" t="s">
        <v>366</v>
      </c>
      <c r="KCN1" s="287" t="s">
        <v>366</v>
      </c>
      <c r="KCO1" s="287" t="s">
        <v>366</v>
      </c>
      <c r="KCP1" s="287" t="s">
        <v>366</v>
      </c>
      <c r="KCQ1" s="287" t="s">
        <v>366</v>
      </c>
      <c r="KCR1" s="287" t="s">
        <v>366</v>
      </c>
      <c r="KCS1" s="287" t="s">
        <v>366</v>
      </c>
      <c r="KCT1" s="287" t="s">
        <v>366</v>
      </c>
      <c r="KCU1" s="287" t="s">
        <v>366</v>
      </c>
      <c r="KCV1" s="287" t="s">
        <v>366</v>
      </c>
      <c r="KCW1" s="287" t="s">
        <v>366</v>
      </c>
      <c r="KCX1" s="287" t="s">
        <v>366</v>
      </c>
      <c r="KCY1" s="287" t="s">
        <v>366</v>
      </c>
      <c r="KCZ1" s="287" t="s">
        <v>366</v>
      </c>
      <c r="KDA1" s="287" t="s">
        <v>366</v>
      </c>
      <c r="KDB1" s="287" t="s">
        <v>366</v>
      </c>
      <c r="KDC1" s="287" t="s">
        <v>366</v>
      </c>
      <c r="KDD1" s="287" t="s">
        <v>366</v>
      </c>
      <c r="KDE1" s="287" t="s">
        <v>366</v>
      </c>
      <c r="KDF1" s="287" t="s">
        <v>366</v>
      </c>
      <c r="KDG1" s="287" t="s">
        <v>366</v>
      </c>
      <c r="KDH1" s="287" t="s">
        <v>366</v>
      </c>
      <c r="KDI1" s="287" t="s">
        <v>366</v>
      </c>
      <c r="KDJ1" s="287" t="s">
        <v>366</v>
      </c>
      <c r="KDK1" s="287" t="s">
        <v>366</v>
      </c>
      <c r="KDL1" s="287" t="s">
        <v>366</v>
      </c>
      <c r="KDM1" s="287" t="s">
        <v>366</v>
      </c>
      <c r="KDN1" s="287" t="s">
        <v>366</v>
      </c>
      <c r="KDO1" s="287" t="s">
        <v>366</v>
      </c>
      <c r="KDP1" s="287" t="s">
        <v>366</v>
      </c>
      <c r="KDQ1" s="287" t="s">
        <v>366</v>
      </c>
      <c r="KDR1" s="287" t="s">
        <v>366</v>
      </c>
      <c r="KDS1" s="287" t="s">
        <v>366</v>
      </c>
      <c r="KDT1" s="287" t="s">
        <v>366</v>
      </c>
      <c r="KDU1" s="287" t="s">
        <v>366</v>
      </c>
      <c r="KDV1" s="287" t="s">
        <v>366</v>
      </c>
      <c r="KDW1" s="287" t="s">
        <v>366</v>
      </c>
      <c r="KDX1" s="287" t="s">
        <v>366</v>
      </c>
      <c r="KDY1" s="287" t="s">
        <v>366</v>
      </c>
      <c r="KDZ1" s="287" t="s">
        <v>366</v>
      </c>
      <c r="KEA1" s="287" t="s">
        <v>366</v>
      </c>
      <c r="KEB1" s="287" t="s">
        <v>366</v>
      </c>
      <c r="KEC1" s="287" t="s">
        <v>366</v>
      </c>
      <c r="KED1" s="287" t="s">
        <v>366</v>
      </c>
      <c r="KEE1" s="287" t="s">
        <v>366</v>
      </c>
      <c r="KEF1" s="287" t="s">
        <v>366</v>
      </c>
      <c r="KEG1" s="287" t="s">
        <v>366</v>
      </c>
      <c r="KEH1" s="287" t="s">
        <v>366</v>
      </c>
      <c r="KEI1" s="287" t="s">
        <v>366</v>
      </c>
      <c r="KEJ1" s="287" t="s">
        <v>366</v>
      </c>
      <c r="KEK1" s="287" t="s">
        <v>366</v>
      </c>
      <c r="KEL1" s="287" t="s">
        <v>366</v>
      </c>
      <c r="KEM1" s="287" t="s">
        <v>366</v>
      </c>
      <c r="KEN1" s="287" t="s">
        <v>366</v>
      </c>
      <c r="KEO1" s="287" t="s">
        <v>366</v>
      </c>
      <c r="KEP1" s="287" t="s">
        <v>366</v>
      </c>
      <c r="KEQ1" s="287" t="s">
        <v>366</v>
      </c>
      <c r="KER1" s="287" t="s">
        <v>366</v>
      </c>
      <c r="KES1" s="287" t="s">
        <v>366</v>
      </c>
      <c r="KET1" s="287" t="s">
        <v>366</v>
      </c>
      <c r="KEU1" s="287" t="s">
        <v>366</v>
      </c>
      <c r="KEV1" s="287" t="s">
        <v>366</v>
      </c>
      <c r="KEW1" s="287" t="s">
        <v>366</v>
      </c>
      <c r="KEX1" s="287" t="s">
        <v>366</v>
      </c>
      <c r="KEY1" s="287" t="s">
        <v>366</v>
      </c>
      <c r="KEZ1" s="287" t="s">
        <v>366</v>
      </c>
      <c r="KFA1" s="287" t="s">
        <v>366</v>
      </c>
      <c r="KFB1" s="287" t="s">
        <v>366</v>
      </c>
      <c r="KFC1" s="287" t="s">
        <v>366</v>
      </c>
      <c r="KFD1" s="287" t="s">
        <v>366</v>
      </c>
      <c r="KFE1" s="287" t="s">
        <v>366</v>
      </c>
      <c r="KFF1" s="287" t="s">
        <v>366</v>
      </c>
      <c r="KFG1" s="287" t="s">
        <v>366</v>
      </c>
      <c r="KFH1" s="287" t="s">
        <v>366</v>
      </c>
      <c r="KFI1" s="287" t="s">
        <v>366</v>
      </c>
      <c r="KFJ1" s="287" t="s">
        <v>366</v>
      </c>
      <c r="KFK1" s="287" t="s">
        <v>366</v>
      </c>
      <c r="KFL1" s="287" t="s">
        <v>366</v>
      </c>
      <c r="KFM1" s="287" t="s">
        <v>366</v>
      </c>
      <c r="KFN1" s="287" t="s">
        <v>366</v>
      </c>
      <c r="KFO1" s="287" t="s">
        <v>366</v>
      </c>
      <c r="KFP1" s="287" t="s">
        <v>366</v>
      </c>
      <c r="KFQ1" s="287" t="s">
        <v>366</v>
      </c>
      <c r="KFR1" s="287" t="s">
        <v>366</v>
      </c>
      <c r="KFS1" s="287" t="s">
        <v>366</v>
      </c>
      <c r="KFT1" s="287" t="s">
        <v>366</v>
      </c>
      <c r="KFU1" s="287" t="s">
        <v>366</v>
      </c>
      <c r="KFV1" s="287" t="s">
        <v>366</v>
      </c>
      <c r="KFW1" s="287" t="s">
        <v>366</v>
      </c>
      <c r="KFX1" s="287" t="s">
        <v>366</v>
      </c>
      <c r="KFY1" s="287" t="s">
        <v>366</v>
      </c>
      <c r="KFZ1" s="287" t="s">
        <v>366</v>
      </c>
      <c r="KGA1" s="287" t="s">
        <v>366</v>
      </c>
      <c r="KGB1" s="287" t="s">
        <v>366</v>
      </c>
      <c r="KGC1" s="287" t="s">
        <v>366</v>
      </c>
      <c r="KGD1" s="287" t="s">
        <v>366</v>
      </c>
      <c r="KGE1" s="287" t="s">
        <v>366</v>
      </c>
      <c r="KGF1" s="287" t="s">
        <v>366</v>
      </c>
      <c r="KGG1" s="287" t="s">
        <v>366</v>
      </c>
      <c r="KGH1" s="287" t="s">
        <v>366</v>
      </c>
      <c r="KGI1" s="287" t="s">
        <v>366</v>
      </c>
      <c r="KGJ1" s="287" t="s">
        <v>366</v>
      </c>
      <c r="KGK1" s="287" t="s">
        <v>366</v>
      </c>
      <c r="KGL1" s="287" t="s">
        <v>366</v>
      </c>
      <c r="KGM1" s="287" t="s">
        <v>366</v>
      </c>
      <c r="KGN1" s="287" t="s">
        <v>366</v>
      </c>
      <c r="KGO1" s="287" t="s">
        <v>366</v>
      </c>
      <c r="KGP1" s="287" t="s">
        <v>366</v>
      </c>
      <c r="KGQ1" s="287" t="s">
        <v>366</v>
      </c>
      <c r="KGR1" s="287" t="s">
        <v>366</v>
      </c>
      <c r="KGS1" s="287" t="s">
        <v>366</v>
      </c>
      <c r="KGT1" s="287" t="s">
        <v>366</v>
      </c>
      <c r="KGU1" s="287" t="s">
        <v>366</v>
      </c>
      <c r="KGV1" s="287" t="s">
        <v>366</v>
      </c>
      <c r="KGW1" s="287" t="s">
        <v>366</v>
      </c>
      <c r="KGX1" s="287" t="s">
        <v>366</v>
      </c>
      <c r="KGY1" s="287" t="s">
        <v>366</v>
      </c>
      <c r="KGZ1" s="287" t="s">
        <v>366</v>
      </c>
      <c r="KHA1" s="287" t="s">
        <v>366</v>
      </c>
      <c r="KHB1" s="287" t="s">
        <v>366</v>
      </c>
      <c r="KHC1" s="287" t="s">
        <v>366</v>
      </c>
      <c r="KHD1" s="287" t="s">
        <v>366</v>
      </c>
      <c r="KHE1" s="287" t="s">
        <v>366</v>
      </c>
      <c r="KHF1" s="287" t="s">
        <v>366</v>
      </c>
      <c r="KHG1" s="287" t="s">
        <v>366</v>
      </c>
      <c r="KHH1" s="287" t="s">
        <v>366</v>
      </c>
      <c r="KHI1" s="287" t="s">
        <v>366</v>
      </c>
      <c r="KHJ1" s="287" t="s">
        <v>366</v>
      </c>
      <c r="KHK1" s="287" t="s">
        <v>366</v>
      </c>
      <c r="KHL1" s="287" t="s">
        <v>366</v>
      </c>
      <c r="KHM1" s="287" t="s">
        <v>366</v>
      </c>
      <c r="KHN1" s="287" t="s">
        <v>366</v>
      </c>
      <c r="KHO1" s="287" t="s">
        <v>366</v>
      </c>
      <c r="KHP1" s="287" t="s">
        <v>366</v>
      </c>
      <c r="KHQ1" s="287" t="s">
        <v>366</v>
      </c>
      <c r="KHR1" s="287" t="s">
        <v>366</v>
      </c>
      <c r="KHS1" s="287" t="s">
        <v>366</v>
      </c>
      <c r="KHT1" s="287" t="s">
        <v>366</v>
      </c>
      <c r="KHU1" s="287" t="s">
        <v>366</v>
      </c>
      <c r="KHV1" s="287" t="s">
        <v>366</v>
      </c>
      <c r="KHW1" s="287" t="s">
        <v>366</v>
      </c>
      <c r="KHX1" s="287" t="s">
        <v>366</v>
      </c>
      <c r="KHY1" s="287" t="s">
        <v>366</v>
      </c>
      <c r="KHZ1" s="287" t="s">
        <v>366</v>
      </c>
      <c r="KIA1" s="287" t="s">
        <v>366</v>
      </c>
      <c r="KIB1" s="287" t="s">
        <v>366</v>
      </c>
      <c r="KIC1" s="287" t="s">
        <v>366</v>
      </c>
      <c r="KID1" s="287" t="s">
        <v>366</v>
      </c>
      <c r="KIE1" s="287" t="s">
        <v>366</v>
      </c>
      <c r="KIF1" s="287" t="s">
        <v>366</v>
      </c>
      <c r="KIG1" s="287" t="s">
        <v>366</v>
      </c>
      <c r="KIH1" s="287" t="s">
        <v>366</v>
      </c>
      <c r="KII1" s="287" t="s">
        <v>366</v>
      </c>
      <c r="KIJ1" s="287" t="s">
        <v>366</v>
      </c>
      <c r="KIK1" s="287" t="s">
        <v>366</v>
      </c>
      <c r="KIL1" s="287" t="s">
        <v>366</v>
      </c>
      <c r="KIM1" s="287" t="s">
        <v>366</v>
      </c>
      <c r="KIN1" s="287" t="s">
        <v>366</v>
      </c>
      <c r="KIO1" s="287" t="s">
        <v>366</v>
      </c>
      <c r="KIP1" s="287" t="s">
        <v>366</v>
      </c>
      <c r="KIQ1" s="287" t="s">
        <v>366</v>
      </c>
      <c r="KIR1" s="287" t="s">
        <v>366</v>
      </c>
      <c r="KIS1" s="287" t="s">
        <v>366</v>
      </c>
      <c r="KIT1" s="287" t="s">
        <v>366</v>
      </c>
      <c r="KIU1" s="287" t="s">
        <v>366</v>
      </c>
      <c r="KIV1" s="287" t="s">
        <v>366</v>
      </c>
      <c r="KIW1" s="287" t="s">
        <v>366</v>
      </c>
      <c r="KIX1" s="287" t="s">
        <v>366</v>
      </c>
      <c r="KIY1" s="287" t="s">
        <v>366</v>
      </c>
      <c r="KIZ1" s="287" t="s">
        <v>366</v>
      </c>
      <c r="KJA1" s="287" t="s">
        <v>366</v>
      </c>
      <c r="KJB1" s="287" t="s">
        <v>366</v>
      </c>
      <c r="KJC1" s="287" t="s">
        <v>366</v>
      </c>
      <c r="KJD1" s="287" t="s">
        <v>366</v>
      </c>
      <c r="KJE1" s="287" t="s">
        <v>366</v>
      </c>
      <c r="KJF1" s="287" t="s">
        <v>366</v>
      </c>
      <c r="KJG1" s="287" t="s">
        <v>366</v>
      </c>
      <c r="KJH1" s="287" t="s">
        <v>366</v>
      </c>
      <c r="KJI1" s="287" t="s">
        <v>366</v>
      </c>
      <c r="KJJ1" s="287" t="s">
        <v>366</v>
      </c>
      <c r="KJK1" s="287" t="s">
        <v>366</v>
      </c>
      <c r="KJL1" s="287" t="s">
        <v>366</v>
      </c>
      <c r="KJM1" s="287" t="s">
        <v>366</v>
      </c>
      <c r="KJN1" s="287" t="s">
        <v>366</v>
      </c>
      <c r="KJO1" s="287" t="s">
        <v>366</v>
      </c>
      <c r="KJP1" s="287" t="s">
        <v>366</v>
      </c>
      <c r="KJQ1" s="287" t="s">
        <v>366</v>
      </c>
      <c r="KJR1" s="287" t="s">
        <v>366</v>
      </c>
      <c r="KJS1" s="287" t="s">
        <v>366</v>
      </c>
      <c r="KJT1" s="287" t="s">
        <v>366</v>
      </c>
      <c r="KJU1" s="287" t="s">
        <v>366</v>
      </c>
      <c r="KJV1" s="287" t="s">
        <v>366</v>
      </c>
      <c r="KJW1" s="287" t="s">
        <v>366</v>
      </c>
      <c r="KJX1" s="287" t="s">
        <v>366</v>
      </c>
      <c r="KJY1" s="287" t="s">
        <v>366</v>
      </c>
      <c r="KJZ1" s="287" t="s">
        <v>366</v>
      </c>
      <c r="KKA1" s="287" t="s">
        <v>366</v>
      </c>
      <c r="KKB1" s="287" t="s">
        <v>366</v>
      </c>
      <c r="KKC1" s="287" t="s">
        <v>366</v>
      </c>
      <c r="KKD1" s="287" t="s">
        <v>366</v>
      </c>
      <c r="KKE1" s="287" t="s">
        <v>366</v>
      </c>
      <c r="KKF1" s="287" t="s">
        <v>366</v>
      </c>
      <c r="KKG1" s="287" t="s">
        <v>366</v>
      </c>
      <c r="KKH1" s="287" t="s">
        <v>366</v>
      </c>
      <c r="KKI1" s="287" t="s">
        <v>366</v>
      </c>
      <c r="KKJ1" s="287" t="s">
        <v>366</v>
      </c>
      <c r="KKK1" s="287" t="s">
        <v>366</v>
      </c>
      <c r="KKL1" s="287" t="s">
        <v>366</v>
      </c>
      <c r="KKM1" s="287" t="s">
        <v>366</v>
      </c>
      <c r="KKN1" s="287" t="s">
        <v>366</v>
      </c>
      <c r="KKO1" s="287" t="s">
        <v>366</v>
      </c>
      <c r="KKP1" s="287" t="s">
        <v>366</v>
      </c>
      <c r="KKQ1" s="287" t="s">
        <v>366</v>
      </c>
      <c r="KKR1" s="287" t="s">
        <v>366</v>
      </c>
      <c r="KKS1" s="287" t="s">
        <v>366</v>
      </c>
      <c r="KKT1" s="287" t="s">
        <v>366</v>
      </c>
      <c r="KKU1" s="287" t="s">
        <v>366</v>
      </c>
      <c r="KKV1" s="287" t="s">
        <v>366</v>
      </c>
      <c r="KKW1" s="287" t="s">
        <v>366</v>
      </c>
      <c r="KKX1" s="287" t="s">
        <v>366</v>
      </c>
      <c r="KKY1" s="287" t="s">
        <v>366</v>
      </c>
      <c r="KKZ1" s="287" t="s">
        <v>366</v>
      </c>
      <c r="KLA1" s="287" t="s">
        <v>366</v>
      </c>
      <c r="KLB1" s="287" t="s">
        <v>366</v>
      </c>
      <c r="KLC1" s="287" t="s">
        <v>366</v>
      </c>
      <c r="KLD1" s="287" t="s">
        <v>366</v>
      </c>
      <c r="KLE1" s="287" t="s">
        <v>366</v>
      </c>
      <c r="KLF1" s="287" t="s">
        <v>366</v>
      </c>
      <c r="KLG1" s="287" t="s">
        <v>366</v>
      </c>
      <c r="KLH1" s="287" t="s">
        <v>366</v>
      </c>
      <c r="KLI1" s="287" t="s">
        <v>366</v>
      </c>
      <c r="KLJ1" s="287" t="s">
        <v>366</v>
      </c>
      <c r="KLK1" s="287" t="s">
        <v>366</v>
      </c>
      <c r="KLL1" s="287" t="s">
        <v>366</v>
      </c>
      <c r="KLM1" s="287" t="s">
        <v>366</v>
      </c>
      <c r="KLN1" s="287" t="s">
        <v>366</v>
      </c>
      <c r="KLO1" s="287" t="s">
        <v>366</v>
      </c>
      <c r="KLP1" s="287" t="s">
        <v>366</v>
      </c>
      <c r="KLQ1" s="287" t="s">
        <v>366</v>
      </c>
      <c r="KLR1" s="287" t="s">
        <v>366</v>
      </c>
      <c r="KLS1" s="287" t="s">
        <v>366</v>
      </c>
      <c r="KLT1" s="287" t="s">
        <v>366</v>
      </c>
      <c r="KLU1" s="287" t="s">
        <v>366</v>
      </c>
      <c r="KLV1" s="287" t="s">
        <v>366</v>
      </c>
      <c r="KLW1" s="287" t="s">
        <v>366</v>
      </c>
      <c r="KLX1" s="287" t="s">
        <v>366</v>
      </c>
      <c r="KLY1" s="287" t="s">
        <v>366</v>
      </c>
      <c r="KLZ1" s="287" t="s">
        <v>366</v>
      </c>
      <c r="KMA1" s="287" t="s">
        <v>366</v>
      </c>
      <c r="KMB1" s="287" t="s">
        <v>366</v>
      </c>
      <c r="KMC1" s="287" t="s">
        <v>366</v>
      </c>
      <c r="KMD1" s="287" t="s">
        <v>366</v>
      </c>
      <c r="KME1" s="287" t="s">
        <v>366</v>
      </c>
      <c r="KMF1" s="287" t="s">
        <v>366</v>
      </c>
      <c r="KMG1" s="287" t="s">
        <v>366</v>
      </c>
      <c r="KMH1" s="287" t="s">
        <v>366</v>
      </c>
      <c r="KMI1" s="287" t="s">
        <v>366</v>
      </c>
      <c r="KMJ1" s="287" t="s">
        <v>366</v>
      </c>
      <c r="KMK1" s="287" t="s">
        <v>366</v>
      </c>
      <c r="KML1" s="287" t="s">
        <v>366</v>
      </c>
      <c r="KMM1" s="287" t="s">
        <v>366</v>
      </c>
      <c r="KMN1" s="287" t="s">
        <v>366</v>
      </c>
      <c r="KMO1" s="287" t="s">
        <v>366</v>
      </c>
      <c r="KMP1" s="287" t="s">
        <v>366</v>
      </c>
      <c r="KMQ1" s="287" t="s">
        <v>366</v>
      </c>
      <c r="KMR1" s="287" t="s">
        <v>366</v>
      </c>
      <c r="KMS1" s="287" t="s">
        <v>366</v>
      </c>
      <c r="KMT1" s="287" t="s">
        <v>366</v>
      </c>
      <c r="KMU1" s="287" t="s">
        <v>366</v>
      </c>
      <c r="KMV1" s="287" t="s">
        <v>366</v>
      </c>
      <c r="KMW1" s="287" t="s">
        <v>366</v>
      </c>
      <c r="KMX1" s="287" t="s">
        <v>366</v>
      </c>
      <c r="KMY1" s="287" t="s">
        <v>366</v>
      </c>
      <c r="KMZ1" s="287" t="s">
        <v>366</v>
      </c>
      <c r="KNA1" s="287" t="s">
        <v>366</v>
      </c>
      <c r="KNB1" s="287" t="s">
        <v>366</v>
      </c>
      <c r="KNC1" s="287" t="s">
        <v>366</v>
      </c>
      <c r="KND1" s="287" t="s">
        <v>366</v>
      </c>
      <c r="KNE1" s="287" t="s">
        <v>366</v>
      </c>
      <c r="KNF1" s="287" t="s">
        <v>366</v>
      </c>
      <c r="KNG1" s="287" t="s">
        <v>366</v>
      </c>
      <c r="KNH1" s="287" t="s">
        <v>366</v>
      </c>
      <c r="KNI1" s="287" t="s">
        <v>366</v>
      </c>
      <c r="KNJ1" s="287" t="s">
        <v>366</v>
      </c>
      <c r="KNK1" s="287" t="s">
        <v>366</v>
      </c>
      <c r="KNL1" s="287" t="s">
        <v>366</v>
      </c>
      <c r="KNM1" s="287" t="s">
        <v>366</v>
      </c>
      <c r="KNN1" s="287" t="s">
        <v>366</v>
      </c>
      <c r="KNO1" s="287" t="s">
        <v>366</v>
      </c>
      <c r="KNP1" s="287" t="s">
        <v>366</v>
      </c>
      <c r="KNQ1" s="287" t="s">
        <v>366</v>
      </c>
      <c r="KNR1" s="287" t="s">
        <v>366</v>
      </c>
      <c r="KNS1" s="287" t="s">
        <v>366</v>
      </c>
      <c r="KNT1" s="287" t="s">
        <v>366</v>
      </c>
      <c r="KNU1" s="287" t="s">
        <v>366</v>
      </c>
      <c r="KNV1" s="287" t="s">
        <v>366</v>
      </c>
      <c r="KNW1" s="287" t="s">
        <v>366</v>
      </c>
      <c r="KNX1" s="287" t="s">
        <v>366</v>
      </c>
      <c r="KNY1" s="287" t="s">
        <v>366</v>
      </c>
      <c r="KNZ1" s="287" t="s">
        <v>366</v>
      </c>
      <c r="KOA1" s="287" t="s">
        <v>366</v>
      </c>
      <c r="KOB1" s="287" t="s">
        <v>366</v>
      </c>
      <c r="KOC1" s="287" t="s">
        <v>366</v>
      </c>
      <c r="KOD1" s="287" t="s">
        <v>366</v>
      </c>
      <c r="KOE1" s="287" t="s">
        <v>366</v>
      </c>
      <c r="KOF1" s="287" t="s">
        <v>366</v>
      </c>
      <c r="KOG1" s="287" t="s">
        <v>366</v>
      </c>
      <c r="KOH1" s="287" t="s">
        <v>366</v>
      </c>
      <c r="KOI1" s="287" t="s">
        <v>366</v>
      </c>
      <c r="KOJ1" s="287" t="s">
        <v>366</v>
      </c>
      <c r="KOK1" s="287" t="s">
        <v>366</v>
      </c>
      <c r="KOL1" s="287" t="s">
        <v>366</v>
      </c>
      <c r="KOM1" s="287" t="s">
        <v>366</v>
      </c>
      <c r="KON1" s="287" t="s">
        <v>366</v>
      </c>
      <c r="KOO1" s="287" t="s">
        <v>366</v>
      </c>
      <c r="KOP1" s="287" t="s">
        <v>366</v>
      </c>
      <c r="KOQ1" s="287" t="s">
        <v>366</v>
      </c>
      <c r="KOR1" s="287" t="s">
        <v>366</v>
      </c>
      <c r="KOS1" s="287" t="s">
        <v>366</v>
      </c>
      <c r="KOT1" s="287" t="s">
        <v>366</v>
      </c>
      <c r="KOU1" s="287" t="s">
        <v>366</v>
      </c>
      <c r="KOV1" s="287" t="s">
        <v>366</v>
      </c>
      <c r="KOW1" s="287" t="s">
        <v>366</v>
      </c>
      <c r="KOX1" s="287" t="s">
        <v>366</v>
      </c>
      <c r="KOY1" s="287" t="s">
        <v>366</v>
      </c>
      <c r="KOZ1" s="287" t="s">
        <v>366</v>
      </c>
      <c r="KPA1" s="287" t="s">
        <v>366</v>
      </c>
      <c r="KPB1" s="287" t="s">
        <v>366</v>
      </c>
      <c r="KPC1" s="287" t="s">
        <v>366</v>
      </c>
      <c r="KPD1" s="287" t="s">
        <v>366</v>
      </c>
      <c r="KPE1" s="287" t="s">
        <v>366</v>
      </c>
      <c r="KPF1" s="287" t="s">
        <v>366</v>
      </c>
      <c r="KPG1" s="287" t="s">
        <v>366</v>
      </c>
      <c r="KPH1" s="287" t="s">
        <v>366</v>
      </c>
      <c r="KPI1" s="287" t="s">
        <v>366</v>
      </c>
      <c r="KPJ1" s="287" t="s">
        <v>366</v>
      </c>
      <c r="KPK1" s="287" t="s">
        <v>366</v>
      </c>
      <c r="KPL1" s="287" t="s">
        <v>366</v>
      </c>
      <c r="KPM1" s="287" t="s">
        <v>366</v>
      </c>
      <c r="KPN1" s="287" t="s">
        <v>366</v>
      </c>
      <c r="KPO1" s="287" t="s">
        <v>366</v>
      </c>
      <c r="KPP1" s="287" t="s">
        <v>366</v>
      </c>
      <c r="KPQ1" s="287" t="s">
        <v>366</v>
      </c>
      <c r="KPR1" s="287" t="s">
        <v>366</v>
      </c>
      <c r="KPS1" s="287" t="s">
        <v>366</v>
      </c>
      <c r="KPT1" s="287" t="s">
        <v>366</v>
      </c>
      <c r="KPU1" s="287" t="s">
        <v>366</v>
      </c>
      <c r="KPV1" s="287" t="s">
        <v>366</v>
      </c>
      <c r="KPW1" s="287" t="s">
        <v>366</v>
      </c>
      <c r="KPX1" s="287" t="s">
        <v>366</v>
      </c>
      <c r="KPY1" s="287" t="s">
        <v>366</v>
      </c>
      <c r="KPZ1" s="287" t="s">
        <v>366</v>
      </c>
      <c r="KQA1" s="287" t="s">
        <v>366</v>
      </c>
      <c r="KQB1" s="287" t="s">
        <v>366</v>
      </c>
      <c r="KQC1" s="287" t="s">
        <v>366</v>
      </c>
      <c r="KQD1" s="287" t="s">
        <v>366</v>
      </c>
      <c r="KQE1" s="287" t="s">
        <v>366</v>
      </c>
      <c r="KQF1" s="287" t="s">
        <v>366</v>
      </c>
      <c r="KQG1" s="287" t="s">
        <v>366</v>
      </c>
      <c r="KQH1" s="287" t="s">
        <v>366</v>
      </c>
      <c r="KQI1" s="287" t="s">
        <v>366</v>
      </c>
      <c r="KQJ1" s="287" t="s">
        <v>366</v>
      </c>
      <c r="KQK1" s="287" t="s">
        <v>366</v>
      </c>
      <c r="KQL1" s="287" t="s">
        <v>366</v>
      </c>
      <c r="KQM1" s="287" t="s">
        <v>366</v>
      </c>
      <c r="KQN1" s="287" t="s">
        <v>366</v>
      </c>
      <c r="KQO1" s="287" t="s">
        <v>366</v>
      </c>
      <c r="KQP1" s="287" t="s">
        <v>366</v>
      </c>
      <c r="KQQ1" s="287" t="s">
        <v>366</v>
      </c>
      <c r="KQR1" s="287" t="s">
        <v>366</v>
      </c>
      <c r="KQS1" s="287" t="s">
        <v>366</v>
      </c>
      <c r="KQT1" s="287" t="s">
        <v>366</v>
      </c>
      <c r="KQU1" s="287" t="s">
        <v>366</v>
      </c>
      <c r="KQV1" s="287" t="s">
        <v>366</v>
      </c>
      <c r="KQW1" s="287" t="s">
        <v>366</v>
      </c>
      <c r="KQX1" s="287" t="s">
        <v>366</v>
      </c>
      <c r="KQY1" s="287" t="s">
        <v>366</v>
      </c>
      <c r="KQZ1" s="287" t="s">
        <v>366</v>
      </c>
      <c r="KRA1" s="287" t="s">
        <v>366</v>
      </c>
      <c r="KRB1" s="287" t="s">
        <v>366</v>
      </c>
      <c r="KRC1" s="287" t="s">
        <v>366</v>
      </c>
      <c r="KRD1" s="287" t="s">
        <v>366</v>
      </c>
      <c r="KRE1" s="287" t="s">
        <v>366</v>
      </c>
      <c r="KRF1" s="287" t="s">
        <v>366</v>
      </c>
      <c r="KRG1" s="287" t="s">
        <v>366</v>
      </c>
      <c r="KRH1" s="287" t="s">
        <v>366</v>
      </c>
      <c r="KRI1" s="287" t="s">
        <v>366</v>
      </c>
      <c r="KRJ1" s="287" t="s">
        <v>366</v>
      </c>
      <c r="KRK1" s="287" t="s">
        <v>366</v>
      </c>
      <c r="KRL1" s="287" t="s">
        <v>366</v>
      </c>
      <c r="KRM1" s="287" t="s">
        <v>366</v>
      </c>
      <c r="KRN1" s="287" t="s">
        <v>366</v>
      </c>
      <c r="KRO1" s="287" t="s">
        <v>366</v>
      </c>
      <c r="KRP1" s="287" t="s">
        <v>366</v>
      </c>
      <c r="KRQ1" s="287" t="s">
        <v>366</v>
      </c>
      <c r="KRR1" s="287" t="s">
        <v>366</v>
      </c>
      <c r="KRS1" s="287" t="s">
        <v>366</v>
      </c>
      <c r="KRT1" s="287" t="s">
        <v>366</v>
      </c>
      <c r="KRU1" s="287" t="s">
        <v>366</v>
      </c>
      <c r="KRV1" s="287" t="s">
        <v>366</v>
      </c>
      <c r="KRW1" s="287" t="s">
        <v>366</v>
      </c>
      <c r="KRX1" s="287" t="s">
        <v>366</v>
      </c>
      <c r="KRY1" s="287" t="s">
        <v>366</v>
      </c>
      <c r="KRZ1" s="287" t="s">
        <v>366</v>
      </c>
      <c r="KSA1" s="287" t="s">
        <v>366</v>
      </c>
      <c r="KSB1" s="287" t="s">
        <v>366</v>
      </c>
      <c r="KSC1" s="287" t="s">
        <v>366</v>
      </c>
      <c r="KSD1" s="287" t="s">
        <v>366</v>
      </c>
      <c r="KSE1" s="287" t="s">
        <v>366</v>
      </c>
      <c r="KSF1" s="287" t="s">
        <v>366</v>
      </c>
      <c r="KSG1" s="287" t="s">
        <v>366</v>
      </c>
      <c r="KSH1" s="287" t="s">
        <v>366</v>
      </c>
      <c r="KSI1" s="287" t="s">
        <v>366</v>
      </c>
      <c r="KSJ1" s="287" t="s">
        <v>366</v>
      </c>
      <c r="KSK1" s="287" t="s">
        <v>366</v>
      </c>
      <c r="KSL1" s="287" t="s">
        <v>366</v>
      </c>
      <c r="KSM1" s="287" t="s">
        <v>366</v>
      </c>
      <c r="KSN1" s="287" t="s">
        <v>366</v>
      </c>
      <c r="KSO1" s="287" t="s">
        <v>366</v>
      </c>
      <c r="KSP1" s="287" t="s">
        <v>366</v>
      </c>
      <c r="KSQ1" s="287" t="s">
        <v>366</v>
      </c>
      <c r="KSR1" s="287" t="s">
        <v>366</v>
      </c>
      <c r="KSS1" s="287" t="s">
        <v>366</v>
      </c>
      <c r="KST1" s="287" t="s">
        <v>366</v>
      </c>
      <c r="KSU1" s="287" t="s">
        <v>366</v>
      </c>
      <c r="KSV1" s="287" t="s">
        <v>366</v>
      </c>
      <c r="KSW1" s="287" t="s">
        <v>366</v>
      </c>
      <c r="KSX1" s="287" t="s">
        <v>366</v>
      </c>
      <c r="KSY1" s="287" t="s">
        <v>366</v>
      </c>
      <c r="KSZ1" s="287" t="s">
        <v>366</v>
      </c>
      <c r="KTA1" s="287" t="s">
        <v>366</v>
      </c>
      <c r="KTB1" s="287" t="s">
        <v>366</v>
      </c>
      <c r="KTC1" s="287" t="s">
        <v>366</v>
      </c>
      <c r="KTD1" s="287" t="s">
        <v>366</v>
      </c>
      <c r="KTE1" s="287" t="s">
        <v>366</v>
      </c>
      <c r="KTF1" s="287" t="s">
        <v>366</v>
      </c>
      <c r="KTG1" s="287" t="s">
        <v>366</v>
      </c>
      <c r="KTH1" s="287" t="s">
        <v>366</v>
      </c>
      <c r="KTI1" s="287" t="s">
        <v>366</v>
      </c>
      <c r="KTJ1" s="287" t="s">
        <v>366</v>
      </c>
      <c r="KTK1" s="287" t="s">
        <v>366</v>
      </c>
      <c r="KTL1" s="287" t="s">
        <v>366</v>
      </c>
      <c r="KTM1" s="287" t="s">
        <v>366</v>
      </c>
      <c r="KTN1" s="287" t="s">
        <v>366</v>
      </c>
      <c r="KTO1" s="287" t="s">
        <v>366</v>
      </c>
      <c r="KTP1" s="287" t="s">
        <v>366</v>
      </c>
      <c r="KTQ1" s="287" t="s">
        <v>366</v>
      </c>
      <c r="KTR1" s="287" t="s">
        <v>366</v>
      </c>
      <c r="KTS1" s="287" t="s">
        <v>366</v>
      </c>
      <c r="KTT1" s="287" t="s">
        <v>366</v>
      </c>
      <c r="KTU1" s="287" t="s">
        <v>366</v>
      </c>
      <c r="KTV1" s="287" t="s">
        <v>366</v>
      </c>
      <c r="KTW1" s="287" t="s">
        <v>366</v>
      </c>
      <c r="KTX1" s="287" t="s">
        <v>366</v>
      </c>
      <c r="KTY1" s="287" t="s">
        <v>366</v>
      </c>
      <c r="KTZ1" s="287" t="s">
        <v>366</v>
      </c>
      <c r="KUA1" s="287" t="s">
        <v>366</v>
      </c>
      <c r="KUB1" s="287" t="s">
        <v>366</v>
      </c>
      <c r="KUC1" s="287" t="s">
        <v>366</v>
      </c>
      <c r="KUD1" s="287" t="s">
        <v>366</v>
      </c>
      <c r="KUE1" s="287" t="s">
        <v>366</v>
      </c>
      <c r="KUF1" s="287" t="s">
        <v>366</v>
      </c>
      <c r="KUG1" s="287" t="s">
        <v>366</v>
      </c>
      <c r="KUH1" s="287" t="s">
        <v>366</v>
      </c>
      <c r="KUI1" s="287" t="s">
        <v>366</v>
      </c>
      <c r="KUJ1" s="287" t="s">
        <v>366</v>
      </c>
      <c r="KUK1" s="287" t="s">
        <v>366</v>
      </c>
      <c r="KUL1" s="287" t="s">
        <v>366</v>
      </c>
      <c r="KUM1" s="287" t="s">
        <v>366</v>
      </c>
      <c r="KUN1" s="287" t="s">
        <v>366</v>
      </c>
      <c r="KUO1" s="287" t="s">
        <v>366</v>
      </c>
      <c r="KUP1" s="287" t="s">
        <v>366</v>
      </c>
      <c r="KUQ1" s="287" t="s">
        <v>366</v>
      </c>
      <c r="KUR1" s="287" t="s">
        <v>366</v>
      </c>
      <c r="KUS1" s="287" t="s">
        <v>366</v>
      </c>
      <c r="KUT1" s="287" t="s">
        <v>366</v>
      </c>
      <c r="KUU1" s="287" t="s">
        <v>366</v>
      </c>
      <c r="KUV1" s="287" t="s">
        <v>366</v>
      </c>
      <c r="KUW1" s="287" t="s">
        <v>366</v>
      </c>
      <c r="KUX1" s="287" t="s">
        <v>366</v>
      </c>
      <c r="KUY1" s="287" t="s">
        <v>366</v>
      </c>
      <c r="KUZ1" s="287" t="s">
        <v>366</v>
      </c>
      <c r="KVA1" s="287" t="s">
        <v>366</v>
      </c>
      <c r="KVB1" s="287" t="s">
        <v>366</v>
      </c>
      <c r="KVC1" s="287" t="s">
        <v>366</v>
      </c>
      <c r="KVD1" s="287" t="s">
        <v>366</v>
      </c>
      <c r="KVE1" s="287" t="s">
        <v>366</v>
      </c>
      <c r="KVF1" s="287" t="s">
        <v>366</v>
      </c>
      <c r="KVG1" s="287" t="s">
        <v>366</v>
      </c>
      <c r="KVH1" s="287" t="s">
        <v>366</v>
      </c>
      <c r="KVI1" s="287" t="s">
        <v>366</v>
      </c>
      <c r="KVJ1" s="287" t="s">
        <v>366</v>
      </c>
      <c r="KVK1" s="287" t="s">
        <v>366</v>
      </c>
      <c r="KVL1" s="287" t="s">
        <v>366</v>
      </c>
      <c r="KVM1" s="287" t="s">
        <v>366</v>
      </c>
      <c r="KVN1" s="287" t="s">
        <v>366</v>
      </c>
      <c r="KVO1" s="287" t="s">
        <v>366</v>
      </c>
      <c r="KVP1" s="287" t="s">
        <v>366</v>
      </c>
      <c r="KVQ1" s="287" t="s">
        <v>366</v>
      </c>
      <c r="KVR1" s="287" t="s">
        <v>366</v>
      </c>
      <c r="KVS1" s="287" t="s">
        <v>366</v>
      </c>
      <c r="KVT1" s="287" t="s">
        <v>366</v>
      </c>
      <c r="KVU1" s="287" t="s">
        <v>366</v>
      </c>
      <c r="KVV1" s="287" t="s">
        <v>366</v>
      </c>
      <c r="KVW1" s="287" t="s">
        <v>366</v>
      </c>
      <c r="KVX1" s="287" t="s">
        <v>366</v>
      </c>
      <c r="KVY1" s="287" t="s">
        <v>366</v>
      </c>
      <c r="KVZ1" s="287" t="s">
        <v>366</v>
      </c>
      <c r="KWA1" s="287" t="s">
        <v>366</v>
      </c>
      <c r="KWB1" s="287" t="s">
        <v>366</v>
      </c>
      <c r="KWC1" s="287" t="s">
        <v>366</v>
      </c>
      <c r="KWD1" s="287" t="s">
        <v>366</v>
      </c>
      <c r="KWE1" s="287" t="s">
        <v>366</v>
      </c>
      <c r="KWF1" s="287" t="s">
        <v>366</v>
      </c>
      <c r="KWG1" s="287" t="s">
        <v>366</v>
      </c>
      <c r="KWH1" s="287" t="s">
        <v>366</v>
      </c>
      <c r="KWI1" s="287" t="s">
        <v>366</v>
      </c>
      <c r="KWJ1" s="287" t="s">
        <v>366</v>
      </c>
      <c r="KWK1" s="287" t="s">
        <v>366</v>
      </c>
      <c r="KWL1" s="287" t="s">
        <v>366</v>
      </c>
      <c r="KWM1" s="287" t="s">
        <v>366</v>
      </c>
      <c r="KWN1" s="287" t="s">
        <v>366</v>
      </c>
      <c r="KWO1" s="287" t="s">
        <v>366</v>
      </c>
      <c r="KWP1" s="287" t="s">
        <v>366</v>
      </c>
      <c r="KWQ1" s="287" t="s">
        <v>366</v>
      </c>
      <c r="KWR1" s="287" t="s">
        <v>366</v>
      </c>
      <c r="KWS1" s="287" t="s">
        <v>366</v>
      </c>
      <c r="KWT1" s="287" t="s">
        <v>366</v>
      </c>
      <c r="KWU1" s="287" t="s">
        <v>366</v>
      </c>
      <c r="KWV1" s="287" t="s">
        <v>366</v>
      </c>
      <c r="KWW1" s="287" t="s">
        <v>366</v>
      </c>
      <c r="KWX1" s="287" t="s">
        <v>366</v>
      </c>
      <c r="KWY1" s="287" t="s">
        <v>366</v>
      </c>
      <c r="KWZ1" s="287" t="s">
        <v>366</v>
      </c>
      <c r="KXA1" s="287" t="s">
        <v>366</v>
      </c>
      <c r="KXB1" s="287" t="s">
        <v>366</v>
      </c>
      <c r="KXC1" s="287" t="s">
        <v>366</v>
      </c>
      <c r="KXD1" s="287" t="s">
        <v>366</v>
      </c>
      <c r="KXE1" s="287" t="s">
        <v>366</v>
      </c>
      <c r="KXF1" s="287" t="s">
        <v>366</v>
      </c>
      <c r="KXG1" s="287" t="s">
        <v>366</v>
      </c>
      <c r="KXH1" s="287" t="s">
        <v>366</v>
      </c>
      <c r="KXI1" s="287" t="s">
        <v>366</v>
      </c>
      <c r="KXJ1" s="287" t="s">
        <v>366</v>
      </c>
      <c r="KXK1" s="287" t="s">
        <v>366</v>
      </c>
      <c r="KXL1" s="287" t="s">
        <v>366</v>
      </c>
      <c r="KXM1" s="287" t="s">
        <v>366</v>
      </c>
      <c r="KXN1" s="287" t="s">
        <v>366</v>
      </c>
      <c r="KXO1" s="287" t="s">
        <v>366</v>
      </c>
      <c r="KXP1" s="287" t="s">
        <v>366</v>
      </c>
      <c r="KXQ1" s="287" t="s">
        <v>366</v>
      </c>
      <c r="KXR1" s="287" t="s">
        <v>366</v>
      </c>
      <c r="KXS1" s="287" t="s">
        <v>366</v>
      </c>
      <c r="KXT1" s="287" t="s">
        <v>366</v>
      </c>
      <c r="KXU1" s="287" t="s">
        <v>366</v>
      </c>
      <c r="KXV1" s="287" t="s">
        <v>366</v>
      </c>
      <c r="KXW1" s="287" t="s">
        <v>366</v>
      </c>
      <c r="KXX1" s="287" t="s">
        <v>366</v>
      </c>
      <c r="KXY1" s="287" t="s">
        <v>366</v>
      </c>
      <c r="KXZ1" s="287" t="s">
        <v>366</v>
      </c>
      <c r="KYA1" s="287" t="s">
        <v>366</v>
      </c>
      <c r="KYB1" s="287" t="s">
        <v>366</v>
      </c>
      <c r="KYC1" s="287" t="s">
        <v>366</v>
      </c>
      <c r="KYD1" s="287" t="s">
        <v>366</v>
      </c>
      <c r="KYE1" s="287" t="s">
        <v>366</v>
      </c>
      <c r="KYF1" s="287" t="s">
        <v>366</v>
      </c>
      <c r="KYG1" s="287" t="s">
        <v>366</v>
      </c>
      <c r="KYH1" s="287" t="s">
        <v>366</v>
      </c>
      <c r="KYI1" s="287" t="s">
        <v>366</v>
      </c>
      <c r="KYJ1" s="287" t="s">
        <v>366</v>
      </c>
      <c r="KYK1" s="287" t="s">
        <v>366</v>
      </c>
      <c r="KYL1" s="287" t="s">
        <v>366</v>
      </c>
      <c r="KYM1" s="287" t="s">
        <v>366</v>
      </c>
      <c r="KYN1" s="287" t="s">
        <v>366</v>
      </c>
      <c r="KYO1" s="287" t="s">
        <v>366</v>
      </c>
      <c r="KYP1" s="287" t="s">
        <v>366</v>
      </c>
      <c r="KYQ1" s="287" t="s">
        <v>366</v>
      </c>
      <c r="KYR1" s="287" t="s">
        <v>366</v>
      </c>
      <c r="KYS1" s="287" t="s">
        <v>366</v>
      </c>
      <c r="KYT1" s="287" t="s">
        <v>366</v>
      </c>
      <c r="KYU1" s="287" t="s">
        <v>366</v>
      </c>
      <c r="KYV1" s="287" t="s">
        <v>366</v>
      </c>
      <c r="KYW1" s="287" t="s">
        <v>366</v>
      </c>
      <c r="KYX1" s="287" t="s">
        <v>366</v>
      </c>
      <c r="KYY1" s="287" t="s">
        <v>366</v>
      </c>
      <c r="KYZ1" s="287" t="s">
        <v>366</v>
      </c>
      <c r="KZA1" s="287" t="s">
        <v>366</v>
      </c>
      <c r="KZB1" s="287" t="s">
        <v>366</v>
      </c>
      <c r="KZC1" s="287" t="s">
        <v>366</v>
      </c>
      <c r="KZD1" s="287" t="s">
        <v>366</v>
      </c>
      <c r="KZE1" s="287" t="s">
        <v>366</v>
      </c>
      <c r="KZF1" s="287" t="s">
        <v>366</v>
      </c>
      <c r="KZG1" s="287" t="s">
        <v>366</v>
      </c>
      <c r="KZH1" s="287" t="s">
        <v>366</v>
      </c>
      <c r="KZI1" s="287" t="s">
        <v>366</v>
      </c>
      <c r="KZJ1" s="287" t="s">
        <v>366</v>
      </c>
      <c r="KZK1" s="287" t="s">
        <v>366</v>
      </c>
      <c r="KZL1" s="287" t="s">
        <v>366</v>
      </c>
      <c r="KZM1" s="287" t="s">
        <v>366</v>
      </c>
      <c r="KZN1" s="287" t="s">
        <v>366</v>
      </c>
      <c r="KZO1" s="287" t="s">
        <v>366</v>
      </c>
      <c r="KZP1" s="287" t="s">
        <v>366</v>
      </c>
      <c r="KZQ1" s="287" t="s">
        <v>366</v>
      </c>
      <c r="KZR1" s="287" t="s">
        <v>366</v>
      </c>
      <c r="KZS1" s="287" t="s">
        <v>366</v>
      </c>
      <c r="KZT1" s="287" t="s">
        <v>366</v>
      </c>
      <c r="KZU1" s="287" t="s">
        <v>366</v>
      </c>
      <c r="KZV1" s="287" t="s">
        <v>366</v>
      </c>
      <c r="KZW1" s="287" t="s">
        <v>366</v>
      </c>
      <c r="KZX1" s="287" t="s">
        <v>366</v>
      </c>
      <c r="KZY1" s="287" t="s">
        <v>366</v>
      </c>
      <c r="KZZ1" s="287" t="s">
        <v>366</v>
      </c>
      <c r="LAA1" s="287" t="s">
        <v>366</v>
      </c>
      <c r="LAB1" s="287" t="s">
        <v>366</v>
      </c>
      <c r="LAC1" s="287" t="s">
        <v>366</v>
      </c>
      <c r="LAD1" s="287" t="s">
        <v>366</v>
      </c>
      <c r="LAE1" s="287" t="s">
        <v>366</v>
      </c>
      <c r="LAF1" s="287" t="s">
        <v>366</v>
      </c>
      <c r="LAG1" s="287" t="s">
        <v>366</v>
      </c>
      <c r="LAH1" s="287" t="s">
        <v>366</v>
      </c>
      <c r="LAI1" s="287" t="s">
        <v>366</v>
      </c>
      <c r="LAJ1" s="287" t="s">
        <v>366</v>
      </c>
      <c r="LAK1" s="287" t="s">
        <v>366</v>
      </c>
      <c r="LAL1" s="287" t="s">
        <v>366</v>
      </c>
      <c r="LAM1" s="287" t="s">
        <v>366</v>
      </c>
      <c r="LAN1" s="287" t="s">
        <v>366</v>
      </c>
      <c r="LAO1" s="287" t="s">
        <v>366</v>
      </c>
      <c r="LAP1" s="287" t="s">
        <v>366</v>
      </c>
      <c r="LAQ1" s="287" t="s">
        <v>366</v>
      </c>
      <c r="LAR1" s="287" t="s">
        <v>366</v>
      </c>
      <c r="LAS1" s="287" t="s">
        <v>366</v>
      </c>
      <c r="LAT1" s="287" t="s">
        <v>366</v>
      </c>
      <c r="LAU1" s="287" t="s">
        <v>366</v>
      </c>
      <c r="LAV1" s="287" t="s">
        <v>366</v>
      </c>
      <c r="LAW1" s="287" t="s">
        <v>366</v>
      </c>
      <c r="LAX1" s="287" t="s">
        <v>366</v>
      </c>
      <c r="LAY1" s="287" t="s">
        <v>366</v>
      </c>
      <c r="LAZ1" s="287" t="s">
        <v>366</v>
      </c>
      <c r="LBA1" s="287" t="s">
        <v>366</v>
      </c>
      <c r="LBB1" s="287" t="s">
        <v>366</v>
      </c>
      <c r="LBC1" s="287" t="s">
        <v>366</v>
      </c>
      <c r="LBD1" s="287" t="s">
        <v>366</v>
      </c>
      <c r="LBE1" s="287" t="s">
        <v>366</v>
      </c>
      <c r="LBF1" s="287" t="s">
        <v>366</v>
      </c>
      <c r="LBG1" s="287" t="s">
        <v>366</v>
      </c>
      <c r="LBH1" s="287" t="s">
        <v>366</v>
      </c>
      <c r="LBI1" s="287" t="s">
        <v>366</v>
      </c>
      <c r="LBJ1" s="287" t="s">
        <v>366</v>
      </c>
      <c r="LBK1" s="287" t="s">
        <v>366</v>
      </c>
      <c r="LBL1" s="287" t="s">
        <v>366</v>
      </c>
      <c r="LBM1" s="287" t="s">
        <v>366</v>
      </c>
      <c r="LBN1" s="287" t="s">
        <v>366</v>
      </c>
      <c r="LBO1" s="287" t="s">
        <v>366</v>
      </c>
      <c r="LBP1" s="287" t="s">
        <v>366</v>
      </c>
      <c r="LBQ1" s="287" t="s">
        <v>366</v>
      </c>
      <c r="LBR1" s="287" t="s">
        <v>366</v>
      </c>
      <c r="LBS1" s="287" t="s">
        <v>366</v>
      </c>
      <c r="LBT1" s="287" t="s">
        <v>366</v>
      </c>
      <c r="LBU1" s="287" t="s">
        <v>366</v>
      </c>
      <c r="LBV1" s="287" t="s">
        <v>366</v>
      </c>
      <c r="LBW1" s="287" t="s">
        <v>366</v>
      </c>
      <c r="LBX1" s="287" t="s">
        <v>366</v>
      </c>
      <c r="LBY1" s="287" t="s">
        <v>366</v>
      </c>
      <c r="LBZ1" s="287" t="s">
        <v>366</v>
      </c>
      <c r="LCA1" s="287" t="s">
        <v>366</v>
      </c>
      <c r="LCB1" s="287" t="s">
        <v>366</v>
      </c>
      <c r="LCC1" s="287" t="s">
        <v>366</v>
      </c>
      <c r="LCD1" s="287" t="s">
        <v>366</v>
      </c>
      <c r="LCE1" s="287" t="s">
        <v>366</v>
      </c>
      <c r="LCF1" s="287" t="s">
        <v>366</v>
      </c>
      <c r="LCG1" s="287" t="s">
        <v>366</v>
      </c>
      <c r="LCH1" s="287" t="s">
        <v>366</v>
      </c>
      <c r="LCI1" s="287" t="s">
        <v>366</v>
      </c>
      <c r="LCJ1" s="287" t="s">
        <v>366</v>
      </c>
      <c r="LCK1" s="287" t="s">
        <v>366</v>
      </c>
      <c r="LCL1" s="287" t="s">
        <v>366</v>
      </c>
      <c r="LCM1" s="287" t="s">
        <v>366</v>
      </c>
      <c r="LCN1" s="287" t="s">
        <v>366</v>
      </c>
      <c r="LCO1" s="287" t="s">
        <v>366</v>
      </c>
      <c r="LCP1" s="287" t="s">
        <v>366</v>
      </c>
      <c r="LCQ1" s="287" t="s">
        <v>366</v>
      </c>
      <c r="LCR1" s="287" t="s">
        <v>366</v>
      </c>
      <c r="LCS1" s="287" t="s">
        <v>366</v>
      </c>
      <c r="LCT1" s="287" t="s">
        <v>366</v>
      </c>
      <c r="LCU1" s="287" t="s">
        <v>366</v>
      </c>
      <c r="LCV1" s="287" t="s">
        <v>366</v>
      </c>
      <c r="LCW1" s="287" t="s">
        <v>366</v>
      </c>
      <c r="LCX1" s="287" t="s">
        <v>366</v>
      </c>
      <c r="LCY1" s="287" t="s">
        <v>366</v>
      </c>
      <c r="LCZ1" s="287" t="s">
        <v>366</v>
      </c>
      <c r="LDA1" s="287" t="s">
        <v>366</v>
      </c>
      <c r="LDB1" s="287" t="s">
        <v>366</v>
      </c>
      <c r="LDC1" s="287" t="s">
        <v>366</v>
      </c>
      <c r="LDD1" s="287" t="s">
        <v>366</v>
      </c>
      <c r="LDE1" s="287" t="s">
        <v>366</v>
      </c>
      <c r="LDF1" s="287" t="s">
        <v>366</v>
      </c>
      <c r="LDG1" s="287" t="s">
        <v>366</v>
      </c>
      <c r="LDH1" s="287" t="s">
        <v>366</v>
      </c>
      <c r="LDI1" s="287" t="s">
        <v>366</v>
      </c>
      <c r="LDJ1" s="287" t="s">
        <v>366</v>
      </c>
      <c r="LDK1" s="287" t="s">
        <v>366</v>
      </c>
      <c r="LDL1" s="287" t="s">
        <v>366</v>
      </c>
      <c r="LDM1" s="287" t="s">
        <v>366</v>
      </c>
      <c r="LDN1" s="287" t="s">
        <v>366</v>
      </c>
      <c r="LDO1" s="287" t="s">
        <v>366</v>
      </c>
      <c r="LDP1" s="287" t="s">
        <v>366</v>
      </c>
      <c r="LDQ1" s="287" t="s">
        <v>366</v>
      </c>
      <c r="LDR1" s="287" t="s">
        <v>366</v>
      </c>
      <c r="LDS1" s="287" t="s">
        <v>366</v>
      </c>
      <c r="LDT1" s="287" t="s">
        <v>366</v>
      </c>
      <c r="LDU1" s="287" t="s">
        <v>366</v>
      </c>
      <c r="LDV1" s="287" t="s">
        <v>366</v>
      </c>
      <c r="LDW1" s="287" t="s">
        <v>366</v>
      </c>
      <c r="LDX1" s="287" t="s">
        <v>366</v>
      </c>
      <c r="LDY1" s="287" t="s">
        <v>366</v>
      </c>
      <c r="LDZ1" s="287" t="s">
        <v>366</v>
      </c>
      <c r="LEA1" s="287" t="s">
        <v>366</v>
      </c>
      <c r="LEB1" s="287" t="s">
        <v>366</v>
      </c>
      <c r="LEC1" s="287" t="s">
        <v>366</v>
      </c>
      <c r="LED1" s="287" t="s">
        <v>366</v>
      </c>
      <c r="LEE1" s="287" t="s">
        <v>366</v>
      </c>
      <c r="LEF1" s="287" t="s">
        <v>366</v>
      </c>
      <c r="LEG1" s="287" t="s">
        <v>366</v>
      </c>
      <c r="LEH1" s="287" t="s">
        <v>366</v>
      </c>
      <c r="LEI1" s="287" t="s">
        <v>366</v>
      </c>
      <c r="LEJ1" s="287" t="s">
        <v>366</v>
      </c>
      <c r="LEK1" s="287" t="s">
        <v>366</v>
      </c>
      <c r="LEL1" s="287" t="s">
        <v>366</v>
      </c>
      <c r="LEM1" s="287" t="s">
        <v>366</v>
      </c>
      <c r="LEN1" s="287" t="s">
        <v>366</v>
      </c>
      <c r="LEO1" s="287" t="s">
        <v>366</v>
      </c>
      <c r="LEP1" s="287" t="s">
        <v>366</v>
      </c>
      <c r="LEQ1" s="287" t="s">
        <v>366</v>
      </c>
      <c r="LER1" s="287" t="s">
        <v>366</v>
      </c>
      <c r="LES1" s="287" t="s">
        <v>366</v>
      </c>
      <c r="LET1" s="287" t="s">
        <v>366</v>
      </c>
      <c r="LEU1" s="287" t="s">
        <v>366</v>
      </c>
      <c r="LEV1" s="287" t="s">
        <v>366</v>
      </c>
      <c r="LEW1" s="287" t="s">
        <v>366</v>
      </c>
      <c r="LEX1" s="287" t="s">
        <v>366</v>
      </c>
      <c r="LEY1" s="287" t="s">
        <v>366</v>
      </c>
      <c r="LEZ1" s="287" t="s">
        <v>366</v>
      </c>
      <c r="LFA1" s="287" t="s">
        <v>366</v>
      </c>
      <c r="LFB1" s="287" t="s">
        <v>366</v>
      </c>
      <c r="LFC1" s="287" t="s">
        <v>366</v>
      </c>
      <c r="LFD1" s="287" t="s">
        <v>366</v>
      </c>
      <c r="LFE1" s="287" t="s">
        <v>366</v>
      </c>
      <c r="LFF1" s="287" t="s">
        <v>366</v>
      </c>
      <c r="LFG1" s="287" t="s">
        <v>366</v>
      </c>
      <c r="LFH1" s="287" t="s">
        <v>366</v>
      </c>
      <c r="LFI1" s="287" t="s">
        <v>366</v>
      </c>
      <c r="LFJ1" s="287" t="s">
        <v>366</v>
      </c>
      <c r="LFK1" s="287" t="s">
        <v>366</v>
      </c>
      <c r="LFL1" s="287" t="s">
        <v>366</v>
      </c>
      <c r="LFM1" s="287" t="s">
        <v>366</v>
      </c>
      <c r="LFN1" s="287" t="s">
        <v>366</v>
      </c>
      <c r="LFO1" s="287" t="s">
        <v>366</v>
      </c>
      <c r="LFP1" s="287" t="s">
        <v>366</v>
      </c>
      <c r="LFQ1" s="287" t="s">
        <v>366</v>
      </c>
      <c r="LFR1" s="287" t="s">
        <v>366</v>
      </c>
      <c r="LFS1" s="287" t="s">
        <v>366</v>
      </c>
      <c r="LFT1" s="287" t="s">
        <v>366</v>
      </c>
      <c r="LFU1" s="287" t="s">
        <v>366</v>
      </c>
      <c r="LFV1" s="287" t="s">
        <v>366</v>
      </c>
      <c r="LFW1" s="287" t="s">
        <v>366</v>
      </c>
      <c r="LFX1" s="287" t="s">
        <v>366</v>
      </c>
      <c r="LFY1" s="287" t="s">
        <v>366</v>
      </c>
      <c r="LFZ1" s="287" t="s">
        <v>366</v>
      </c>
      <c r="LGA1" s="287" t="s">
        <v>366</v>
      </c>
      <c r="LGB1" s="287" t="s">
        <v>366</v>
      </c>
      <c r="LGC1" s="287" t="s">
        <v>366</v>
      </c>
      <c r="LGD1" s="287" t="s">
        <v>366</v>
      </c>
      <c r="LGE1" s="287" t="s">
        <v>366</v>
      </c>
      <c r="LGF1" s="287" t="s">
        <v>366</v>
      </c>
      <c r="LGG1" s="287" t="s">
        <v>366</v>
      </c>
      <c r="LGH1" s="287" t="s">
        <v>366</v>
      </c>
      <c r="LGI1" s="287" t="s">
        <v>366</v>
      </c>
      <c r="LGJ1" s="287" t="s">
        <v>366</v>
      </c>
      <c r="LGK1" s="287" t="s">
        <v>366</v>
      </c>
      <c r="LGL1" s="287" t="s">
        <v>366</v>
      </c>
      <c r="LGM1" s="287" t="s">
        <v>366</v>
      </c>
      <c r="LGN1" s="287" t="s">
        <v>366</v>
      </c>
      <c r="LGO1" s="287" t="s">
        <v>366</v>
      </c>
      <c r="LGP1" s="287" t="s">
        <v>366</v>
      </c>
      <c r="LGQ1" s="287" t="s">
        <v>366</v>
      </c>
      <c r="LGR1" s="287" t="s">
        <v>366</v>
      </c>
      <c r="LGS1" s="287" t="s">
        <v>366</v>
      </c>
      <c r="LGT1" s="287" t="s">
        <v>366</v>
      </c>
      <c r="LGU1" s="287" t="s">
        <v>366</v>
      </c>
      <c r="LGV1" s="287" t="s">
        <v>366</v>
      </c>
      <c r="LGW1" s="287" t="s">
        <v>366</v>
      </c>
      <c r="LGX1" s="287" t="s">
        <v>366</v>
      </c>
      <c r="LGY1" s="287" t="s">
        <v>366</v>
      </c>
      <c r="LGZ1" s="287" t="s">
        <v>366</v>
      </c>
      <c r="LHA1" s="287" t="s">
        <v>366</v>
      </c>
      <c r="LHB1" s="287" t="s">
        <v>366</v>
      </c>
      <c r="LHC1" s="287" t="s">
        <v>366</v>
      </c>
      <c r="LHD1" s="287" t="s">
        <v>366</v>
      </c>
      <c r="LHE1" s="287" t="s">
        <v>366</v>
      </c>
      <c r="LHF1" s="287" t="s">
        <v>366</v>
      </c>
      <c r="LHG1" s="287" t="s">
        <v>366</v>
      </c>
      <c r="LHH1" s="287" t="s">
        <v>366</v>
      </c>
      <c r="LHI1" s="287" t="s">
        <v>366</v>
      </c>
      <c r="LHJ1" s="287" t="s">
        <v>366</v>
      </c>
      <c r="LHK1" s="287" t="s">
        <v>366</v>
      </c>
      <c r="LHL1" s="287" t="s">
        <v>366</v>
      </c>
      <c r="LHM1" s="287" t="s">
        <v>366</v>
      </c>
      <c r="LHN1" s="287" t="s">
        <v>366</v>
      </c>
      <c r="LHO1" s="287" t="s">
        <v>366</v>
      </c>
      <c r="LHP1" s="287" t="s">
        <v>366</v>
      </c>
      <c r="LHQ1" s="287" t="s">
        <v>366</v>
      </c>
      <c r="LHR1" s="287" t="s">
        <v>366</v>
      </c>
      <c r="LHS1" s="287" t="s">
        <v>366</v>
      </c>
      <c r="LHT1" s="287" t="s">
        <v>366</v>
      </c>
      <c r="LHU1" s="287" t="s">
        <v>366</v>
      </c>
      <c r="LHV1" s="287" t="s">
        <v>366</v>
      </c>
      <c r="LHW1" s="287" t="s">
        <v>366</v>
      </c>
      <c r="LHX1" s="287" t="s">
        <v>366</v>
      </c>
      <c r="LHY1" s="287" t="s">
        <v>366</v>
      </c>
      <c r="LHZ1" s="287" t="s">
        <v>366</v>
      </c>
      <c r="LIA1" s="287" t="s">
        <v>366</v>
      </c>
      <c r="LIB1" s="287" t="s">
        <v>366</v>
      </c>
      <c r="LIC1" s="287" t="s">
        <v>366</v>
      </c>
      <c r="LID1" s="287" t="s">
        <v>366</v>
      </c>
      <c r="LIE1" s="287" t="s">
        <v>366</v>
      </c>
      <c r="LIF1" s="287" t="s">
        <v>366</v>
      </c>
      <c r="LIG1" s="287" t="s">
        <v>366</v>
      </c>
      <c r="LIH1" s="287" t="s">
        <v>366</v>
      </c>
      <c r="LII1" s="287" t="s">
        <v>366</v>
      </c>
      <c r="LIJ1" s="287" t="s">
        <v>366</v>
      </c>
      <c r="LIK1" s="287" t="s">
        <v>366</v>
      </c>
      <c r="LIL1" s="287" t="s">
        <v>366</v>
      </c>
      <c r="LIM1" s="287" t="s">
        <v>366</v>
      </c>
      <c r="LIN1" s="287" t="s">
        <v>366</v>
      </c>
      <c r="LIO1" s="287" t="s">
        <v>366</v>
      </c>
      <c r="LIP1" s="287" t="s">
        <v>366</v>
      </c>
      <c r="LIQ1" s="287" t="s">
        <v>366</v>
      </c>
      <c r="LIR1" s="287" t="s">
        <v>366</v>
      </c>
      <c r="LIS1" s="287" t="s">
        <v>366</v>
      </c>
      <c r="LIT1" s="287" t="s">
        <v>366</v>
      </c>
      <c r="LIU1" s="287" t="s">
        <v>366</v>
      </c>
      <c r="LIV1" s="287" t="s">
        <v>366</v>
      </c>
      <c r="LIW1" s="287" t="s">
        <v>366</v>
      </c>
      <c r="LIX1" s="287" t="s">
        <v>366</v>
      </c>
      <c r="LIY1" s="287" t="s">
        <v>366</v>
      </c>
      <c r="LIZ1" s="287" t="s">
        <v>366</v>
      </c>
      <c r="LJA1" s="287" t="s">
        <v>366</v>
      </c>
      <c r="LJB1" s="287" t="s">
        <v>366</v>
      </c>
      <c r="LJC1" s="287" t="s">
        <v>366</v>
      </c>
      <c r="LJD1" s="287" t="s">
        <v>366</v>
      </c>
      <c r="LJE1" s="287" t="s">
        <v>366</v>
      </c>
      <c r="LJF1" s="287" t="s">
        <v>366</v>
      </c>
      <c r="LJG1" s="287" t="s">
        <v>366</v>
      </c>
      <c r="LJH1" s="287" t="s">
        <v>366</v>
      </c>
      <c r="LJI1" s="287" t="s">
        <v>366</v>
      </c>
      <c r="LJJ1" s="287" t="s">
        <v>366</v>
      </c>
      <c r="LJK1" s="287" t="s">
        <v>366</v>
      </c>
      <c r="LJL1" s="287" t="s">
        <v>366</v>
      </c>
      <c r="LJM1" s="287" t="s">
        <v>366</v>
      </c>
      <c r="LJN1" s="287" t="s">
        <v>366</v>
      </c>
      <c r="LJO1" s="287" t="s">
        <v>366</v>
      </c>
      <c r="LJP1" s="287" t="s">
        <v>366</v>
      </c>
      <c r="LJQ1" s="287" t="s">
        <v>366</v>
      </c>
      <c r="LJR1" s="287" t="s">
        <v>366</v>
      </c>
      <c r="LJS1" s="287" t="s">
        <v>366</v>
      </c>
      <c r="LJT1" s="287" t="s">
        <v>366</v>
      </c>
      <c r="LJU1" s="287" t="s">
        <v>366</v>
      </c>
      <c r="LJV1" s="287" t="s">
        <v>366</v>
      </c>
      <c r="LJW1" s="287" t="s">
        <v>366</v>
      </c>
      <c r="LJX1" s="287" t="s">
        <v>366</v>
      </c>
      <c r="LJY1" s="287" t="s">
        <v>366</v>
      </c>
      <c r="LJZ1" s="287" t="s">
        <v>366</v>
      </c>
      <c r="LKA1" s="287" t="s">
        <v>366</v>
      </c>
      <c r="LKB1" s="287" t="s">
        <v>366</v>
      </c>
      <c r="LKC1" s="287" t="s">
        <v>366</v>
      </c>
      <c r="LKD1" s="287" t="s">
        <v>366</v>
      </c>
      <c r="LKE1" s="287" t="s">
        <v>366</v>
      </c>
      <c r="LKF1" s="287" t="s">
        <v>366</v>
      </c>
      <c r="LKG1" s="287" t="s">
        <v>366</v>
      </c>
      <c r="LKH1" s="287" t="s">
        <v>366</v>
      </c>
      <c r="LKI1" s="287" t="s">
        <v>366</v>
      </c>
      <c r="LKJ1" s="287" t="s">
        <v>366</v>
      </c>
      <c r="LKK1" s="287" t="s">
        <v>366</v>
      </c>
      <c r="LKL1" s="287" t="s">
        <v>366</v>
      </c>
      <c r="LKM1" s="287" t="s">
        <v>366</v>
      </c>
      <c r="LKN1" s="287" t="s">
        <v>366</v>
      </c>
      <c r="LKO1" s="287" t="s">
        <v>366</v>
      </c>
      <c r="LKP1" s="287" t="s">
        <v>366</v>
      </c>
      <c r="LKQ1" s="287" t="s">
        <v>366</v>
      </c>
      <c r="LKR1" s="287" t="s">
        <v>366</v>
      </c>
      <c r="LKS1" s="287" t="s">
        <v>366</v>
      </c>
      <c r="LKT1" s="287" t="s">
        <v>366</v>
      </c>
      <c r="LKU1" s="287" t="s">
        <v>366</v>
      </c>
      <c r="LKV1" s="287" t="s">
        <v>366</v>
      </c>
      <c r="LKW1" s="287" t="s">
        <v>366</v>
      </c>
      <c r="LKX1" s="287" t="s">
        <v>366</v>
      </c>
      <c r="LKY1" s="287" t="s">
        <v>366</v>
      </c>
      <c r="LKZ1" s="287" t="s">
        <v>366</v>
      </c>
      <c r="LLA1" s="287" t="s">
        <v>366</v>
      </c>
      <c r="LLB1" s="287" t="s">
        <v>366</v>
      </c>
      <c r="LLC1" s="287" t="s">
        <v>366</v>
      </c>
      <c r="LLD1" s="287" t="s">
        <v>366</v>
      </c>
      <c r="LLE1" s="287" t="s">
        <v>366</v>
      </c>
      <c r="LLF1" s="287" t="s">
        <v>366</v>
      </c>
      <c r="LLG1" s="287" t="s">
        <v>366</v>
      </c>
      <c r="LLH1" s="287" t="s">
        <v>366</v>
      </c>
      <c r="LLI1" s="287" t="s">
        <v>366</v>
      </c>
      <c r="LLJ1" s="287" t="s">
        <v>366</v>
      </c>
      <c r="LLK1" s="287" t="s">
        <v>366</v>
      </c>
      <c r="LLL1" s="287" t="s">
        <v>366</v>
      </c>
      <c r="LLM1" s="287" t="s">
        <v>366</v>
      </c>
      <c r="LLN1" s="287" t="s">
        <v>366</v>
      </c>
      <c r="LLO1" s="287" t="s">
        <v>366</v>
      </c>
      <c r="LLP1" s="287" t="s">
        <v>366</v>
      </c>
      <c r="LLQ1" s="287" t="s">
        <v>366</v>
      </c>
      <c r="LLR1" s="287" t="s">
        <v>366</v>
      </c>
      <c r="LLS1" s="287" t="s">
        <v>366</v>
      </c>
      <c r="LLT1" s="287" t="s">
        <v>366</v>
      </c>
      <c r="LLU1" s="287" t="s">
        <v>366</v>
      </c>
      <c r="LLV1" s="287" t="s">
        <v>366</v>
      </c>
      <c r="LLW1" s="287" t="s">
        <v>366</v>
      </c>
      <c r="LLX1" s="287" t="s">
        <v>366</v>
      </c>
      <c r="LLY1" s="287" t="s">
        <v>366</v>
      </c>
      <c r="LLZ1" s="287" t="s">
        <v>366</v>
      </c>
      <c r="LMA1" s="287" t="s">
        <v>366</v>
      </c>
      <c r="LMB1" s="287" t="s">
        <v>366</v>
      </c>
      <c r="LMC1" s="287" t="s">
        <v>366</v>
      </c>
      <c r="LMD1" s="287" t="s">
        <v>366</v>
      </c>
      <c r="LME1" s="287" t="s">
        <v>366</v>
      </c>
      <c r="LMF1" s="287" t="s">
        <v>366</v>
      </c>
      <c r="LMG1" s="287" t="s">
        <v>366</v>
      </c>
      <c r="LMH1" s="287" t="s">
        <v>366</v>
      </c>
      <c r="LMI1" s="287" t="s">
        <v>366</v>
      </c>
      <c r="LMJ1" s="287" t="s">
        <v>366</v>
      </c>
      <c r="LMK1" s="287" t="s">
        <v>366</v>
      </c>
      <c r="LML1" s="287" t="s">
        <v>366</v>
      </c>
      <c r="LMM1" s="287" t="s">
        <v>366</v>
      </c>
      <c r="LMN1" s="287" t="s">
        <v>366</v>
      </c>
      <c r="LMO1" s="287" t="s">
        <v>366</v>
      </c>
      <c r="LMP1" s="287" t="s">
        <v>366</v>
      </c>
      <c r="LMQ1" s="287" t="s">
        <v>366</v>
      </c>
      <c r="LMR1" s="287" t="s">
        <v>366</v>
      </c>
      <c r="LMS1" s="287" t="s">
        <v>366</v>
      </c>
      <c r="LMT1" s="287" t="s">
        <v>366</v>
      </c>
      <c r="LMU1" s="287" t="s">
        <v>366</v>
      </c>
      <c r="LMV1" s="287" t="s">
        <v>366</v>
      </c>
      <c r="LMW1" s="287" t="s">
        <v>366</v>
      </c>
      <c r="LMX1" s="287" t="s">
        <v>366</v>
      </c>
      <c r="LMY1" s="287" t="s">
        <v>366</v>
      </c>
      <c r="LMZ1" s="287" t="s">
        <v>366</v>
      </c>
      <c r="LNA1" s="287" t="s">
        <v>366</v>
      </c>
      <c r="LNB1" s="287" t="s">
        <v>366</v>
      </c>
      <c r="LNC1" s="287" t="s">
        <v>366</v>
      </c>
      <c r="LND1" s="287" t="s">
        <v>366</v>
      </c>
      <c r="LNE1" s="287" t="s">
        <v>366</v>
      </c>
      <c r="LNF1" s="287" t="s">
        <v>366</v>
      </c>
      <c r="LNG1" s="287" t="s">
        <v>366</v>
      </c>
      <c r="LNH1" s="287" t="s">
        <v>366</v>
      </c>
      <c r="LNI1" s="287" t="s">
        <v>366</v>
      </c>
      <c r="LNJ1" s="287" t="s">
        <v>366</v>
      </c>
      <c r="LNK1" s="287" t="s">
        <v>366</v>
      </c>
      <c r="LNL1" s="287" t="s">
        <v>366</v>
      </c>
      <c r="LNM1" s="287" t="s">
        <v>366</v>
      </c>
      <c r="LNN1" s="287" t="s">
        <v>366</v>
      </c>
      <c r="LNO1" s="287" t="s">
        <v>366</v>
      </c>
      <c r="LNP1" s="287" t="s">
        <v>366</v>
      </c>
      <c r="LNQ1" s="287" t="s">
        <v>366</v>
      </c>
      <c r="LNR1" s="287" t="s">
        <v>366</v>
      </c>
      <c r="LNS1" s="287" t="s">
        <v>366</v>
      </c>
      <c r="LNT1" s="287" t="s">
        <v>366</v>
      </c>
      <c r="LNU1" s="287" t="s">
        <v>366</v>
      </c>
      <c r="LNV1" s="287" t="s">
        <v>366</v>
      </c>
      <c r="LNW1" s="287" t="s">
        <v>366</v>
      </c>
      <c r="LNX1" s="287" t="s">
        <v>366</v>
      </c>
      <c r="LNY1" s="287" t="s">
        <v>366</v>
      </c>
      <c r="LNZ1" s="287" t="s">
        <v>366</v>
      </c>
      <c r="LOA1" s="287" t="s">
        <v>366</v>
      </c>
      <c r="LOB1" s="287" t="s">
        <v>366</v>
      </c>
      <c r="LOC1" s="287" t="s">
        <v>366</v>
      </c>
      <c r="LOD1" s="287" t="s">
        <v>366</v>
      </c>
      <c r="LOE1" s="287" t="s">
        <v>366</v>
      </c>
      <c r="LOF1" s="287" t="s">
        <v>366</v>
      </c>
      <c r="LOG1" s="287" t="s">
        <v>366</v>
      </c>
      <c r="LOH1" s="287" t="s">
        <v>366</v>
      </c>
      <c r="LOI1" s="287" t="s">
        <v>366</v>
      </c>
      <c r="LOJ1" s="287" t="s">
        <v>366</v>
      </c>
      <c r="LOK1" s="287" t="s">
        <v>366</v>
      </c>
      <c r="LOL1" s="287" t="s">
        <v>366</v>
      </c>
      <c r="LOM1" s="287" t="s">
        <v>366</v>
      </c>
      <c r="LON1" s="287" t="s">
        <v>366</v>
      </c>
      <c r="LOO1" s="287" t="s">
        <v>366</v>
      </c>
      <c r="LOP1" s="287" t="s">
        <v>366</v>
      </c>
      <c r="LOQ1" s="287" t="s">
        <v>366</v>
      </c>
      <c r="LOR1" s="287" t="s">
        <v>366</v>
      </c>
      <c r="LOS1" s="287" t="s">
        <v>366</v>
      </c>
      <c r="LOT1" s="287" t="s">
        <v>366</v>
      </c>
      <c r="LOU1" s="287" t="s">
        <v>366</v>
      </c>
      <c r="LOV1" s="287" t="s">
        <v>366</v>
      </c>
      <c r="LOW1" s="287" t="s">
        <v>366</v>
      </c>
      <c r="LOX1" s="287" t="s">
        <v>366</v>
      </c>
      <c r="LOY1" s="287" t="s">
        <v>366</v>
      </c>
      <c r="LOZ1" s="287" t="s">
        <v>366</v>
      </c>
      <c r="LPA1" s="287" t="s">
        <v>366</v>
      </c>
      <c r="LPB1" s="287" t="s">
        <v>366</v>
      </c>
      <c r="LPC1" s="287" t="s">
        <v>366</v>
      </c>
      <c r="LPD1" s="287" t="s">
        <v>366</v>
      </c>
      <c r="LPE1" s="287" t="s">
        <v>366</v>
      </c>
      <c r="LPF1" s="287" t="s">
        <v>366</v>
      </c>
      <c r="LPG1" s="287" t="s">
        <v>366</v>
      </c>
      <c r="LPH1" s="287" t="s">
        <v>366</v>
      </c>
      <c r="LPI1" s="287" t="s">
        <v>366</v>
      </c>
      <c r="LPJ1" s="287" t="s">
        <v>366</v>
      </c>
      <c r="LPK1" s="287" t="s">
        <v>366</v>
      </c>
      <c r="LPL1" s="287" t="s">
        <v>366</v>
      </c>
      <c r="LPM1" s="287" t="s">
        <v>366</v>
      </c>
      <c r="LPN1" s="287" t="s">
        <v>366</v>
      </c>
      <c r="LPO1" s="287" t="s">
        <v>366</v>
      </c>
      <c r="LPP1" s="287" t="s">
        <v>366</v>
      </c>
      <c r="LPQ1" s="287" t="s">
        <v>366</v>
      </c>
      <c r="LPR1" s="287" t="s">
        <v>366</v>
      </c>
      <c r="LPS1" s="287" t="s">
        <v>366</v>
      </c>
      <c r="LPT1" s="287" t="s">
        <v>366</v>
      </c>
      <c r="LPU1" s="287" t="s">
        <v>366</v>
      </c>
      <c r="LPV1" s="287" t="s">
        <v>366</v>
      </c>
      <c r="LPW1" s="287" t="s">
        <v>366</v>
      </c>
      <c r="LPX1" s="287" t="s">
        <v>366</v>
      </c>
      <c r="LPY1" s="287" t="s">
        <v>366</v>
      </c>
      <c r="LPZ1" s="287" t="s">
        <v>366</v>
      </c>
      <c r="LQA1" s="287" t="s">
        <v>366</v>
      </c>
      <c r="LQB1" s="287" t="s">
        <v>366</v>
      </c>
      <c r="LQC1" s="287" t="s">
        <v>366</v>
      </c>
      <c r="LQD1" s="287" t="s">
        <v>366</v>
      </c>
      <c r="LQE1" s="287" t="s">
        <v>366</v>
      </c>
      <c r="LQF1" s="287" t="s">
        <v>366</v>
      </c>
      <c r="LQG1" s="287" t="s">
        <v>366</v>
      </c>
      <c r="LQH1" s="287" t="s">
        <v>366</v>
      </c>
      <c r="LQI1" s="287" t="s">
        <v>366</v>
      </c>
      <c r="LQJ1" s="287" t="s">
        <v>366</v>
      </c>
      <c r="LQK1" s="287" t="s">
        <v>366</v>
      </c>
      <c r="LQL1" s="287" t="s">
        <v>366</v>
      </c>
      <c r="LQM1" s="287" t="s">
        <v>366</v>
      </c>
      <c r="LQN1" s="287" t="s">
        <v>366</v>
      </c>
      <c r="LQO1" s="287" t="s">
        <v>366</v>
      </c>
      <c r="LQP1" s="287" t="s">
        <v>366</v>
      </c>
      <c r="LQQ1" s="287" t="s">
        <v>366</v>
      </c>
      <c r="LQR1" s="287" t="s">
        <v>366</v>
      </c>
      <c r="LQS1" s="287" t="s">
        <v>366</v>
      </c>
      <c r="LQT1" s="287" t="s">
        <v>366</v>
      </c>
      <c r="LQU1" s="287" t="s">
        <v>366</v>
      </c>
      <c r="LQV1" s="287" t="s">
        <v>366</v>
      </c>
      <c r="LQW1" s="287" t="s">
        <v>366</v>
      </c>
      <c r="LQX1" s="287" t="s">
        <v>366</v>
      </c>
      <c r="LQY1" s="287" t="s">
        <v>366</v>
      </c>
      <c r="LQZ1" s="287" t="s">
        <v>366</v>
      </c>
      <c r="LRA1" s="287" t="s">
        <v>366</v>
      </c>
      <c r="LRB1" s="287" t="s">
        <v>366</v>
      </c>
      <c r="LRC1" s="287" t="s">
        <v>366</v>
      </c>
      <c r="LRD1" s="287" t="s">
        <v>366</v>
      </c>
      <c r="LRE1" s="287" t="s">
        <v>366</v>
      </c>
      <c r="LRF1" s="287" t="s">
        <v>366</v>
      </c>
      <c r="LRG1" s="287" t="s">
        <v>366</v>
      </c>
      <c r="LRH1" s="287" t="s">
        <v>366</v>
      </c>
      <c r="LRI1" s="287" t="s">
        <v>366</v>
      </c>
      <c r="LRJ1" s="287" t="s">
        <v>366</v>
      </c>
      <c r="LRK1" s="287" t="s">
        <v>366</v>
      </c>
      <c r="LRL1" s="287" t="s">
        <v>366</v>
      </c>
      <c r="LRM1" s="287" t="s">
        <v>366</v>
      </c>
      <c r="LRN1" s="287" t="s">
        <v>366</v>
      </c>
      <c r="LRO1" s="287" t="s">
        <v>366</v>
      </c>
      <c r="LRP1" s="287" t="s">
        <v>366</v>
      </c>
      <c r="LRQ1" s="287" t="s">
        <v>366</v>
      </c>
      <c r="LRR1" s="287" t="s">
        <v>366</v>
      </c>
      <c r="LRS1" s="287" t="s">
        <v>366</v>
      </c>
      <c r="LRT1" s="287" t="s">
        <v>366</v>
      </c>
      <c r="LRU1" s="287" t="s">
        <v>366</v>
      </c>
      <c r="LRV1" s="287" t="s">
        <v>366</v>
      </c>
      <c r="LRW1" s="287" t="s">
        <v>366</v>
      </c>
      <c r="LRX1" s="287" t="s">
        <v>366</v>
      </c>
      <c r="LRY1" s="287" t="s">
        <v>366</v>
      </c>
      <c r="LRZ1" s="287" t="s">
        <v>366</v>
      </c>
      <c r="LSA1" s="287" t="s">
        <v>366</v>
      </c>
      <c r="LSB1" s="287" t="s">
        <v>366</v>
      </c>
      <c r="LSC1" s="287" t="s">
        <v>366</v>
      </c>
      <c r="LSD1" s="287" t="s">
        <v>366</v>
      </c>
      <c r="LSE1" s="287" t="s">
        <v>366</v>
      </c>
      <c r="LSF1" s="287" t="s">
        <v>366</v>
      </c>
      <c r="LSG1" s="287" t="s">
        <v>366</v>
      </c>
      <c r="LSH1" s="287" t="s">
        <v>366</v>
      </c>
      <c r="LSI1" s="287" t="s">
        <v>366</v>
      </c>
      <c r="LSJ1" s="287" t="s">
        <v>366</v>
      </c>
      <c r="LSK1" s="287" t="s">
        <v>366</v>
      </c>
      <c r="LSL1" s="287" t="s">
        <v>366</v>
      </c>
      <c r="LSM1" s="287" t="s">
        <v>366</v>
      </c>
      <c r="LSN1" s="287" t="s">
        <v>366</v>
      </c>
      <c r="LSO1" s="287" t="s">
        <v>366</v>
      </c>
      <c r="LSP1" s="287" t="s">
        <v>366</v>
      </c>
      <c r="LSQ1" s="287" t="s">
        <v>366</v>
      </c>
      <c r="LSR1" s="287" t="s">
        <v>366</v>
      </c>
      <c r="LSS1" s="287" t="s">
        <v>366</v>
      </c>
      <c r="LST1" s="287" t="s">
        <v>366</v>
      </c>
      <c r="LSU1" s="287" t="s">
        <v>366</v>
      </c>
      <c r="LSV1" s="287" t="s">
        <v>366</v>
      </c>
      <c r="LSW1" s="287" t="s">
        <v>366</v>
      </c>
      <c r="LSX1" s="287" t="s">
        <v>366</v>
      </c>
      <c r="LSY1" s="287" t="s">
        <v>366</v>
      </c>
      <c r="LSZ1" s="287" t="s">
        <v>366</v>
      </c>
      <c r="LTA1" s="287" t="s">
        <v>366</v>
      </c>
      <c r="LTB1" s="287" t="s">
        <v>366</v>
      </c>
      <c r="LTC1" s="287" t="s">
        <v>366</v>
      </c>
      <c r="LTD1" s="287" t="s">
        <v>366</v>
      </c>
      <c r="LTE1" s="287" t="s">
        <v>366</v>
      </c>
      <c r="LTF1" s="287" t="s">
        <v>366</v>
      </c>
      <c r="LTG1" s="287" t="s">
        <v>366</v>
      </c>
      <c r="LTH1" s="287" t="s">
        <v>366</v>
      </c>
      <c r="LTI1" s="287" t="s">
        <v>366</v>
      </c>
      <c r="LTJ1" s="287" t="s">
        <v>366</v>
      </c>
      <c r="LTK1" s="287" t="s">
        <v>366</v>
      </c>
      <c r="LTL1" s="287" t="s">
        <v>366</v>
      </c>
      <c r="LTM1" s="287" t="s">
        <v>366</v>
      </c>
      <c r="LTN1" s="287" t="s">
        <v>366</v>
      </c>
      <c r="LTO1" s="287" t="s">
        <v>366</v>
      </c>
      <c r="LTP1" s="287" t="s">
        <v>366</v>
      </c>
      <c r="LTQ1" s="287" t="s">
        <v>366</v>
      </c>
      <c r="LTR1" s="287" t="s">
        <v>366</v>
      </c>
      <c r="LTS1" s="287" t="s">
        <v>366</v>
      </c>
      <c r="LTT1" s="287" t="s">
        <v>366</v>
      </c>
      <c r="LTU1" s="287" t="s">
        <v>366</v>
      </c>
      <c r="LTV1" s="287" t="s">
        <v>366</v>
      </c>
      <c r="LTW1" s="287" t="s">
        <v>366</v>
      </c>
      <c r="LTX1" s="287" t="s">
        <v>366</v>
      </c>
      <c r="LTY1" s="287" t="s">
        <v>366</v>
      </c>
      <c r="LTZ1" s="287" t="s">
        <v>366</v>
      </c>
      <c r="LUA1" s="287" t="s">
        <v>366</v>
      </c>
      <c r="LUB1" s="287" t="s">
        <v>366</v>
      </c>
      <c r="LUC1" s="287" t="s">
        <v>366</v>
      </c>
      <c r="LUD1" s="287" t="s">
        <v>366</v>
      </c>
      <c r="LUE1" s="287" t="s">
        <v>366</v>
      </c>
      <c r="LUF1" s="287" t="s">
        <v>366</v>
      </c>
      <c r="LUG1" s="287" t="s">
        <v>366</v>
      </c>
      <c r="LUH1" s="287" t="s">
        <v>366</v>
      </c>
      <c r="LUI1" s="287" t="s">
        <v>366</v>
      </c>
      <c r="LUJ1" s="287" t="s">
        <v>366</v>
      </c>
      <c r="LUK1" s="287" t="s">
        <v>366</v>
      </c>
      <c r="LUL1" s="287" t="s">
        <v>366</v>
      </c>
      <c r="LUM1" s="287" t="s">
        <v>366</v>
      </c>
      <c r="LUN1" s="287" t="s">
        <v>366</v>
      </c>
      <c r="LUO1" s="287" t="s">
        <v>366</v>
      </c>
      <c r="LUP1" s="287" t="s">
        <v>366</v>
      </c>
      <c r="LUQ1" s="287" t="s">
        <v>366</v>
      </c>
      <c r="LUR1" s="287" t="s">
        <v>366</v>
      </c>
      <c r="LUS1" s="287" t="s">
        <v>366</v>
      </c>
      <c r="LUT1" s="287" t="s">
        <v>366</v>
      </c>
      <c r="LUU1" s="287" t="s">
        <v>366</v>
      </c>
      <c r="LUV1" s="287" t="s">
        <v>366</v>
      </c>
      <c r="LUW1" s="287" t="s">
        <v>366</v>
      </c>
      <c r="LUX1" s="287" t="s">
        <v>366</v>
      </c>
      <c r="LUY1" s="287" t="s">
        <v>366</v>
      </c>
      <c r="LUZ1" s="287" t="s">
        <v>366</v>
      </c>
      <c r="LVA1" s="287" t="s">
        <v>366</v>
      </c>
      <c r="LVB1" s="287" t="s">
        <v>366</v>
      </c>
      <c r="LVC1" s="287" t="s">
        <v>366</v>
      </c>
      <c r="LVD1" s="287" t="s">
        <v>366</v>
      </c>
      <c r="LVE1" s="287" t="s">
        <v>366</v>
      </c>
      <c r="LVF1" s="287" t="s">
        <v>366</v>
      </c>
      <c r="LVG1" s="287" t="s">
        <v>366</v>
      </c>
      <c r="LVH1" s="287" t="s">
        <v>366</v>
      </c>
      <c r="LVI1" s="287" t="s">
        <v>366</v>
      </c>
      <c r="LVJ1" s="287" t="s">
        <v>366</v>
      </c>
      <c r="LVK1" s="287" t="s">
        <v>366</v>
      </c>
      <c r="LVL1" s="287" t="s">
        <v>366</v>
      </c>
      <c r="LVM1" s="287" t="s">
        <v>366</v>
      </c>
      <c r="LVN1" s="287" t="s">
        <v>366</v>
      </c>
      <c r="LVO1" s="287" t="s">
        <v>366</v>
      </c>
      <c r="LVP1" s="287" t="s">
        <v>366</v>
      </c>
      <c r="LVQ1" s="287" t="s">
        <v>366</v>
      </c>
      <c r="LVR1" s="287" t="s">
        <v>366</v>
      </c>
      <c r="LVS1" s="287" t="s">
        <v>366</v>
      </c>
      <c r="LVT1" s="287" t="s">
        <v>366</v>
      </c>
      <c r="LVU1" s="287" t="s">
        <v>366</v>
      </c>
      <c r="LVV1" s="287" t="s">
        <v>366</v>
      </c>
      <c r="LVW1" s="287" t="s">
        <v>366</v>
      </c>
      <c r="LVX1" s="287" t="s">
        <v>366</v>
      </c>
      <c r="LVY1" s="287" t="s">
        <v>366</v>
      </c>
      <c r="LVZ1" s="287" t="s">
        <v>366</v>
      </c>
      <c r="LWA1" s="287" t="s">
        <v>366</v>
      </c>
      <c r="LWB1" s="287" t="s">
        <v>366</v>
      </c>
      <c r="LWC1" s="287" t="s">
        <v>366</v>
      </c>
      <c r="LWD1" s="287" t="s">
        <v>366</v>
      </c>
      <c r="LWE1" s="287" t="s">
        <v>366</v>
      </c>
      <c r="LWF1" s="287" t="s">
        <v>366</v>
      </c>
      <c r="LWG1" s="287" t="s">
        <v>366</v>
      </c>
      <c r="LWH1" s="287" t="s">
        <v>366</v>
      </c>
      <c r="LWI1" s="287" t="s">
        <v>366</v>
      </c>
      <c r="LWJ1" s="287" t="s">
        <v>366</v>
      </c>
      <c r="LWK1" s="287" t="s">
        <v>366</v>
      </c>
      <c r="LWL1" s="287" t="s">
        <v>366</v>
      </c>
      <c r="LWM1" s="287" t="s">
        <v>366</v>
      </c>
      <c r="LWN1" s="287" t="s">
        <v>366</v>
      </c>
      <c r="LWO1" s="287" t="s">
        <v>366</v>
      </c>
      <c r="LWP1" s="287" t="s">
        <v>366</v>
      </c>
      <c r="LWQ1" s="287" t="s">
        <v>366</v>
      </c>
      <c r="LWR1" s="287" t="s">
        <v>366</v>
      </c>
      <c r="LWS1" s="287" t="s">
        <v>366</v>
      </c>
      <c r="LWT1" s="287" t="s">
        <v>366</v>
      </c>
      <c r="LWU1" s="287" t="s">
        <v>366</v>
      </c>
      <c r="LWV1" s="287" t="s">
        <v>366</v>
      </c>
      <c r="LWW1" s="287" t="s">
        <v>366</v>
      </c>
      <c r="LWX1" s="287" t="s">
        <v>366</v>
      </c>
      <c r="LWY1" s="287" t="s">
        <v>366</v>
      </c>
      <c r="LWZ1" s="287" t="s">
        <v>366</v>
      </c>
      <c r="LXA1" s="287" t="s">
        <v>366</v>
      </c>
      <c r="LXB1" s="287" t="s">
        <v>366</v>
      </c>
      <c r="LXC1" s="287" t="s">
        <v>366</v>
      </c>
      <c r="LXD1" s="287" t="s">
        <v>366</v>
      </c>
      <c r="LXE1" s="287" t="s">
        <v>366</v>
      </c>
      <c r="LXF1" s="287" t="s">
        <v>366</v>
      </c>
      <c r="LXG1" s="287" t="s">
        <v>366</v>
      </c>
      <c r="LXH1" s="287" t="s">
        <v>366</v>
      </c>
      <c r="LXI1" s="287" t="s">
        <v>366</v>
      </c>
      <c r="LXJ1" s="287" t="s">
        <v>366</v>
      </c>
      <c r="LXK1" s="287" t="s">
        <v>366</v>
      </c>
      <c r="LXL1" s="287" t="s">
        <v>366</v>
      </c>
      <c r="LXM1" s="287" t="s">
        <v>366</v>
      </c>
      <c r="LXN1" s="287" t="s">
        <v>366</v>
      </c>
      <c r="LXO1" s="287" t="s">
        <v>366</v>
      </c>
      <c r="LXP1" s="287" t="s">
        <v>366</v>
      </c>
      <c r="LXQ1" s="287" t="s">
        <v>366</v>
      </c>
      <c r="LXR1" s="287" t="s">
        <v>366</v>
      </c>
      <c r="LXS1" s="287" t="s">
        <v>366</v>
      </c>
      <c r="LXT1" s="287" t="s">
        <v>366</v>
      </c>
      <c r="LXU1" s="287" t="s">
        <v>366</v>
      </c>
      <c r="LXV1" s="287" t="s">
        <v>366</v>
      </c>
      <c r="LXW1" s="287" t="s">
        <v>366</v>
      </c>
      <c r="LXX1" s="287" t="s">
        <v>366</v>
      </c>
      <c r="LXY1" s="287" t="s">
        <v>366</v>
      </c>
      <c r="LXZ1" s="287" t="s">
        <v>366</v>
      </c>
      <c r="LYA1" s="287" t="s">
        <v>366</v>
      </c>
      <c r="LYB1" s="287" t="s">
        <v>366</v>
      </c>
      <c r="LYC1" s="287" t="s">
        <v>366</v>
      </c>
      <c r="LYD1" s="287" t="s">
        <v>366</v>
      </c>
      <c r="LYE1" s="287" t="s">
        <v>366</v>
      </c>
      <c r="LYF1" s="287" t="s">
        <v>366</v>
      </c>
      <c r="LYG1" s="287" t="s">
        <v>366</v>
      </c>
      <c r="LYH1" s="287" t="s">
        <v>366</v>
      </c>
      <c r="LYI1" s="287" t="s">
        <v>366</v>
      </c>
      <c r="LYJ1" s="287" t="s">
        <v>366</v>
      </c>
      <c r="LYK1" s="287" t="s">
        <v>366</v>
      </c>
      <c r="LYL1" s="287" t="s">
        <v>366</v>
      </c>
      <c r="LYM1" s="287" t="s">
        <v>366</v>
      </c>
      <c r="LYN1" s="287" t="s">
        <v>366</v>
      </c>
      <c r="LYO1" s="287" t="s">
        <v>366</v>
      </c>
      <c r="LYP1" s="287" t="s">
        <v>366</v>
      </c>
      <c r="LYQ1" s="287" t="s">
        <v>366</v>
      </c>
      <c r="LYR1" s="287" t="s">
        <v>366</v>
      </c>
      <c r="LYS1" s="287" t="s">
        <v>366</v>
      </c>
      <c r="LYT1" s="287" t="s">
        <v>366</v>
      </c>
      <c r="LYU1" s="287" t="s">
        <v>366</v>
      </c>
      <c r="LYV1" s="287" t="s">
        <v>366</v>
      </c>
      <c r="LYW1" s="287" t="s">
        <v>366</v>
      </c>
      <c r="LYX1" s="287" t="s">
        <v>366</v>
      </c>
      <c r="LYY1" s="287" t="s">
        <v>366</v>
      </c>
      <c r="LYZ1" s="287" t="s">
        <v>366</v>
      </c>
      <c r="LZA1" s="287" t="s">
        <v>366</v>
      </c>
      <c r="LZB1" s="287" t="s">
        <v>366</v>
      </c>
      <c r="LZC1" s="287" t="s">
        <v>366</v>
      </c>
      <c r="LZD1" s="287" t="s">
        <v>366</v>
      </c>
      <c r="LZE1" s="287" t="s">
        <v>366</v>
      </c>
      <c r="LZF1" s="287" t="s">
        <v>366</v>
      </c>
      <c r="LZG1" s="287" t="s">
        <v>366</v>
      </c>
      <c r="LZH1" s="287" t="s">
        <v>366</v>
      </c>
      <c r="LZI1" s="287" t="s">
        <v>366</v>
      </c>
      <c r="LZJ1" s="287" t="s">
        <v>366</v>
      </c>
      <c r="LZK1" s="287" t="s">
        <v>366</v>
      </c>
      <c r="LZL1" s="287" t="s">
        <v>366</v>
      </c>
      <c r="LZM1" s="287" t="s">
        <v>366</v>
      </c>
      <c r="LZN1" s="287" t="s">
        <v>366</v>
      </c>
      <c r="LZO1" s="287" t="s">
        <v>366</v>
      </c>
      <c r="LZP1" s="287" t="s">
        <v>366</v>
      </c>
      <c r="LZQ1" s="287" t="s">
        <v>366</v>
      </c>
      <c r="LZR1" s="287" t="s">
        <v>366</v>
      </c>
      <c r="LZS1" s="287" t="s">
        <v>366</v>
      </c>
      <c r="LZT1" s="287" t="s">
        <v>366</v>
      </c>
      <c r="LZU1" s="287" t="s">
        <v>366</v>
      </c>
      <c r="LZV1" s="287" t="s">
        <v>366</v>
      </c>
      <c r="LZW1" s="287" t="s">
        <v>366</v>
      </c>
      <c r="LZX1" s="287" t="s">
        <v>366</v>
      </c>
      <c r="LZY1" s="287" t="s">
        <v>366</v>
      </c>
      <c r="LZZ1" s="287" t="s">
        <v>366</v>
      </c>
      <c r="MAA1" s="287" t="s">
        <v>366</v>
      </c>
      <c r="MAB1" s="287" t="s">
        <v>366</v>
      </c>
      <c r="MAC1" s="287" t="s">
        <v>366</v>
      </c>
      <c r="MAD1" s="287" t="s">
        <v>366</v>
      </c>
      <c r="MAE1" s="287" t="s">
        <v>366</v>
      </c>
      <c r="MAF1" s="287" t="s">
        <v>366</v>
      </c>
      <c r="MAG1" s="287" t="s">
        <v>366</v>
      </c>
      <c r="MAH1" s="287" t="s">
        <v>366</v>
      </c>
      <c r="MAI1" s="287" t="s">
        <v>366</v>
      </c>
      <c r="MAJ1" s="287" t="s">
        <v>366</v>
      </c>
      <c r="MAK1" s="287" t="s">
        <v>366</v>
      </c>
      <c r="MAL1" s="287" t="s">
        <v>366</v>
      </c>
      <c r="MAM1" s="287" t="s">
        <v>366</v>
      </c>
      <c r="MAN1" s="287" t="s">
        <v>366</v>
      </c>
      <c r="MAO1" s="287" t="s">
        <v>366</v>
      </c>
      <c r="MAP1" s="287" t="s">
        <v>366</v>
      </c>
      <c r="MAQ1" s="287" t="s">
        <v>366</v>
      </c>
      <c r="MAR1" s="287" t="s">
        <v>366</v>
      </c>
      <c r="MAS1" s="287" t="s">
        <v>366</v>
      </c>
      <c r="MAT1" s="287" t="s">
        <v>366</v>
      </c>
      <c r="MAU1" s="287" t="s">
        <v>366</v>
      </c>
      <c r="MAV1" s="287" t="s">
        <v>366</v>
      </c>
      <c r="MAW1" s="287" t="s">
        <v>366</v>
      </c>
      <c r="MAX1" s="287" t="s">
        <v>366</v>
      </c>
      <c r="MAY1" s="287" t="s">
        <v>366</v>
      </c>
      <c r="MAZ1" s="287" t="s">
        <v>366</v>
      </c>
      <c r="MBA1" s="287" t="s">
        <v>366</v>
      </c>
      <c r="MBB1" s="287" t="s">
        <v>366</v>
      </c>
      <c r="MBC1" s="287" t="s">
        <v>366</v>
      </c>
      <c r="MBD1" s="287" t="s">
        <v>366</v>
      </c>
      <c r="MBE1" s="287" t="s">
        <v>366</v>
      </c>
      <c r="MBF1" s="287" t="s">
        <v>366</v>
      </c>
      <c r="MBG1" s="287" t="s">
        <v>366</v>
      </c>
      <c r="MBH1" s="287" t="s">
        <v>366</v>
      </c>
      <c r="MBI1" s="287" t="s">
        <v>366</v>
      </c>
      <c r="MBJ1" s="287" t="s">
        <v>366</v>
      </c>
      <c r="MBK1" s="287" t="s">
        <v>366</v>
      </c>
      <c r="MBL1" s="287" t="s">
        <v>366</v>
      </c>
      <c r="MBM1" s="287" t="s">
        <v>366</v>
      </c>
      <c r="MBN1" s="287" t="s">
        <v>366</v>
      </c>
      <c r="MBO1" s="287" t="s">
        <v>366</v>
      </c>
      <c r="MBP1" s="287" t="s">
        <v>366</v>
      </c>
      <c r="MBQ1" s="287" t="s">
        <v>366</v>
      </c>
      <c r="MBR1" s="287" t="s">
        <v>366</v>
      </c>
      <c r="MBS1" s="287" t="s">
        <v>366</v>
      </c>
      <c r="MBT1" s="287" t="s">
        <v>366</v>
      </c>
      <c r="MBU1" s="287" t="s">
        <v>366</v>
      </c>
      <c r="MBV1" s="287" t="s">
        <v>366</v>
      </c>
      <c r="MBW1" s="287" t="s">
        <v>366</v>
      </c>
      <c r="MBX1" s="287" t="s">
        <v>366</v>
      </c>
      <c r="MBY1" s="287" t="s">
        <v>366</v>
      </c>
      <c r="MBZ1" s="287" t="s">
        <v>366</v>
      </c>
      <c r="MCA1" s="287" t="s">
        <v>366</v>
      </c>
      <c r="MCB1" s="287" t="s">
        <v>366</v>
      </c>
      <c r="MCC1" s="287" t="s">
        <v>366</v>
      </c>
      <c r="MCD1" s="287" t="s">
        <v>366</v>
      </c>
      <c r="MCE1" s="287" t="s">
        <v>366</v>
      </c>
      <c r="MCF1" s="287" t="s">
        <v>366</v>
      </c>
      <c r="MCG1" s="287" t="s">
        <v>366</v>
      </c>
      <c r="MCH1" s="287" t="s">
        <v>366</v>
      </c>
      <c r="MCI1" s="287" t="s">
        <v>366</v>
      </c>
      <c r="MCJ1" s="287" t="s">
        <v>366</v>
      </c>
      <c r="MCK1" s="287" t="s">
        <v>366</v>
      </c>
      <c r="MCL1" s="287" t="s">
        <v>366</v>
      </c>
      <c r="MCM1" s="287" t="s">
        <v>366</v>
      </c>
      <c r="MCN1" s="287" t="s">
        <v>366</v>
      </c>
      <c r="MCO1" s="287" t="s">
        <v>366</v>
      </c>
      <c r="MCP1" s="287" t="s">
        <v>366</v>
      </c>
      <c r="MCQ1" s="287" t="s">
        <v>366</v>
      </c>
      <c r="MCR1" s="287" t="s">
        <v>366</v>
      </c>
      <c r="MCS1" s="287" t="s">
        <v>366</v>
      </c>
      <c r="MCT1" s="287" t="s">
        <v>366</v>
      </c>
      <c r="MCU1" s="287" t="s">
        <v>366</v>
      </c>
      <c r="MCV1" s="287" t="s">
        <v>366</v>
      </c>
      <c r="MCW1" s="287" t="s">
        <v>366</v>
      </c>
      <c r="MCX1" s="287" t="s">
        <v>366</v>
      </c>
      <c r="MCY1" s="287" t="s">
        <v>366</v>
      </c>
      <c r="MCZ1" s="287" t="s">
        <v>366</v>
      </c>
      <c r="MDA1" s="287" t="s">
        <v>366</v>
      </c>
      <c r="MDB1" s="287" t="s">
        <v>366</v>
      </c>
      <c r="MDC1" s="287" t="s">
        <v>366</v>
      </c>
      <c r="MDD1" s="287" t="s">
        <v>366</v>
      </c>
      <c r="MDE1" s="287" t="s">
        <v>366</v>
      </c>
      <c r="MDF1" s="287" t="s">
        <v>366</v>
      </c>
      <c r="MDG1" s="287" t="s">
        <v>366</v>
      </c>
      <c r="MDH1" s="287" t="s">
        <v>366</v>
      </c>
      <c r="MDI1" s="287" t="s">
        <v>366</v>
      </c>
      <c r="MDJ1" s="287" t="s">
        <v>366</v>
      </c>
      <c r="MDK1" s="287" t="s">
        <v>366</v>
      </c>
      <c r="MDL1" s="287" t="s">
        <v>366</v>
      </c>
      <c r="MDM1" s="287" t="s">
        <v>366</v>
      </c>
      <c r="MDN1" s="287" t="s">
        <v>366</v>
      </c>
      <c r="MDO1" s="287" t="s">
        <v>366</v>
      </c>
      <c r="MDP1" s="287" t="s">
        <v>366</v>
      </c>
      <c r="MDQ1" s="287" t="s">
        <v>366</v>
      </c>
      <c r="MDR1" s="287" t="s">
        <v>366</v>
      </c>
      <c r="MDS1" s="287" t="s">
        <v>366</v>
      </c>
      <c r="MDT1" s="287" t="s">
        <v>366</v>
      </c>
      <c r="MDU1" s="287" t="s">
        <v>366</v>
      </c>
      <c r="MDV1" s="287" t="s">
        <v>366</v>
      </c>
      <c r="MDW1" s="287" t="s">
        <v>366</v>
      </c>
      <c r="MDX1" s="287" t="s">
        <v>366</v>
      </c>
      <c r="MDY1" s="287" t="s">
        <v>366</v>
      </c>
      <c r="MDZ1" s="287" t="s">
        <v>366</v>
      </c>
      <c r="MEA1" s="287" t="s">
        <v>366</v>
      </c>
      <c r="MEB1" s="287" t="s">
        <v>366</v>
      </c>
      <c r="MEC1" s="287" t="s">
        <v>366</v>
      </c>
      <c r="MED1" s="287" t="s">
        <v>366</v>
      </c>
      <c r="MEE1" s="287" t="s">
        <v>366</v>
      </c>
      <c r="MEF1" s="287" t="s">
        <v>366</v>
      </c>
      <c r="MEG1" s="287" t="s">
        <v>366</v>
      </c>
      <c r="MEH1" s="287" t="s">
        <v>366</v>
      </c>
      <c r="MEI1" s="287" t="s">
        <v>366</v>
      </c>
      <c r="MEJ1" s="287" t="s">
        <v>366</v>
      </c>
      <c r="MEK1" s="287" t="s">
        <v>366</v>
      </c>
      <c r="MEL1" s="287" t="s">
        <v>366</v>
      </c>
      <c r="MEM1" s="287" t="s">
        <v>366</v>
      </c>
      <c r="MEN1" s="287" t="s">
        <v>366</v>
      </c>
      <c r="MEO1" s="287" t="s">
        <v>366</v>
      </c>
      <c r="MEP1" s="287" t="s">
        <v>366</v>
      </c>
      <c r="MEQ1" s="287" t="s">
        <v>366</v>
      </c>
      <c r="MER1" s="287" t="s">
        <v>366</v>
      </c>
      <c r="MES1" s="287" t="s">
        <v>366</v>
      </c>
      <c r="MET1" s="287" t="s">
        <v>366</v>
      </c>
      <c r="MEU1" s="287" t="s">
        <v>366</v>
      </c>
      <c r="MEV1" s="287" t="s">
        <v>366</v>
      </c>
      <c r="MEW1" s="287" t="s">
        <v>366</v>
      </c>
      <c r="MEX1" s="287" t="s">
        <v>366</v>
      </c>
      <c r="MEY1" s="287" t="s">
        <v>366</v>
      </c>
      <c r="MEZ1" s="287" t="s">
        <v>366</v>
      </c>
      <c r="MFA1" s="287" t="s">
        <v>366</v>
      </c>
      <c r="MFB1" s="287" t="s">
        <v>366</v>
      </c>
      <c r="MFC1" s="287" t="s">
        <v>366</v>
      </c>
      <c r="MFD1" s="287" t="s">
        <v>366</v>
      </c>
      <c r="MFE1" s="287" t="s">
        <v>366</v>
      </c>
      <c r="MFF1" s="287" t="s">
        <v>366</v>
      </c>
      <c r="MFG1" s="287" t="s">
        <v>366</v>
      </c>
      <c r="MFH1" s="287" t="s">
        <v>366</v>
      </c>
      <c r="MFI1" s="287" t="s">
        <v>366</v>
      </c>
      <c r="MFJ1" s="287" t="s">
        <v>366</v>
      </c>
      <c r="MFK1" s="287" t="s">
        <v>366</v>
      </c>
      <c r="MFL1" s="287" t="s">
        <v>366</v>
      </c>
      <c r="MFM1" s="287" t="s">
        <v>366</v>
      </c>
      <c r="MFN1" s="287" t="s">
        <v>366</v>
      </c>
      <c r="MFO1" s="287" t="s">
        <v>366</v>
      </c>
      <c r="MFP1" s="287" t="s">
        <v>366</v>
      </c>
      <c r="MFQ1" s="287" t="s">
        <v>366</v>
      </c>
      <c r="MFR1" s="287" t="s">
        <v>366</v>
      </c>
      <c r="MFS1" s="287" t="s">
        <v>366</v>
      </c>
      <c r="MFT1" s="287" t="s">
        <v>366</v>
      </c>
      <c r="MFU1" s="287" t="s">
        <v>366</v>
      </c>
      <c r="MFV1" s="287" t="s">
        <v>366</v>
      </c>
      <c r="MFW1" s="287" t="s">
        <v>366</v>
      </c>
      <c r="MFX1" s="287" t="s">
        <v>366</v>
      </c>
      <c r="MFY1" s="287" t="s">
        <v>366</v>
      </c>
      <c r="MFZ1" s="287" t="s">
        <v>366</v>
      </c>
      <c r="MGA1" s="287" t="s">
        <v>366</v>
      </c>
      <c r="MGB1" s="287" t="s">
        <v>366</v>
      </c>
      <c r="MGC1" s="287" t="s">
        <v>366</v>
      </c>
      <c r="MGD1" s="287" t="s">
        <v>366</v>
      </c>
      <c r="MGE1" s="287" t="s">
        <v>366</v>
      </c>
      <c r="MGF1" s="287" t="s">
        <v>366</v>
      </c>
      <c r="MGG1" s="287" t="s">
        <v>366</v>
      </c>
      <c r="MGH1" s="287" t="s">
        <v>366</v>
      </c>
      <c r="MGI1" s="287" t="s">
        <v>366</v>
      </c>
      <c r="MGJ1" s="287" t="s">
        <v>366</v>
      </c>
      <c r="MGK1" s="287" t="s">
        <v>366</v>
      </c>
      <c r="MGL1" s="287" t="s">
        <v>366</v>
      </c>
      <c r="MGM1" s="287" t="s">
        <v>366</v>
      </c>
      <c r="MGN1" s="287" t="s">
        <v>366</v>
      </c>
      <c r="MGO1" s="287" t="s">
        <v>366</v>
      </c>
      <c r="MGP1" s="287" t="s">
        <v>366</v>
      </c>
      <c r="MGQ1" s="287" t="s">
        <v>366</v>
      </c>
      <c r="MGR1" s="287" t="s">
        <v>366</v>
      </c>
      <c r="MGS1" s="287" t="s">
        <v>366</v>
      </c>
      <c r="MGT1" s="287" t="s">
        <v>366</v>
      </c>
      <c r="MGU1" s="287" t="s">
        <v>366</v>
      </c>
      <c r="MGV1" s="287" t="s">
        <v>366</v>
      </c>
      <c r="MGW1" s="287" t="s">
        <v>366</v>
      </c>
      <c r="MGX1" s="287" t="s">
        <v>366</v>
      </c>
      <c r="MGY1" s="287" t="s">
        <v>366</v>
      </c>
      <c r="MGZ1" s="287" t="s">
        <v>366</v>
      </c>
      <c r="MHA1" s="287" t="s">
        <v>366</v>
      </c>
      <c r="MHB1" s="287" t="s">
        <v>366</v>
      </c>
      <c r="MHC1" s="287" t="s">
        <v>366</v>
      </c>
      <c r="MHD1" s="287" t="s">
        <v>366</v>
      </c>
      <c r="MHE1" s="287" t="s">
        <v>366</v>
      </c>
      <c r="MHF1" s="287" t="s">
        <v>366</v>
      </c>
      <c r="MHG1" s="287" t="s">
        <v>366</v>
      </c>
      <c r="MHH1" s="287" t="s">
        <v>366</v>
      </c>
      <c r="MHI1" s="287" t="s">
        <v>366</v>
      </c>
      <c r="MHJ1" s="287" t="s">
        <v>366</v>
      </c>
      <c r="MHK1" s="287" t="s">
        <v>366</v>
      </c>
      <c r="MHL1" s="287" t="s">
        <v>366</v>
      </c>
      <c r="MHM1" s="287" t="s">
        <v>366</v>
      </c>
      <c r="MHN1" s="287" t="s">
        <v>366</v>
      </c>
      <c r="MHO1" s="287" t="s">
        <v>366</v>
      </c>
      <c r="MHP1" s="287" t="s">
        <v>366</v>
      </c>
      <c r="MHQ1" s="287" t="s">
        <v>366</v>
      </c>
      <c r="MHR1" s="287" t="s">
        <v>366</v>
      </c>
      <c r="MHS1" s="287" t="s">
        <v>366</v>
      </c>
      <c r="MHT1" s="287" t="s">
        <v>366</v>
      </c>
      <c r="MHU1" s="287" t="s">
        <v>366</v>
      </c>
      <c r="MHV1" s="287" t="s">
        <v>366</v>
      </c>
      <c r="MHW1" s="287" t="s">
        <v>366</v>
      </c>
      <c r="MHX1" s="287" t="s">
        <v>366</v>
      </c>
      <c r="MHY1" s="287" t="s">
        <v>366</v>
      </c>
      <c r="MHZ1" s="287" t="s">
        <v>366</v>
      </c>
      <c r="MIA1" s="287" t="s">
        <v>366</v>
      </c>
      <c r="MIB1" s="287" t="s">
        <v>366</v>
      </c>
      <c r="MIC1" s="287" t="s">
        <v>366</v>
      </c>
      <c r="MID1" s="287" t="s">
        <v>366</v>
      </c>
      <c r="MIE1" s="287" t="s">
        <v>366</v>
      </c>
      <c r="MIF1" s="287" t="s">
        <v>366</v>
      </c>
      <c r="MIG1" s="287" t="s">
        <v>366</v>
      </c>
      <c r="MIH1" s="287" t="s">
        <v>366</v>
      </c>
      <c r="MII1" s="287" t="s">
        <v>366</v>
      </c>
      <c r="MIJ1" s="287" t="s">
        <v>366</v>
      </c>
      <c r="MIK1" s="287" t="s">
        <v>366</v>
      </c>
      <c r="MIL1" s="287" t="s">
        <v>366</v>
      </c>
      <c r="MIM1" s="287" t="s">
        <v>366</v>
      </c>
      <c r="MIN1" s="287" t="s">
        <v>366</v>
      </c>
      <c r="MIO1" s="287" t="s">
        <v>366</v>
      </c>
      <c r="MIP1" s="287" t="s">
        <v>366</v>
      </c>
      <c r="MIQ1" s="287" t="s">
        <v>366</v>
      </c>
      <c r="MIR1" s="287" t="s">
        <v>366</v>
      </c>
      <c r="MIS1" s="287" t="s">
        <v>366</v>
      </c>
      <c r="MIT1" s="287" t="s">
        <v>366</v>
      </c>
      <c r="MIU1" s="287" t="s">
        <v>366</v>
      </c>
      <c r="MIV1" s="287" t="s">
        <v>366</v>
      </c>
      <c r="MIW1" s="287" t="s">
        <v>366</v>
      </c>
      <c r="MIX1" s="287" t="s">
        <v>366</v>
      </c>
      <c r="MIY1" s="287" t="s">
        <v>366</v>
      </c>
      <c r="MIZ1" s="287" t="s">
        <v>366</v>
      </c>
      <c r="MJA1" s="287" t="s">
        <v>366</v>
      </c>
      <c r="MJB1" s="287" t="s">
        <v>366</v>
      </c>
      <c r="MJC1" s="287" t="s">
        <v>366</v>
      </c>
      <c r="MJD1" s="287" t="s">
        <v>366</v>
      </c>
      <c r="MJE1" s="287" t="s">
        <v>366</v>
      </c>
      <c r="MJF1" s="287" t="s">
        <v>366</v>
      </c>
      <c r="MJG1" s="287" t="s">
        <v>366</v>
      </c>
      <c r="MJH1" s="287" t="s">
        <v>366</v>
      </c>
      <c r="MJI1" s="287" t="s">
        <v>366</v>
      </c>
      <c r="MJJ1" s="287" t="s">
        <v>366</v>
      </c>
      <c r="MJK1" s="287" t="s">
        <v>366</v>
      </c>
      <c r="MJL1" s="287" t="s">
        <v>366</v>
      </c>
      <c r="MJM1" s="287" t="s">
        <v>366</v>
      </c>
      <c r="MJN1" s="287" t="s">
        <v>366</v>
      </c>
      <c r="MJO1" s="287" t="s">
        <v>366</v>
      </c>
      <c r="MJP1" s="287" t="s">
        <v>366</v>
      </c>
      <c r="MJQ1" s="287" t="s">
        <v>366</v>
      </c>
      <c r="MJR1" s="287" t="s">
        <v>366</v>
      </c>
      <c r="MJS1" s="287" t="s">
        <v>366</v>
      </c>
      <c r="MJT1" s="287" t="s">
        <v>366</v>
      </c>
      <c r="MJU1" s="287" t="s">
        <v>366</v>
      </c>
      <c r="MJV1" s="287" t="s">
        <v>366</v>
      </c>
      <c r="MJW1" s="287" t="s">
        <v>366</v>
      </c>
      <c r="MJX1" s="287" t="s">
        <v>366</v>
      </c>
      <c r="MJY1" s="287" t="s">
        <v>366</v>
      </c>
      <c r="MJZ1" s="287" t="s">
        <v>366</v>
      </c>
      <c r="MKA1" s="287" t="s">
        <v>366</v>
      </c>
      <c r="MKB1" s="287" t="s">
        <v>366</v>
      </c>
      <c r="MKC1" s="287" t="s">
        <v>366</v>
      </c>
      <c r="MKD1" s="287" t="s">
        <v>366</v>
      </c>
      <c r="MKE1" s="287" t="s">
        <v>366</v>
      </c>
      <c r="MKF1" s="287" t="s">
        <v>366</v>
      </c>
      <c r="MKG1" s="287" t="s">
        <v>366</v>
      </c>
      <c r="MKH1" s="287" t="s">
        <v>366</v>
      </c>
      <c r="MKI1" s="287" t="s">
        <v>366</v>
      </c>
      <c r="MKJ1" s="287" t="s">
        <v>366</v>
      </c>
      <c r="MKK1" s="287" t="s">
        <v>366</v>
      </c>
      <c r="MKL1" s="287" t="s">
        <v>366</v>
      </c>
      <c r="MKM1" s="287" t="s">
        <v>366</v>
      </c>
      <c r="MKN1" s="287" t="s">
        <v>366</v>
      </c>
      <c r="MKO1" s="287" t="s">
        <v>366</v>
      </c>
      <c r="MKP1" s="287" t="s">
        <v>366</v>
      </c>
      <c r="MKQ1" s="287" t="s">
        <v>366</v>
      </c>
      <c r="MKR1" s="287" t="s">
        <v>366</v>
      </c>
      <c r="MKS1" s="287" t="s">
        <v>366</v>
      </c>
      <c r="MKT1" s="287" t="s">
        <v>366</v>
      </c>
      <c r="MKU1" s="287" t="s">
        <v>366</v>
      </c>
      <c r="MKV1" s="287" t="s">
        <v>366</v>
      </c>
      <c r="MKW1" s="287" t="s">
        <v>366</v>
      </c>
      <c r="MKX1" s="287" t="s">
        <v>366</v>
      </c>
      <c r="MKY1" s="287" t="s">
        <v>366</v>
      </c>
      <c r="MKZ1" s="287" t="s">
        <v>366</v>
      </c>
      <c r="MLA1" s="287" t="s">
        <v>366</v>
      </c>
      <c r="MLB1" s="287" t="s">
        <v>366</v>
      </c>
      <c r="MLC1" s="287" t="s">
        <v>366</v>
      </c>
      <c r="MLD1" s="287" t="s">
        <v>366</v>
      </c>
      <c r="MLE1" s="287" t="s">
        <v>366</v>
      </c>
      <c r="MLF1" s="287" t="s">
        <v>366</v>
      </c>
      <c r="MLG1" s="287" t="s">
        <v>366</v>
      </c>
      <c r="MLH1" s="287" t="s">
        <v>366</v>
      </c>
      <c r="MLI1" s="287" t="s">
        <v>366</v>
      </c>
      <c r="MLJ1" s="287" t="s">
        <v>366</v>
      </c>
      <c r="MLK1" s="287" t="s">
        <v>366</v>
      </c>
      <c r="MLL1" s="287" t="s">
        <v>366</v>
      </c>
      <c r="MLM1" s="287" t="s">
        <v>366</v>
      </c>
      <c r="MLN1" s="287" t="s">
        <v>366</v>
      </c>
      <c r="MLO1" s="287" t="s">
        <v>366</v>
      </c>
      <c r="MLP1" s="287" t="s">
        <v>366</v>
      </c>
      <c r="MLQ1" s="287" t="s">
        <v>366</v>
      </c>
      <c r="MLR1" s="287" t="s">
        <v>366</v>
      </c>
      <c r="MLS1" s="287" t="s">
        <v>366</v>
      </c>
      <c r="MLT1" s="287" t="s">
        <v>366</v>
      </c>
      <c r="MLU1" s="287" t="s">
        <v>366</v>
      </c>
      <c r="MLV1" s="287" t="s">
        <v>366</v>
      </c>
      <c r="MLW1" s="287" t="s">
        <v>366</v>
      </c>
      <c r="MLX1" s="287" t="s">
        <v>366</v>
      </c>
      <c r="MLY1" s="287" t="s">
        <v>366</v>
      </c>
      <c r="MLZ1" s="287" t="s">
        <v>366</v>
      </c>
      <c r="MMA1" s="287" t="s">
        <v>366</v>
      </c>
      <c r="MMB1" s="287" t="s">
        <v>366</v>
      </c>
      <c r="MMC1" s="287" t="s">
        <v>366</v>
      </c>
      <c r="MMD1" s="287" t="s">
        <v>366</v>
      </c>
      <c r="MME1" s="287" t="s">
        <v>366</v>
      </c>
      <c r="MMF1" s="287" t="s">
        <v>366</v>
      </c>
      <c r="MMG1" s="287" t="s">
        <v>366</v>
      </c>
      <c r="MMH1" s="287" t="s">
        <v>366</v>
      </c>
      <c r="MMI1" s="287" t="s">
        <v>366</v>
      </c>
      <c r="MMJ1" s="287" t="s">
        <v>366</v>
      </c>
      <c r="MMK1" s="287" t="s">
        <v>366</v>
      </c>
      <c r="MML1" s="287" t="s">
        <v>366</v>
      </c>
      <c r="MMM1" s="287" t="s">
        <v>366</v>
      </c>
      <c r="MMN1" s="287" t="s">
        <v>366</v>
      </c>
      <c r="MMO1" s="287" t="s">
        <v>366</v>
      </c>
      <c r="MMP1" s="287" t="s">
        <v>366</v>
      </c>
      <c r="MMQ1" s="287" t="s">
        <v>366</v>
      </c>
      <c r="MMR1" s="287" t="s">
        <v>366</v>
      </c>
      <c r="MMS1" s="287" t="s">
        <v>366</v>
      </c>
      <c r="MMT1" s="287" t="s">
        <v>366</v>
      </c>
      <c r="MMU1" s="287" t="s">
        <v>366</v>
      </c>
      <c r="MMV1" s="287" t="s">
        <v>366</v>
      </c>
      <c r="MMW1" s="287" t="s">
        <v>366</v>
      </c>
      <c r="MMX1" s="287" t="s">
        <v>366</v>
      </c>
      <c r="MMY1" s="287" t="s">
        <v>366</v>
      </c>
      <c r="MMZ1" s="287" t="s">
        <v>366</v>
      </c>
      <c r="MNA1" s="287" t="s">
        <v>366</v>
      </c>
      <c r="MNB1" s="287" t="s">
        <v>366</v>
      </c>
      <c r="MNC1" s="287" t="s">
        <v>366</v>
      </c>
      <c r="MND1" s="287" t="s">
        <v>366</v>
      </c>
      <c r="MNE1" s="287" t="s">
        <v>366</v>
      </c>
      <c r="MNF1" s="287" t="s">
        <v>366</v>
      </c>
      <c r="MNG1" s="287" t="s">
        <v>366</v>
      </c>
      <c r="MNH1" s="287" t="s">
        <v>366</v>
      </c>
      <c r="MNI1" s="287" t="s">
        <v>366</v>
      </c>
      <c r="MNJ1" s="287" t="s">
        <v>366</v>
      </c>
      <c r="MNK1" s="287" t="s">
        <v>366</v>
      </c>
      <c r="MNL1" s="287" t="s">
        <v>366</v>
      </c>
      <c r="MNM1" s="287" t="s">
        <v>366</v>
      </c>
      <c r="MNN1" s="287" t="s">
        <v>366</v>
      </c>
      <c r="MNO1" s="287" t="s">
        <v>366</v>
      </c>
      <c r="MNP1" s="287" t="s">
        <v>366</v>
      </c>
      <c r="MNQ1" s="287" t="s">
        <v>366</v>
      </c>
      <c r="MNR1" s="287" t="s">
        <v>366</v>
      </c>
      <c r="MNS1" s="287" t="s">
        <v>366</v>
      </c>
      <c r="MNT1" s="287" t="s">
        <v>366</v>
      </c>
      <c r="MNU1" s="287" t="s">
        <v>366</v>
      </c>
      <c r="MNV1" s="287" t="s">
        <v>366</v>
      </c>
      <c r="MNW1" s="287" t="s">
        <v>366</v>
      </c>
      <c r="MNX1" s="287" t="s">
        <v>366</v>
      </c>
      <c r="MNY1" s="287" t="s">
        <v>366</v>
      </c>
      <c r="MNZ1" s="287" t="s">
        <v>366</v>
      </c>
      <c r="MOA1" s="287" t="s">
        <v>366</v>
      </c>
      <c r="MOB1" s="287" t="s">
        <v>366</v>
      </c>
      <c r="MOC1" s="287" t="s">
        <v>366</v>
      </c>
      <c r="MOD1" s="287" t="s">
        <v>366</v>
      </c>
      <c r="MOE1" s="287" t="s">
        <v>366</v>
      </c>
      <c r="MOF1" s="287" t="s">
        <v>366</v>
      </c>
      <c r="MOG1" s="287" t="s">
        <v>366</v>
      </c>
      <c r="MOH1" s="287" t="s">
        <v>366</v>
      </c>
      <c r="MOI1" s="287" t="s">
        <v>366</v>
      </c>
      <c r="MOJ1" s="287" t="s">
        <v>366</v>
      </c>
      <c r="MOK1" s="287" t="s">
        <v>366</v>
      </c>
      <c r="MOL1" s="287" t="s">
        <v>366</v>
      </c>
      <c r="MOM1" s="287" t="s">
        <v>366</v>
      </c>
      <c r="MON1" s="287" t="s">
        <v>366</v>
      </c>
      <c r="MOO1" s="287" t="s">
        <v>366</v>
      </c>
      <c r="MOP1" s="287" t="s">
        <v>366</v>
      </c>
      <c r="MOQ1" s="287" t="s">
        <v>366</v>
      </c>
      <c r="MOR1" s="287" t="s">
        <v>366</v>
      </c>
      <c r="MOS1" s="287" t="s">
        <v>366</v>
      </c>
      <c r="MOT1" s="287" t="s">
        <v>366</v>
      </c>
      <c r="MOU1" s="287" t="s">
        <v>366</v>
      </c>
      <c r="MOV1" s="287" t="s">
        <v>366</v>
      </c>
      <c r="MOW1" s="287" t="s">
        <v>366</v>
      </c>
      <c r="MOX1" s="287" t="s">
        <v>366</v>
      </c>
      <c r="MOY1" s="287" t="s">
        <v>366</v>
      </c>
      <c r="MOZ1" s="287" t="s">
        <v>366</v>
      </c>
      <c r="MPA1" s="287" t="s">
        <v>366</v>
      </c>
      <c r="MPB1" s="287" t="s">
        <v>366</v>
      </c>
      <c r="MPC1" s="287" t="s">
        <v>366</v>
      </c>
      <c r="MPD1" s="287" t="s">
        <v>366</v>
      </c>
      <c r="MPE1" s="287" t="s">
        <v>366</v>
      </c>
      <c r="MPF1" s="287" t="s">
        <v>366</v>
      </c>
      <c r="MPG1" s="287" t="s">
        <v>366</v>
      </c>
      <c r="MPH1" s="287" t="s">
        <v>366</v>
      </c>
      <c r="MPI1" s="287" t="s">
        <v>366</v>
      </c>
      <c r="MPJ1" s="287" t="s">
        <v>366</v>
      </c>
      <c r="MPK1" s="287" t="s">
        <v>366</v>
      </c>
      <c r="MPL1" s="287" t="s">
        <v>366</v>
      </c>
      <c r="MPM1" s="287" t="s">
        <v>366</v>
      </c>
      <c r="MPN1" s="287" t="s">
        <v>366</v>
      </c>
      <c r="MPO1" s="287" t="s">
        <v>366</v>
      </c>
      <c r="MPP1" s="287" t="s">
        <v>366</v>
      </c>
      <c r="MPQ1" s="287" t="s">
        <v>366</v>
      </c>
      <c r="MPR1" s="287" t="s">
        <v>366</v>
      </c>
      <c r="MPS1" s="287" t="s">
        <v>366</v>
      </c>
      <c r="MPT1" s="287" t="s">
        <v>366</v>
      </c>
      <c r="MPU1" s="287" t="s">
        <v>366</v>
      </c>
      <c r="MPV1" s="287" t="s">
        <v>366</v>
      </c>
      <c r="MPW1" s="287" t="s">
        <v>366</v>
      </c>
      <c r="MPX1" s="287" t="s">
        <v>366</v>
      </c>
      <c r="MPY1" s="287" t="s">
        <v>366</v>
      </c>
      <c r="MPZ1" s="287" t="s">
        <v>366</v>
      </c>
      <c r="MQA1" s="287" t="s">
        <v>366</v>
      </c>
      <c r="MQB1" s="287" t="s">
        <v>366</v>
      </c>
      <c r="MQC1" s="287" t="s">
        <v>366</v>
      </c>
      <c r="MQD1" s="287" t="s">
        <v>366</v>
      </c>
      <c r="MQE1" s="287" t="s">
        <v>366</v>
      </c>
      <c r="MQF1" s="287" t="s">
        <v>366</v>
      </c>
      <c r="MQG1" s="287" t="s">
        <v>366</v>
      </c>
      <c r="MQH1" s="287" t="s">
        <v>366</v>
      </c>
      <c r="MQI1" s="287" t="s">
        <v>366</v>
      </c>
      <c r="MQJ1" s="287" t="s">
        <v>366</v>
      </c>
      <c r="MQK1" s="287" t="s">
        <v>366</v>
      </c>
      <c r="MQL1" s="287" t="s">
        <v>366</v>
      </c>
      <c r="MQM1" s="287" t="s">
        <v>366</v>
      </c>
      <c r="MQN1" s="287" t="s">
        <v>366</v>
      </c>
      <c r="MQO1" s="287" t="s">
        <v>366</v>
      </c>
      <c r="MQP1" s="287" t="s">
        <v>366</v>
      </c>
      <c r="MQQ1" s="287" t="s">
        <v>366</v>
      </c>
      <c r="MQR1" s="287" t="s">
        <v>366</v>
      </c>
      <c r="MQS1" s="287" t="s">
        <v>366</v>
      </c>
      <c r="MQT1" s="287" t="s">
        <v>366</v>
      </c>
      <c r="MQU1" s="287" t="s">
        <v>366</v>
      </c>
      <c r="MQV1" s="287" t="s">
        <v>366</v>
      </c>
      <c r="MQW1" s="287" t="s">
        <v>366</v>
      </c>
      <c r="MQX1" s="287" t="s">
        <v>366</v>
      </c>
      <c r="MQY1" s="287" t="s">
        <v>366</v>
      </c>
      <c r="MQZ1" s="287" t="s">
        <v>366</v>
      </c>
      <c r="MRA1" s="287" t="s">
        <v>366</v>
      </c>
      <c r="MRB1" s="287" t="s">
        <v>366</v>
      </c>
      <c r="MRC1" s="287" t="s">
        <v>366</v>
      </c>
      <c r="MRD1" s="287" t="s">
        <v>366</v>
      </c>
      <c r="MRE1" s="287" t="s">
        <v>366</v>
      </c>
      <c r="MRF1" s="287" t="s">
        <v>366</v>
      </c>
      <c r="MRG1" s="287" t="s">
        <v>366</v>
      </c>
      <c r="MRH1" s="287" t="s">
        <v>366</v>
      </c>
      <c r="MRI1" s="287" t="s">
        <v>366</v>
      </c>
      <c r="MRJ1" s="287" t="s">
        <v>366</v>
      </c>
      <c r="MRK1" s="287" t="s">
        <v>366</v>
      </c>
      <c r="MRL1" s="287" t="s">
        <v>366</v>
      </c>
      <c r="MRM1" s="287" t="s">
        <v>366</v>
      </c>
      <c r="MRN1" s="287" t="s">
        <v>366</v>
      </c>
      <c r="MRO1" s="287" t="s">
        <v>366</v>
      </c>
      <c r="MRP1" s="287" t="s">
        <v>366</v>
      </c>
      <c r="MRQ1" s="287" t="s">
        <v>366</v>
      </c>
      <c r="MRR1" s="287" t="s">
        <v>366</v>
      </c>
      <c r="MRS1" s="287" t="s">
        <v>366</v>
      </c>
      <c r="MRT1" s="287" t="s">
        <v>366</v>
      </c>
      <c r="MRU1" s="287" t="s">
        <v>366</v>
      </c>
      <c r="MRV1" s="287" t="s">
        <v>366</v>
      </c>
      <c r="MRW1" s="287" t="s">
        <v>366</v>
      </c>
      <c r="MRX1" s="287" t="s">
        <v>366</v>
      </c>
      <c r="MRY1" s="287" t="s">
        <v>366</v>
      </c>
      <c r="MRZ1" s="287" t="s">
        <v>366</v>
      </c>
      <c r="MSA1" s="287" t="s">
        <v>366</v>
      </c>
      <c r="MSB1" s="287" t="s">
        <v>366</v>
      </c>
      <c r="MSC1" s="287" t="s">
        <v>366</v>
      </c>
      <c r="MSD1" s="287" t="s">
        <v>366</v>
      </c>
      <c r="MSE1" s="287" t="s">
        <v>366</v>
      </c>
      <c r="MSF1" s="287" t="s">
        <v>366</v>
      </c>
      <c r="MSG1" s="287" t="s">
        <v>366</v>
      </c>
      <c r="MSH1" s="287" t="s">
        <v>366</v>
      </c>
      <c r="MSI1" s="287" t="s">
        <v>366</v>
      </c>
      <c r="MSJ1" s="287" t="s">
        <v>366</v>
      </c>
      <c r="MSK1" s="287" t="s">
        <v>366</v>
      </c>
      <c r="MSL1" s="287" t="s">
        <v>366</v>
      </c>
      <c r="MSM1" s="287" t="s">
        <v>366</v>
      </c>
      <c r="MSN1" s="287" t="s">
        <v>366</v>
      </c>
      <c r="MSO1" s="287" t="s">
        <v>366</v>
      </c>
      <c r="MSP1" s="287" t="s">
        <v>366</v>
      </c>
      <c r="MSQ1" s="287" t="s">
        <v>366</v>
      </c>
      <c r="MSR1" s="287" t="s">
        <v>366</v>
      </c>
      <c r="MSS1" s="287" t="s">
        <v>366</v>
      </c>
      <c r="MST1" s="287" t="s">
        <v>366</v>
      </c>
      <c r="MSU1" s="287" t="s">
        <v>366</v>
      </c>
      <c r="MSV1" s="287" t="s">
        <v>366</v>
      </c>
      <c r="MSW1" s="287" t="s">
        <v>366</v>
      </c>
      <c r="MSX1" s="287" t="s">
        <v>366</v>
      </c>
      <c r="MSY1" s="287" t="s">
        <v>366</v>
      </c>
      <c r="MSZ1" s="287" t="s">
        <v>366</v>
      </c>
      <c r="MTA1" s="287" t="s">
        <v>366</v>
      </c>
      <c r="MTB1" s="287" t="s">
        <v>366</v>
      </c>
      <c r="MTC1" s="287" t="s">
        <v>366</v>
      </c>
      <c r="MTD1" s="287" t="s">
        <v>366</v>
      </c>
      <c r="MTE1" s="287" t="s">
        <v>366</v>
      </c>
      <c r="MTF1" s="287" t="s">
        <v>366</v>
      </c>
      <c r="MTG1" s="287" t="s">
        <v>366</v>
      </c>
      <c r="MTH1" s="287" t="s">
        <v>366</v>
      </c>
      <c r="MTI1" s="287" t="s">
        <v>366</v>
      </c>
      <c r="MTJ1" s="287" t="s">
        <v>366</v>
      </c>
      <c r="MTK1" s="287" t="s">
        <v>366</v>
      </c>
      <c r="MTL1" s="287" t="s">
        <v>366</v>
      </c>
      <c r="MTM1" s="287" t="s">
        <v>366</v>
      </c>
      <c r="MTN1" s="287" t="s">
        <v>366</v>
      </c>
      <c r="MTO1" s="287" t="s">
        <v>366</v>
      </c>
      <c r="MTP1" s="287" t="s">
        <v>366</v>
      </c>
      <c r="MTQ1" s="287" t="s">
        <v>366</v>
      </c>
      <c r="MTR1" s="287" t="s">
        <v>366</v>
      </c>
      <c r="MTS1" s="287" t="s">
        <v>366</v>
      </c>
      <c r="MTT1" s="287" t="s">
        <v>366</v>
      </c>
      <c r="MTU1" s="287" t="s">
        <v>366</v>
      </c>
      <c r="MTV1" s="287" t="s">
        <v>366</v>
      </c>
      <c r="MTW1" s="287" t="s">
        <v>366</v>
      </c>
      <c r="MTX1" s="287" t="s">
        <v>366</v>
      </c>
      <c r="MTY1" s="287" t="s">
        <v>366</v>
      </c>
      <c r="MTZ1" s="287" t="s">
        <v>366</v>
      </c>
      <c r="MUA1" s="287" t="s">
        <v>366</v>
      </c>
      <c r="MUB1" s="287" t="s">
        <v>366</v>
      </c>
      <c r="MUC1" s="287" t="s">
        <v>366</v>
      </c>
      <c r="MUD1" s="287" t="s">
        <v>366</v>
      </c>
      <c r="MUE1" s="287" t="s">
        <v>366</v>
      </c>
      <c r="MUF1" s="287" t="s">
        <v>366</v>
      </c>
      <c r="MUG1" s="287" t="s">
        <v>366</v>
      </c>
      <c r="MUH1" s="287" t="s">
        <v>366</v>
      </c>
      <c r="MUI1" s="287" t="s">
        <v>366</v>
      </c>
      <c r="MUJ1" s="287" t="s">
        <v>366</v>
      </c>
      <c r="MUK1" s="287" t="s">
        <v>366</v>
      </c>
      <c r="MUL1" s="287" t="s">
        <v>366</v>
      </c>
      <c r="MUM1" s="287" t="s">
        <v>366</v>
      </c>
      <c r="MUN1" s="287" t="s">
        <v>366</v>
      </c>
      <c r="MUO1" s="287" t="s">
        <v>366</v>
      </c>
      <c r="MUP1" s="287" t="s">
        <v>366</v>
      </c>
      <c r="MUQ1" s="287" t="s">
        <v>366</v>
      </c>
      <c r="MUR1" s="287" t="s">
        <v>366</v>
      </c>
      <c r="MUS1" s="287" t="s">
        <v>366</v>
      </c>
      <c r="MUT1" s="287" t="s">
        <v>366</v>
      </c>
      <c r="MUU1" s="287" t="s">
        <v>366</v>
      </c>
      <c r="MUV1" s="287" t="s">
        <v>366</v>
      </c>
      <c r="MUW1" s="287" t="s">
        <v>366</v>
      </c>
      <c r="MUX1" s="287" t="s">
        <v>366</v>
      </c>
      <c r="MUY1" s="287" t="s">
        <v>366</v>
      </c>
      <c r="MUZ1" s="287" t="s">
        <v>366</v>
      </c>
      <c r="MVA1" s="287" t="s">
        <v>366</v>
      </c>
      <c r="MVB1" s="287" t="s">
        <v>366</v>
      </c>
      <c r="MVC1" s="287" t="s">
        <v>366</v>
      </c>
      <c r="MVD1" s="287" t="s">
        <v>366</v>
      </c>
      <c r="MVE1" s="287" t="s">
        <v>366</v>
      </c>
      <c r="MVF1" s="287" t="s">
        <v>366</v>
      </c>
      <c r="MVG1" s="287" t="s">
        <v>366</v>
      </c>
      <c r="MVH1" s="287" t="s">
        <v>366</v>
      </c>
      <c r="MVI1" s="287" t="s">
        <v>366</v>
      </c>
      <c r="MVJ1" s="287" t="s">
        <v>366</v>
      </c>
      <c r="MVK1" s="287" t="s">
        <v>366</v>
      </c>
      <c r="MVL1" s="287" t="s">
        <v>366</v>
      </c>
      <c r="MVM1" s="287" t="s">
        <v>366</v>
      </c>
      <c r="MVN1" s="287" t="s">
        <v>366</v>
      </c>
      <c r="MVO1" s="287" t="s">
        <v>366</v>
      </c>
      <c r="MVP1" s="287" t="s">
        <v>366</v>
      </c>
      <c r="MVQ1" s="287" t="s">
        <v>366</v>
      </c>
      <c r="MVR1" s="287" t="s">
        <v>366</v>
      </c>
      <c r="MVS1" s="287" t="s">
        <v>366</v>
      </c>
      <c r="MVT1" s="287" t="s">
        <v>366</v>
      </c>
      <c r="MVU1" s="287" t="s">
        <v>366</v>
      </c>
      <c r="MVV1" s="287" t="s">
        <v>366</v>
      </c>
      <c r="MVW1" s="287" t="s">
        <v>366</v>
      </c>
      <c r="MVX1" s="287" t="s">
        <v>366</v>
      </c>
      <c r="MVY1" s="287" t="s">
        <v>366</v>
      </c>
      <c r="MVZ1" s="287" t="s">
        <v>366</v>
      </c>
      <c r="MWA1" s="287" t="s">
        <v>366</v>
      </c>
      <c r="MWB1" s="287" t="s">
        <v>366</v>
      </c>
      <c r="MWC1" s="287" t="s">
        <v>366</v>
      </c>
      <c r="MWD1" s="287" t="s">
        <v>366</v>
      </c>
      <c r="MWE1" s="287" t="s">
        <v>366</v>
      </c>
      <c r="MWF1" s="287" t="s">
        <v>366</v>
      </c>
      <c r="MWG1" s="287" t="s">
        <v>366</v>
      </c>
      <c r="MWH1" s="287" t="s">
        <v>366</v>
      </c>
      <c r="MWI1" s="287" t="s">
        <v>366</v>
      </c>
      <c r="MWJ1" s="287" t="s">
        <v>366</v>
      </c>
      <c r="MWK1" s="287" t="s">
        <v>366</v>
      </c>
      <c r="MWL1" s="287" t="s">
        <v>366</v>
      </c>
      <c r="MWM1" s="287" t="s">
        <v>366</v>
      </c>
      <c r="MWN1" s="287" t="s">
        <v>366</v>
      </c>
      <c r="MWO1" s="287" t="s">
        <v>366</v>
      </c>
      <c r="MWP1" s="287" t="s">
        <v>366</v>
      </c>
      <c r="MWQ1" s="287" t="s">
        <v>366</v>
      </c>
      <c r="MWR1" s="287" t="s">
        <v>366</v>
      </c>
      <c r="MWS1" s="287" t="s">
        <v>366</v>
      </c>
      <c r="MWT1" s="287" t="s">
        <v>366</v>
      </c>
      <c r="MWU1" s="287" t="s">
        <v>366</v>
      </c>
      <c r="MWV1" s="287" t="s">
        <v>366</v>
      </c>
      <c r="MWW1" s="287" t="s">
        <v>366</v>
      </c>
      <c r="MWX1" s="287" t="s">
        <v>366</v>
      </c>
      <c r="MWY1" s="287" t="s">
        <v>366</v>
      </c>
      <c r="MWZ1" s="287" t="s">
        <v>366</v>
      </c>
      <c r="MXA1" s="287" t="s">
        <v>366</v>
      </c>
      <c r="MXB1" s="287" t="s">
        <v>366</v>
      </c>
      <c r="MXC1" s="287" t="s">
        <v>366</v>
      </c>
      <c r="MXD1" s="287" t="s">
        <v>366</v>
      </c>
      <c r="MXE1" s="287" t="s">
        <v>366</v>
      </c>
      <c r="MXF1" s="287" t="s">
        <v>366</v>
      </c>
      <c r="MXG1" s="287" t="s">
        <v>366</v>
      </c>
      <c r="MXH1" s="287" t="s">
        <v>366</v>
      </c>
      <c r="MXI1" s="287" t="s">
        <v>366</v>
      </c>
      <c r="MXJ1" s="287" t="s">
        <v>366</v>
      </c>
      <c r="MXK1" s="287" t="s">
        <v>366</v>
      </c>
      <c r="MXL1" s="287" t="s">
        <v>366</v>
      </c>
      <c r="MXM1" s="287" t="s">
        <v>366</v>
      </c>
      <c r="MXN1" s="287" t="s">
        <v>366</v>
      </c>
      <c r="MXO1" s="287" t="s">
        <v>366</v>
      </c>
      <c r="MXP1" s="287" t="s">
        <v>366</v>
      </c>
      <c r="MXQ1" s="287" t="s">
        <v>366</v>
      </c>
      <c r="MXR1" s="287" t="s">
        <v>366</v>
      </c>
      <c r="MXS1" s="287" t="s">
        <v>366</v>
      </c>
      <c r="MXT1" s="287" t="s">
        <v>366</v>
      </c>
      <c r="MXU1" s="287" t="s">
        <v>366</v>
      </c>
      <c r="MXV1" s="287" t="s">
        <v>366</v>
      </c>
      <c r="MXW1" s="287" t="s">
        <v>366</v>
      </c>
      <c r="MXX1" s="287" t="s">
        <v>366</v>
      </c>
      <c r="MXY1" s="287" t="s">
        <v>366</v>
      </c>
      <c r="MXZ1" s="287" t="s">
        <v>366</v>
      </c>
      <c r="MYA1" s="287" t="s">
        <v>366</v>
      </c>
      <c r="MYB1" s="287" t="s">
        <v>366</v>
      </c>
      <c r="MYC1" s="287" t="s">
        <v>366</v>
      </c>
      <c r="MYD1" s="287" t="s">
        <v>366</v>
      </c>
      <c r="MYE1" s="287" t="s">
        <v>366</v>
      </c>
      <c r="MYF1" s="287" t="s">
        <v>366</v>
      </c>
      <c r="MYG1" s="287" t="s">
        <v>366</v>
      </c>
      <c r="MYH1" s="287" t="s">
        <v>366</v>
      </c>
      <c r="MYI1" s="287" t="s">
        <v>366</v>
      </c>
      <c r="MYJ1" s="287" t="s">
        <v>366</v>
      </c>
      <c r="MYK1" s="287" t="s">
        <v>366</v>
      </c>
      <c r="MYL1" s="287" t="s">
        <v>366</v>
      </c>
      <c r="MYM1" s="287" t="s">
        <v>366</v>
      </c>
      <c r="MYN1" s="287" t="s">
        <v>366</v>
      </c>
      <c r="MYO1" s="287" t="s">
        <v>366</v>
      </c>
      <c r="MYP1" s="287" t="s">
        <v>366</v>
      </c>
      <c r="MYQ1" s="287" t="s">
        <v>366</v>
      </c>
      <c r="MYR1" s="287" t="s">
        <v>366</v>
      </c>
      <c r="MYS1" s="287" t="s">
        <v>366</v>
      </c>
      <c r="MYT1" s="287" t="s">
        <v>366</v>
      </c>
      <c r="MYU1" s="287" t="s">
        <v>366</v>
      </c>
      <c r="MYV1" s="287" t="s">
        <v>366</v>
      </c>
      <c r="MYW1" s="287" t="s">
        <v>366</v>
      </c>
      <c r="MYX1" s="287" t="s">
        <v>366</v>
      </c>
      <c r="MYY1" s="287" t="s">
        <v>366</v>
      </c>
      <c r="MYZ1" s="287" t="s">
        <v>366</v>
      </c>
      <c r="MZA1" s="287" t="s">
        <v>366</v>
      </c>
      <c r="MZB1" s="287" t="s">
        <v>366</v>
      </c>
      <c r="MZC1" s="287" t="s">
        <v>366</v>
      </c>
      <c r="MZD1" s="287" t="s">
        <v>366</v>
      </c>
      <c r="MZE1" s="287" t="s">
        <v>366</v>
      </c>
      <c r="MZF1" s="287" t="s">
        <v>366</v>
      </c>
      <c r="MZG1" s="287" t="s">
        <v>366</v>
      </c>
      <c r="MZH1" s="287" t="s">
        <v>366</v>
      </c>
      <c r="MZI1" s="287" t="s">
        <v>366</v>
      </c>
      <c r="MZJ1" s="287" t="s">
        <v>366</v>
      </c>
      <c r="MZK1" s="287" t="s">
        <v>366</v>
      </c>
      <c r="MZL1" s="287" t="s">
        <v>366</v>
      </c>
      <c r="MZM1" s="287" t="s">
        <v>366</v>
      </c>
      <c r="MZN1" s="287" t="s">
        <v>366</v>
      </c>
      <c r="MZO1" s="287" t="s">
        <v>366</v>
      </c>
      <c r="MZP1" s="287" t="s">
        <v>366</v>
      </c>
      <c r="MZQ1" s="287" t="s">
        <v>366</v>
      </c>
      <c r="MZR1" s="287" t="s">
        <v>366</v>
      </c>
      <c r="MZS1" s="287" t="s">
        <v>366</v>
      </c>
      <c r="MZT1" s="287" t="s">
        <v>366</v>
      </c>
      <c r="MZU1" s="287" t="s">
        <v>366</v>
      </c>
      <c r="MZV1" s="287" t="s">
        <v>366</v>
      </c>
      <c r="MZW1" s="287" t="s">
        <v>366</v>
      </c>
      <c r="MZX1" s="287" t="s">
        <v>366</v>
      </c>
      <c r="MZY1" s="287" t="s">
        <v>366</v>
      </c>
      <c r="MZZ1" s="287" t="s">
        <v>366</v>
      </c>
      <c r="NAA1" s="287" t="s">
        <v>366</v>
      </c>
      <c r="NAB1" s="287" t="s">
        <v>366</v>
      </c>
      <c r="NAC1" s="287" t="s">
        <v>366</v>
      </c>
      <c r="NAD1" s="287" t="s">
        <v>366</v>
      </c>
      <c r="NAE1" s="287" t="s">
        <v>366</v>
      </c>
      <c r="NAF1" s="287" t="s">
        <v>366</v>
      </c>
      <c r="NAG1" s="287" t="s">
        <v>366</v>
      </c>
      <c r="NAH1" s="287" t="s">
        <v>366</v>
      </c>
      <c r="NAI1" s="287" t="s">
        <v>366</v>
      </c>
      <c r="NAJ1" s="287" t="s">
        <v>366</v>
      </c>
      <c r="NAK1" s="287" t="s">
        <v>366</v>
      </c>
      <c r="NAL1" s="287" t="s">
        <v>366</v>
      </c>
      <c r="NAM1" s="287" t="s">
        <v>366</v>
      </c>
      <c r="NAN1" s="287" t="s">
        <v>366</v>
      </c>
      <c r="NAO1" s="287" t="s">
        <v>366</v>
      </c>
      <c r="NAP1" s="287" t="s">
        <v>366</v>
      </c>
      <c r="NAQ1" s="287" t="s">
        <v>366</v>
      </c>
      <c r="NAR1" s="287" t="s">
        <v>366</v>
      </c>
      <c r="NAS1" s="287" t="s">
        <v>366</v>
      </c>
      <c r="NAT1" s="287" t="s">
        <v>366</v>
      </c>
      <c r="NAU1" s="287" t="s">
        <v>366</v>
      </c>
      <c r="NAV1" s="287" t="s">
        <v>366</v>
      </c>
      <c r="NAW1" s="287" t="s">
        <v>366</v>
      </c>
      <c r="NAX1" s="287" t="s">
        <v>366</v>
      </c>
      <c r="NAY1" s="287" t="s">
        <v>366</v>
      </c>
      <c r="NAZ1" s="287" t="s">
        <v>366</v>
      </c>
      <c r="NBA1" s="287" t="s">
        <v>366</v>
      </c>
      <c r="NBB1" s="287" t="s">
        <v>366</v>
      </c>
      <c r="NBC1" s="287" t="s">
        <v>366</v>
      </c>
      <c r="NBD1" s="287" t="s">
        <v>366</v>
      </c>
      <c r="NBE1" s="287" t="s">
        <v>366</v>
      </c>
      <c r="NBF1" s="287" t="s">
        <v>366</v>
      </c>
      <c r="NBG1" s="287" t="s">
        <v>366</v>
      </c>
      <c r="NBH1" s="287" t="s">
        <v>366</v>
      </c>
      <c r="NBI1" s="287" t="s">
        <v>366</v>
      </c>
      <c r="NBJ1" s="287" t="s">
        <v>366</v>
      </c>
      <c r="NBK1" s="287" t="s">
        <v>366</v>
      </c>
      <c r="NBL1" s="287" t="s">
        <v>366</v>
      </c>
      <c r="NBM1" s="287" t="s">
        <v>366</v>
      </c>
      <c r="NBN1" s="287" t="s">
        <v>366</v>
      </c>
      <c r="NBO1" s="287" t="s">
        <v>366</v>
      </c>
      <c r="NBP1" s="287" t="s">
        <v>366</v>
      </c>
      <c r="NBQ1" s="287" t="s">
        <v>366</v>
      </c>
      <c r="NBR1" s="287" t="s">
        <v>366</v>
      </c>
      <c r="NBS1" s="287" t="s">
        <v>366</v>
      </c>
      <c r="NBT1" s="287" t="s">
        <v>366</v>
      </c>
      <c r="NBU1" s="287" t="s">
        <v>366</v>
      </c>
      <c r="NBV1" s="287" t="s">
        <v>366</v>
      </c>
      <c r="NBW1" s="287" t="s">
        <v>366</v>
      </c>
      <c r="NBX1" s="287" t="s">
        <v>366</v>
      </c>
      <c r="NBY1" s="287" t="s">
        <v>366</v>
      </c>
      <c r="NBZ1" s="287" t="s">
        <v>366</v>
      </c>
      <c r="NCA1" s="287" t="s">
        <v>366</v>
      </c>
      <c r="NCB1" s="287" t="s">
        <v>366</v>
      </c>
      <c r="NCC1" s="287" t="s">
        <v>366</v>
      </c>
      <c r="NCD1" s="287" t="s">
        <v>366</v>
      </c>
      <c r="NCE1" s="287" t="s">
        <v>366</v>
      </c>
      <c r="NCF1" s="287" t="s">
        <v>366</v>
      </c>
      <c r="NCG1" s="287" t="s">
        <v>366</v>
      </c>
      <c r="NCH1" s="287" t="s">
        <v>366</v>
      </c>
      <c r="NCI1" s="287" t="s">
        <v>366</v>
      </c>
      <c r="NCJ1" s="287" t="s">
        <v>366</v>
      </c>
      <c r="NCK1" s="287" t="s">
        <v>366</v>
      </c>
      <c r="NCL1" s="287" t="s">
        <v>366</v>
      </c>
      <c r="NCM1" s="287" t="s">
        <v>366</v>
      </c>
      <c r="NCN1" s="287" t="s">
        <v>366</v>
      </c>
      <c r="NCO1" s="287" t="s">
        <v>366</v>
      </c>
      <c r="NCP1" s="287" t="s">
        <v>366</v>
      </c>
      <c r="NCQ1" s="287" t="s">
        <v>366</v>
      </c>
      <c r="NCR1" s="287" t="s">
        <v>366</v>
      </c>
      <c r="NCS1" s="287" t="s">
        <v>366</v>
      </c>
      <c r="NCT1" s="287" t="s">
        <v>366</v>
      </c>
      <c r="NCU1" s="287" t="s">
        <v>366</v>
      </c>
      <c r="NCV1" s="287" t="s">
        <v>366</v>
      </c>
      <c r="NCW1" s="287" t="s">
        <v>366</v>
      </c>
      <c r="NCX1" s="287" t="s">
        <v>366</v>
      </c>
      <c r="NCY1" s="287" t="s">
        <v>366</v>
      </c>
      <c r="NCZ1" s="287" t="s">
        <v>366</v>
      </c>
      <c r="NDA1" s="287" t="s">
        <v>366</v>
      </c>
      <c r="NDB1" s="287" t="s">
        <v>366</v>
      </c>
      <c r="NDC1" s="287" t="s">
        <v>366</v>
      </c>
      <c r="NDD1" s="287" t="s">
        <v>366</v>
      </c>
      <c r="NDE1" s="287" t="s">
        <v>366</v>
      </c>
      <c r="NDF1" s="287" t="s">
        <v>366</v>
      </c>
      <c r="NDG1" s="287" t="s">
        <v>366</v>
      </c>
      <c r="NDH1" s="287" t="s">
        <v>366</v>
      </c>
      <c r="NDI1" s="287" t="s">
        <v>366</v>
      </c>
      <c r="NDJ1" s="287" t="s">
        <v>366</v>
      </c>
      <c r="NDK1" s="287" t="s">
        <v>366</v>
      </c>
      <c r="NDL1" s="287" t="s">
        <v>366</v>
      </c>
      <c r="NDM1" s="287" t="s">
        <v>366</v>
      </c>
      <c r="NDN1" s="287" t="s">
        <v>366</v>
      </c>
      <c r="NDO1" s="287" t="s">
        <v>366</v>
      </c>
      <c r="NDP1" s="287" t="s">
        <v>366</v>
      </c>
      <c r="NDQ1" s="287" t="s">
        <v>366</v>
      </c>
      <c r="NDR1" s="287" t="s">
        <v>366</v>
      </c>
      <c r="NDS1" s="287" t="s">
        <v>366</v>
      </c>
      <c r="NDT1" s="287" t="s">
        <v>366</v>
      </c>
      <c r="NDU1" s="287" t="s">
        <v>366</v>
      </c>
      <c r="NDV1" s="287" t="s">
        <v>366</v>
      </c>
      <c r="NDW1" s="287" t="s">
        <v>366</v>
      </c>
      <c r="NDX1" s="287" t="s">
        <v>366</v>
      </c>
      <c r="NDY1" s="287" t="s">
        <v>366</v>
      </c>
      <c r="NDZ1" s="287" t="s">
        <v>366</v>
      </c>
      <c r="NEA1" s="287" t="s">
        <v>366</v>
      </c>
      <c r="NEB1" s="287" t="s">
        <v>366</v>
      </c>
      <c r="NEC1" s="287" t="s">
        <v>366</v>
      </c>
      <c r="NED1" s="287" t="s">
        <v>366</v>
      </c>
      <c r="NEE1" s="287" t="s">
        <v>366</v>
      </c>
      <c r="NEF1" s="287" t="s">
        <v>366</v>
      </c>
      <c r="NEG1" s="287" t="s">
        <v>366</v>
      </c>
      <c r="NEH1" s="287" t="s">
        <v>366</v>
      </c>
      <c r="NEI1" s="287" t="s">
        <v>366</v>
      </c>
      <c r="NEJ1" s="287" t="s">
        <v>366</v>
      </c>
      <c r="NEK1" s="287" t="s">
        <v>366</v>
      </c>
      <c r="NEL1" s="287" t="s">
        <v>366</v>
      </c>
      <c r="NEM1" s="287" t="s">
        <v>366</v>
      </c>
      <c r="NEN1" s="287" t="s">
        <v>366</v>
      </c>
      <c r="NEO1" s="287" t="s">
        <v>366</v>
      </c>
      <c r="NEP1" s="287" t="s">
        <v>366</v>
      </c>
      <c r="NEQ1" s="287" t="s">
        <v>366</v>
      </c>
      <c r="NER1" s="287" t="s">
        <v>366</v>
      </c>
      <c r="NES1" s="287" t="s">
        <v>366</v>
      </c>
      <c r="NET1" s="287" t="s">
        <v>366</v>
      </c>
      <c r="NEU1" s="287" t="s">
        <v>366</v>
      </c>
      <c r="NEV1" s="287" t="s">
        <v>366</v>
      </c>
      <c r="NEW1" s="287" t="s">
        <v>366</v>
      </c>
      <c r="NEX1" s="287" t="s">
        <v>366</v>
      </c>
      <c r="NEY1" s="287" t="s">
        <v>366</v>
      </c>
      <c r="NEZ1" s="287" t="s">
        <v>366</v>
      </c>
      <c r="NFA1" s="287" t="s">
        <v>366</v>
      </c>
      <c r="NFB1" s="287" t="s">
        <v>366</v>
      </c>
      <c r="NFC1" s="287" t="s">
        <v>366</v>
      </c>
      <c r="NFD1" s="287" t="s">
        <v>366</v>
      </c>
      <c r="NFE1" s="287" t="s">
        <v>366</v>
      </c>
      <c r="NFF1" s="287" t="s">
        <v>366</v>
      </c>
      <c r="NFG1" s="287" t="s">
        <v>366</v>
      </c>
      <c r="NFH1" s="287" t="s">
        <v>366</v>
      </c>
      <c r="NFI1" s="287" t="s">
        <v>366</v>
      </c>
      <c r="NFJ1" s="287" t="s">
        <v>366</v>
      </c>
      <c r="NFK1" s="287" t="s">
        <v>366</v>
      </c>
      <c r="NFL1" s="287" t="s">
        <v>366</v>
      </c>
      <c r="NFM1" s="287" t="s">
        <v>366</v>
      </c>
      <c r="NFN1" s="287" t="s">
        <v>366</v>
      </c>
      <c r="NFO1" s="287" t="s">
        <v>366</v>
      </c>
      <c r="NFP1" s="287" t="s">
        <v>366</v>
      </c>
      <c r="NFQ1" s="287" t="s">
        <v>366</v>
      </c>
      <c r="NFR1" s="287" t="s">
        <v>366</v>
      </c>
      <c r="NFS1" s="287" t="s">
        <v>366</v>
      </c>
      <c r="NFT1" s="287" t="s">
        <v>366</v>
      </c>
      <c r="NFU1" s="287" t="s">
        <v>366</v>
      </c>
      <c r="NFV1" s="287" t="s">
        <v>366</v>
      </c>
      <c r="NFW1" s="287" t="s">
        <v>366</v>
      </c>
      <c r="NFX1" s="287" t="s">
        <v>366</v>
      </c>
      <c r="NFY1" s="287" t="s">
        <v>366</v>
      </c>
      <c r="NFZ1" s="287" t="s">
        <v>366</v>
      </c>
      <c r="NGA1" s="287" t="s">
        <v>366</v>
      </c>
      <c r="NGB1" s="287" t="s">
        <v>366</v>
      </c>
      <c r="NGC1" s="287" t="s">
        <v>366</v>
      </c>
      <c r="NGD1" s="287" t="s">
        <v>366</v>
      </c>
      <c r="NGE1" s="287" t="s">
        <v>366</v>
      </c>
      <c r="NGF1" s="287" t="s">
        <v>366</v>
      </c>
      <c r="NGG1" s="287" t="s">
        <v>366</v>
      </c>
      <c r="NGH1" s="287" t="s">
        <v>366</v>
      </c>
      <c r="NGI1" s="287" t="s">
        <v>366</v>
      </c>
      <c r="NGJ1" s="287" t="s">
        <v>366</v>
      </c>
      <c r="NGK1" s="287" t="s">
        <v>366</v>
      </c>
      <c r="NGL1" s="287" t="s">
        <v>366</v>
      </c>
      <c r="NGM1" s="287" t="s">
        <v>366</v>
      </c>
      <c r="NGN1" s="287" t="s">
        <v>366</v>
      </c>
      <c r="NGO1" s="287" t="s">
        <v>366</v>
      </c>
      <c r="NGP1" s="287" t="s">
        <v>366</v>
      </c>
      <c r="NGQ1" s="287" t="s">
        <v>366</v>
      </c>
      <c r="NGR1" s="287" t="s">
        <v>366</v>
      </c>
      <c r="NGS1" s="287" t="s">
        <v>366</v>
      </c>
      <c r="NGT1" s="287" t="s">
        <v>366</v>
      </c>
      <c r="NGU1" s="287" t="s">
        <v>366</v>
      </c>
      <c r="NGV1" s="287" t="s">
        <v>366</v>
      </c>
      <c r="NGW1" s="287" t="s">
        <v>366</v>
      </c>
      <c r="NGX1" s="287" t="s">
        <v>366</v>
      </c>
      <c r="NGY1" s="287" t="s">
        <v>366</v>
      </c>
      <c r="NGZ1" s="287" t="s">
        <v>366</v>
      </c>
      <c r="NHA1" s="287" t="s">
        <v>366</v>
      </c>
      <c r="NHB1" s="287" t="s">
        <v>366</v>
      </c>
      <c r="NHC1" s="287" t="s">
        <v>366</v>
      </c>
      <c r="NHD1" s="287" t="s">
        <v>366</v>
      </c>
      <c r="NHE1" s="287" t="s">
        <v>366</v>
      </c>
      <c r="NHF1" s="287" t="s">
        <v>366</v>
      </c>
      <c r="NHG1" s="287" t="s">
        <v>366</v>
      </c>
      <c r="NHH1" s="287" t="s">
        <v>366</v>
      </c>
      <c r="NHI1" s="287" t="s">
        <v>366</v>
      </c>
      <c r="NHJ1" s="287" t="s">
        <v>366</v>
      </c>
      <c r="NHK1" s="287" t="s">
        <v>366</v>
      </c>
      <c r="NHL1" s="287" t="s">
        <v>366</v>
      </c>
      <c r="NHM1" s="287" t="s">
        <v>366</v>
      </c>
      <c r="NHN1" s="287" t="s">
        <v>366</v>
      </c>
      <c r="NHO1" s="287" t="s">
        <v>366</v>
      </c>
      <c r="NHP1" s="287" t="s">
        <v>366</v>
      </c>
      <c r="NHQ1" s="287" t="s">
        <v>366</v>
      </c>
      <c r="NHR1" s="287" t="s">
        <v>366</v>
      </c>
      <c r="NHS1" s="287" t="s">
        <v>366</v>
      </c>
      <c r="NHT1" s="287" t="s">
        <v>366</v>
      </c>
      <c r="NHU1" s="287" t="s">
        <v>366</v>
      </c>
      <c r="NHV1" s="287" t="s">
        <v>366</v>
      </c>
      <c r="NHW1" s="287" t="s">
        <v>366</v>
      </c>
      <c r="NHX1" s="287" t="s">
        <v>366</v>
      </c>
      <c r="NHY1" s="287" t="s">
        <v>366</v>
      </c>
      <c r="NHZ1" s="287" t="s">
        <v>366</v>
      </c>
      <c r="NIA1" s="287" t="s">
        <v>366</v>
      </c>
      <c r="NIB1" s="287" t="s">
        <v>366</v>
      </c>
      <c r="NIC1" s="287" t="s">
        <v>366</v>
      </c>
      <c r="NID1" s="287" t="s">
        <v>366</v>
      </c>
      <c r="NIE1" s="287" t="s">
        <v>366</v>
      </c>
      <c r="NIF1" s="287" t="s">
        <v>366</v>
      </c>
      <c r="NIG1" s="287" t="s">
        <v>366</v>
      </c>
      <c r="NIH1" s="287" t="s">
        <v>366</v>
      </c>
      <c r="NII1" s="287" t="s">
        <v>366</v>
      </c>
      <c r="NIJ1" s="287" t="s">
        <v>366</v>
      </c>
      <c r="NIK1" s="287" t="s">
        <v>366</v>
      </c>
      <c r="NIL1" s="287" t="s">
        <v>366</v>
      </c>
      <c r="NIM1" s="287" t="s">
        <v>366</v>
      </c>
      <c r="NIN1" s="287" t="s">
        <v>366</v>
      </c>
      <c r="NIO1" s="287" t="s">
        <v>366</v>
      </c>
      <c r="NIP1" s="287" t="s">
        <v>366</v>
      </c>
      <c r="NIQ1" s="287" t="s">
        <v>366</v>
      </c>
      <c r="NIR1" s="287" t="s">
        <v>366</v>
      </c>
      <c r="NIS1" s="287" t="s">
        <v>366</v>
      </c>
      <c r="NIT1" s="287" t="s">
        <v>366</v>
      </c>
      <c r="NIU1" s="287" t="s">
        <v>366</v>
      </c>
      <c r="NIV1" s="287" t="s">
        <v>366</v>
      </c>
      <c r="NIW1" s="287" t="s">
        <v>366</v>
      </c>
      <c r="NIX1" s="287" t="s">
        <v>366</v>
      </c>
      <c r="NIY1" s="287" t="s">
        <v>366</v>
      </c>
      <c r="NIZ1" s="287" t="s">
        <v>366</v>
      </c>
      <c r="NJA1" s="287" t="s">
        <v>366</v>
      </c>
      <c r="NJB1" s="287" t="s">
        <v>366</v>
      </c>
      <c r="NJC1" s="287" t="s">
        <v>366</v>
      </c>
      <c r="NJD1" s="287" t="s">
        <v>366</v>
      </c>
      <c r="NJE1" s="287" t="s">
        <v>366</v>
      </c>
      <c r="NJF1" s="287" t="s">
        <v>366</v>
      </c>
      <c r="NJG1" s="287" t="s">
        <v>366</v>
      </c>
      <c r="NJH1" s="287" t="s">
        <v>366</v>
      </c>
      <c r="NJI1" s="287" t="s">
        <v>366</v>
      </c>
      <c r="NJJ1" s="287" t="s">
        <v>366</v>
      </c>
      <c r="NJK1" s="287" t="s">
        <v>366</v>
      </c>
      <c r="NJL1" s="287" t="s">
        <v>366</v>
      </c>
      <c r="NJM1" s="287" t="s">
        <v>366</v>
      </c>
      <c r="NJN1" s="287" t="s">
        <v>366</v>
      </c>
      <c r="NJO1" s="287" t="s">
        <v>366</v>
      </c>
      <c r="NJP1" s="287" t="s">
        <v>366</v>
      </c>
      <c r="NJQ1" s="287" t="s">
        <v>366</v>
      </c>
      <c r="NJR1" s="287" t="s">
        <v>366</v>
      </c>
      <c r="NJS1" s="287" t="s">
        <v>366</v>
      </c>
      <c r="NJT1" s="287" t="s">
        <v>366</v>
      </c>
      <c r="NJU1" s="287" t="s">
        <v>366</v>
      </c>
      <c r="NJV1" s="287" t="s">
        <v>366</v>
      </c>
      <c r="NJW1" s="287" t="s">
        <v>366</v>
      </c>
      <c r="NJX1" s="287" t="s">
        <v>366</v>
      </c>
      <c r="NJY1" s="287" t="s">
        <v>366</v>
      </c>
      <c r="NJZ1" s="287" t="s">
        <v>366</v>
      </c>
      <c r="NKA1" s="287" t="s">
        <v>366</v>
      </c>
      <c r="NKB1" s="287" t="s">
        <v>366</v>
      </c>
      <c r="NKC1" s="287" t="s">
        <v>366</v>
      </c>
      <c r="NKD1" s="287" t="s">
        <v>366</v>
      </c>
      <c r="NKE1" s="287" t="s">
        <v>366</v>
      </c>
      <c r="NKF1" s="287" t="s">
        <v>366</v>
      </c>
      <c r="NKG1" s="287" t="s">
        <v>366</v>
      </c>
      <c r="NKH1" s="287" t="s">
        <v>366</v>
      </c>
      <c r="NKI1" s="287" t="s">
        <v>366</v>
      </c>
      <c r="NKJ1" s="287" t="s">
        <v>366</v>
      </c>
      <c r="NKK1" s="287" t="s">
        <v>366</v>
      </c>
      <c r="NKL1" s="287" t="s">
        <v>366</v>
      </c>
      <c r="NKM1" s="287" t="s">
        <v>366</v>
      </c>
      <c r="NKN1" s="287" t="s">
        <v>366</v>
      </c>
      <c r="NKO1" s="287" t="s">
        <v>366</v>
      </c>
      <c r="NKP1" s="287" t="s">
        <v>366</v>
      </c>
      <c r="NKQ1" s="287" t="s">
        <v>366</v>
      </c>
      <c r="NKR1" s="287" t="s">
        <v>366</v>
      </c>
      <c r="NKS1" s="287" t="s">
        <v>366</v>
      </c>
      <c r="NKT1" s="287" t="s">
        <v>366</v>
      </c>
      <c r="NKU1" s="287" t="s">
        <v>366</v>
      </c>
      <c r="NKV1" s="287" t="s">
        <v>366</v>
      </c>
      <c r="NKW1" s="287" t="s">
        <v>366</v>
      </c>
      <c r="NKX1" s="287" t="s">
        <v>366</v>
      </c>
      <c r="NKY1" s="287" t="s">
        <v>366</v>
      </c>
      <c r="NKZ1" s="287" t="s">
        <v>366</v>
      </c>
      <c r="NLA1" s="287" t="s">
        <v>366</v>
      </c>
      <c r="NLB1" s="287" t="s">
        <v>366</v>
      </c>
      <c r="NLC1" s="287" t="s">
        <v>366</v>
      </c>
      <c r="NLD1" s="287" t="s">
        <v>366</v>
      </c>
      <c r="NLE1" s="287" t="s">
        <v>366</v>
      </c>
      <c r="NLF1" s="287" t="s">
        <v>366</v>
      </c>
      <c r="NLG1" s="287" t="s">
        <v>366</v>
      </c>
      <c r="NLH1" s="287" t="s">
        <v>366</v>
      </c>
      <c r="NLI1" s="287" t="s">
        <v>366</v>
      </c>
      <c r="NLJ1" s="287" t="s">
        <v>366</v>
      </c>
      <c r="NLK1" s="287" t="s">
        <v>366</v>
      </c>
      <c r="NLL1" s="287" t="s">
        <v>366</v>
      </c>
      <c r="NLM1" s="287" t="s">
        <v>366</v>
      </c>
      <c r="NLN1" s="287" t="s">
        <v>366</v>
      </c>
      <c r="NLO1" s="287" t="s">
        <v>366</v>
      </c>
      <c r="NLP1" s="287" t="s">
        <v>366</v>
      </c>
      <c r="NLQ1" s="287" t="s">
        <v>366</v>
      </c>
      <c r="NLR1" s="287" t="s">
        <v>366</v>
      </c>
      <c r="NLS1" s="287" t="s">
        <v>366</v>
      </c>
      <c r="NLT1" s="287" t="s">
        <v>366</v>
      </c>
      <c r="NLU1" s="287" t="s">
        <v>366</v>
      </c>
      <c r="NLV1" s="287" t="s">
        <v>366</v>
      </c>
      <c r="NLW1" s="287" t="s">
        <v>366</v>
      </c>
      <c r="NLX1" s="287" t="s">
        <v>366</v>
      </c>
      <c r="NLY1" s="287" t="s">
        <v>366</v>
      </c>
      <c r="NLZ1" s="287" t="s">
        <v>366</v>
      </c>
      <c r="NMA1" s="287" t="s">
        <v>366</v>
      </c>
      <c r="NMB1" s="287" t="s">
        <v>366</v>
      </c>
      <c r="NMC1" s="287" t="s">
        <v>366</v>
      </c>
      <c r="NMD1" s="287" t="s">
        <v>366</v>
      </c>
      <c r="NME1" s="287" t="s">
        <v>366</v>
      </c>
      <c r="NMF1" s="287" t="s">
        <v>366</v>
      </c>
      <c r="NMG1" s="287" t="s">
        <v>366</v>
      </c>
      <c r="NMH1" s="287" t="s">
        <v>366</v>
      </c>
      <c r="NMI1" s="287" t="s">
        <v>366</v>
      </c>
      <c r="NMJ1" s="287" t="s">
        <v>366</v>
      </c>
      <c r="NMK1" s="287" t="s">
        <v>366</v>
      </c>
      <c r="NML1" s="287" t="s">
        <v>366</v>
      </c>
      <c r="NMM1" s="287" t="s">
        <v>366</v>
      </c>
      <c r="NMN1" s="287" t="s">
        <v>366</v>
      </c>
      <c r="NMO1" s="287" t="s">
        <v>366</v>
      </c>
      <c r="NMP1" s="287" t="s">
        <v>366</v>
      </c>
      <c r="NMQ1" s="287" t="s">
        <v>366</v>
      </c>
      <c r="NMR1" s="287" t="s">
        <v>366</v>
      </c>
      <c r="NMS1" s="287" t="s">
        <v>366</v>
      </c>
      <c r="NMT1" s="287" t="s">
        <v>366</v>
      </c>
      <c r="NMU1" s="287" t="s">
        <v>366</v>
      </c>
      <c r="NMV1" s="287" t="s">
        <v>366</v>
      </c>
      <c r="NMW1" s="287" t="s">
        <v>366</v>
      </c>
      <c r="NMX1" s="287" t="s">
        <v>366</v>
      </c>
      <c r="NMY1" s="287" t="s">
        <v>366</v>
      </c>
      <c r="NMZ1" s="287" t="s">
        <v>366</v>
      </c>
      <c r="NNA1" s="287" t="s">
        <v>366</v>
      </c>
      <c r="NNB1" s="287" t="s">
        <v>366</v>
      </c>
      <c r="NNC1" s="287" t="s">
        <v>366</v>
      </c>
      <c r="NND1" s="287" t="s">
        <v>366</v>
      </c>
      <c r="NNE1" s="287" t="s">
        <v>366</v>
      </c>
      <c r="NNF1" s="287" t="s">
        <v>366</v>
      </c>
      <c r="NNG1" s="287" t="s">
        <v>366</v>
      </c>
      <c r="NNH1" s="287" t="s">
        <v>366</v>
      </c>
      <c r="NNI1" s="287" t="s">
        <v>366</v>
      </c>
      <c r="NNJ1" s="287" t="s">
        <v>366</v>
      </c>
      <c r="NNK1" s="287" t="s">
        <v>366</v>
      </c>
      <c r="NNL1" s="287" t="s">
        <v>366</v>
      </c>
      <c r="NNM1" s="287" t="s">
        <v>366</v>
      </c>
      <c r="NNN1" s="287" t="s">
        <v>366</v>
      </c>
      <c r="NNO1" s="287" t="s">
        <v>366</v>
      </c>
      <c r="NNP1" s="287" t="s">
        <v>366</v>
      </c>
      <c r="NNQ1" s="287" t="s">
        <v>366</v>
      </c>
      <c r="NNR1" s="287" t="s">
        <v>366</v>
      </c>
      <c r="NNS1" s="287" t="s">
        <v>366</v>
      </c>
      <c r="NNT1" s="287" t="s">
        <v>366</v>
      </c>
      <c r="NNU1" s="287" t="s">
        <v>366</v>
      </c>
      <c r="NNV1" s="287" t="s">
        <v>366</v>
      </c>
      <c r="NNW1" s="287" t="s">
        <v>366</v>
      </c>
      <c r="NNX1" s="287" t="s">
        <v>366</v>
      </c>
      <c r="NNY1" s="287" t="s">
        <v>366</v>
      </c>
      <c r="NNZ1" s="287" t="s">
        <v>366</v>
      </c>
      <c r="NOA1" s="287" t="s">
        <v>366</v>
      </c>
      <c r="NOB1" s="287" t="s">
        <v>366</v>
      </c>
      <c r="NOC1" s="287" t="s">
        <v>366</v>
      </c>
      <c r="NOD1" s="287" t="s">
        <v>366</v>
      </c>
      <c r="NOE1" s="287" t="s">
        <v>366</v>
      </c>
      <c r="NOF1" s="287" t="s">
        <v>366</v>
      </c>
      <c r="NOG1" s="287" t="s">
        <v>366</v>
      </c>
      <c r="NOH1" s="287" t="s">
        <v>366</v>
      </c>
      <c r="NOI1" s="287" t="s">
        <v>366</v>
      </c>
      <c r="NOJ1" s="287" t="s">
        <v>366</v>
      </c>
      <c r="NOK1" s="287" t="s">
        <v>366</v>
      </c>
      <c r="NOL1" s="287" t="s">
        <v>366</v>
      </c>
      <c r="NOM1" s="287" t="s">
        <v>366</v>
      </c>
      <c r="NON1" s="287" t="s">
        <v>366</v>
      </c>
      <c r="NOO1" s="287" t="s">
        <v>366</v>
      </c>
      <c r="NOP1" s="287" t="s">
        <v>366</v>
      </c>
      <c r="NOQ1" s="287" t="s">
        <v>366</v>
      </c>
      <c r="NOR1" s="287" t="s">
        <v>366</v>
      </c>
      <c r="NOS1" s="287" t="s">
        <v>366</v>
      </c>
      <c r="NOT1" s="287" t="s">
        <v>366</v>
      </c>
      <c r="NOU1" s="287" t="s">
        <v>366</v>
      </c>
      <c r="NOV1" s="287" t="s">
        <v>366</v>
      </c>
      <c r="NOW1" s="287" t="s">
        <v>366</v>
      </c>
      <c r="NOX1" s="287" t="s">
        <v>366</v>
      </c>
      <c r="NOY1" s="287" t="s">
        <v>366</v>
      </c>
      <c r="NOZ1" s="287" t="s">
        <v>366</v>
      </c>
      <c r="NPA1" s="287" t="s">
        <v>366</v>
      </c>
      <c r="NPB1" s="287" t="s">
        <v>366</v>
      </c>
      <c r="NPC1" s="287" t="s">
        <v>366</v>
      </c>
      <c r="NPD1" s="287" t="s">
        <v>366</v>
      </c>
      <c r="NPE1" s="287" t="s">
        <v>366</v>
      </c>
      <c r="NPF1" s="287" t="s">
        <v>366</v>
      </c>
      <c r="NPG1" s="287" t="s">
        <v>366</v>
      </c>
      <c r="NPH1" s="287" t="s">
        <v>366</v>
      </c>
      <c r="NPI1" s="287" t="s">
        <v>366</v>
      </c>
      <c r="NPJ1" s="287" t="s">
        <v>366</v>
      </c>
      <c r="NPK1" s="287" t="s">
        <v>366</v>
      </c>
      <c r="NPL1" s="287" t="s">
        <v>366</v>
      </c>
      <c r="NPM1" s="287" t="s">
        <v>366</v>
      </c>
      <c r="NPN1" s="287" t="s">
        <v>366</v>
      </c>
      <c r="NPO1" s="287" t="s">
        <v>366</v>
      </c>
      <c r="NPP1" s="287" t="s">
        <v>366</v>
      </c>
      <c r="NPQ1" s="287" t="s">
        <v>366</v>
      </c>
      <c r="NPR1" s="287" t="s">
        <v>366</v>
      </c>
      <c r="NPS1" s="287" t="s">
        <v>366</v>
      </c>
      <c r="NPT1" s="287" t="s">
        <v>366</v>
      </c>
      <c r="NPU1" s="287" t="s">
        <v>366</v>
      </c>
      <c r="NPV1" s="287" t="s">
        <v>366</v>
      </c>
      <c r="NPW1" s="287" t="s">
        <v>366</v>
      </c>
      <c r="NPX1" s="287" t="s">
        <v>366</v>
      </c>
      <c r="NPY1" s="287" t="s">
        <v>366</v>
      </c>
      <c r="NPZ1" s="287" t="s">
        <v>366</v>
      </c>
      <c r="NQA1" s="287" t="s">
        <v>366</v>
      </c>
      <c r="NQB1" s="287" t="s">
        <v>366</v>
      </c>
      <c r="NQC1" s="287" t="s">
        <v>366</v>
      </c>
      <c r="NQD1" s="287" t="s">
        <v>366</v>
      </c>
      <c r="NQE1" s="287" t="s">
        <v>366</v>
      </c>
      <c r="NQF1" s="287" t="s">
        <v>366</v>
      </c>
      <c r="NQG1" s="287" t="s">
        <v>366</v>
      </c>
      <c r="NQH1" s="287" t="s">
        <v>366</v>
      </c>
      <c r="NQI1" s="287" t="s">
        <v>366</v>
      </c>
      <c r="NQJ1" s="287" t="s">
        <v>366</v>
      </c>
      <c r="NQK1" s="287" t="s">
        <v>366</v>
      </c>
      <c r="NQL1" s="287" t="s">
        <v>366</v>
      </c>
      <c r="NQM1" s="287" t="s">
        <v>366</v>
      </c>
      <c r="NQN1" s="287" t="s">
        <v>366</v>
      </c>
      <c r="NQO1" s="287" t="s">
        <v>366</v>
      </c>
      <c r="NQP1" s="287" t="s">
        <v>366</v>
      </c>
      <c r="NQQ1" s="287" t="s">
        <v>366</v>
      </c>
      <c r="NQR1" s="287" t="s">
        <v>366</v>
      </c>
      <c r="NQS1" s="287" t="s">
        <v>366</v>
      </c>
      <c r="NQT1" s="287" t="s">
        <v>366</v>
      </c>
      <c r="NQU1" s="287" t="s">
        <v>366</v>
      </c>
      <c r="NQV1" s="287" t="s">
        <v>366</v>
      </c>
      <c r="NQW1" s="287" t="s">
        <v>366</v>
      </c>
      <c r="NQX1" s="287" t="s">
        <v>366</v>
      </c>
      <c r="NQY1" s="287" t="s">
        <v>366</v>
      </c>
      <c r="NQZ1" s="287" t="s">
        <v>366</v>
      </c>
      <c r="NRA1" s="287" t="s">
        <v>366</v>
      </c>
      <c r="NRB1" s="287" t="s">
        <v>366</v>
      </c>
      <c r="NRC1" s="287" t="s">
        <v>366</v>
      </c>
      <c r="NRD1" s="287" t="s">
        <v>366</v>
      </c>
      <c r="NRE1" s="287" t="s">
        <v>366</v>
      </c>
      <c r="NRF1" s="287" t="s">
        <v>366</v>
      </c>
      <c r="NRG1" s="287" t="s">
        <v>366</v>
      </c>
      <c r="NRH1" s="287" t="s">
        <v>366</v>
      </c>
      <c r="NRI1" s="287" t="s">
        <v>366</v>
      </c>
      <c r="NRJ1" s="287" t="s">
        <v>366</v>
      </c>
      <c r="NRK1" s="287" t="s">
        <v>366</v>
      </c>
      <c r="NRL1" s="287" t="s">
        <v>366</v>
      </c>
      <c r="NRM1" s="287" t="s">
        <v>366</v>
      </c>
      <c r="NRN1" s="287" t="s">
        <v>366</v>
      </c>
      <c r="NRO1" s="287" t="s">
        <v>366</v>
      </c>
      <c r="NRP1" s="287" t="s">
        <v>366</v>
      </c>
      <c r="NRQ1" s="287" t="s">
        <v>366</v>
      </c>
      <c r="NRR1" s="287" t="s">
        <v>366</v>
      </c>
      <c r="NRS1" s="287" t="s">
        <v>366</v>
      </c>
      <c r="NRT1" s="287" t="s">
        <v>366</v>
      </c>
      <c r="NRU1" s="287" t="s">
        <v>366</v>
      </c>
      <c r="NRV1" s="287" t="s">
        <v>366</v>
      </c>
      <c r="NRW1" s="287" t="s">
        <v>366</v>
      </c>
      <c r="NRX1" s="287" t="s">
        <v>366</v>
      </c>
      <c r="NRY1" s="287" t="s">
        <v>366</v>
      </c>
      <c r="NRZ1" s="287" t="s">
        <v>366</v>
      </c>
      <c r="NSA1" s="287" t="s">
        <v>366</v>
      </c>
      <c r="NSB1" s="287" t="s">
        <v>366</v>
      </c>
      <c r="NSC1" s="287" t="s">
        <v>366</v>
      </c>
      <c r="NSD1" s="287" t="s">
        <v>366</v>
      </c>
      <c r="NSE1" s="287" t="s">
        <v>366</v>
      </c>
      <c r="NSF1" s="287" t="s">
        <v>366</v>
      </c>
      <c r="NSG1" s="287" t="s">
        <v>366</v>
      </c>
      <c r="NSH1" s="287" t="s">
        <v>366</v>
      </c>
      <c r="NSI1" s="287" t="s">
        <v>366</v>
      </c>
      <c r="NSJ1" s="287" t="s">
        <v>366</v>
      </c>
      <c r="NSK1" s="287" t="s">
        <v>366</v>
      </c>
      <c r="NSL1" s="287" t="s">
        <v>366</v>
      </c>
      <c r="NSM1" s="287" t="s">
        <v>366</v>
      </c>
      <c r="NSN1" s="287" t="s">
        <v>366</v>
      </c>
      <c r="NSO1" s="287" t="s">
        <v>366</v>
      </c>
      <c r="NSP1" s="287" t="s">
        <v>366</v>
      </c>
      <c r="NSQ1" s="287" t="s">
        <v>366</v>
      </c>
      <c r="NSR1" s="287" t="s">
        <v>366</v>
      </c>
      <c r="NSS1" s="287" t="s">
        <v>366</v>
      </c>
      <c r="NST1" s="287" t="s">
        <v>366</v>
      </c>
      <c r="NSU1" s="287" t="s">
        <v>366</v>
      </c>
      <c r="NSV1" s="287" t="s">
        <v>366</v>
      </c>
      <c r="NSW1" s="287" t="s">
        <v>366</v>
      </c>
      <c r="NSX1" s="287" t="s">
        <v>366</v>
      </c>
      <c r="NSY1" s="287" t="s">
        <v>366</v>
      </c>
      <c r="NSZ1" s="287" t="s">
        <v>366</v>
      </c>
      <c r="NTA1" s="287" t="s">
        <v>366</v>
      </c>
      <c r="NTB1" s="287" t="s">
        <v>366</v>
      </c>
      <c r="NTC1" s="287" t="s">
        <v>366</v>
      </c>
      <c r="NTD1" s="287" t="s">
        <v>366</v>
      </c>
      <c r="NTE1" s="287" t="s">
        <v>366</v>
      </c>
      <c r="NTF1" s="287" t="s">
        <v>366</v>
      </c>
      <c r="NTG1" s="287" t="s">
        <v>366</v>
      </c>
      <c r="NTH1" s="287" t="s">
        <v>366</v>
      </c>
      <c r="NTI1" s="287" t="s">
        <v>366</v>
      </c>
      <c r="NTJ1" s="287" t="s">
        <v>366</v>
      </c>
      <c r="NTK1" s="287" t="s">
        <v>366</v>
      </c>
      <c r="NTL1" s="287" t="s">
        <v>366</v>
      </c>
      <c r="NTM1" s="287" t="s">
        <v>366</v>
      </c>
      <c r="NTN1" s="287" t="s">
        <v>366</v>
      </c>
      <c r="NTO1" s="287" t="s">
        <v>366</v>
      </c>
      <c r="NTP1" s="287" t="s">
        <v>366</v>
      </c>
      <c r="NTQ1" s="287" t="s">
        <v>366</v>
      </c>
      <c r="NTR1" s="287" t="s">
        <v>366</v>
      </c>
      <c r="NTS1" s="287" t="s">
        <v>366</v>
      </c>
      <c r="NTT1" s="287" t="s">
        <v>366</v>
      </c>
      <c r="NTU1" s="287" t="s">
        <v>366</v>
      </c>
      <c r="NTV1" s="287" t="s">
        <v>366</v>
      </c>
      <c r="NTW1" s="287" t="s">
        <v>366</v>
      </c>
      <c r="NTX1" s="287" t="s">
        <v>366</v>
      </c>
      <c r="NTY1" s="287" t="s">
        <v>366</v>
      </c>
      <c r="NTZ1" s="287" t="s">
        <v>366</v>
      </c>
      <c r="NUA1" s="287" t="s">
        <v>366</v>
      </c>
      <c r="NUB1" s="287" t="s">
        <v>366</v>
      </c>
      <c r="NUC1" s="287" t="s">
        <v>366</v>
      </c>
      <c r="NUD1" s="287" t="s">
        <v>366</v>
      </c>
      <c r="NUE1" s="287" t="s">
        <v>366</v>
      </c>
      <c r="NUF1" s="287" t="s">
        <v>366</v>
      </c>
      <c r="NUG1" s="287" t="s">
        <v>366</v>
      </c>
      <c r="NUH1" s="287" t="s">
        <v>366</v>
      </c>
      <c r="NUI1" s="287" t="s">
        <v>366</v>
      </c>
      <c r="NUJ1" s="287" t="s">
        <v>366</v>
      </c>
      <c r="NUK1" s="287" t="s">
        <v>366</v>
      </c>
      <c r="NUL1" s="287" t="s">
        <v>366</v>
      </c>
      <c r="NUM1" s="287" t="s">
        <v>366</v>
      </c>
      <c r="NUN1" s="287" t="s">
        <v>366</v>
      </c>
      <c r="NUO1" s="287" t="s">
        <v>366</v>
      </c>
      <c r="NUP1" s="287" t="s">
        <v>366</v>
      </c>
      <c r="NUQ1" s="287" t="s">
        <v>366</v>
      </c>
      <c r="NUR1" s="287" t="s">
        <v>366</v>
      </c>
      <c r="NUS1" s="287" t="s">
        <v>366</v>
      </c>
      <c r="NUT1" s="287" t="s">
        <v>366</v>
      </c>
      <c r="NUU1" s="287" t="s">
        <v>366</v>
      </c>
      <c r="NUV1" s="287" t="s">
        <v>366</v>
      </c>
      <c r="NUW1" s="287" t="s">
        <v>366</v>
      </c>
      <c r="NUX1" s="287" t="s">
        <v>366</v>
      </c>
      <c r="NUY1" s="287" t="s">
        <v>366</v>
      </c>
      <c r="NUZ1" s="287" t="s">
        <v>366</v>
      </c>
      <c r="NVA1" s="287" t="s">
        <v>366</v>
      </c>
      <c r="NVB1" s="287" t="s">
        <v>366</v>
      </c>
      <c r="NVC1" s="287" t="s">
        <v>366</v>
      </c>
      <c r="NVD1" s="287" t="s">
        <v>366</v>
      </c>
      <c r="NVE1" s="287" t="s">
        <v>366</v>
      </c>
      <c r="NVF1" s="287" t="s">
        <v>366</v>
      </c>
      <c r="NVG1" s="287" t="s">
        <v>366</v>
      </c>
      <c r="NVH1" s="287" t="s">
        <v>366</v>
      </c>
      <c r="NVI1" s="287" t="s">
        <v>366</v>
      </c>
      <c r="NVJ1" s="287" t="s">
        <v>366</v>
      </c>
      <c r="NVK1" s="287" t="s">
        <v>366</v>
      </c>
      <c r="NVL1" s="287" t="s">
        <v>366</v>
      </c>
      <c r="NVM1" s="287" t="s">
        <v>366</v>
      </c>
      <c r="NVN1" s="287" t="s">
        <v>366</v>
      </c>
      <c r="NVO1" s="287" t="s">
        <v>366</v>
      </c>
      <c r="NVP1" s="287" t="s">
        <v>366</v>
      </c>
      <c r="NVQ1" s="287" t="s">
        <v>366</v>
      </c>
      <c r="NVR1" s="287" t="s">
        <v>366</v>
      </c>
      <c r="NVS1" s="287" t="s">
        <v>366</v>
      </c>
      <c r="NVT1" s="287" t="s">
        <v>366</v>
      </c>
      <c r="NVU1" s="287" t="s">
        <v>366</v>
      </c>
      <c r="NVV1" s="287" t="s">
        <v>366</v>
      </c>
      <c r="NVW1" s="287" t="s">
        <v>366</v>
      </c>
      <c r="NVX1" s="287" t="s">
        <v>366</v>
      </c>
      <c r="NVY1" s="287" t="s">
        <v>366</v>
      </c>
      <c r="NVZ1" s="287" t="s">
        <v>366</v>
      </c>
      <c r="NWA1" s="287" t="s">
        <v>366</v>
      </c>
      <c r="NWB1" s="287" t="s">
        <v>366</v>
      </c>
      <c r="NWC1" s="287" t="s">
        <v>366</v>
      </c>
      <c r="NWD1" s="287" t="s">
        <v>366</v>
      </c>
      <c r="NWE1" s="287" t="s">
        <v>366</v>
      </c>
      <c r="NWF1" s="287" t="s">
        <v>366</v>
      </c>
      <c r="NWG1" s="287" t="s">
        <v>366</v>
      </c>
      <c r="NWH1" s="287" t="s">
        <v>366</v>
      </c>
      <c r="NWI1" s="287" t="s">
        <v>366</v>
      </c>
      <c r="NWJ1" s="287" t="s">
        <v>366</v>
      </c>
      <c r="NWK1" s="287" t="s">
        <v>366</v>
      </c>
      <c r="NWL1" s="287" t="s">
        <v>366</v>
      </c>
      <c r="NWM1" s="287" t="s">
        <v>366</v>
      </c>
      <c r="NWN1" s="287" t="s">
        <v>366</v>
      </c>
      <c r="NWO1" s="287" t="s">
        <v>366</v>
      </c>
      <c r="NWP1" s="287" t="s">
        <v>366</v>
      </c>
      <c r="NWQ1" s="287" t="s">
        <v>366</v>
      </c>
      <c r="NWR1" s="287" t="s">
        <v>366</v>
      </c>
      <c r="NWS1" s="287" t="s">
        <v>366</v>
      </c>
      <c r="NWT1" s="287" t="s">
        <v>366</v>
      </c>
      <c r="NWU1" s="287" t="s">
        <v>366</v>
      </c>
      <c r="NWV1" s="287" t="s">
        <v>366</v>
      </c>
      <c r="NWW1" s="287" t="s">
        <v>366</v>
      </c>
      <c r="NWX1" s="287" t="s">
        <v>366</v>
      </c>
      <c r="NWY1" s="287" t="s">
        <v>366</v>
      </c>
      <c r="NWZ1" s="287" t="s">
        <v>366</v>
      </c>
      <c r="NXA1" s="287" t="s">
        <v>366</v>
      </c>
      <c r="NXB1" s="287" t="s">
        <v>366</v>
      </c>
      <c r="NXC1" s="287" t="s">
        <v>366</v>
      </c>
      <c r="NXD1" s="287" t="s">
        <v>366</v>
      </c>
      <c r="NXE1" s="287" t="s">
        <v>366</v>
      </c>
      <c r="NXF1" s="287" t="s">
        <v>366</v>
      </c>
      <c r="NXG1" s="287" t="s">
        <v>366</v>
      </c>
      <c r="NXH1" s="287" t="s">
        <v>366</v>
      </c>
      <c r="NXI1" s="287" t="s">
        <v>366</v>
      </c>
      <c r="NXJ1" s="287" t="s">
        <v>366</v>
      </c>
      <c r="NXK1" s="287" t="s">
        <v>366</v>
      </c>
      <c r="NXL1" s="287" t="s">
        <v>366</v>
      </c>
      <c r="NXM1" s="287" t="s">
        <v>366</v>
      </c>
      <c r="NXN1" s="287" t="s">
        <v>366</v>
      </c>
      <c r="NXO1" s="287" t="s">
        <v>366</v>
      </c>
      <c r="NXP1" s="287" t="s">
        <v>366</v>
      </c>
      <c r="NXQ1" s="287" t="s">
        <v>366</v>
      </c>
      <c r="NXR1" s="287" t="s">
        <v>366</v>
      </c>
      <c r="NXS1" s="287" t="s">
        <v>366</v>
      </c>
      <c r="NXT1" s="287" t="s">
        <v>366</v>
      </c>
      <c r="NXU1" s="287" t="s">
        <v>366</v>
      </c>
      <c r="NXV1" s="287" t="s">
        <v>366</v>
      </c>
      <c r="NXW1" s="287" t="s">
        <v>366</v>
      </c>
      <c r="NXX1" s="287" t="s">
        <v>366</v>
      </c>
      <c r="NXY1" s="287" t="s">
        <v>366</v>
      </c>
      <c r="NXZ1" s="287" t="s">
        <v>366</v>
      </c>
      <c r="NYA1" s="287" t="s">
        <v>366</v>
      </c>
      <c r="NYB1" s="287" t="s">
        <v>366</v>
      </c>
      <c r="NYC1" s="287" t="s">
        <v>366</v>
      </c>
      <c r="NYD1" s="287" t="s">
        <v>366</v>
      </c>
      <c r="NYE1" s="287" t="s">
        <v>366</v>
      </c>
      <c r="NYF1" s="287" t="s">
        <v>366</v>
      </c>
      <c r="NYG1" s="287" t="s">
        <v>366</v>
      </c>
      <c r="NYH1" s="287" t="s">
        <v>366</v>
      </c>
      <c r="NYI1" s="287" t="s">
        <v>366</v>
      </c>
      <c r="NYJ1" s="287" t="s">
        <v>366</v>
      </c>
      <c r="NYK1" s="287" t="s">
        <v>366</v>
      </c>
      <c r="NYL1" s="287" t="s">
        <v>366</v>
      </c>
      <c r="NYM1" s="287" t="s">
        <v>366</v>
      </c>
      <c r="NYN1" s="287" t="s">
        <v>366</v>
      </c>
      <c r="NYO1" s="287" t="s">
        <v>366</v>
      </c>
      <c r="NYP1" s="287" t="s">
        <v>366</v>
      </c>
      <c r="NYQ1" s="287" t="s">
        <v>366</v>
      </c>
      <c r="NYR1" s="287" t="s">
        <v>366</v>
      </c>
      <c r="NYS1" s="287" t="s">
        <v>366</v>
      </c>
      <c r="NYT1" s="287" t="s">
        <v>366</v>
      </c>
      <c r="NYU1" s="287" t="s">
        <v>366</v>
      </c>
      <c r="NYV1" s="287" t="s">
        <v>366</v>
      </c>
      <c r="NYW1" s="287" t="s">
        <v>366</v>
      </c>
      <c r="NYX1" s="287" t="s">
        <v>366</v>
      </c>
      <c r="NYY1" s="287" t="s">
        <v>366</v>
      </c>
      <c r="NYZ1" s="287" t="s">
        <v>366</v>
      </c>
      <c r="NZA1" s="287" t="s">
        <v>366</v>
      </c>
      <c r="NZB1" s="287" t="s">
        <v>366</v>
      </c>
      <c r="NZC1" s="287" t="s">
        <v>366</v>
      </c>
      <c r="NZD1" s="287" t="s">
        <v>366</v>
      </c>
      <c r="NZE1" s="287" t="s">
        <v>366</v>
      </c>
      <c r="NZF1" s="287" t="s">
        <v>366</v>
      </c>
      <c r="NZG1" s="287" t="s">
        <v>366</v>
      </c>
      <c r="NZH1" s="287" t="s">
        <v>366</v>
      </c>
      <c r="NZI1" s="287" t="s">
        <v>366</v>
      </c>
      <c r="NZJ1" s="287" t="s">
        <v>366</v>
      </c>
      <c r="NZK1" s="287" t="s">
        <v>366</v>
      </c>
      <c r="NZL1" s="287" t="s">
        <v>366</v>
      </c>
      <c r="NZM1" s="287" t="s">
        <v>366</v>
      </c>
      <c r="NZN1" s="287" t="s">
        <v>366</v>
      </c>
      <c r="NZO1" s="287" t="s">
        <v>366</v>
      </c>
      <c r="NZP1" s="287" t="s">
        <v>366</v>
      </c>
      <c r="NZQ1" s="287" t="s">
        <v>366</v>
      </c>
      <c r="NZR1" s="287" t="s">
        <v>366</v>
      </c>
      <c r="NZS1" s="287" t="s">
        <v>366</v>
      </c>
      <c r="NZT1" s="287" t="s">
        <v>366</v>
      </c>
      <c r="NZU1" s="287" t="s">
        <v>366</v>
      </c>
      <c r="NZV1" s="287" t="s">
        <v>366</v>
      </c>
      <c r="NZW1" s="287" t="s">
        <v>366</v>
      </c>
      <c r="NZX1" s="287" t="s">
        <v>366</v>
      </c>
      <c r="NZY1" s="287" t="s">
        <v>366</v>
      </c>
      <c r="NZZ1" s="287" t="s">
        <v>366</v>
      </c>
      <c r="OAA1" s="287" t="s">
        <v>366</v>
      </c>
      <c r="OAB1" s="287" t="s">
        <v>366</v>
      </c>
      <c r="OAC1" s="287" t="s">
        <v>366</v>
      </c>
      <c r="OAD1" s="287" t="s">
        <v>366</v>
      </c>
      <c r="OAE1" s="287" t="s">
        <v>366</v>
      </c>
      <c r="OAF1" s="287" t="s">
        <v>366</v>
      </c>
      <c r="OAG1" s="287" t="s">
        <v>366</v>
      </c>
      <c r="OAH1" s="287" t="s">
        <v>366</v>
      </c>
      <c r="OAI1" s="287" t="s">
        <v>366</v>
      </c>
      <c r="OAJ1" s="287" t="s">
        <v>366</v>
      </c>
      <c r="OAK1" s="287" t="s">
        <v>366</v>
      </c>
      <c r="OAL1" s="287" t="s">
        <v>366</v>
      </c>
      <c r="OAM1" s="287" t="s">
        <v>366</v>
      </c>
      <c r="OAN1" s="287" t="s">
        <v>366</v>
      </c>
      <c r="OAO1" s="287" t="s">
        <v>366</v>
      </c>
      <c r="OAP1" s="287" t="s">
        <v>366</v>
      </c>
      <c r="OAQ1" s="287" t="s">
        <v>366</v>
      </c>
      <c r="OAR1" s="287" t="s">
        <v>366</v>
      </c>
      <c r="OAS1" s="287" t="s">
        <v>366</v>
      </c>
      <c r="OAT1" s="287" t="s">
        <v>366</v>
      </c>
      <c r="OAU1" s="287" t="s">
        <v>366</v>
      </c>
      <c r="OAV1" s="287" t="s">
        <v>366</v>
      </c>
      <c r="OAW1" s="287" t="s">
        <v>366</v>
      </c>
      <c r="OAX1" s="287" t="s">
        <v>366</v>
      </c>
      <c r="OAY1" s="287" t="s">
        <v>366</v>
      </c>
      <c r="OAZ1" s="287" t="s">
        <v>366</v>
      </c>
      <c r="OBA1" s="287" t="s">
        <v>366</v>
      </c>
      <c r="OBB1" s="287" t="s">
        <v>366</v>
      </c>
      <c r="OBC1" s="287" t="s">
        <v>366</v>
      </c>
      <c r="OBD1" s="287" t="s">
        <v>366</v>
      </c>
      <c r="OBE1" s="287" t="s">
        <v>366</v>
      </c>
      <c r="OBF1" s="287" t="s">
        <v>366</v>
      </c>
      <c r="OBG1" s="287" t="s">
        <v>366</v>
      </c>
      <c r="OBH1" s="287" t="s">
        <v>366</v>
      </c>
      <c r="OBI1" s="287" t="s">
        <v>366</v>
      </c>
      <c r="OBJ1" s="287" t="s">
        <v>366</v>
      </c>
      <c r="OBK1" s="287" t="s">
        <v>366</v>
      </c>
      <c r="OBL1" s="287" t="s">
        <v>366</v>
      </c>
      <c r="OBM1" s="287" t="s">
        <v>366</v>
      </c>
      <c r="OBN1" s="287" t="s">
        <v>366</v>
      </c>
      <c r="OBO1" s="287" t="s">
        <v>366</v>
      </c>
      <c r="OBP1" s="287" t="s">
        <v>366</v>
      </c>
      <c r="OBQ1" s="287" t="s">
        <v>366</v>
      </c>
      <c r="OBR1" s="287" t="s">
        <v>366</v>
      </c>
      <c r="OBS1" s="287" t="s">
        <v>366</v>
      </c>
      <c r="OBT1" s="287" t="s">
        <v>366</v>
      </c>
      <c r="OBU1" s="287" t="s">
        <v>366</v>
      </c>
      <c r="OBV1" s="287" t="s">
        <v>366</v>
      </c>
      <c r="OBW1" s="287" t="s">
        <v>366</v>
      </c>
      <c r="OBX1" s="287" t="s">
        <v>366</v>
      </c>
      <c r="OBY1" s="287" t="s">
        <v>366</v>
      </c>
      <c r="OBZ1" s="287" t="s">
        <v>366</v>
      </c>
      <c r="OCA1" s="287" t="s">
        <v>366</v>
      </c>
      <c r="OCB1" s="287" t="s">
        <v>366</v>
      </c>
      <c r="OCC1" s="287" t="s">
        <v>366</v>
      </c>
      <c r="OCD1" s="287" t="s">
        <v>366</v>
      </c>
      <c r="OCE1" s="287" t="s">
        <v>366</v>
      </c>
      <c r="OCF1" s="287" t="s">
        <v>366</v>
      </c>
      <c r="OCG1" s="287" t="s">
        <v>366</v>
      </c>
      <c r="OCH1" s="287" t="s">
        <v>366</v>
      </c>
      <c r="OCI1" s="287" t="s">
        <v>366</v>
      </c>
      <c r="OCJ1" s="287" t="s">
        <v>366</v>
      </c>
      <c r="OCK1" s="287" t="s">
        <v>366</v>
      </c>
      <c r="OCL1" s="287" t="s">
        <v>366</v>
      </c>
      <c r="OCM1" s="287" t="s">
        <v>366</v>
      </c>
      <c r="OCN1" s="287" t="s">
        <v>366</v>
      </c>
      <c r="OCO1" s="287" t="s">
        <v>366</v>
      </c>
      <c r="OCP1" s="287" t="s">
        <v>366</v>
      </c>
      <c r="OCQ1" s="287" t="s">
        <v>366</v>
      </c>
      <c r="OCR1" s="287" t="s">
        <v>366</v>
      </c>
      <c r="OCS1" s="287" t="s">
        <v>366</v>
      </c>
      <c r="OCT1" s="287" t="s">
        <v>366</v>
      </c>
      <c r="OCU1" s="287" t="s">
        <v>366</v>
      </c>
      <c r="OCV1" s="287" t="s">
        <v>366</v>
      </c>
      <c r="OCW1" s="287" t="s">
        <v>366</v>
      </c>
      <c r="OCX1" s="287" t="s">
        <v>366</v>
      </c>
      <c r="OCY1" s="287" t="s">
        <v>366</v>
      </c>
      <c r="OCZ1" s="287" t="s">
        <v>366</v>
      </c>
      <c r="ODA1" s="287" t="s">
        <v>366</v>
      </c>
      <c r="ODB1" s="287" t="s">
        <v>366</v>
      </c>
      <c r="ODC1" s="287" t="s">
        <v>366</v>
      </c>
      <c r="ODD1" s="287" t="s">
        <v>366</v>
      </c>
      <c r="ODE1" s="287" t="s">
        <v>366</v>
      </c>
      <c r="ODF1" s="287" t="s">
        <v>366</v>
      </c>
      <c r="ODG1" s="287" t="s">
        <v>366</v>
      </c>
      <c r="ODH1" s="287" t="s">
        <v>366</v>
      </c>
      <c r="ODI1" s="287" t="s">
        <v>366</v>
      </c>
      <c r="ODJ1" s="287" t="s">
        <v>366</v>
      </c>
      <c r="ODK1" s="287" t="s">
        <v>366</v>
      </c>
      <c r="ODL1" s="287" t="s">
        <v>366</v>
      </c>
      <c r="ODM1" s="287" t="s">
        <v>366</v>
      </c>
      <c r="ODN1" s="287" t="s">
        <v>366</v>
      </c>
      <c r="ODO1" s="287" t="s">
        <v>366</v>
      </c>
      <c r="ODP1" s="287" t="s">
        <v>366</v>
      </c>
      <c r="ODQ1" s="287" t="s">
        <v>366</v>
      </c>
      <c r="ODR1" s="287" t="s">
        <v>366</v>
      </c>
      <c r="ODS1" s="287" t="s">
        <v>366</v>
      </c>
      <c r="ODT1" s="287" t="s">
        <v>366</v>
      </c>
      <c r="ODU1" s="287" t="s">
        <v>366</v>
      </c>
      <c r="ODV1" s="287" t="s">
        <v>366</v>
      </c>
      <c r="ODW1" s="287" t="s">
        <v>366</v>
      </c>
      <c r="ODX1" s="287" t="s">
        <v>366</v>
      </c>
      <c r="ODY1" s="287" t="s">
        <v>366</v>
      </c>
      <c r="ODZ1" s="287" t="s">
        <v>366</v>
      </c>
      <c r="OEA1" s="287" t="s">
        <v>366</v>
      </c>
      <c r="OEB1" s="287" t="s">
        <v>366</v>
      </c>
      <c r="OEC1" s="287" t="s">
        <v>366</v>
      </c>
      <c r="OED1" s="287" t="s">
        <v>366</v>
      </c>
      <c r="OEE1" s="287" t="s">
        <v>366</v>
      </c>
      <c r="OEF1" s="287" t="s">
        <v>366</v>
      </c>
      <c r="OEG1" s="287" t="s">
        <v>366</v>
      </c>
      <c r="OEH1" s="287" t="s">
        <v>366</v>
      </c>
      <c r="OEI1" s="287" t="s">
        <v>366</v>
      </c>
      <c r="OEJ1" s="287" t="s">
        <v>366</v>
      </c>
      <c r="OEK1" s="287" t="s">
        <v>366</v>
      </c>
      <c r="OEL1" s="287" t="s">
        <v>366</v>
      </c>
      <c r="OEM1" s="287" t="s">
        <v>366</v>
      </c>
      <c r="OEN1" s="287" t="s">
        <v>366</v>
      </c>
      <c r="OEO1" s="287" t="s">
        <v>366</v>
      </c>
      <c r="OEP1" s="287" t="s">
        <v>366</v>
      </c>
      <c r="OEQ1" s="287" t="s">
        <v>366</v>
      </c>
      <c r="OER1" s="287" t="s">
        <v>366</v>
      </c>
      <c r="OES1" s="287" t="s">
        <v>366</v>
      </c>
      <c r="OET1" s="287" t="s">
        <v>366</v>
      </c>
      <c r="OEU1" s="287" t="s">
        <v>366</v>
      </c>
      <c r="OEV1" s="287" t="s">
        <v>366</v>
      </c>
      <c r="OEW1" s="287" t="s">
        <v>366</v>
      </c>
      <c r="OEX1" s="287" t="s">
        <v>366</v>
      </c>
      <c r="OEY1" s="287" t="s">
        <v>366</v>
      </c>
      <c r="OEZ1" s="287" t="s">
        <v>366</v>
      </c>
      <c r="OFA1" s="287" t="s">
        <v>366</v>
      </c>
      <c r="OFB1" s="287" t="s">
        <v>366</v>
      </c>
      <c r="OFC1" s="287" t="s">
        <v>366</v>
      </c>
      <c r="OFD1" s="287" t="s">
        <v>366</v>
      </c>
      <c r="OFE1" s="287" t="s">
        <v>366</v>
      </c>
      <c r="OFF1" s="287" t="s">
        <v>366</v>
      </c>
      <c r="OFG1" s="287" t="s">
        <v>366</v>
      </c>
      <c r="OFH1" s="287" t="s">
        <v>366</v>
      </c>
      <c r="OFI1" s="287" t="s">
        <v>366</v>
      </c>
      <c r="OFJ1" s="287" t="s">
        <v>366</v>
      </c>
      <c r="OFK1" s="287" t="s">
        <v>366</v>
      </c>
      <c r="OFL1" s="287" t="s">
        <v>366</v>
      </c>
      <c r="OFM1" s="287" t="s">
        <v>366</v>
      </c>
      <c r="OFN1" s="287" t="s">
        <v>366</v>
      </c>
      <c r="OFO1" s="287" t="s">
        <v>366</v>
      </c>
      <c r="OFP1" s="287" t="s">
        <v>366</v>
      </c>
      <c r="OFQ1" s="287" t="s">
        <v>366</v>
      </c>
      <c r="OFR1" s="287" t="s">
        <v>366</v>
      </c>
      <c r="OFS1" s="287" t="s">
        <v>366</v>
      </c>
      <c r="OFT1" s="287" t="s">
        <v>366</v>
      </c>
      <c r="OFU1" s="287" t="s">
        <v>366</v>
      </c>
      <c r="OFV1" s="287" t="s">
        <v>366</v>
      </c>
      <c r="OFW1" s="287" t="s">
        <v>366</v>
      </c>
      <c r="OFX1" s="287" t="s">
        <v>366</v>
      </c>
      <c r="OFY1" s="287" t="s">
        <v>366</v>
      </c>
      <c r="OFZ1" s="287" t="s">
        <v>366</v>
      </c>
      <c r="OGA1" s="287" t="s">
        <v>366</v>
      </c>
      <c r="OGB1" s="287" t="s">
        <v>366</v>
      </c>
      <c r="OGC1" s="287" t="s">
        <v>366</v>
      </c>
      <c r="OGD1" s="287" t="s">
        <v>366</v>
      </c>
      <c r="OGE1" s="287" t="s">
        <v>366</v>
      </c>
      <c r="OGF1" s="287" t="s">
        <v>366</v>
      </c>
      <c r="OGG1" s="287" t="s">
        <v>366</v>
      </c>
      <c r="OGH1" s="287" t="s">
        <v>366</v>
      </c>
      <c r="OGI1" s="287" t="s">
        <v>366</v>
      </c>
      <c r="OGJ1" s="287" t="s">
        <v>366</v>
      </c>
      <c r="OGK1" s="287" t="s">
        <v>366</v>
      </c>
      <c r="OGL1" s="287" t="s">
        <v>366</v>
      </c>
      <c r="OGM1" s="287" t="s">
        <v>366</v>
      </c>
      <c r="OGN1" s="287" t="s">
        <v>366</v>
      </c>
      <c r="OGO1" s="287" t="s">
        <v>366</v>
      </c>
      <c r="OGP1" s="287" t="s">
        <v>366</v>
      </c>
      <c r="OGQ1" s="287" t="s">
        <v>366</v>
      </c>
      <c r="OGR1" s="287" t="s">
        <v>366</v>
      </c>
      <c r="OGS1" s="287" t="s">
        <v>366</v>
      </c>
      <c r="OGT1" s="287" t="s">
        <v>366</v>
      </c>
      <c r="OGU1" s="287" t="s">
        <v>366</v>
      </c>
      <c r="OGV1" s="287" t="s">
        <v>366</v>
      </c>
      <c r="OGW1" s="287" t="s">
        <v>366</v>
      </c>
      <c r="OGX1" s="287" t="s">
        <v>366</v>
      </c>
      <c r="OGY1" s="287" t="s">
        <v>366</v>
      </c>
      <c r="OGZ1" s="287" t="s">
        <v>366</v>
      </c>
      <c r="OHA1" s="287" t="s">
        <v>366</v>
      </c>
      <c r="OHB1" s="287" t="s">
        <v>366</v>
      </c>
      <c r="OHC1" s="287" t="s">
        <v>366</v>
      </c>
      <c r="OHD1" s="287" t="s">
        <v>366</v>
      </c>
      <c r="OHE1" s="287" t="s">
        <v>366</v>
      </c>
      <c r="OHF1" s="287" t="s">
        <v>366</v>
      </c>
      <c r="OHG1" s="287" t="s">
        <v>366</v>
      </c>
      <c r="OHH1" s="287" t="s">
        <v>366</v>
      </c>
      <c r="OHI1" s="287" t="s">
        <v>366</v>
      </c>
      <c r="OHJ1" s="287" t="s">
        <v>366</v>
      </c>
      <c r="OHK1" s="287" t="s">
        <v>366</v>
      </c>
      <c r="OHL1" s="287" t="s">
        <v>366</v>
      </c>
      <c r="OHM1" s="287" t="s">
        <v>366</v>
      </c>
      <c r="OHN1" s="287" t="s">
        <v>366</v>
      </c>
      <c r="OHO1" s="287" t="s">
        <v>366</v>
      </c>
      <c r="OHP1" s="287" t="s">
        <v>366</v>
      </c>
      <c r="OHQ1" s="287" t="s">
        <v>366</v>
      </c>
      <c r="OHR1" s="287" t="s">
        <v>366</v>
      </c>
      <c r="OHS1" s="287" t="s">
        <v>366</v>
      </c>
      <c r="OHT1" s="287" t="s">
        <v>366</v>
      </c>
      <c r="OHU1" s="287" t="s">
        <v>366</v>
      </c>
      <c r="OHV1" s="287" t="s">
        <v>366</v>
      </c>
      <c r="OHW1" s="287" t="s">
        <v>366</v>
      </c>
      <c r="OHX1" s="287" t="s">
        <v>366</v>
      </c>
      <c r="OHY1" s="287" t="s">
        <v>366</v>
      </c>
      <c r="OHZ1" s="287" t="s">
        <v>366</v>
      </c>
      <c r="OIA1" s="287" t="s">
        <v>366</v>
      </c>
      <c r="OIB1" s="287" t="s">
        <v>366</v>
      </c>
      <c r="OIC1" s="287" t="s">
        <v>366</v>
      </c>
      <c r="OID1" s="287" t="s">
        <v>366</v>
      </c>
      <c r="OIE1" s="287" t="s">
        <v>366</v>
      </c>
      <c r="OIF1" s="287" t="s">
        <v>366</v>
      </c>
      <c r="OIG1" s="287" t="s">
        <v>366</v>
      </c>
      <c r="OIH1" s="287" t="s">
        <v>366</v>
      </c>
      <c r="OII1" s="287" t="s">
        <v>366</v>
      </c>
      <c r="OIJ1" s="287" t="s">
        <v>366</v>
      </c>
      <c r="OIK1" s="287" t="s">
        <v>366</v>
      </c>
      <c r="OIL1" s="287" t="s">
        <v>366</v>
      </c>
      <c r="OIM1" s="287" t="s">
        <v>366</v>
      </c>
      <c r="OIN1" s="287" t="s">
        <v>366</v>
      </c>
      <c r="OIO1" s="287" t="s">
        <v>366</v>
      </c>
      <c r="OIP1" s="287" t="s">
        <v>366</v>
      </c>
      <c r="OIQ1" s="287" t="s">
        <v>366</v>
      </c>
      <c r="OIR1" s="287" t="s">
        <v>366</v>
      </c>
      <c r="OIS1" s="287" t="s">
        <v>366</v>
      </c>
      <c r="OIT1" s="287" t="s">
        <v>366</v>
      </c>
      <c r="OIU1" s="287" t="s">
        <v>366</v>
      </c>
      <c r="OIV1" s="287" t="s">
        <v>366</v>
      </c>
      <c r="OIW1" s="287" t="s">
        <v>366</v>
      </c>
      <c r="OIX1" s="287" t="s">
        <v>366</v>
      </c>
      <c r="OIY1" s="287" t="s">
        <v>366</v>
      </c>
      <c r="OIZ1" s="287" t="s">
        <v>366</v>
      </c>
      <c r="OJA1" s="287" t="s">
        <v>366</v>
      </c>
      <c r="OJB1" s="287" t="s">
        <v>366</v>
      </c>
      <c r="OJC1" s="287" t="s">
        <v>366</v>
      </c>
      <c r="OJD1" s="287" t="s">
        <v>366</v>
      </c>
      <c r="OJE1" s="287" t="s">
        <v>366</v>
      </c>
      <c r="OJF1" s="287" t="s">
        <v>366</v>
      </c>
      <c r="OJG1" s="287" t="s">
        <v>366</v>
      </c>
      <c r="OJH1" s="287" t="s">
        <v>366</v>
      </c>
      <c r="OJI1" s="287" t="s">
        <v>366</v>
      </c>
      <c r="OJJ1" s="287" t="s">
        <v>366</v>
      </c>
      <c r="OJK1" s="287" t="s">
        <v>366</v>
      </c>
      <c r="OJL1" s="287" t="s">
        <v>366</v>
      </c>
      <c r="OJM1" s="287" t="s">
        <v>366</v>
      </c>
      <c r="OJN1" s="287" t="s">
        <v>366</v>
      </c>
      <c r="OJO1" s="287" t="s">
        <v>366</v>
      </c>
      <c r="OJP1" s="287" t="s">
        <v>366</v>
      </c>
      <c r="OJQ1" s="287" t="s">
        <v>366</v>
      </c>
      <c r="OJR1" s="287" t="s">
        <v>366</v>
      </c>
      <c r="OJS1" s="287" t="s">
        <v>366</v>
      </c>
      <c r="OJT1" s="287" t="s">
        <v>366</v>
      </c>
      <c r="OJU1" s="287" t="s">
        <v>366</v>
      </c>
      <c r="OJV1" s="287" t="s">
        <v>366</v>
      </c>
      <c r="OJW1" s="287" t="s">
        <v>366</v>
      </c>
      <c r="OJX1" s="287" t="s">
        <v>366</v>
      </c>
      <c r="OJY1" s="287" t="s">
        <v>366</v>
      </c>
      <c r="OJZ1" s="287" t="s">
        <v>366</v>
      </c>
      <c r="OKA1" s="287" t="s">
        <v>366</v>
      </c>
      <c r="OKB1" s="287" t="s">
        <v>366</v>
      </c>
      <c r="OKC1" s="287" t="s">
        <v>366</v>
      </c>
      <c r="OKD1" s="287" t="s">
        <v>366</v>
      </c>
      <c r="OKE1" s="287" t="s">
        <v>366</v>
      </c>
      <c r="OKF1" s="287" t="s">
        <v>366</v>
      </c>
      <c r="OKG1" s="287" t="s">
        <v>366</v>
      </c>
      <c r="OKH1" s="287" t="s">
        <v>366</v>
      </c>
      <c r="OKI1" s="287" t="s">
        <v>366</v>
      </c>
      <c r="OKJ1" s="287" t="s">
        <v>366</v>
      </c>
      <c r="OKK1" s="287" t="s">
        <v>366</v>
      </c>
      <c r="OKL1" s="287" t="s">
        <v>366</v>
      </c>
      <c r="OKM1" s="287" t="s">
        <v>366</v>
      </c>
      <c r="OKN1" s="287" t="s">
        <v>366</v>
      </c>
      <c r="OKO1" s="287" t="s">
        <v>366</v>
      </c>
      <c r="OKP1" s="287" t="s">
        <v>366</v>
      </c>
      <c r="OKQ1" s="287" t="s">
        <v>366</v>
      </c>
      <c r="OKR1" s="287" t="s">
        <v>366</v>
      </c>
      <c r="OKS1" s="287" t="s">
        <v>366</v>
      </c>
      <c r="OKT1" s="287" t="s">
        <v>366</v>
      </c>
      <c r="OKU1" s="287" t="s">
        <v>366</v>
      </c>
      <c r="OKV1" s="287" t="s">
        <v>366</v>
      </c>
      <c r="OKW1" s="287" t="s">
        <v>366</v>
      </c>
      <c r="OKX1" s="287" t="s">
        <v>366</v>
      </c>
      <c r="OKY1" s="287" t="s">
        <v>366</v>
      </c>
      <c r="OKZ1" s="287" t="s">
        <v>366</v>
      </c>
      <c r="OLA1" s="287" t="s">
        <v>366</v>
      </c>
      <c r="OLB1" s="287" t="s">
        <v>366</v>
      </c>
      <c r="OLC1" s="287" t="s">
        <v>366</v>
      </c>
      <c r="OLD1" s="287" t="s">
        <v>366</v>
      </c>
      <c r="OLE1" s="287" t="s">
        <v>366</v>
      </c>
      <c r="OLF1" s="287" t="s">
        <v>366</v>
      </c>
      <c r="OLG1" s="287" t="s">
        <v>366</v>
      </c>
      <c r="OLH1" s="287" t="s">
        <v>366</v>
      </c>
      <c r="OLI1" s="287" t="s">
        <v>366</v>
      </c>
      <c r="OLJ1" s="287" t="s">
        <v>366</v>
      </c>
      <c r="OLK1" s="287" t="s">
        <v>366</v>
      </c>
      <c r="OLL1" s="287" t="s">
        <v>366</v>
      </c>
      <c r="OLM1" s="287" t="s">
        <v>366</v>
      </c>
      <c r="OLN1" s="287" t="s">
        <v>366</v>
      </c>
      <c r="OLO1" s="287" t="s">
        <v>366</v>
      </c>
      <c r="OLP1" s="287" t="s">
        <v>366</v>
      </c>
      <c r="OLQ1" s="287" t="s">
        <v>366</v>
      </c>
      <c r="OLR1" s="287" t="s">
        <v>366</v>
      </c>
      <c r="OLS1" s="287" t="s">
        <v>366</v>
      </c>
      <c r="OLT1" s="287" t="s">
        <v>366</v>
      </c>
      <c r="OLU1" s="287" t="s">
        <v>366</v>
      </c>
      <c r="OLV1" s="287" t="s">
        <v>366</v>
      </c>
      <c r="OLW1" s="287" t="s">
        <v>366</v>
      </c>
      <c r="OLX1" s="287" t="s">
        <v>366</v>
      </c>
      <c r="OLY1" s="287" t="s">
        <v>366</v>
      </c>
      <c r="OLZ1" s="287" t="s">
        <v>366</v>
      </c>
      <c r="OMA1" s="287" t="s">
        <v>366</v>
      </c>
      <c r="OMB1" s="287" t="s">
        <v>366</v>
      </c>
      <c r="OMC1" s="287" t="s">
        <v>366</v>
      </c>
      <c r="OMD1" s="287" t="s">
        <v>366</v>
      </c>
      <c r="OME1" s="287" t="s">
        <v>366</v>
      </c>
      <c r="OMF1" s="287" t="s">
        <v>366</v>
      </c>
      <c r="OMG1" s="287" t="s">
        <v>366</v>
      </c>
      <c r="OMH1" s="287" t="s">
        <v>366</v>
      </c>
      <c r="OMI1" s="287" t="s">
        <v>366</v>
      </c>
      <c r="OMJ1" s="287" t="s">
        <v>366</v>
      </c>
      <c r="OMK1" s="287" t="s">
        <v>366</v>
      </c>
      <c r="OML1" s="287" t="s">
        <v>366</v>
      </c>
      <c r="OMM1" s="287" t="s">
        <v>366</v>
      </c>
      <c r="OMN1" s="287" t="s">
        <v>366</v>
      </c>
      <c r="OMO1" s="287" t="s">
        <v>366</v>
      </c>
      <c r="OMP1" s="287" t="s">
        <v>366</v>
      </c>
      <c r="OMQ1" s="287" t="s">
        <v>366</v>
      </c>
      <c r="OMR1" s="287" t="s">
        <v>366</v>
      </c>
      <c r="OMS1" s="287" t="s">
        <v>366</v>
      </c>
      <c r="OMT1" s="287" t="s">
        <v>366</v>
      </c>
      <c r="OMU1" s="287" t="s">
        <v>366</v>
      </c>
      <c r="OMV1" s="287" t="s">
        <v>366</v>
      </c>
      <c r="OMW1" s="287" t="s">
        <v>366</v>
      </c>
      <c r="OMX1" s="287" t="s">
        <v>366</v>
      </c>
      <c r="OMY1" s="287" t="s">
        <v>366</v>
      </c>
      <c r="OMZ1" s="287" t="s">
        <v>366</v>
      </c>
      <c r="ONA1" s="287" t="s">
        <v>366</v>
      </c>
      <c r="ONB1" s="287" t="s">
        <v>366</v>
      </c>
      <c r="ONC1" s="287" t="s">
        <v>366</v>
      </c>
      <c r="OND1" s="287" t="s">
        <v>366</v>
      </c>
      <c r="ONE1" s="287" t="s">
        <v>366</v>
      </c>
      <c r="ONF1" s="287" t="s">
        <v>366</v>
      </c>
      <c r="ONG1" s="287" t="s">
        <v>366</v>
      </c>
      <c r="ONH1" s="287" t="s">
        <v>366</v>
      </c>
      <c r="ONI1" s="287" t="s">
        <v>366</v>
      </c>
      <c r="ONJ1" s="287" t="s">
        <v>366</v>
      </c>
      <c r="ONK1" s="287" t="s">
        <v>366</v>
      </c>
      <c r="ONL1" s="287" t="s">
        <v>366</v>
      </c>
      <c r="ONM1" s="287" t="s">
        <v>366</v>
      </c>
      <c r="ONN1" s="287" t="s">
        <v>366</v>
      </c>
      <c r="ONO1" s="287" t="s">
        <v>366</v>
      </c>
      <c r="ONP1" s="287" t="s">
        <v>366</v>
      </c>
      <c r="ONQ1" s="287" t="s">
        <v>366</v>
      </c>
      <c r="ONR1" s="287" t="s">
        <v>366</v>
      </c>
      <c r="ONS1" s="287" t="s">
        <v>366</v>
      </c>
      <c r="ONT1" s="287" t="s">
        <v>366</v>
      </c>
      <c r="ONU1" s="287" t="s">
        <v>366</v>
      </c>
      <c r="ONV1" s="287" t="s">
        <v>366</v>
      </c>
      <c r="ONW1" s="287" t="s">
        <v>366</v>
      </c>
      <c r="ONX1" s="287" t="s">
        <v>366</v>
      </c>
      <c r="ONY1" s="287" t="s">
        <v>366</v>
      </c>
      <c r="ONZ1" s="287" t="s">
        <v>366</v>
      </c>
      <c r="OOA1" s="287" t="s">
        <v>366</v>
      </c>
      <c r="OOB1" s="287" t="s">
        <v>366</v>
      </c>
      <c r="OOC1" s="287" t="s">
        <v>366</v>
      </c>
      <c r="OOD1" s="287" t="s">
        <v>366</v>
      </c>
      <c r="OOE1" s="287" t="s">
        <v>366</v>
      </c>
      <c r="OOF1" s="287" t="s">
        <v>366</v>
      </c>
      <c r="OOG1" s="287" t="s">
        <v>366</v>
      </c>
      <c r="OOH1" s="287" t="s">
        <v>366</v>
      </c>
      <c r="OOI1" s="287" t="s">
        <v>366</v>
      </c>
      <c r="OOJ1" s="287" t="s">
        <v>366</v>
      </c>
      <c r="OOK1" s="287" t="s">
        <v>366</v>
      </c>
      <c r="OOL1" s="287" t="s">
        <v>366</v>
      </c>
      <c r="OOM1" s="287" t="s">
        <v>366</v>
      </c>
      <c r="OON1" s="287" t="s">
        <v>366</v>
      </c>
      <c r="OOO1" s="287" t="s">
        <v>366</v>
      </c>
      <c r="OOP1" s="287" t="s">
        <v>366</v>
      </c>
      <c r="OOQ1" s="287" t="s">
        <v>366</v>
      </c>
      <c r="OOR1" s="287" t="s">
        <v>366</v>
      </c>
      <c r="OOS1" s="287" t="s">
        <v>366</v>
      </c>
      <c r="OOT1" s="287" t="s">
        <v>366</v>
      </c>
      <c r="OOU1" s="287" t="s">
        <v>366</v>
      </c>
      <c r="OOV1" s="287" t="s">
        <v>366</v>
      </c>
      <c r="OOW1" s="287" t="s">
        <v>366</v>
      </c>
      <c r="OOX1" s="287" t="s">
        <v>366</v>
      </c>
      <c r="OOY1" s="287" t="s">
        <v>366</v>
      </c>
      <c r="OOZ1" s="287" t="s">
        <v>366</v>
      </c>
      <c r="OPA1" s="287" t="s">
        <v>366</v>
      </c>
      <c r="OPB1" s="287" t="s">
        <v>366</v>
      </c>
      <c r="OPC1" s="287" t="s">
        <v>366</v>
      </c>
      <c r="OPD1" s="287" t="s">
        <v>366</v>
      </c>
      <c r="OPE1" s="287" t="s">
        <v>366</v>
      </c>
      <c r="OPF1" s="287" t="s">
        <v>366</v>
      </c>
      <c r="OPG1" s="287" t="s">
        <v>366</v>
      </c>
      <c r="OPH1" s="287" t="s">
        <v>366</v>
      </c>
      <c r="OPI1" s="287" t="s">
        <v>366</v>
      </c>
      <c r="OPJ1" s="287" t="s">
        <v>366</v>
      </c>
      <c r="OPK1" s="287" t="s">
        <v>366</v>
      </c>
      <c r="OPL1" s="287" t="s">
        <v>366</v>
      </c>
      <c r="OPM1" s="287" t="s">
        <v>366</v>
      </c>
      <c r="OPN1" s="287" t="s">
        <v>366</v>
      </c>
      <c r="OPO1" s="287" t="s">
        <v>366</v>
      </c>
      <c r="OPP1" s="287" t="s">
        <v>366</v>
      </c>
      <c r="OPQ1" s="287" t="s">
        <v>366</v>
      </c>
      <c r="OPR1" s="287" t="s">
        <v>366</v>
      </c>
      <c r="OPS1" s="287" t="s">
        <v>366</v>
      </c>
      <c r="OPT1" s="287" t="s">
        <v>366</v>
      </c>
      <c r="OPU1" s="287" t="s">
        <v>366</v>
      </c>
      <c r="OPV1" s="287" t="s">
        <v>366</v>
      </c>
      <c r="OPW1" s="287" t="s">
        <v>366</v>
      </c>
      <c r="OPX1" s="287" t="s">
        <v>366</v>
      </c>
      <c r="OPY1" s="287" t="s">
        <v>366</v>
      </c>
      <c r="OPZ1" s="287" t="s">
        <v>366</v>
      </c>
      <c r="OQA1" s="287" t="s">
        <v>366</v>
      </c>
      <c r="OQB1" s="287" t="s">
        <v>366</v>
      </c>
      <c r="OQC1" s="287" t="s">
        <v>366</v>
      </c>
      <c r="OQD1" s="287" t="s">
        <v>366</v>
      </c>
      <c r="OQE1" s="287" t="s">
        <v>366</v>
      </c>
      <c r="OQF1" s="287" t="s">
        <v>366</v>
      </c>
      <c r="OQG1" s="287" t="s">
        <v>366</v>
      </c>
      <c r="OQH1" s="287" t="s">
        <v>366</v>
      </c>
      <c r="OQI1" s="287" t="s">
        <v>366</v>
      </c>
      <c r="OQJ1" s="287" t="s">
        <v>366</v>
      </c>
      <c r="OQK1" s="287" t="s">
        <v>366</v>
      </c>
      <c r="OQL1" s="287" t="s">
        <v>366</v>
      </c>
      <c r="OQM1" s="287" t="s">
        <v>366</v>
      </c>
      <c r="OQN1" s="287" t="s">
        <v>366</v>
      </c>
      <c r="OQO1" s="287" t="s">
        <v>366</v>
      </c>
      <c r="OQP1" s="287" t="s">
        <v>366</v>
      </c>
      <c r="OQQ1" s="287" t="s">
        <v>366</v>
      </c>
      <c r="OQR1" s="287" t="s">
        <v>366</v>
      </c>
      <c r="OQS1" s="287" t="s">
        <v>366</v>
      </c>
      <c r="OQT1" s="287" t="s">
        <v>366</v>
      </c>
      <c r="OQU1" s="287" t="s">
        <v>366</v>
      </c>
      <c r="OQV1" s="287" t="s">
        <v>366</v>
      </c>
      <c r="OQW1" s="287" t="s">
        <v>366</v>
      </c>
      <c r="OQX1" s="287" t="s">
        <v>366</v>
      </c>
      <c r="OQY1" s="287" t="s">
        <v>366</v>
      </c>
      <c r="OQZ1" s="287" t="s">
        <v>366</v>
      </c>
      <c r="ORA1" s="287" t="s">
        <v>366</v>
      </c>
      <c r="ORB1" s="287" t="s">
        <v>366</v>
      </c>
      <c r="ORC1" s="287" t="s">
        <v>366</v>
      </c>
      <c r="ORD1" s="287" t="s">
        <v>366</v>
      </c>
      <c r="ORE1" s="287" t="s">
        <v>366</v>
      </c>
      <c r="ORF1" s="287" t="s">
        <v>366</v>
      </c>
      <c r="ORG1" s="287" t="s">
        <v>366</v>
      </c>
      <c r="ORH1" s="287" t="s">
        <v>366</v>
      </c>
      <c r="ORI1" s="287" t="s">
        <v>366</v>
      </c>
      <c r="ORJ1" s="287" t="s">
        <v>366</v>
      </c>
      <c r="ORK1" s="287" t="s">
        <v>366</v>
      </c>
      <c r="ORL1" s="287" t="s">
        <v>366</v>
      </c>
      <c r="ORM1" s="287" t="s">
        <v>366</v>
      </c>
      <c r="ORN1" s="287" t="s">
        <v>366</v>
      </c>
      <c r="ORO1" s="287" t="s">
        <v>366</v>
      </c>
      <c r="ORP1" s="287" t="s">
        <v>366</v>
      </c>
      <c r="ORQ1" s="287" t="s">
        <v>366</v>
      </c>
      <c r="ORR1" s="287" t="s">
        <v>366</v>
      </c>
      <c r="ORS1" s="287" t="s">
        <v>366</v>
      </c>
      <c r="ORT1" s="287" t="s">
        <v>366</v>
      </c>
      <c r="ORU1" s="287" t="s">
        <v>366</v>
      </c>
      <c r="ORV1" s="287" t="s">
        <v>366</v>
      </c>
      <c r="ORW1" s="287" t="s">
        <v>366</v>
      </c>
      <c r="ORX1" s="287" t="s">
        <v>366</v>
      </c>
      <c r="ORY1" s="287" t="s">
        <v>366</v>
      </c>
      <c r="ORZ1" s="287" t="s">
        <v>366</v>
      </c>
      <c r="OSA1" s="287" t="s">
        <v>366</v>
      </c>
      <c r="OSB1" s="287" t="s">
        <v>366</v>
      </c>
      <c r="OSC1" s="287" t="s">
        <v>366</v>
      </c>
      <c r="OSD1" s="287" t="s">
        <v>366</v>
      </c>
      <c r="OSE1" s="287" t="s">
        <v>366</v>
      </c>
      <c r="OSF1" s="287" t="s">
        <v>366</v>
      </c>
      <c r="OSG1" s="287" t="s">
        <v>366</v>
      </c>
      <c r="OSH1" s="287" t="s">
        <v>366</v>
      </c>
      <c r="OSI1" s="287" t="s">
        <v>366</v>
      </c>
      <c r="OSJ1" s="287" t="s">
        <v>366</v>
      </c>
      <c r="OSK1" s="287" t="s">
        <v>366</v>
      </c>
      <c r="OSL1" s="287" t="s">
        <v>366</v>
      </c>
      <c r="OSM1" s="287" t="s">
        <v>366</v>
      </c>
      <c r="OSN1" s="287" t="s">
        <v>366</v>
      </c>
      <c r="OSO1" s="287" t="s">
        <v>366</v>
      </c>
      <c r="OSP1" s="287" t="s">
        <v>366</v>
      </c>
      <c r="OSQ1" s="287" t="s">
        <v>366</v>
      </c>
      <c r="OSR1" s="287" t="s">
        <v>366</v>
      </c>
      <c r="OSS1" s="287" t="s">
        <v>366</v>
      </c>
      <c r="OST1" s="287" t="s">
        <v>366</v>
      </c>
      <c r="OSU1" s="287" t="s">
        <v>366</v>
      </c>
      <c r="OSV1" s="287" t="s">
        <v>366</v>
      </c>
      <c r="OSW1" s="287" t="s">
        <v>366</v>
      </c>
      <c r="OSX1" s="287" t="s">
        <v>366</v>
      </c>
      <c r="OSY1" s="287" t="s">
        <v>366</v>
      </c>
      <c r="OSZ1" s="287" t="s">
        <v>366</v>
      </c>
      <c r="OTA1" s="287" t="s">
        <v>366</v>
      </c>
      <c r="OTB1" s="287" t="s">
        <v>366</v>
      </c>
      <c r="OTC1" s="287" t="s">
        <v>366</v>
      </c>
      <c r="OTD1" s="287" t="s">
        <v>366</v>
      </c>
      <c r="OTE1" s="287" t="s">
        <v>366</v>
      </c>
      <c r="OTF1" s="287" t="s">
        <v>366</v>
      </c>
      <c r="OTG1" s="287" t="s">
        <v>366</v>
      </c>
      <c r="OTH1" s="287" t="s">
        <v>366</v>
      </c>
      <c r="OTI1" s="287" t="s">
        <v>366</v>
      </c>
      <c r="OTJ1" s="287" t="s">
        <v>366</v>
      </c>
      <c r="OTK1" s="287" t="s">
        <v>366</v>
      </c>
      <c r="OTL1" s="287" t="s">
        <v>366</v>
      </c>
      <c r="OTM1" s="287" t="s">
        <v>366</v>
      </c>
      <c r="OTN1" s="287" t="s">
        <v>366</v>
      </c>
      <c r="OTO1" s="287" t="s">
        <v>366</v>
      </c>
      <c r="OTP1" s="287" t="s">
        <v>366</v>
      </c>
      <c r="OTQ1" s="287" t="s">
        <v>366</v>
      </c>
      <c r="OTR1" s="287" t="s">
        <v>366</v>
      </c>
      <c r="OTS1" s="287" t="s">
        <v>366</v>
      </c>
      <c r="OTT1" s="287" t="s">
        <v>366</v>
      </c>
      <c r="OTU1" s="287" t="s">
        <v>366</v>
      </c>
      <c r="OTV1" s="287" t="s">
        <v>366</v>
      </c>
      <c r="OTW1" s="287" t="s">
        <v>366</v>
      </c>
      <c r="OTX1" s="287" t="s">
        <v>366</v>
      </c>
      <c r="OTY1" s="287" t="s">
        <v>366</v>
      </c>
      <c r="OTZ1" s="287" t="s">
        <v>366</v>
      </c>
      <c r="OUA1" s="287" t="s">
        <v>366</v>
      </c>
      <c r="OUB1" s="287" t="s">
        <v>366</v>
      </c>
      <c r="OUC1" s="287" t="s">
        <v>366</v>
      </c>
      <c r="OUD1" s="287" t="s">
        <v>366</v>
      </c>
      <c r="OUE1" s="287" t="s">
        <v>366</v>
      </c>
      <c r="OUF1" s="287" t="s">
        <v>366</v>
      </c>
      <c r="OUG1" s="287" t="s">
        <v>366</v>
      </c>
      <c r="OUH1" s="287" t="s">
        <v>366</v>
      </c>
      <c r="OUI1" s="287" t="s">
        <v>366</v>
      </c>
      <c r="OUJ1" s="287" t="s">
        <v>366</v>
      </c>
      <c r="OUK1" s="287" t="s">
        <v>366</v>
      </c>
      <c r="OUL1" s="287" t="s">
        <v>366</v>
      </c>
      <c r="OUM1" s="287" t="s">
        <v>366</v>
      </c>
      <c r="OUN1" s="287" t="s">
        <v>366</v>
      </c>
      <c r="OUO1" s="287" t="s">
        <v>366</v>
      </c>
      <c r="OUP1" s="287" t="s">
        <v>366</v>
      </c>
      <c r="OUQ1" s="287" t="s">
        <v>366</v>
      </c>
      <c r="OUR1" s="287" t="s">
        <v>366</v>
      </c>
      <c r="OUS1" s="287" t="s">
        <v>366</v>
      </c>
      <c r="OUT1" s="287" t="s">
        <v>366</v>
      </c>
      <c r="OUU1" s="287" t="s">
        <v>366</v>
      </c>
      <c r="OUV1" s="287" t="s">
        <v>366</v>
      </c>
      <c r="OUW1" s="287" t="s">
        <v>366</v>
      </c>
      <c r="OUX1" s="287" t="s">
        <v>366</v>
      </c>
      <c r="OUY1" s="287" t="s">
        <v>366</v>
      </c>
      <c r="OUZ1" s="287" t="s">
        <v>366</v>
      </c>
      <c r="OVA1" s="287" t="s">
        <v>366</v>
      </c>
      <c r="OVB1" s="287" t="s">
        <v>366</v>
      </c>
      <c r="OVC1" s="287" t="s">
        <v>366</v>
      </c>
      <c r="OVD1" s="287" t="s">
        <v>366</v>
      </c>
      <c r="OVE1" s="287" t="s">
        <v>366</v>
      </c>
      <c r="OVF1" s="287" t="s">
        <v>366</v>
      </c>
      <c r="OVG1" s="287" t="s">
        <v>366</v>
      </c>
      <c r="OVH1" s="287" t="s">
        <v>366</v>
      </c>
      <c r="OVI1" s="287" t="s">
        <v>366</v>
      </c>
      <c r="OVJ1" s="287" t="s">
        <v>366</v>
      </c>
      <c r="OVK1" s="287" t="s">
        <v>366</v>
      </c>
      <c r="OVL1" s="287" t="s">
        <v>366</v>
      </c>
      <c r="OVM1" s="287" t="s">
        <v>366</v>
      </c>
      <c r="OVN1" s="287" t="s">
        <v>366</v>
      </c>
      <c r="OVO1" s="287" t="s">
        <v>366</v>
      </c>
      <c r="OVP1" s="287" t="s">
        <v>366</v>
      </c>
      <c r="OVQ1" s="287" t="s">
        <v>366</v>
      </c>
      <c r="OVR1" s="287" t="s">
        <v>366</v>
      </c>
      <c r="OVS1" s="287" t="s">
        <v>366</v>
      </c>
      <c r="OVT1" s="287" t="s">
        <v>366</v>
      </c>
      <c r="OVU1" s="287" t="s">
        <v>366</v>
      </c>
      <c r="OVV1" s="287" t="s">
        <v>366</v>
      </c>
      <c r="OVW1" s="287" t="s">
        <v>366</v>
      </c>
      <c r="OVX1" s="287" t="s">
        <v>366</v>
      </c>
      <c r="OVY1" s="287" t="s">
        <v>366</v>
      </c>
      <c r="OVZ1" s="287" t="s">
        <v>366</v>
      </c>
      <c r="OWA1" s="287" t="s">
        <v>366</v>
      </c>
      <c r="OWB1" s="287" t="s">
        <v>366</v>
      </c>
      <c r="OWC1" s="287" t="s">
        <v>366</v>
      </c>
      <c r="OWD1" s="287" t="s">
        <v>366</v>
      </c>
      <c r="OWE1" s="287" t="s">
        <v>366</v>
      </c>
      <c r="OWF1" s="287" t="s">
        <v>366</v>
      </c>
      <c r="OWG1" s="287" t="s">
        <v>366</v>
      </c>
      <c r="OWH1" s="287" t="s">
        <v>366</v>
      </c>
      <c r="OWI1" s="287" t="s">
        <v>366</v>
      </c>
      <c r="OWJ1" s="287" t="s">
        <v>366</v>
      </c>
      <c r="OWK1" s="287" t="s">
        <v>366</v>
      </c>
      <c r="OWL1" s="287" t="s">
        <v>366</v>
      </c>
      <c r="OWM1" s="287" t="s">
        <v>366</v>
      </c>
      <c r="OWN1" s="287" t="s">
        <v>366</v>
      </c>
      <c r="OWO1" s="287" t="s">
        <v>366</v>
      </c>
      <c r="OWP1" s="287" t="s">
        <v>366</v>
      </c>
      <c r="OWQ1" s="287" t="s">
        <v>366</v>
      </c>
      <c r="OWR1" s="287" t="s">
        <v>366</v>
      </c>
      <c r="OWS1" s="287" t="s">
        <v>366</v>
      </c>
      <c r="OWT1" s="287" t="s">
        <v>366</v>
      </c>
      <c r="OWU1" s="287" t="s">
        <v>366</v>
      </c>
      <c r="OWV1" s="287" t="s">
        <v>366</v>
      </c>
      <c r="OWW1" s="287" t="s">
        <v>366</v>
      </c>
      <c r="OWX1" s="287" t="s">
        <v>366</v>
      </c>
      <c r="OWY1" s="287" t="s">
        <v>366</v>
      </c>
      <c r="OWZ1" s="287" t="s">
        <v>366</v>
      </c>
      <c r="OXA1" s="287" t="s">
        <v>366</v>
      </c>
      <c r="OXB1" s="287" t="s">
        <v>366</v>
      </c>
      <c r="OXC1" s="287" t="s">
        <v>366</v>
      </c>
      <c r="OXD1" s="287" t="s">
        <v>366</v>
      </c>
      <c r="OXE1" s="287" t="s">
        <v>366</v>
      </c>
      <c r="OXF1" s="287" t="s">
        <v>366</v>
      </c>
      <c r="OXG1" s="287" t="s">
        <v>366</v>
      </c>
      <c r="OXH1" s="287" t="s">
        <v>366</v>
      </c>
      <c r="OXI1" s="287" t="s">
        <v>366</v>
      </c>
      <c r="OXJ1" s="287" t="s">
        <v>366</v>
      </c>
      <c r="OXK1" s="287" t="s">
        <v>366</v>
      </c>
      <c r="OXL1" s="287" t="s">
        <v>366</v>
      </c>
      <c r="OXM1" s="287" t="s">
        <v>366</v>
      </c>
      <c r="OXN1" s="287" t="s">
        <v>366</v>
      </c>
      <c r="OXO1" s="287" t="s">
        <v>366</v>
      </c>
      <c r="OXP1" s="287" t="s">
        <v>366</v>
      </c>
      <c r="OXQ1" s="287" t="s">
        <v>366</v>
      </c>
      <c r="OXR1" s="287" t="s">
        <v>366</v>
      </c>
      <c r="OXS1" s="287" t="s">
        <v>366</v>
      </c>
      <c r="OXT1" s="287" t="s">
        <v>366</v>
      </c>
      <c r="OXU1" s="287" t="s">
        <v>366</v>
      </c>
      <c r="OXV1" s="287" t="s">
        <v>366</v>
      </c>
      <c r="OXW1" s="287" t="s">
        <v>366</v>
      </c>
      <c r="OXX1" s="287" t="s">
        <v>366</v>
      </c>
      <c r="OXY1" s="287" t="s">
        <v>366</v>
      </c>
      <c r="OXZ1" s="287" t="s">
        <v>366</v>
      </c>
      <c r="OYA1" s="287" t="s">
        <v>366</v>
      </c>
      <c r="OYB1" s="287" t="s">
        <v>366</v>
      </c>
      <c r="OYC1" s="287" t="s">
        <v>366</v>
      </c>
      <c r="OYD1" s="287" t="s">
        <v>366</v>
      </c>
      <c r="OYE1" s="287" t="s">
        <v>366</v>
      </c>
      <c r="OYF1" s="287" t="s">
        <v>366</v>
      </c>
      <c r="OYG1" s="287" t="s">
        <v>366</v>
      </c>
      <c r="OYH1" s="287" t="s">
        <v>366</v>
      </c>
      <c r="OYI1" s="287" t="s">
        <v>366</v>
      </c>
      <c r="OYJ1" s="287" t="s">
        <v>366</v>
      </c>
      <c r="OYK1" s="287" t="s">
        <v>366</v>
      </c>
      <c r="OYL1" s="287" t="s">
        <v>366</v>
      </c>
      <c r="OYM1" s="287" t="s">
        <v>366</v>
      </c>
      <c r="OYN1" s="287" t="s">
        <v>366</v>
      </c>
      <c r="OYO1" s="287" t="s">
        <v>366</v>
      </c>
      <c r="OYP1" s="287" t="s">
        <v>366</v>
      </c>
      <c r="OYQ1" s="287" t="s">
        <v>366</v>
      </c>
      <c r="OYR1" s="287" t="s">
        <v>366</v>
      </c>
      <c r="OYS1" s="287" t="s">
        <v>366</v>
      </c>
      <c r="OYT1" s="287" t="s">
        <v>366</v>
      </c>
      <c r="OYU1" s="287" t="s">
        <v>366</v>
      </c>
      <c r="OYV1" s="287" t="s">
        <v>366</v>
      </c>
      <c r="OYW1" s="287" t="s">
        <v>366</v>
      </c>
      <c r="OYX1" s="287" t="s">
        <v>366</v>
      </c>
      <c r="OYY1" s="287" t="s">
        <v>366</v>
      </c>
      <c r="OYZ1" s="287" t="s">
        <v>366</v>
      </c>
      <c r="OZA1" s="287" t="s">
        <v>366</v>
      </c>
      <c r="OZB1" s="287" t="s">
        <v>366</v>
      </c>
      <c r="OZC1" s="287" t="s">
        <v>366</v>
      </c>
      <c r="OZD1" s="287" t="s">
        <v>366</v>
      </c>
      <c r="OZE1" s="287" t="s">
        <v>366</v>
      </c>
      <c r="OZF1" s="287" t="s">
        <v>366</v>
      </c>
      <c r="OZG1" s="287" t="s">
        <v>366</v>
      </c>
      <c r="OZH1" s="287" t="s">
        <v>366</v>
      </c>
      <c r="OZI1" s="287" t="s">
        <v>366</v>
      </c>
      <c r="OZJ1" s="287" t="s">
        <v>366</v>
      </c>
      <c r="OZK1" s="287" t="s">
        <v>366</v>
      </c>
      <c r="OZL1" s="287" t="s">
        <v>366</v>
      </c>
      <c r="OZM1" s="287" t="s">
        <v>366</v>
      </c>
      <c r="OZN1" s="287" t="s">
        <v>366</v>
      </c>
      <c r="OZO1" s="287" t="s">
        <v>366</v>
      </c>
      <c r="OZP1" s="287" t="s">
        <v>366</v>
      </c>
      <c r="OZQ1" s="287" t="s">
        <v>366</v>
      </c>
      <c r="OZR1" s="287" t="s">
        <v>366</v>
      </c>
      <c r="OZS1" s="287" t="s">
        <v>366</v>
      </c>
      <c r="OZT1" s="287" t="s">
        <v>366</v>
      </c>
      <c r="OZU1" s="287" t="s">
        <v>366</v>
      </c>
      <c r="OZV1" s="287" t="s">
        <v>366</v>
      </c>
      <c r="OZW1" s="287" t="s">
        <v>366</v>
      </c>
      <c r="OZX1" s="287" t="s">
        <v>366</v>
      </c>
      <c r="OZY1" s="287" t="s">
        <v>366</v>
      </c>
      <c r="OZZ1" s="287" t="s">
        <v>366</v>
      </c>
      <c r="PAA1" s="287" t="s">
        <v>366</v>
      </c>
      <c r="PAB1" s="287" t="s">
        <v>366</v>
      </c>
      <c r="PAC1" s="287" t="s">
        <v>366</v>
      </c>
      <c r="PAD1" s="287" t="s">
        <v>366</v>
      </c>
      <c r="PAE1" s="287" t="s">
        <v>366</v>
      </c>
      <c r="PAF1" s="287" t="s">
        <v>366</v>
      </c>
      <c r="PAG1" s="287" t="s">
        <v>366</v>
      </c>
      <c r="PAH1" s="287" t="s">
        <v>366</v>
      </c>
      <c r="PAI1" s="287" t="s">
        <v>366</v>
      </c>
      <c r="PAJ1" s="287" t="s">
        <v>366</v>
      </c>
      <c r="PAK1" s="287" t="s">
        <v>366</v>
      </c>
      <c r="PAL1" s="287" t="s">
        <v>366</v>
      </c>
      <c r="PAM1" s="287" t="s">
        <v>366</v>
      </c>
      <c r="PAN1" s="287" t="s">
        <v>366</v>
      </c>
      <c r="PAO1" s="287" t="s">
        <v>366</v>
      </c>
      <c r="PAP1" s="287" t="s">
        <v>366</v>
      </c>
      <c r="PAQ1" s="287" t="s">
        <v>366</v>
      </c>
      <c r="PAR1" s="287" t="s">
        <v>366</v>
      </c>
      <c r="PAS1" s="287" t="s">
        <v>366</v>
      </c>
      <c r="PAT1" s="287" t="s">
        <v>366</v>
      </c>
      <c r="PAU1" s="287" t="s">
        <v>366</v>
      </c>
      <c r="PAV1" s="287" t="s">
        <v>366</v>
      </c>
      <c r="PAW1" s="287" t="s">
        <v>366</v>
      </c>
      <c r="PAX1" s="287" t="s">
        <v>366</v>
      </c>
      <c r="PAY1" s="287" t="s">
        <v>366</v>
      </c>
      <c r="PAZ1" s="287" t="s">
        <v>366</v>
      </c>
      <c r="PBA1" s="287" t="s">
        <v>366</v>
      </c>
      <c r="PBB1" s="287" t="s">
        <v>366</v>
      </c>
      <c r="PBC1" s="287" t="s">
        <v>366</v>
      </c>
      <c r="PBD1" s="287" t="s">
        <v>366</v>
      </c>
      <c r="PBE1" s="287" t="s">
        <v>366</v>
      </c>
      <c r="PBF1" s="287" t="s">
        <v>366</v>
      </c>
      <c r="PBG1" s="287" t="s">
        <v>366</v>
      </c>
      <c r="PBH1" s="287" t="s">
        <v>366</v>
      </c>
      <c r="PBI1" s="287" t="s">
        <v>366</v>
      </c>
      <c r="PBJ1" s="287" t="s">
        <v>366</v>
      </c>
      <c r="PBK1" s="287" t="s">
        <v>366</v>
      </c>
      <c r="PBL1" s="287" t="s">
        <v>366</v>
      </c>
      <c r="PBM1" s="287" t="s">
        <v>366</v>
      </c>
      <c r="PBN1" s="287" t="s">
        <v>366</v>
      </c>
      <c r="PBO1" s="287" t="s">
        <v>366</v>
      </c>
      <c r="PBP1" s="287" t="s">
        <v>366</v>
      </c>
      <c r="PBQ1" s="287" t="s">
        <v>366</v>
      </c>
      <c r="PBR1" s="287" t="s">
        <v>366</v>
      </c>
      <c r="PBS1" s="287" t="s">
        <v>366</v>
      </c>
      <c r="PBT1" s="287" t="s">
        <v>366</v>
      </c>
      <c r="PBU1" s="287" t="s">
        <v>366</v>
      </c>
      <c r="PBV1" s="287" t="s">
        <v>366</v>
      </c>
      <c r="PBW1" s="287" t="s">
        <v>366</v>
      </c>
      <c r="PBX1" s="287" t="s">
        <v>366</v>
      </c>
      <c r="PBY1" s="287" t="s">
        <v>366</v>
      </c>
      <c r="PBZ1" s="287" t="s">
        <v>366</v>
      </c>
      <c r="PCA1" s="287" t="s">
        <v>366</v>
      </c>
      <c r="PCB1" s="287" t="s">
        <v>366</v>
      </c>
      <c r="PCC1" s="287" t="s">
        <v>366</v>
      </c>
      <c r="PCD1" s="287" t="s">
        <v>366</v>
      </c>
      <c r="PCE1" s="287" t="s">
        <v>366</v>
      </c>
      <c r="PCF1" s="287" t="s">
        <v>366</v>
      </c>
      <c r="PCG1" s="287" t="s">
        <v>366</v>
      </c>
      <c r="PCH1" s="287" t="s">
        <v>366</v>
      </c>
      <c r="PCI1" s="287" t="s">
        <v>366</v>
      </c>
      <c r="PCJ1" s="287" t="s">
        <v>366</v>
      </c>
      <c r="PCK1" s="287" t="s">
        <v>366</v>
      </c>
      <c r="PCL1" s="287" t="s">
        <v>366</v>
      </c>
      <c r="PCM1" s="287" t="s">
        <v>366</v>
      </c>
      <c r="PCN1" s="287" t="s">
        <v>366</v>
      </c>
      <c r="PCO1" s="287" t="s">
        <v>366</v>
      </c>
      <c r="PCP1" s="287" t="s">
        <v>366</v>
      </c>
      <c r="PCQ1" s="287" t="s">
        <v>366</v>
      </c>
      <c r="PCR1" s="287" t="s">
        <v>366</v>
      </c>
      <c r="PCS1" s="287" t="s">
        <v>366</v>
      </c>
      <c r="PCT1" s="287" t="s">
        <v>366</v>
      </c>
      <c r="PCU1" s="287" t="s">
        <v>366</v>
      </c>
      <c r="PCV1" s="287" t="s">
        <v>366</v>
      </c>
      <c r="PCW1" s="287" t="s">
        <v>366</v>
      </c>
      <c r="PCX1" s="287" t="s">
        <v>366</v>
      </c>
      <c r="PCY1" s="287" t="s">
        <v>366</v>
      </c>
      <c r="PCZ1" s="287" t="s">
        <v>366</v>
      </c>
      <c r="PDA1" s="287" t="s">
        <v>366</v>
      </c>
      <c r="PDB1" s="287" t="s">
        <v>366</v>
      </c>
      <c r="PDC1" s="287" t="s">
        <v>366</v>
      </c>
      <c r="PDD1" s="287" t="s">
        <v>366</v>
      </c>
      <c r="PDE1" s="287" t="s">
        <v>366</v>
      </c>
      <c r="PDF1" s="287" t="s">
        <v>366</v>
      </c>
      <c r="PDG1" s="287" t="s">
        <v>366</v>
      </c>
      <c r="PDH1" s="287" t="s">
        <v>366</v>
      </c>
      <c r="PDI1" s="287" t="s">
        <v>366</v>
      </c>
      <c r="PDJ1" s="287" t="s">
        <v>366</v>
      </c>
      <c r="PDK1" s="287" t="s">
        <v>366</v>
      </c>
      <c r="PDL1" s="287" t="s">
        <v>366</v>
      </c>
      <c r="PDM1" s="287" t="s">
        <v>366</v>
      </c>
      <c r="PDN1" s="287" t="s">
        <v>366</v>
      </c>
      <c r="PDO1" s="287" t="s">
        <v>366</v>
      </c>
      <c r="PDP1" s="287" t="s">
        <v>366</v>
      </c>
      <c r="PDQ1" s="287" t="s">
        <v>366</v>
      </c>
      <c r="PDR1" s="287" t="s">
        <v>366</v>
      </c>
      <c r="PDS1" s="287" t="s">
        <v>366</v>
      </c>
      <c r="PDT1" s="287" t="s">
        <v>366</v>
      </c>
      <c r="PDU1" s="287" t="s">
        <v>366</v>
      </c>
      <c r="PDV1" s="287" t="s">
        <v>366</v>
      </c>
      <c r="PDW1" s="287" t="s">
        <v>366</v>
      </c>
      <c r="PDX1" s="287" t="s">
        <v>366</v>
      </c>
      <c r="PDY1" s="287" t="s">
        <v>366</v>
      </c>
      <c r="PDZ1" s="287" t="s">
        <v>366</v>
      </c>
      <c r="PEA1" s="287" t="s">
        <v>366</v>
      </c>
      <c r="PEB1" s="287" t="s">
        <v>366</v>
      </c>
      <c r="PEC1" s="287" t="s">
        <v>366</v>
      </c>
      <c r="PED1" s="287" t="s">
        <v>366</v>
      </c>
      <c r="PEE1" s="287" t="s">
        <v>366</v>
      </c>
      <c r="PEF1" s="287" t="s">
        <v>366</v>
      </c>
      <c r="PEG1" s="287" t="s">
        <v>366</v>
      </c>
      <c r="PEH1" s="287" t="s">
        <v>366</v>
      </c>
      <c r="PEI1" s="287" t="s">
        <v>366</v>
      </c>
      <c r="PEJ1" s="287" t="s">
        <v>366</v>
      </c>
      <c r="PEK1" s="287" t="s">
        <v>366</v>
      </c>
      <c r="PEL1" s="287" t="s">
        <v>366</v>
      </c>
      <c r="PEM1" s="287" t="s">
        <v>366</v>
      </c>
      <c r="PEN1" s="287" t="s">
        <v>366</v>
      </c>
      <c r="PEO1" s="287" t="s">
        <v>366</v>
      </c>
      <c r="PEP1" s="287" t="s">
        <v>366</v>
      </c>
      <c r="PEQ1" s="287" t="s">
        <v>366</v>
      </c>
      <c r="PER1" s="287" t="s">
        <v>366</v>
      </c>
      <c r="PES1" s="287" t="s">
        <v>366</v>
      </c>
      <c r="PET1" s="287" t="s">
        <v>366</v>
      </c>
      <c r="PEU1" s="287" t="s">
        <v>366</v>
      </c>
      <c r="PEV1" s="287" t="s">
        <v>366</v>
      </c>
      <c r="PEW1" s="287" t="s">
        <v>366</v>
      </c>
      <c r="PEX1" s="287" t="s">
        <v>366</v>
      </c>
      <c r="PEY1" s="287" t="s">
        <v>366</v>
      </c>
      <c r="PEZ1" s="287" t="s">
        <v>366</v>
      </c>
      <c r="PFA1" s="287" t="s">
        <v>366</v>
      </c>
      <c r="PFB1" s="287" t="s">
        <v>366</v>
      </c>
      <c r="PFC1" s="287" t="s">
        <v>366</v>
      </c>
      <c r="PFD1" s="287" t="s">
        <v>366</v>
      </c>
      <c r="PFE1" s="287" t="s">
        <v>366</v>
      </c>
      <c r="PFF1" s="287" t="s">
        <v>366</v>
      </c>
      <c r="PFG1" s="287" t="s">
        <v>366</v>
      </c>
      <c r="PFH1" s="287" t="s">
        <v>366</v>
      </c>
      <c r="PFI1" s="287" t="s">
        <v>366</v>
      </c>
      <c r="PFJ1" s="287" t="s">
        <v>366</v>
      </c>
      <c r="PFK1" s="287" t="s">
        <v>366</v>
      </c>
      <c r="PFL1" s="287" t="s">
        <v>366</v>
      </c>
      <c r="PFM1" s="287" t="s">
        <v>366</v>
      </c>
      <c r="PFN1" s="287" t="s">
        <v>366</v>
      </c>
      <c r="PFO1" s="287" t="s">
        <v>366</v>
      </c>
      <c r="PFP1" s="287" t="s">
        <v>366</v>
      </c>
      <c r="PFQ1" s="287" t="s">
        <v>366</v>
      </c>
      <c r="PFR1" s="287" t="s">
        <v>366</v>
      </c>
      <c r="PFS1" s="287" t="s">
        <v>366</v>
      </c>
      <c r="PFT1" s="287" t="s">
        <v>366</v>
      </c>
      <c r="PFU1" s="287" t="s">
        <v>366</v>
      </c>
      <c r="PFV1" s="287" t="s">
        <v>366</v>
      </c>
      <c r="PFW1" s="287" t="s">
        <v>366</v>
      </c>
      <c r="PFX1" s="287" t="s">
        <v>366</v>
      </c>
      <c r="PFY1" s="287" t="s">
        <v>366</v>
      </c>
      <c r="PFZ1" s="287" t="s">
        <v>366</v>
      </c>
      <c r="PGA1" s="287" t="s">
        <v>366</v>
      </c>
      <c r="PGB1" s="287" t="s">
        <v>366</v>
      </c>
      <c r="PGC1" s="287" t="s">
        <v>366</v>
      </c>
      <c r="PGD1" s="287" t="s">
        <v>366</v>
      </c>
      <c r="PGE1" s="287" t="s">
        <v>366</v>
      </c>
      <c r="PGF1" s="287" t="s">
        <v>366</v>
      </c>
      <c r="PGG1" s="287" t="s">
        <v>366</v>
      </c>
      <c r="PGH1" s="287" t="s">
        <v>366</v>
      </c>
      <c r="PGI1" s="287" t="s">
        <v>366</v>
      </c>
      <c r="PGJ1" s="287" t="s">
        <v>366</v>
      </c>
      <c r="PGK1" s="287" t="s">
        <v>366</v>
      </c>
      <c r="PGL1" s="287" t="s">
        <v>366</v>
      </c>
      <c r="PGM1" s="287" t="s">
        <v>366</v>
      </c>
      <c r="PGN1" s="287" t="s">
        <v>366</v>
      </c>
      <c r="PGO1" s="287" t="s">
        <v>366</v>
      </c>
      <c r="PGP1" s="287" t="s">
        <v>366</v>
      </c>
      <c r="PGQ1" s="287" t="s">
        <v>366</v>
      </c>
      <c r="PGR1" s="287" t="s">
        <v>366</v>
      </c>
      <c r="PGS1" s="287" t="s">
        <v>366</v>
      </c>
      <c r="PGT1" s="287" t="s">
        <v>366</v>
      </c>
      <c r="PGU1" s="287" t="s">
        <v>366</v>
      </c>
      <c r="PGV1" s="287" t="s">
        <v>366</v>
      </c>
      <c r="PGW1" s="287" t="s">
        <v>366</v>
      </c>
      <c r="PGX1" s="287" t="s">
        <v>366</v>
      </c>
      <c r="PGY1" s="287" t="s">
        <v>366</v>
      </c>
      <c r="PGZ1" s="287" t="s">
        <v>366</v>
      </c>
      <c r="PHA1" s="287" t="s">
        <v>366</v>
      </c>
      <c r="PHB1" s="287" t="s">
        <v>366</v>
      </c>
      <c r="PHC1" s="287" t="s">
        <v>366</v>
      </c>
      <c r="PHD1" s="287" t="s">
        <v>366</v>
      </c>
      <c r="PHE1" s="287" t="s">
        <v>366</v>
      </c>
      <c r="PHF1" s="287" t="s">
        <v>366</v>
      </c>
      <c r="PHG1" s="287" t="s">
        <v>366</v>
      </c>
      <c r="PHH1" s="287" t="s">
        <v>366</v>
      </c>
      <c r="PHI1" s="287" t="s">
        <v>366</v>
      </c>
      <c r="PHJ1" s="287" t="s">
        <v>366</v>
      </c>
      <c r="PHK1" s="287" t="s">
        <v>366</v>
      </c>
      <c r="PHL1" s="287" t="s">
        <v>366</v>
      </c>
      <c r="PHM1" s="287" t="s">
        <v>366</v>
      </c>
      <c r="PHN1" s="287" t="s">
        <v>366</v>
      </c>
      <c r="PHO1" s="287" t="s">
        <v>366</v>
      </c>
      <c r="PHP1" s="287" t="s">
        <v>366</v>
      </c>
      <c r="PHQ1" s="287" t="s">
        <v>366</v>
      </c>
      <c r="PHR1" s="287" t="s">
        <v>366</v>
      </c>
      <c r="PHS1" s="287" t="s">
        <v>366</v>
      </c>
      <c r="PHT1" s="287" t="s">
        <v>366</v>
      </c>
      <c r="PHU1" s="287" t="s">
        <v>366</v>
      </c>
      <c r="PHV1" s="287" t="s">
        <v>366</v>
      </c>
      <c r="PHW1" s="287" t="s">
        <v>366</v>
      </c>
      <c r="PHX1" s="287" t="s">
        <v>366</v>
      </c>
      <c r="PHY1" s="287" t="s">
        <v>366</v>
      </c>
      <c r="PHZ1" s="287" t="s">
        <v>366</v>
      </c>
      <c r="PIA1" s="287" t="s">
        <v>366</v>
      </c>
      <c r="PIB1" s="287" t="s">
        <v>366</v>
      </c>
      <c r="PIC1" s="287" t="s">
        <v>366</v>
      </c>
      <c r="PID1" s="287" t="s">
        <v>366</v>
      </c>
      <c r="PIE1" s="287" t="s">
        <v>366</v>
      </c>
      <c r="PIF1" s="287" t="s">
        <v>366</v>
      </c>
      <c r="PIG1" s="287" t="s">
        <v>366</v>
      </c>
      <c r="PIH1" s="287" t="s">
        <v>366</v>
      </c>
      <c r="PII1" s="287" t="s">
        <v>366</v>
      </c>
      <c r="PIJ1" s="287" t="s">
        <v>366</v>
      </c>
      <c r="PIK1" s="287" t="s">
        <v>366</v>
      </c>
      <c r="PIL1" s="287" t="s">
        <v>366</v>
      </c>
      <c r="PIM1" s="287" t="s">
        <v>366</v>
      </c>
      <c r="PIN1" s="287" t="s">
        <v>366</v>
      </c>
      <c r="PIO1" s="287" t="s">
        <v>366</v>
      </c>
      <c r="PIP1" s="287" t="s">
        <v>366</v>
      </c>
      <c r="PIQ1" s="287" t="s">
        <v>366</v>
      </c>
      <c r="PIR1" s="287" t="s">
        <v>366</v>
      </c>
      <c r="PIS1" s="287" t="s">
        <v>366</v>
      </c>
      <c r="PIT1" s="287" t="s">
        <v>366</v>
      </c>
      <c r="PIU1" s="287" t="s">
        <v>366</v>
      </c>
      <c r="PIV1" s="287" t="s">
        <v>366</v>
      </c>
      <c r="PIW1" s="287" t="s">
        <v>366</v>
      </c>
      <c r="PIX1" s="287" t="s">
        <v>366</v>
      </c>
      <c r="PIY1" s="287" t="s">
        <v>366</v>
      </c>
      <c r="PIZ1" s="287" t="s">
        <v>366</v>
      </c>
      <c r="PJA1" s="287" t="s">
        <v>366</v>
      </c>
      <c r="PJB1" s="287" t="s">
        <v>366</v>
      </c>
      <c r="PJC1" s="287" t="s">
        <v>366</v>
      </c>
      <c r="PJD1" s="287" t="s">
        <v>366</v>
      </c>
      <c r="PJE1" s="287" t="s">
        <v>366</v>
      </c>
      <c r="PJF1" s="287" t="s">
        <v>366</v>
      </c>
      <c r="PJG1" s="287" t="s">
        <v>366</v>
      </c>
      <c r="PJH1" s="287" t="s">
        <v>366</v>
      </c>
      <c r="PJI1" s="287" t="s">
        <v>366</v>
      </c>
      <c r="PJJ1" s="287" t="s">
        <v>366</v>
      </c>
      <c r="PJK1" s="287" t="s">
        <v>366</v>
      </c>
      <c r="PJL1" s="287" t="s">
        <v>366</v>
      </c>
      <c r="PJM1" s="287" t="s">
        <v>366</v>
      </c>
      <c r="PJN1" s="287" t="s">
        <v>366</v>
      </c>
      <c r="PJO1" s="287" t="s">
        <v>366</v>
      </c>
      <c r="PJP1" s="287" t="s">
        <v>366</v>
      </c>
      <c r="PJQ1" s="287" t="s">
        <v>366</v>
      </c>
      <c r="PJR1" s="287" t="s">
        <v>366</v>
      </c>
      <c r="PJS1" s="287" t="s">
        <v>366</v>
      </c>
      <c r="PJT1" s="287" t="s">
        <v>366</v>
      </c>
      <c r="PJU1" s="287" t="s">
        <v>366</v>
      </c>
      <c r="PJV1" s="287" t="s">
        <v>366</v>
      </c>
      <c r="PJW1" s="287" t="s">
        <v>366</v>
      </c>
      <c r="PJX1" s="287" t="s">
        <v>366</v>
      </c>
      <c r="PJY1" s="287" t="s">
        <v>366</v>
      </c>
      <c r="PJZ1" s="287" t="s">
        <v>366</v>
      </c>
      <c r="PKA1" s="287" t="s">
        <v>366</v>
      </c>
      <c r="PKB1" s="287" t="s">
        <v>366</v>
      </c>
      <c r="PKC1" s="287" t="s">
        <v>366</v>
      </c>
      <c r="PKD1" s="287" t="s">
        <v>366</v>
      </c>
      <c r="PKE1" s="287" t="s">
        <v>366</v>
      </c>
      <c r="PKF1" s="287" t="s">
        <v>366</v>
      </c>
      <c r="PKG1" s="287" t="s">
        <v>366</v>
      </c>
      <c r="PKH1" s="287" t="s">
        <v>366</v>
      </c>
      <c r="PKI1" s="287" t="s">
        <v>366</v>
      </c>
      <c r="PKJ1" s="287" t="s">
        <v>366</v>
      </c>
      <c r="PKK1" s="287" t="s">
        <v>366</v>
      </c>
      <c r="PKL1" s="287" t="s">
        <v>366</v>
      </c>
      <c r="PKM1" s="287" t="s">
        <v>366</v>
      </c>
      <c r="PKN1" s="287" t="s">
        <v>366</v>
      </c>
      <c r="PKO1" s="287" t="s">
        <v>366</v>
      </c>
      <c r="PKP1" s="287" t="s">
        <v>366</v>
      </c>
      <c r="PKQ1" s="287" t="s">
        <v>366</v>
      </c>
      <c r="PKR1" s="287" t="s">
        <v>366</v>
      </c>
      <c r="PKS1" s="287" t="s">
        <v>366</v>
      </c>
      <c r="PKT1" s="287" t="s">
        <v>366</v>
      </c>
      <c r="PKU1" s="287" t="s">
        <v>366</v>
      </c>
      <c r="PKV1" s="287" t="s">
        <v>366</v>
      </c>
      <c r="PKW1" s="287" t="s">
        <v>366</v>
      </c>
      <c r="PKX1" s="287" t="s">
        <v>366</v>
      </c>
      <c r="PKY1" s="287" t="s">
        <v>366</v>
      </c>
      <c r="PKZ1" s="287" t="s">
        <v>366</v>
      </c>
      <c r="PLA1" s="287" t="s">
        <v>366</v>
      </c>
      <c r="PLB1" s="287" t="s">
        <v>366</v>
      </c>
      <c r="PLC1" s="287" t="s">
        <v>366</v>
      </c>
      <c r="PLD1" s="287" t="s">
        <v>366</v>
      </c>
      <c r="PLE1" s="287" t="s">
        <v>366</v>
      </c>
      <c r="PLF1" s="287" t="s">
        <v>366</v>
      </c>
      <c r="PLG1" s="287" t="s">
        <v>366</v>
      </c>
      <c r="PLH1" s="287" t="s">
        <v>366</v>
      </c>
      <c r="PLI1" s="287" t="s">
        <v>366</v>
      </c>
      <c r="PLJ1" s="287" t="s">
        <v>366</v>
      </c>
      <c r="PLK1" s="287" t="s">
        <v>366</v>
      </c>
      <c r="PLL1" s="287" t="s">
        <v>366</v>
      </c>
      <c r="PLM1" s="287" t="s">
        <v>366</v>
      </c>
      <c r="PLN1" s="287" t="s">
        <v>366</v>
      </c>
      <c r="PLO1" s="287" t="s">
        <v>366</v>
      </c>
      <c r="PLP1" s="287" t="s">
        <v>366</v>
      </c>
      <c r="PLQ1" s="287" t="s">
        <v>366</v>
      </c>
      <c r="PLR1" s="287" t="s">
        <v>366</v>
      </c>
      <c r="PLS1" s="287" t="s">
        <v>366</v>
      </c>
      <c r="PLT1" s="287" t="s">
        <v>366</v>
      </c>
      <c r="PLU1" s="287" t="s">
        <v>366</v>
      </c>
      <c r="PLV1" s="287" t="s">
        <v>366</v>
      </c>
      <c r="PLW1" s="287" t="s">
        <v>366</v>
      </c>
      <c r="PLX1" s="287" t="s">
        <v>366</v>
      </c>
      <c r="PLY1" s="287" t="s">
        <v>366</v>
      </c>
      <c r="PLZ1" s="287" t="s">
        <v>366</v>
      </c>
      <c r="PMA1" s="287" t="s">
        <v>366</v>
      </c>
      <c r="PMB1" s="287" t="s">
        <v>366</v>
      </c>
      <c r="PMC1" s="287" t="s">
        <v>366</v>
      </c>
      <c r="PMD1" s="287" t="s">
        <v>366</v>
      </c>
      <c r="PME1" s="287" t="s">
        <v>366</v>
      </c>
      <c r="PMF1" s="287" t="s">
        <v>366</v>
      </c>
      <c r="PMG1" s="287" t="s">
        <v>366</v>
      </c>
      <c r="PMH1" s="287" t="s">
        <v>366</v>
      </c>
      <c r="PMI1" s="287" t="s">
        <v>366</v>
      </c>
      <c r="PMJ1" s="287" t="s">
        <v>366</v>
      </c>
      <c r="PMK1" s="287" t="s">
        <v>366</v>
      </c>
      <c r="PML1" s="287" t="s">
        <v>366</v>
      </c>
      <c r="PMM1" s="287" t="s">
        <v>366</v>
      </c>
      <c r="PMN1" s="287" t="s">
        <v>366</v>
      </c>
      <c r="PMO1" s="287" t="s">
        <v>366</v>
      </c>
      <c r="PMP1" s="287" t="s">
        <v>366</v>
      </c>
      <c r="PMQ1" s="287" t="s">
        <v>366</v>
      </c>
      <c r="PMR1" s="287" t="s">
        <v>366</v>
      </c>
      <c r="PMS1" s="287" t="s">
        <v>366</v>
      </c>
      <c r="PMT1" s="287" t="s">
        <v>366</v>
      </c>
      <c r="PMU1" s="287" t="s">
        <v>366</v>
      </c>
      <c r="PMV1" s="287" t="s">
        <v>366</v>
      </c>
      <c r="PMW1" s="287" t="s">
        <v>366</v>
      </c>
      <c r="PMX1" s="287" t="s">
        <v>366</v>
      </c>
      <c r="PMY1" s="287" t="s">
        <v>366</v>
      </c>
      <c r="PMZ1" s="287" t="s">
        <v>366</v>
      </c>
      <c r="PNA1" s="287" t="s">
        <v>366</v>
      </c>
      <c r="PNB1" s="287" t="s">
        <v>366</v>
      </c>
      <c r="PNC1" s="287" t="s">
        <v>366</v>
      </c>
      <c r="PND1" s="287" t="s">
        <v>366</v>
      </c>
      <c r="PNE1" s="287" t="s">
        <v>366</v>
      </c>
      <c r="PNF1" s="287" t="s">
        <v>366</v>
      </c>
      <c r="PNG1" s="287" t="s">
        <v>366</v>
      </c>
      <c r="PNH1" s="287" t="s">
        <v>366</v>
      </c>
      <c r="PNI1" s="287" t="s">
        <v>366</v>
      </c>
      <c r="PNJ1" s="287" t="s">
        <v>366</v>
      </c>
      <c r="PNK1" s="287" t="s">
        <v>366</v>
      </c>
      <c r="PNL1" s="287" t="s">
        <v>366</v>
      </c>
      <c r="PNM1" s="287" t="s">
        <v>366</v>
      </c>
      <c r="PNN1" s="287" t="s">
        <v>366</v>
      </c>
      <c r="PNO1" s="287" t="s">
        <v>366</v>
      </c>
      <c r="PNP1" s="287" t="s">
        <v>366</v>
      </c>
      <c r="PNQ1" s="287" t="s">
        <v>366</v>
      </c>
      <c r="PNR1" s="287" t="s">
        <v>366</v>
      </c>
      <c r="PNS1" s="287" t="s">
        <v>366</v>
      </c>
      <c r="PNT1" s="287" t="s">
        <v>366</v>
      </c>
      <c r="PNU1" s="287" t="s">
        <v>366</v>
      </c>
      <c r="PNV1" s="287" t="s">
        <v>366</v>
      </c>
      <c r="PNW1" s="287" t="s">
        <v>366</v>
      </c>
      <c r="PNX1" s="287" t="s">
        <v>366</v>
      </c>
      <c r="PNY1" s="287" t="s">
        <v>366</v>
      </c>
      <c r="PNZ1" s="287" t="s">
        <v>366</v>
      </c>
      <c r="POA1" s="287" t="s">
        <v>366</v>
      </c>
      <c r="POB1" s="287" t="s">
        <v>366</v>
      </c>
      <c r="POC1" s="287" t="s">
        <v>366</v>
      </c>
      <c r="POD1" s="287" t="s">
        <v>366</v>
      </c>
      <c r="POE1" s="287" t="s">
        <v>366</v>
      </c>
      <c r="POF1" s="287" t="s">
        <v>366</v>
      </c>
      <c r="POG1" s="287" t="s">
        <v>366</v>
      </c>
      <c r="POH1" s="287" t="s">
        <v>366</v>
      </c>
      <c r="POI1" s="287" t="s">
        <v>366</v>
      </c>
      <c r="POJ1" s="287" t="s">
        <v>366</v>
      </c>
      <c r="POK1" s="287" t="s">
        <v>366</v>
      </c>
      <c r="POL1" s="287" t="s">
        <v>366</v>
      </c>
      <c r="POM1" s="287" t="s">
        <v>366</v>
      </c>
      <c r="PON1" s="287" t="s">
        <v>366</v>
      </c>
      <c r="POO1" s="287" t="s">
        <v>366</v>
      </c>
      <c r="POP1" s="287" t="s">
        <v>366</v>
      </c>
      <c r="POQ1" s="287" t="s">
        <v>366</v>
      </c>
      <c r="POR1" s="287" t="s">
        <v>366</v>
      </c>
      <c r="POS1" s="287" t="s">
        <v>366</v>
      </c>
      <c r="POT1" s="287" t="s">
        <v>366</v>
      </c>
      <c r="POU1" s="287" t="s">
        <v>366</v>
      </c>
      <c r="POV1" s="287" t="s">
        <v>366</v>
      </c>
      <c r="POW1" s="287" t="s">
        <v>366</v>
      </c>
      <c r="POX1" s="287" t="s">
        <v>366</v>
      </c>
      <c r="POY1" s="287" t="s">
        <v>366</v>
      </c>
      <c r="POZ1" s="287" t="s">
        <v>366</v>
      </c>
      <c r="PPA1" s="287" t="s">
        <v>366</v>
      </c>
      <c r="PPB1" s="287" t="s">
        <v>366</v>
      </c>
      <c r="PPC1" s="287" t="s">
        <v>366</v>
      </c>
      <c r="PPD1" s="287" t="s">
        <v>366</v>
      </c>
      <c r="PPE1" s="287" t="s">
        <v>366</v>
      </c>
      <c r="PPF1" s="287" t="s">
        <v>366</v>
      </c>
      <c r="PPG1" s="287" t="s">
        <v>366</v>
      </c>
      <c r="PPH1" s="287" t="s">
        <v>366</v>
      </c>
      <c r="PPI1" s="287" t="s">
        <v>366</v>
      </c>
      <c r="PPJ1" s="287" t="s">
        <v>366</v>
      </c>
      <c r="PPK1" s="287" t="s">
        <v>366</v>
      </c>
      <c r="PPL1" s="287" t="s">
        <v>366</v>
      </c>
      <c r="PPM1" s="287" t="s">
        <v>366</v>
      </c>
      <c r="PPN1" s="287" t="s">
        <v>366</v>
      </c>
      <c r="PPO1" s="287" t="s">
        <v>366</v>
      </c>
      <c r="PPP1" s="287" t="s">
        <v>366</v>
      </c>
      <c r="PPQ1" s="287" t="s">
        <v>366</v>
      </c>
      <c r="PPR1" s="287" t="s">
        <v>366</v>
      </c>
      <c r="PPS1" s="287" t="s">
        <v>366</v>
      </c>
      <c r="PPT1" s="287" t="s">
        <v>366</v>
      </c>
      <c r="PPU1" s="287" t="s">
        <v>366</v>
      </c>
      <c r="PPV1" s="287" t="s">
        <v>366</v>
      </c>
      <c r="PPW1" s="287" t="s">
        <v>366</v>
      </c>
      <c r="PPX1" s="287" t="s">
        <v>366</v>
      </c>
      <c r="PPY1" s="287" t="s">
        <v>366</v>
      </c>
      <c r="PPZ1" s="287" t="s">
        <v>366</v>
      </c>
      <c r="PQA1" s="287" t="s">
        <v>366</v>
      </c>
      <c r="PQB1" s="287" t="s">
        <v>366</v>
      </c>
      <c r="PQC1" s="287" t="s">
        <v>366</v>
      </c>
      <c r="PQD1" s="287" t="s">
        <v>366</v>
      </c>
      <c r="PQE1" s="287" t="s">
        <v>366</v>
      </c>
      <c r="PQF1" s="287" t="s">
        <v>366</v>
      </c>
      <c r="PQG1" s="287" t="s">
        <v>366</v>
      </c>
      <c r="PQH1" s="287" t="s">
        <v>366</v>
      </c>
      <c r="PQI1" s="287" t="s">
        <v>366</v>
      </c>
      <c r="PQJ1" s="287" t="s">
        <v>366</v>
      </c>
      <c r="PQK1" s="287" t="s">
        <v>366</v>
      </c>
      <c r="PQL1" s="287" t="s">
        <v>366</v>
      </c>
      <c r="PQM1" s="287" t="s">
        <v>366</v>
      </c>
      <c r="PQN1" s="287" t="s">
        <v>366</v>
      </c>
      <c r="PQO1" s="287" t="s">
        <v>366</v>
      </c>
      <c r="PQP1" s="287" t="s">
        <v>366</v>
      </c>
      <c r="PQQ1" s="287" t="s">
        <v>366</v>
      </c>
      <c r="PQR1" s="287" t="s">
        <v>366</v>
      </c>
      <c r="PQS1" s="287" t="s">
        <v>366</v>
      </c>
      <c r="PQT1" s="287" t="s">
        <v>366</v>
      </c>
      <c r="PQU1" s="287" t="s">
        <v>366</v>
      </c>
      <c r="PQV1" s="287" t="s">
        <v>366</v>
      </c>
      <c r="PQW1" s="287" t="s">
        <v>366</v>
      </c>
      <c r="PQX1" s="287" t="s">
        <v>366</v>
      </c>
      <c r="PQY1" s="287" t="s">
        <v>366</v>
      </c>
      <c r="PQZ1" s="287" t="s">
        <v>366</v>
      </c>
      <c r="PRA1" s="287" t="s">
        <v>366</v>
      </c>
      <c r="PRB1" s="287" t="s">
        <v>366</v>
      </c>
      <c r="PRC1" s="287" t="s">
        <v>366</v>
      </c>
      <c r="PRD1" s="287" t="s">
        <v>366</v>
      </c>
      <c r="PRE1" s="287" t="s">
        <v>366</v>
      </c>
      <c r="PRF1" s="287" t="s">
        <v>366</v>
      </c>
      <c r="PRG1" s="287" t="s">
        <v>366</v>
      </c>
      <c r="PRH1" s="287" t="s">
        <v>366</v>
      </c>
      <c r="PRI1" s="287" t="s">
        <v>366</v>
      </c>
      <c r="PRJ1" s="287" t="s">
        <v>366</v>
      </c>
      <c r="PRK1" s="287" t="s">
        <v>366</v>
      </c>
      <c r="PRL1" s="287" t="s">
        <v>366</v>
      </c>
      <c r="PRM1" s="287" t="s">
        <v>366</v>
      </c>
      <c r="PRN1" s="287" t="s">
        <v>366</v>
      </c>
      <c r="PRO1" s="287" t="s">
        <v>366</v>
      </c>
      <c r="PRP1" s="287" t="s">
        <v>366</v>
      </c>
      <c r="PRQ1" s="287" t="s">
        <v>366</v>
      </c>
      <c r="PRR1" s="287" t="s">
        <v>366</v>
      </c>
      <c r="PRS1" s="287" t="s">
        <v>366</v>
      </c>
      <c r="PRT1" s="287" t="s">
        <v>366</v>
      </c>
      <c r="PRU1" s="287" t="s">
        <v>366</v>
      </c>
      <c r="PRV1" s="287" t="s">
        <v>366</v>
      </c>
      <c r="PRW1" s="287" t="s">
        <v>366</v>
      </c>
      <c r="PRX1" s="287" t="s">
        <v>366</v>
      </c>
      <c r="PRY1" s="287" t="s">
        <v>366</v>
      </c>
      <c r="PRZ1" s="287" t="s">
        <v>366</v>
      </c>
      <c r="PSA1" s="287" t="s">
        <v>366</v>
      </c>
      <c r="PSB1" s="287" t="s">
        <v>366</v>
      </c>
      <c r="PSC1" s="287" t="s">
        <v>366</v>
      </c>
      <c r="PSD1" s="287" t="s">
        <v>366</v>
      </c>
      <c r="PSE1" s="287" t="s">
        <v>366</v>
      </c>
      <c r="PSF1" s="287" t="s">
        <v>366</v>
      </c>
      <c r="PSG1" s="287" t="s">
        <v>366</v>
      </c>
      <c r="PSH1" s="287" t="s">
        <v>366</v>
      </c>
      <c r="PSI1" s="287" t="s">
        <v>366</v>
      </c>
      <c r="PSJ1" s="287" t="s">
        <v>366</v>
      </c>
      <c r="PSK1" s="287" t="s">
        <v>366</v>
      </c>
      <c r="PSL1" s="287" t="s">
        <v>366</v>
      </c>
      <c r="PSM1" s="287" t="s">
        <v>366</v>
      </c>
      <c r="PSN1" s="287" t="s">
        <v>366</v>
      </c>
      <c r="PSO1" s="287" t="s">
        <v>366</v>
      </c>
      <c r="PSP1" s="287" t="s">
        <v>366</v>
      </c>
      <c r="PSQ1" s="287" t="s">
        <v>366</v>
      </c>
      <c r="PSR1" s="287" t="s">
        <v>366</v>
      </c>
      <c r="PSS1" s="287" t="s">
        <v>366</v>
      </c>
      <c r="PST1" s="287" t="s">
        <v>366</v>
      </c>
      <c r="PSU1" s="287" t="s">
        <v>366</v>
      </c>
      <c r="PSV1" s="287" t="s">
        <v>366</v>
      </c>
      <c r="PSW1" s="287" t="s">
        <v>366</v>
      </c>
      <c r="PSX1" s="287" t="s">
        <v>366</v>
      </c>
      <c r="PSY1" s="287" t="s">
        <v>366</v>
      </c>
      <c r="PSZ1" s="287" t="s">
        <v>366</v>
      </c>
      <c r="PTA1" s="287" t="s">
        <v>366</v>
      </c>
      <c r="PTB1" s="287" t="s">
        <v>366</v>
      </c>
      <c r="PTC1" s="287" t="s">
        <v>366</v>
      </c>
      <c r="PTD1" s="287" t="s">
        <v>366</v>
      </c>
      <c r="PTE1" s="287" t="s">
        <v>366</v>
      </c>
      <c r="PTF1" s="287" t="s">
        <v>366</v>
      </c>
      <c r="PTG1" s="287" t="s">
        <v>366</v>
      </c>
      <c r="PTH1" s="287" t="s">
        <v>366</v>
      </c>
      <c r="PTI1" s="287" t="s">
        <v>366</v>
      </c>
      <c r="PTJ1" s="287" t="s">
        <v>366</v>
      </c>
      <c r="PTK1" s="287" t="s">
        <v>366</v>
      </c>
      <c r="PTL1" s="287" t="s">
        <v>366</v>
      </c>
      <c r="PTM1" s="287" t="s">
        <v>366</v>
      </c>
      <c r="PTN1" s="287" t="s">
        <v>366</v>
      </c>
      <c r="PTO1" s="287" t="s">
        <v>366</v>
      </c>
      <c r="PTP1" s="287" t="s">
        <v>366</v>
      </c>
      <c r="PTQ1" s="287" t="s">
        <v>366</v>
      </c>
      <c r="PTR1" s="287" t="s">
        <v>366</v>
      </c>
      <c r="PTS1" s="287" t="s">
        <v>366</v>
      </c>
      <c r="PTT1" s="287" t="s">
        <v>366</v>
      </c>
      <c r="PTU1" s="287" t="s">
        <v>366</v>
      </c>
      <c r="PTV1" s="287" t="s">
        <v>366</v>
      </c>
      <c r="PTW1" s="287" t="s">
        <v>366</v>
      </c>
      <c r="PTX1" s="287" t="s">
        <v>366</v>
      </c>
      <c r="PTY1" s="287" t="s">
        <v>366</v>
      </c>
      <c r="PTZ1" s="287" t="s">
        <v>366</v>
      </c>
      <c r="PUA1" s="287" t="s">
        <v>366</v>
      </c>
      <c r="PUB1" s="287" t="s">
        <v>366</v>
      </c>
      <c r="PUC1" s="287" t="s">
        <v>366</v>
      </c>
      <c r="PUD1" s="287" t="s">
        <v>366</v>
      </c>
      <c r="PUE1" s="287" t="s">
        <v>366</v>
      </c>
      <c r="PUF1" s="287" t="s">
        <v>366</v>
      </c>
      <c r="PUG1" s="287" t="s">
        <v>366</v>
      </c>
      <c r="PUH1" s="287" t="s">
        <v>366</v>
      </c>
      <c r="PUI1" s="287" t="s">
        <v>366</v>
      </c>
      <c r="PUJ1" s="287" t="s">
        <v>366</v>
      </c>
      <c r="PUK1" s="287" t="s">
        <v>366</v>
      </c>
      <c r="PUL1" s="287" t="s">
        <v>366</v>
      </c>
      <c r="PUM1" s="287" t="s">
        <v>366</v>
      </c>
      <c r="PUN1" s="287" t="s">
        <v>366</v>
      </c>
      <c r="PUO1" s="287" t="s">
        <v>366</v>
      </c>
      <c r="PUP1" s="287" t="s">
        <v>366</v>
      </c>
      <c r="PUQ1" s="287" t="s">
        <v>366</v>
      </c>
      <c r="PUR1" s="287" t="s">
        <v>366</v>
      </c>
      <c r="PUS1" s="287" t="s">
        <v>366</v>
      </c>
      <c r="PUT1" s="287" t="s">
        <v>366</v>
      </c>
      <c r="PUU1" s="287" t="s">
        <v>366</v>
      </c>
      <c r="PUV1" s="287" t="s">
        <v>366</v>
      </c>
      <c r="PUW1" s="287" t="s">
        <v>366</v>
      </c>
      <c r="PUX1" s="287" t="s">
        <v>366</v>
      </c>
      <c r="PUY1" s="287" t="s">
        <v>366</v>
      </c>
      <c r="PUZ1" s="287" t="s">
        <v>366</v>
      </c>
      <c r="PVA1" s="287" t="s">
        <v>366</v>
      </c>
      <c r="PVB1" s="287" t="s">
        <v>366</v>
      </c>
      <c r="PVC1" s="287" t="s">
        <v>366</v>
      </c>
      <c r="PVD1" s="287" t="s">
        <v>366</v>
      </c>
      <c r="PVE1" s="287" t="s">
        <v>366</v>
      </c>
      <c r="PVF1" s="287" t="s">
        <v>366</v>
      </c>
      <c r="PVG1" s="287" t="s">
        <v>366</v>
      </c>
      <c r="PVH1" s="287" t="s">
        <v>366</v>
      </c>
      <c r="PVI1" s="287" t="s">
        <v>366</v>
      </c>
      <c r="PVJ1" s="287" t="s">
        <v>366</v>
      </c>
      <c r="PVK1" s="287" t="s">
        <v>366</v>
      </c>
      <c r="PVL1" s="287" t="s">
        <v>366</v>
      </c>
      <c r="PVM1" s="287" t="s">
        <v>366</v>
      </c>
      <c r="PVN1" s="287" t="s">
        <v>366</v>
      </c>
      <c r="PVO1" s="287" t="s">
        <v>366</v>
      </c>
      <c r="PVP1" s="287" t="s">
        <v>366</v>
      </c>
      <c r="PVQ1" s="287" t="s">
        <v>366</v>
      </c>
      <c r="PVR1" s="287" t="s">
        <v>366</v>
      </c>
      <c r="PVS1" s="287" t="s">
        <v>366</v>
      </c>
      <c r="PVT1" s="287" t="s">
        <v>366</v>
      </c>
      <c r="PVU1" s="287" t="s">
        <v>366</v>
      </c>
      <c r="PVV1" s="287" t="s">
        <v>366</v>
      </c>
      <c r="PVW1" s="287" t="s">
        <v>366</v>
      </c>
      <c r="PVX1" s="287" t="s">
        <v>366</v>
      </c>
      <c r="PVY1" s="287" t="s">
        <v>366</v>
      </c>
      <c r="PVZ1" s="287" t="s">
        <v>366</v>
      </c>
      <c r="PWA1" s="287" t="s">
        <v>366</v>
      </c>
      <c r="PWB1" s="287" t="s">
        <v>366</v>
      </c>
      <c r="PWC1" s="287" t="s">
        <v>366</v>
      </c>
      <c r="PWD1" s="287" t="s">
        <v>366</v>
      </c>
      <c r="PWE1" s="287" t="s">
        <v>366</v>
      </c>
      <c r="PWF1" s="287" t="s">
        <v>366</v>
      </c>
      <c r="PWG1" s="287" t="s">
        <v>366</v>
      </c>
      <c r="PWH1" s="287" t="s">
        <v>366</v>
      </c>
      <c r="PWI1" s="287" t="s">
        <v>366</v>
      </c>
      <c r="PWJ1" s="287" t="s">
        <v>366</v>
      </c>
      <c r="PWK1" s="287" t="s">
        <v>366</v>
      </c>
      <c r="PWL1" s="287" t="s">
        <v>366</v>
      </c>
      <c r="PWM1" s="287" t="s">
        <v>366</v>
      </c>
      <c r="PWN1" s="287" t="s">
        <v>366</v>
      </c>
      <c r="PWO1" s="287" t="s">
        <v>366</v>
      </c>
      <c r="PWP1" s="287" t="s">
        <v>366</v>
      </c>
      <c r="PWQ1" s="287" t="s">
        <v>366</v>
      </c>
      <c r="PWR1" s="287" t="s">
        <v>366</v>
      </c>
      <c r="PWS1" s="287" t="s">
        <v>366</v>
      </c>
      <c r="PWT1" s="287" t="s">
        <v>366</v>
      </c>
      <c r="PWU1" s="287" t="s">
        <v>366</v>
      </c>
      <c r="PWV1" s="287" t="s">
        <v>366</v>
      </c>
      <c r="PWW1" s="287" t="s">
        <v>366</v>
      </c>
      <c r="PWX1" s="287" t="s">
        <v>366</v>
      </c>
      <c r="PWY1" s="287" t="s">
        <v>366</v>
      </c>
      <c r="PWZ1" s="287" t="s">
        <v>366</v>
      </c>
      <c r="PXA1" s="287" t="s">
        <v>366</v>
      </c>
      <c r="PXB1" s="287" t="s">
        <v>366</v>
      </c>
      <c r="PXC1" s="287" t="s">
        <v>366</v>
      </c>
      <c r="PXD1" s="287" t="s">
        <v>366</v>
      </c>
      <c r="PXE1" s="287" t="s">
        <v>366</v>
      </c>
      <c r="PXF1" s="287" t="s">
        <v>366</v>
      </c>
      <c r="PXG1" s="287" t="s">
        <v>366</v>
      </c>
      <c r="PXH1" s="287" t="s">
        <v>366</v>
      </c>
      <c r="PXI1" s="287" t="s">
        <v>366</v>
      </c>
      <c r="PXJ1" s="287" t="s">
        <v>366</v>
      </c>
      <c r="PXK1" s="287" t="s">
        <v>366</v>
      </c>
      <c r="PXL1" s="287" t="s">
        <v>366</v>
      </c>
      <c r="PXM1" s="287" t="s">
        <v>366</v>
      </c>
      <c r="PXN1" s="287" t="s">
        <v>366</v>
      </c>
      <c r="PXO1" s="287" t="s">
        <v>366</v>
      </c>
      <c r="PXP1" s="287" t="s">
        <v>366</v>
      </c>
      <c r="PXQ1" s="287" t="s">
        <v>366</v>
      </c>
      <c r="PXR1" s="287" t="s">
        <v>366</v>
      </c>
      <c r="PXS1" s="287" t="s">
        <v>366</v>
      </c>
      <c r="PXT1" s="287" t="s">
        <v>366</v>
      </c>
      <c r="PXU1" s="287" t="s">
        <v>366</v>
      </c>
      <c r="PXV1" s="287" t="s">
        <v>366</v>
      </c>
      <c r="PXW1" s="287" t="s">
        <v>366</v>
      </c>
      <c r="PXX1" s="287" t="s">
        <v>366</v>
      </c>
      <c r="PXY1" s="287" t="s">
        <v>366</v>
      </c>
      <c r="PXZ1" s="287" t="s">
        <v>366</v>
      </c>
      <c r="PYA1" s="287" t="s">
        <v>366</v>
      </c>
      <c r="PYB1" s="287" t="s">
        <v>366</v>
      </c>
      <c r="PYC1" s="287" t="s">
        <v>366</v>
      </c>
      <c r="PYD1" s="287" t="s">
        <v>366</v>
      </c>
      <c r="PYE1" s="287" t="s">
        <v>366</v>
      </c>
      <c r="PYF1" s="287" t="s">
        <v>366</v>
      </c>
      <c r="PYG1" s="287" t="s">
        <v>366</v>
      </c>
      <c r="PYH1" s="287" t="s">
        <v>366</v>
      </c>
      <c r="PYI1" s="287" t="s">
        <v>366</v>
      </c>
      <c r="PYJ1" s="287" t="s">
        <v>366</v>
      </c>
      <c r="PYK1" s="287" t="s">
        <v>366</v>
      </c>
      <c r="PYL1" s="287" t="s">
        <v>366</v>
      </c>
      <c r="PYM1" s="287" t="s">
        <v>366</v>
      </c>
      <c r="PYN1" s="287" t="s">
        <v>366</v>
      </c>
      <c r="PYO1" s="287" t="s">
        <v>366</v>
      </c>
      <c r="PYP1" s="287" t="s">
        <v>366</v>
      </c>
      <c r="PYQ1" s="287" t="s">
        <v>366</v>
      </c>
      <c r="PYR1" s="287" t="s">
        <v>366</v>
      </c>
      <c r="PYS1" s="287" t="s">
        <v>366</v>
      </c>
      <c r="PYT1" s="287" t="s">
        <v>366</v>
      </c>
      <c r="PYU1" s="287" t="s">
        <v>366</v>
      </c>
      <c r="PYV1" s="287" t="s">
        <v>366</v>
      </c>
      <c r="PYW1" s="287" t="s">
        <v>366</v>
      </c>
      <c r="PYX1" s="287" t="s">
        <v>366</v>
      </c>
      <c r="PYY1" s="287" t="s">
        <v>366</v>
      </c>
      <c r="PYZ1" s="287" t="s">
        <v>366</v>
      </c>
      <c r="PZA1" s="287" t="s">
        <v>366</v>
      </c>
      <c r="PZB1" s="287" t="s">
        <v>366</v>
      </c>
      <c r="PZC1" s="287" t="s">
        <v>366</v>
      </c>
      <c r="PZD1" s="287" t="s">
        <v>366</v>
      </c>
      <c r="PZE1" s="287" t="s">
        <v>366</v>
      </c>
      <c r="PZF1" s="287" t="s">
        <v>366</v>
      </c>
      <c r="PZG1" s="287" t="s">
        <v>366</v>
      </c>
      <c r="PZH1" s="287" t="s">
        <v>366</v>
      </c>
      <c r="PZI1" s="287" t="s">
        <v>366</v>
      </c>
      <c r="PZJ1" s="287" t="s">
        <v>366</v>
      </c>
      <c r="PZK1" s="287" t="s">
        <v>366</v>
      </c>
      <c r="PZL1" s="287" t="s">
        <v>366</v>
      </c>
      <c r="PZM1" s="287" t="s">
        <v>366</v>
      </c>
      <c r="PZN1" s="287" t="s">
        <v>366</v>
      </c>
      <c r="PZO1" s="287" t="s">
        <v>366</v>
      </c>
      <c r="PZP1" s="287" t="s">
        <v>366</v>
      </c>
      <c r="PZQ1" s="287" t="s">
        <v>366</v>
      </c>
      <c r="PZR1" s="287" t="s">
        <v>366</v>
      </c>
      <c r="PZS1" s="287" t="s">
        <v>366</v>
      </c>
      <c r="PZT1" s="287" t="s">
        <v>366</v>
      </c>
      <c r="PZU1" s="287" t="s">
        <v>366</v>
      </c>
      <c r="PZV1" s="287" t="s">
        <v>366</v>
      </c>
      <c r="PZW1" s="287" t="s">
        <v>366</v>
      </c>
      <c r="PZX1" s="287" t="s">
        <v>366</v>
      </c>
      <c r="PZY1" s="287" t="s">
        <v>366</v>
      </c>
      <c r="PZZ1" s="287" t="s">
        <v>366</v>
      </c>
      <c r="QAA1" s="287" t="s">
        <v>366</v>
      </c>
      <c r="QAB1" s="287" t="s">
        <v>366</v>
      </c>
      <c r="QAC1" s="287" t="s">
        <v>366</v>
      </c>
      <c r="QAD1" s="287" t="s">
        <v>366</v>
      </c>
      <c r="QAE1" s="287" t="s">
        <v>366</v>
      </c>
      <c r="QAF1" s="287" t="s">
        <v>366</v>
      </c>
      <c r="QAG1" s="287" t="s">
        <v>366</v>
      </c>
      <c r="QAH1" s="287" t="s">
        <v>366</v>
      </c>
      <c r="QAI1" s="287" t="s">
        <v>366</v>
      </c>
      <c r="QAJ1" s="287" t="s">
        <v>366</v>
      </c>
      <c r="QAK1" s="287" t="s">
        <v>366</v>
      </c>
      <c r="QAL1" s="287" t="s">
        <v>366</v>
      </c>
      <c r="QAM1" s="287" t="s">
        <v>366</v>
      </c>
      <c r="QAN1" s="287" t="s">
        <v>366</v>
      </c>
      <c r="QAO1" s="287" t="s">
        <v>366</v>
      </c>
      <c r="QAP1" s="287" t="s">
        <v>366</v>
      </c>
      <c r="QAQ1" s="287" t="s">
        <v>366</v>
      </c>
      <c r="QAR1" s="287" t="s">
        <v>366</v>
      </c>
      <c r="QAS1" s="287" t="s">
        <v>366</v>
      </c>
      <c r="QAT1" s="287" t="s">
        <v>366</v>
      </c>
      <c r="QAU1" s="287" t="s">
        <v>366</v>
      </c>
      <c r="QAV1" s="287" t="s">
        <v>366</v>
      </c>
      <c r="QAW1" s="287" t="s">
        <v>366</v>
      </c>
      <c r="QAX1" s="287" t="s">
        <v>366</v>
      </c>
      <c r="QAY1" s="287" t="s">
        <v>366</v>
      </c>
      <c r="QAZ1" s="287" t="s">
        <v>366</v>
      </c>
      <c r="QBA1" s="287" t="s">
        <v>366</v>
      </c>
      <c r="QBB1" s="287" t="s">
        <v>366</v>
      </c>
      <c r="QBC1" s="287" t="s">
        <v>366</v>
      </c>
      <c r="QBD1" s="287" t="s">
        <v>366</v>
      </c>
      <c r="QBE1" s="287" t="s">
        <v>366</v>
      </c>
      <c r="QBF1" s="287" t="s">
        <v>366</v>
      </c>
      <c r="QBG1" s="287" t="s">
        <v>366</v>
      </c>
      <c r="QBH1" s="287" t="s">
        <v>366</v>
      </c>
      <c r="QBI1" s="287" t="s">
        <v>366</v>
      </c>
      <c r="QBJ1" s="287" t="s">
        <v>366</v>
      </c>
      <c r="QBK1" s="287" t="s">
        <v>366</v>
      </c>
      <c r="QBL1" s="287" t="s">
        <v>366</v>
      </c>
      <c r="QBM1" s="287" t="s">
        <v>366</v>
      </c>
      <c r="QBN1" s="287" t="s">
        <v>366</v>
      </c>
      <c r="QBO1" s="287" t="s">
        <v>366</v>
      </c>
      <c r="QBP1" s="287" t="s">
        <v>366</v>
      </c>
      <c r="QBQ1" s="287" t="s">
        <v>366</v>
      </c>
      <c r="QBR1" s="287" t="s">
        <v>366</v>
      </c>
      <c r="QBS1" s="287" t="s">
        <v>366</v>
      </c>
      <c r="QBT1" s="287" t="s">
        <v>366</v>
      </c>
      <c r="QBU1" s="287" t="s">
        <v>366</v>
      </c>
      <c r="QBV1" s="287" t="s">
        <v>366</v>
      </c>
      <c r="QBW1" s="287" t="s">
        <v>366</v>
      </c>
      <c r="QBX1" s="287" t="s">
        <v>366</v>
      </c>
      <c r="QBY1" s="287" t="s">
        <v>366</v>
      </c>
      <c r="QBZ1" s="287" t="s">
        <v>366</v>
      </c>
      <c r="QCA1" s="287" t="s">
        <v>366</v>
      </c>
      <c r="QCB1" s="287" t="s">
        <v>366</v>
      </c>
      <c r="QCC1" s="287" t="s">
        <v>366</v>
      </c>
      <c r="QCD1" s="287" t="s">
        <v>366</v>
      </c>
      <c r="QCE1" s="287" t="s">
        <v>366</v>
      </c>
      <c r="QCF1" s="287" t="s">
        <v>366</v>
      </c>
      <c r="QCG1" s="287" t="s">
        <v>366</v>
      </c>
      <c r="QCH1" s="287" t="s">
        <v>366</v>
      </c>
      <c r="QCI1" s="287" t="s">
        <v>366</v>
      </c>
      <c r="QCJ1" s="287" t="s">
        <v>366</v>
      </c>
      <c r="QCK1" s="287" t="s">
        <v>366</v>
      </c>
      <c r="QCL1" s="287" t="s">
        <v>366</v>
      </c>
      <c r="QCM1" s="287" t="s">
        <v>366</v>
      </c>
      <c r="QCN1" s="287" t="s">
        <v>366</v>
      </c>
      <c r="QCO1" s="287" t="s">
        <v>366</v>
      </c>
      <c r="QCP1" s="287" t="s">
        <v>366</v>
      </c>
      <c r="QCQ1" s="287" t="s">
        <v>366</v>
      </c>
      <c r="QCR1" s="287" t="s">
        <v>366</v>
      </c>
      <c r="QCS1" s="287" t="s">
        <v>366</v>
      </c>
      <c r="QCT1" s="287" t="s">
        <v>366</v>
      </c>
      <c r="QCU1" s="287" t="s">
        <v>366</v>
      </c>
      <c r="QCV1" s="287" t="s">
        <v>366</v>
      </c>
      <c r="QCW1" s="287" t="s">
        <v>366</v>
      </c>
      <c r="QCX1" s="287" t="s">
        <v>366</v>
      </c>
      <c r="QCY1" s="287" t="s">
        <v>366</v>
      </c>
      <c r="QCZ1" s="287" t="s">
        <v>366</v>
      </c>
      <c r="QDA1" s="287" t="s">
        <v>366</v>
      </c>
      <c r="QDB1" s="287" t="s">
        <v>366</v>
      </c>
      <c r="QDC1" s="287" t="s">
        <v>366</v>
      </c>
      <c r="QDD1" s="287" t="s">
        <v>366</v>
      </c>
      <c r="QDE1" s="287" t="s">
        <v>366</v>
      </c>
      <c r="QDF1" s="287" t="s">
        <v>366</v>
      </c>
      <c r="QDG1" s="287" t="s">
        <v>366</v>
      </c>
      <c r="QDH1" s="287" t="s">
        <v>366</v>
      </c>
      <c r="QDI1" s="287" t="s">
        <v>366</v>
      </c>
      <c r="QDJ1" s="287" t="s">
        <v>366</v>
      </c>
      <c r="QDK1" s="287" t="s">
        <v>366</v>
      </c>
      <c r="QDL1" s="287" t="s">
        <v>366</v>
      </c>
      <c r="QDM1" s="287" t="s">
        <v>366</v>
      </c>
      <c r="QDN1" s="287" t="s">
        <v>366</v>
      </c>
      <c r="QDO1" s="287" t="s">
        <v>366</v>
      </c>
      <c r="QDP1" s="287" t="s">
        <v>366</v>
      </c>
      <c r="QDQ1" s="287" t="s">
        <v>366</v>
      </c>
      <c r="QDR1" s="287" t="s">
        <v>366</v>
      </c>
      <c r="QDS1" s="287" t="s">
        <v>366</v>
      </c>
      <c r="QDT1" s="287" t="s">
        <v>366</v>
      </c>
      <c r="QDU1" s="287" t="s">
        <v>366</v>
      </c>
      <c r="QDV1" s="287" t="s">
        <v>366</v>
      </c>
      <c r="QDW1" s="287" t="s">
        <v>366</v>
      </c>
      <c r="QDX1" s="287" t="s">
        <v>366</v>
      </c>
      <c r="QDY1" s="287" t="s">
        <v>366</v>
      </c>
      <c r="QDZ1" s="287" t="s">
        <v>366</v>
      </c>
      <c r="QEA1" s="287" t="s">
        <v>366</v>
      </c>
      <c r="QEB1" s="287" t="s">
        <v>366</v>
      </c>
      <c r="QEC1" s="287" t="s">
        <v>366</v>
      </c>
      <c r="QED1" s="287" t="s">
        <v>366</v>
      </c>
      <c r="QEE1" s="287" t="s">
        <v>366</v>
      </c>
      <c r="QEF1" s="287" t="s">
        <v>366</v>
      </c>
      <c r="QEG1" s="287" t="s">
        <v>366</v>
      </c>
      <c r="QEH1" s="287" t="s">
        <v>366</v>
      </c>
      <c r="QEI1" s="287" t="s">
        <v>366</v>
      </c>
      <c r="QEJ1" s="287" t="s">
        <v>366</v>
      </c>
      <c r="QEK1" s="287" t="s">
        <v>366</v>
      </c>
      <c r="QEL1" s="287" t="s">
        <v>366</v>
      </c>
      <c r="QEM1" s="287" t="s">
        <v>366</v>
      </c>
      <c r="QEN1" s="287" t="s">
        <v>366</v>
      </c>
      <c r="QEO1" s="287" t="s">
        <v>366</v>
      </c>
      <c r="QEP1" s="287" t="s">
        <v>366</v>
      </c>
      <c r="QEQ1" s="287" t="s">
        <v>366</v>
      </c>
      <c r="QER1" s="287" t="s">
        <v>366</v>
      </c>
      <c r="QES1" s="287" t="s">
        <v>366</v>
      </c>
      <c r="QET1" s="287" t="s">
        <v>366</v>
      </c>
      <c r="QEU1" s="287" t="s">
        <v>366</v>
      </c>
      <c r="QEV1" s="287" t="s">
        <v>366</v>
      </c>
      <c r="QEW1" s="287" t="s">
        <v>366</v>
      </c>
      <c r="QEX1" s="287" t="s">
        <v>366</v>
      </c>
      <c r="QEY1" s="287" t="s">
        <v>366</v>
      </c>
      <c r="QEZ1" s="287" t="s">
        <v>366</v>
      </c>
      <c r="QFA1" s="287" t="s">
        <v>366</v>
      </c>
      <c r="QFB1" s="287" t="s">
        <v>366</v>
      </c>
      <c r="QFC1" s="287" t="s">
        <v>366</v>
      </c>
      <c r="QFD1" s="287" t="s">
        <v>366</v>
      </c>
      <c r="QFE1" s="287" t="s">
        <v>366</v>
      </c>
      <c r="QFF1" s="287" t="s">
        <v>366</v>
      </c>
      <c r="QFG1" s="287" t="s">
        <v>366</v>
      </c>
      <c r="QFH1" s="287" t="s">
        <v>366</v>
      </c>
      <c r="QFI1" s="287" t="s">
        <v>366</v>
      </c>
      <c r="QFJ1" s="287" t="s">
        <v>366</v>
      </c>
      <c r="QFK1" s="287" t="s">
        <v>366</v>
      </c>
      <c r="QFL1" s="287" t="s">
        <v>366</v>
      </c>
      <c r="QFM1" s="287" t="s">
        <v>366</v>
      </c>
      <c r="QFN1" s="287" t="s">
        <v>366</v>
      </c>
      <c r="QFO1" s="287" t="s">
        <v>366</v>
      </c>
      <c r="QFP1" s="287" t="s">
        <v>366</v>
      </c>
      <c r="QFQ1" s="287" t="s">
        <v>366</v>
      </c>
      <c r="QFR1" s="287" t="s">
        <v>366</v>
      </c>
      <c r="QFS1" s="287" t="s">
        <v>366</v>
      </c>
      <c r="QFT1" s="287" t="s">
        <v>366</v>
      </c>
      <c r="QFU1" s="287" t="s">
        <v>366</v>
      </c>
      <c r="QFV1" s="287" t="s">
        <v>366</v>
      </c>
      <c r="QFW1" s="287" t="s">
        <v>366</v>
      </c>
      <c r="QFX1" s="287" t="s">
        <v>366</v>
      </c>
      <c r="QFY1" s="287" t="s">
        <v>366</v>
      </c>
      <c r="QFZ1" s="287" t="s">
        <v>366</v>
      </c>
      <c r="QGA1" s="287" t="s">
        <v>366</v>
      </c>
      <c r="QGB1" s="287" t="s">
        <v>366</v>
      </c>
      <c r="QGC1" s="287" t="s">
        <v>366</v>
      </c>
      <c r="QGD1" s="287" t="s">
        <v>366</v>
      </c>
      <c r="QGE1" s="287" t="s">
        <v>366</v>
      </c>
      <c r="QGF1" s="287" t="s">
        <v>366</v>
      </c>
      <c r="QGG1" s="287" t="s">
        <v>366</v>
      </c>
      <c r="QGH1" s="287" t="s">
        <v>366</v>
      </c>
      <c r="QGI1" s="287" t="s">
        <v>366</v>
      </c>
      <c r="QGJ1" s="287" t="s">
        <v>366</v>
      </c>
      <c r="QGK1" s="287" t="s">
        <v>366</v>
      </c>
      <c r="QGL1" s="287" t="s">
        <v>366</v>
      </c>
      <c r="QGM1" s="287" t="s">
        <v>366</v>
      </c>
      <c r="QGN1" s="287" t="s">
        <v>366</v>
      </c>
      <c r="QGO1" s="287" t="s">
        <v>366</v>
      </c>
      <c r="QGP1" s="287" t="s">
        <v>366</v>
      </c>
      <c r="QGQ1" s="287" t="s">
        <v>366</v>
      </c>
      <c r="QGR1" s="287" t="s">
        <v>366</v>
      </c>
      <c r="QGS1" s="287" t="s">
        <v>366</v>
      </c>
      <c r="QGT1" s="287" t="s">
        <v>366</v>
      </c>
      <c r="QGU1" s="287" t="s">
        <v>366</v>
      </c>
      <c r="QGV1" s="287" t="s">
        <v>366</v>
      </c>
      <c r="QGW1" s="287" t="s">
        <v>366</v>
      </c>
      <c r="QGX1" s="287" t="s">
        <v>366</v>
      </c>
      <c r="QGY1" s="287" t="s">
        <v>366</v>
      </c>
      <c r="QGZ1" s="287" t="s">
        <v>366</v>
      </c>
      <c r="QHA1" s="287" t="s">
        <v>366</v>
      </c>
      <c r="QHB1" s="287" t="s">
        <v>366</v>
      </c>
      <c r="QHC1" s="287" t="s">
        <v>366</v>
      </c>
      <c r="QHD1" s="287" t="s">
        <v>366</v>
      </c>
      <c r="QHE1" s="287" t="s">
        <v>366</v>
      </c>
      <c r="QHF1" s="287" t="s">
        <v>366</v>
      </c>
      <c r="QHG1" s="287" t="s">
        <v>366</v>
      </c>
      <c r="QHH1" s="287" t="s">
        <v>366</v>
      </c>
      <c r="QHI1" s="287" t="s">
        <v>366</v>
      </c>
      <c r="QHJ1" s="287" t="s">
        <v>366</v>
      </c>
      <c r="QHK1" s="287" t="s">
        <v>366</v>
      </c>
      <c r="QHL1" s="287" t="s">
        <v>366</v>
      </c>
      <c r="QHM1" s="287" t="s">
        <v>366</v>
      </c>
      <c r="QHN1" s="287" t="s">
        <v>366</v>
      </c>
      <c r="QHO1" s="287" t="s">
        <v>366</v>
      </c>
      <c r="QHP1" s="287" t="s">
        <v>366</v>
      </c>
      <c r="QHQ1" s="287" t="s">
        <v>366</v>
      </c>
      <c r="QHR1" s="287" t="s">
        <v>366</v>
      </c>
      <c r="QHS1" s="287" t="s">
        <v>366</v>
      </c>
      <c r="QHT1" s="287" t="s">
        <v>366</v>
      </c>
      <c r="QHU1" s="287" t="s">
        <v>366</v>
      </c>
      <c r="QHV1" s="287" t="s">
        <v>366</v>
      </c>
      <c r="QHW1" s="287" t="s">
        <v>366</v>
      </c>
      <c r="QHX1" s="287" t="s">
        <v>366</v>
      </c>
      <c r="QHY1" s="287" t="s">
        <v>366</v>
      </c>
      <c r="QHZ1" s="287" t="s">
        <v>366</v>
      </c>
      <c r="QIA1" s="287" t="s">
        <v>366</v>
      </c>
      <c r="QIB1" s="287" t="s">
        <v>366</v>
      </c>
      <c r="QIC1" s="287" t="s">
        <v>366</v>
      </c>
      <c r="QID1" s="287" t="s">
        <v>366</v>
      </c>
      <c r="QIE1" s="287" t="s">
        <v>366</v>
      </c>
      <c r="QIF1" s="287" t="s">
        <v>366</v>
      </c>
      <c r="QIG1" s="287" t="s">
        <v>366</v>
      </c>
      <c r="QIH1" s="287" t="s">
        <v>366</v>
      </c>
      <c r="QII1" s="287" t="s">
        <v>366</v>
      </c>
      <c r="QIJ1" s="287" t="s">
        <v>366</v>
      </c>
      <c r="QIK1" s="287" t="s">
        <v>366</v>
      </c>
      <c r="QIL1" s="287" t="s">
        <v>366</v>
      </c>
      <c r="QIM1" s="287" t="s">
        <v>366</v>
      </c>
      <c r="QIN1" s="287" t="s">
        <v>366</v>
      </c>
      <c r="QIO1" s="287" t="s">
        <v>366</v>
      </c>
      <c r="QIP1" s="287" t="s">
        <v>366</v>
      </c>
      <c r="QIQ1" s="287" t="s">
        <v>366</v>
      </c>
      <c r="QIR1" s="287" t="s">
        <v>366</v>
      </c>
      <c r="QIS1" s="287" t="s">
        <v>366</v>
      </c>
      <c r="QIT1" s="287" t="s">
        <v>366</v>
      </c>
      <c r="QIU1" s="287" t="s">
        <v>366</v>
      </c>
      <c r="QIV1" s="287" t="s">
        <v>366</v>
      </c>
      <c r="QIW1" s="287" t="s">
        <v>366</v>
      </c>
      <c r="QIX1" s="287" t="s">
        <v>366</v>
      </c>
      <c r="QIY1" s="287" t="s">
        <v>366</v>
      </c>
      <c r="QIZ1" s="287" t="s">
        <v>366</v>
      </c>
      <c r="QJA1" s="287" t="s">
        <v>366</v>
      </c>
      <c r="QJB1" s="287" t="s">
        <v>366</v>
      </c>
      <c r="QJC1" s="287" t="s">
        <v>366</v>
      </c>
      <c r="QJD1" s="287" t="s">
        <v>366</v>
      </c>
      <c r="QJE1" s="287" t="s">
        <v>366</v>
      </c>
      <c r="QJF1" s="287" t="s">
        <v>366</v>
      </c>
      <c r="QJG1" s="287" t="s">
        <v>366</v>
      </c>
      <c r="QJH1" s="287" t="s">
        <v>366</v>
      </c>
      <c r="QJI1" s="287" t="s">
        <v>366</v>
      </c>
      <c r="QJJ1" s="287" t="s">
        <v>366</v>
      </c>
      <c r="QJK1" s="287" t="s">
        <v>366</v>
      </c>
      <c r="QJL1" s="287" t="s">
        <v>366</v>
      </c>
      <c r="QJM1" s="287" t="s">
        <v>366</v>
      </c>
      <c r="QJN1" s="287" t="s">
        <v>366</v>
      </c>
      <c r="QJO1" s="287" t="s">
        <v>366</v>
      </c>
      <c r="QJP1" s="287" t="s">
        <v>366</v>
      </c>
      <c r="QJQ1" s="287" t="s">
        <v>366</v>
      </c>
      <c r="QJR1" s="287" t="s">
        <v>366</v>
      </c>
      <c r="QJS1" s="287" t="s">
        <v>366</v>
      </c>
      <c r="QJT1" s="287" t="s">
        <v>366</v>
      </c>
      <c r="QJU1" s="287" t="s">
        <v>366</v>
      </c>
      <c r="QJV1" s="287" t="s">
        <v>366</v>
      </c>
      <c r="QJW1" s="287" t="s">
        <v>366</v>
      </c>
      <c r="QJX1" s="287" t="s">
        <v>366</v>
      </c>
      <c r="QJY1" s="287" t="s">
        <v>366</v>
      </c>
      <c r="QJZ1" s="287" t="s">
        <v>366</v>
      </c>
      <c r="QKA1" s="287" t="s">
        <v>366</v>
      </c>
      <c r="QKB1" s="287" t="s">
        <v>366</v>
      </c>
      <c r="QKC1" s="287" t="s">
        <v>366</v>
      </c>
      <c r="QKD1" s="287" t="s">
        <v>366</v>
      </c>
      <c r="QKE1" s="287" t="s">
        <v>366</v>
      </c>
      <c r="QKF1" s="287" t="s">
        <v>366</v>
      </c>
      <c r="QKG1" s="287" t="s">
        <v>366</v>
      </c>
      <c r="QKH1" s="287" t="s">
        <v>366</v>
      </c>
      <c r="QKI1" s="287" t="s">
        <v>366</v>
      </c>
      <c r="QKJ1" s="287" t="s">
        <v>366</v>
      </c>
      <c r="QKK1" s="287" t="s">
        <v>366</v>
      </c>
      <c r="QKL1" s="287" t="s">
        <v>366</v>
      </c>
      <c r="QKM1" s="287" t="s">
        <v>366</v>
      </c>
      <c r="QKN1" s="287" t="s">
        <v>366</v>
      </c>
      <c r="QKO1" s="287" t="s">
        <v>366</v>
      </c>
      <c r="QKP1" s="287" t="s">
        <v>366</v>
      </c>
      <c r="QKQ1" s="287" t="s">
        <v>366</v>
      </c>
      <c r="QKR1" s="287" t="s">
        <v>366</v>
      </c>
      <c r="QKS1" s="287" t="s">
        <v>366</v>
      </c>
      <c r="QKT1" s="287" t="s">
        <v>366</v>
      </c>
      <c r="QKU1" s="287" t="s">
        <v>366</v>
      </c>
      <c r="QKV1" s="287" t="s">
        <v>366</v>
      </c>
      <c r="QKW1" s="287" t="s">
        <v>366</v>
      </c>
      <c r="QKX1" s="287" t="s">
        <v>366</v>
      </c>
      <c r="QKY1" s="287" t="s">
        <v>366</v>
      </c>
      <c r="QKZ1" s="287" t="s">
        <v>366</v>
      </c>
      <c r="QLA1" s="287" t="s">
        <v>366</v>
      </c>
      <c r="QLB1" s="287" t="s">
        <v>366</v>
      </c>
      <c r="QLC1" s="287" t="s">
        <v>366</v>
      </c>
      <c r="QLD1" s="287" t="s">
        <v>366</v>
      </c>
      <c r="QLE1" s="287" t="s">
        <v>366</v>
      </c>
      <c r="QLF1" s="287" t="s">
        <v>366</v>
      </c>
      <c r="QLG1" s="287" t="s">
        <v>366</v>
      </c>
      <c r="QLH1" s="287" t="s">
        <v>366</v>
      </c>
      <c r="QLI1" s="287" t="s">
        <v>366</v>
      </c>
      <c r="QLJ1" s="287" t="s">
        <v>366</v>
      </c>
      <c r="QLK1" s="287" t="s">
        <v>366</v>
      </c>
      <c r="QLL1" s="287" t="s">
        <v>366</v>
      </c>
      <c r="QLM1" s="287" t="s">
        <v>366</v>
      </c>
      <c r="QLN1" s="287" t="s">
        <v>366</v>
      </c>
      <c r="QLO1" s="287" t="s">
        <v>366</v>
      </c>
      <c r="QLP1" s="287" t="s">
        <v>366</v>
      </c>
      <c r="QLQ1" s="287" t="s">
        <v>366</v>
      </c>
      <c r="QLR1" s="287" t="s">
        <v>366</v>
      </c>
      <c r="QLS1" s="287" t="s">
        <v>366</v>
      </c>
      <c r="QLT1" s="287" t="s">
        <v>366</v>
      </c>
      <c r="QLU1" s="287" t="s">
        <v>366</v>
      </c>
      <c r="QLV1" s="287" t="s">
        <v>366</v>
      </c>
      <c r="QLW1" s="287" t="s">
        <v>366</v>
      </c>
      <c r="QLX1" s="287" t="s">
        <v>366</v>
      </c>
      <c r="QLY1" s="287" t="s">
        <v>366</v>
      </c>
      <c r="QLZ1" s="287" t="s">
        <v>366</v>
      </c>
      <c r="QMA1" s="287" t="s">
        <v>366</v>
      </c>
      <c r="QMB1" s="287" t="s">
        <v>366</v>
      </c>
      <c r="QMC1" s="287" t="s">
        <v>366</v>
      </c>
      <c r="QMD1" s="287" t="s">
        <v>366</v>
      </c>
      <c r="QME1" s="287" t="s">
        <v>366</v>
      </c>
      <c r="QMF1" s="287" t="s">
        <v>366</v>
      </c>
      <c r="QMG1" s="287" t="s">
        <v>366</v>
      </c>
      <c r="QMH1" s="287" t="s">
        <v>366</v>
      </c>
      <c r="QMI1" s="287" t="s">
        <v>366</v>
      </c>
      <c r="QMJ1" s="287" t="s">
        <v>366</v>
      </c>
      <c r="QMK1" s="287" t="s">
        <v>366</v>
      </c>
      <c r="QML1" s="287" t="s">
        <v>366</v>
      </c>
      <c r="QMM1" s="287" t="s">
        <v>366</v>
      </c>
      <c r="QMN1" s="287" t="s">
        <v>366</v>
      </c>
      <c r="QMO1" s="287" t="s">
        <v>366</v>
      </c>
      <c r="QMP1" s="287" t="s">
        <v>366</v>
      </c>
      <c r="QMQ1" s="287" t="s">
        <v>366</v>
      </c>
      <c r="QMR1" s="287" t="s">
        <v>366</v>
      </c>
      <c r="QMS1" s="287" t="s">
        <v>366</v>
      </c>
      <c r="QMT1" s="287" t="s">
        <v>366</v>
      </c>
      <c r="QMU1" s="287" t="s">
        <v>366</v>
      </c>
      <c r="QMV1" s="287" t="s">
        <v>366</v>
      </c>
      <c r="QMW1" s="287" t="s">
        <v>366</v>
      </c>
      <c r="QMX1" s="287" t="s">
        <v>366</v>
      </c>
      <c r="QMY1" s="287" t="s">
        <v>366</v>
      </c>
      <c r="QMZ1" s="287" t="s">
        <v>366</v>
      </c>
      <c r="QNA1" s="287" t="s">
        <v>366</v>
      </c>
      <c r="QNB1" s="287" t="s">
        <v>366</v>
      </c>
      <c r="QNC1" s="287" t="s">
        <v>366</v>
      </c>
      <c r="QND1" s="287" t="s">
        <v>366</v>
      </c>
      <c r="QNE1" s="287" t="s">
        <v>366</v>
      </c>
      <c r="QNF1" s="287" t="s">
        <v>366</v>
      </c>
      <c r="QNG1" s="287" t="s">
        <v>366</v>
      </c>
      <c r="QNH1" s="287" t="s">
        <v>366</v>
      </c>
      <c r="QNI1" s="287" t="s">
        <v>366</v>
      </c>
      <c r="QNJ1" s="287" t="s">
        <v>366</v>
      </c>
      <c r="QNK1" s="287" t="s">
        <v>366</v>
      </c>
      <c r="QNL1" s="287" t="s">
        <v>366</v>
      </c>
      <c r="QNM1" s="287" t="s">
        <v>366</v>
      </c>
      <c r="QNN1" s="287" t="s">
        <v>366</v>
      </c>
      <c r="QNO1" s="287" t="s">
        <v>366</v>
      </c>
      <c r="QNP1" s="287" t="s">
        <v>366</v>
      </c>
      <c r="QNQ1" s="287" t="s">
        <v>366</v>
      </c>
      <c r="QNR1" s="287" t="s">
        <v>366</v>
      </c>
      <c r="QNS1" s="287" t="s">
        <v>366</v>
      </c>
      <c r="QNT1" s="287" t="s">
        <v>366</v>
      </c>
      <c r="QNU1" s="287" t="s">
        <v>366</v>
      </c>
      <c r="QNV1" s="287" t="s">
        <v>366</v>
      </c>
      <c r="QNW1" s="287" t="s">
        <v>366</v>
      </c>
      <c r="QNX1" s="287" t="s">
        <v>366</v>
      </c>
      <c r="QNY1" s="287" t="s">
        <v>366</v>
      </c>
      <c r="QNZ1" s="287" t="s">
        <v>366</v>
      </c>
      <c r="QOA1" s="287" t="s">
        <v>366</v>
      </c>
      <c r="QOB1" s="287" t="s">
        <v>366</v>
      </c>
      <c r="QOC1" s="287" t="s">
        <v>366</v>
      </c>
      <c r="QOD1" s="287" t="s">
        <v>366</v>
      </c>
      <c r="QOE1" s="287" t="s">
        <v>366</v>
      </c>
      <c r="QOF1" s="287" t="s">
        <v>366</v>
      </c>
      <c r="QOG1" s="287" t="s">
        <v>366</v>
      </c>
      <c r="QOH1" s="287" t="s">
        <v>366</v>
      </c>
      <c r="QOI1" s="287" t="s">
        <v>366</v>
      </c>
      <c r="QOJ1" s="287" t="s">
        <v>366</v>
      </c>
      <c r="QOK1" s="287" t="s">
        <v>366</v>
      </c>
      <c r="QOL1" s="287" t="s">
        <v>366</v>
      </c>
      <c r="QOM1" s="287" t="s">
        <v>366</v>
      </c>
      <c r="QON1" s="287" t="s">
        <v>366</v>
      </c>
      <c r="QOO1" s="287" t="s">
        <v>366</v>
      </c>
      <c r="QOP1" s="287" t="s">
        <v>366</v>
      </c>
      <c r="QOQ1" s="287" t="s">
        <v>366</v>
      </c>
      <c r="QOR1" s="287" t="s">
        <v>366</v>
      </c>
      <c r="QOS1" s="287" t="s">
        <v>366</v>
      </c>
      <c r="QOT1" s="287" t="s">
        <v>366</v>
      </c>
      <c r="QOU1" s="287" t="s">
        <v>366</v>
      </c>
      <c r="QOV1" s="287" t="s">
        <v>366</v>
      </c>
      <c r="QOW1" s="287" t="s">
        <v>366</v>
      </c>
      <c r="QOX1" s="287" t="s">
        <v>366</v>
      </c>
      <c r="QOY1" s="287" t="s">
        <v>366</v>
      </c>
      <c r="QOZ1" s="287" t="s">
        <v>366</v>
      </c>
      <c r="QPA1" s="287" t="s">
        <v>366</v>
      </c>
      <c r="QPB1" s="287" t="s">
        <v>366</v>
      </c>
      <c r="QPC1" s="287" t="s">
        <v>366</v>
      </c>
      <c r="QPD1" s="287" t="s">
        <v>366</v>
      </c>
      <c r="QPE1" s="287" t="s">
        <v>366</v>
      </c>
      <c r="QPF1" s="287" t="s">
        <v>366</v>
      </c>
      <c r="QPG1" s="287" t="s">
        <v>366</v>
      </c>
      <c r="QPH1" s="287" t="s">
        <v>366</v>
      </c>
      <c r="QPI1" s="287" t="s">
        <v>366</v>
      </c>
      <c r="QPJ1" s="287" t="s">
        <v>366</v>
      </c>
      <c r="QPK1" s="287" t="s">
        <v>366</v>
      </c>
      <c r="QPL1" s="287" t="s">
        <v>366</v>
      </c>
      <c r="QPM1" s="287" t="s">
        <v>366</v>
      </c>
      <c r="QPN1" s="287" t="s">
        <v>366</v>
      </c>
      <c r="QPO1" s="287" t="s">
        <v>366</v>
      </c>
      <c r="QPP1" s="287" t="s">
        <v>366</v>
      </c>
      <c r="QPQ1" s="287" t="s">
        <v>366</v>
      </c>
      <c r="QPR1" s="287" t="s">
        <v>366</v>
      </c>
      <c r="QPS1" s="287" t="s">
        <v>366</v>
      </c>
      <c r="QPT1" s="287" t="s">
        <v>366</v>
      </c>
      <c r="QPU1" s="287" t="s">
        <v>366</v>
      </c>
      <c r="QPV1" s="287" t="s">
        <v>366</v>
      </c>
      <c r="QPW1" s="287" t="s">
        <v>366</v>
      </c>
      <c r="QPX1" s="287" t="s">
        <v>366</v>
      </c>
      <c r="QPY1" s="287" t="s">
        <v>366</v>
      </c>
      <c r="QPZ1" s="287" t="s">
        <v>366</v>
      </c>
      <c r="QQA1" s="287" t="s">
        <v>366</v>
      </c>
      <c r="QQB1" s="287" t="s">
        <v>366</v>
      </c>
      <c r="QQC1" s="287" t="s">
        <v>366</v>
      </c>
      <c r="QQD1" s="287" t="s">
        <v>366</v>
      </c>
      <c r="QQE1" s="287" t="s">
        <v>366</v>
      </c>
      <c r="QQF1" s="287" t="s">
        <v>366</v>
      </c>
      <c r="QQG1" s="287" t="s">
        <v>366</v>
      </c>
      <c r="QQH1" s="287" t="s">
        <v>366</v>
      </c>
      <c r="QQI1" s="287" t="s">
        <v>366</v>
      </c>
      <c r="QQJ1" s="287" t="s">
        <v>366</v>
      </c>
      <c r="QQK1" s="287" t="s">
        <v>366</v>
      </c>
      <c r="QQL1" s="287" t="s">
        <v>366</v>
      </c>
      <c r="QQM1" s="287" t="s">
        <v>366</v>
      </c>
      <c r="QQN1" s="287" t="s">
        <v>366</v>
      </c>
      <c r="QQO1" s="287" t="s">
        <v>366</v>
      </c>
      <c r="QQP1" s="287" t="s">
        <v>366</v>
      </c>
      <c r="QQQ1" s="287" t="s">
        <v>366</v>
      </c>
      <c r="QQR1" s="287" t="s">
        <v>366</v>
      </c>
      <c r="QQS1" s="287" t="s">
        <v>366</v>
      </c>
      <c r="QQT1" s="287" t="s">
        <v>366</v>
      </c>
      <c r="QQU1" s="287" t="s">
        <v>366</v>
      </c>
      <c r="QQV1" s="287" t="s">
        <v>366</v>
      </c>
      <c r="QQW1" s="287" t="s">
        <v>366</v>
      </c>
      <c r="QQX1" s="287" t="s">
        <v>366</v>
      </c>
      <c r="QQY1" s="287" t="s">
        <v>366</v>
      </c>
      <c r="QQZ1" s="287" t="s">
        <v>366</v>
      </c>
      <c r="QRA1" s="287" t="s">
        <v>366</v>
      </c>
      <c r="QRB1" s="287" t="s">
        <v>366</v>
      </c>
      <c r="QRC1" s="287" t="s">
        <v>366</v>
      </c>
      <c r="QRD1" s="287" t="s">
        <v>366</v>
      </c>
      <c r="QRE1" s="287" t="s">
        <v>366</v>
      </c>
      <c r="QRF1" s="287" t="s">
        <v>366</v>
      </c>
      <c r="QRG1" s="287" t="s">
        <v>366</v>
      </c>
      <c r="QRH1" s="287" t="s">
        <v>366</v>
      </c>
      <c r="QRI1" s="287" t="s">
        <v>366</v>
      </c>
      <c r="QRJ1" s="287" t="s">
        <v>366</v>
      </c>
      <c r="QRK1" s="287" t="s">
        <v>366</v>
      </c>
      <c r="QRL1" s="287" t="s">
        <v>366</v>
      </c>
      <c r="QRM1" s="287" t="s">
        <v>366</v>
      </c>
      <c r="QRN1" s="287" t="s">
        <v>366</v>
      </c>
      <c r="QRO1" s="287" t="s">
        <v>366</v>
      </c>
      <c r="QRP1" s="287" t="s">
        <v>366</v>
      </c>
      <c r="QRQ1" s="287" t="s">
        <v>366</v>
      </c>
      <c r="QRR1" s="287" t="s">
        <v>366</v>
      </c>
      <c r="QRS1" s="287" t="s">
        <v>366</v>
      </c>
      <c r="QRT1" s="287" t="s">
        <v>366</v>
      </c>
      <c r="QRU1" s="287" t="s">
        <v>366</v>
      </c>
      <c r="QRV1" s="287" t="s">
        <v>366</v>
      </c>
      <c r="QRW1" s="287" t="s">
        <v>366</v>
      </c>
      <c r="QRX1" s="287" t="s">
        <v>366</v>
      </c>
      <c r="QRY1" s="287" t="s">
        <v>366</v>
      </c>
      <c r="QRZ1" s="287" t="s">
        <v>366</v>
      </c>
      <c r="QSA1" s="287" t="s">
        <v>366</v>
      </c>
      <c r="QSB1" s="287" t="s">
        <v>366</v>
      </c>
      <c r="QSC1" s="287" t="s">
        <v>366</v>
      </c>
      <c r="QSD1" s="287" t="s">
        <v>366</v>
      </c>
      <c r="QSE1" s="287" t="s">
        <v>366</v>
      </c>
      <c r="QSF1" s="287" t="s">
        <v>366</v>
      </c>
      <c r="QSG1" s="287" t="s">
        <v>366</v>
      </c>
      <c r="QSH1" s="287" t="s">
        <v>366</v>
      </c>
      <c r="QSI1" s="287" t="s">
        <v>366</v>
      </c>
      <c r="QSJ1" s="287" t="s">
        <v>366</v>
      </c>
      <c r="QSK1" s="287" t="s">
        <v>366</v>
      </c>
      <c r="QSL1" s="287" t="s">
        <v>366</v>
      </c>
      <c r="QSM1" s="287" t="s">
        <v>366</v>
      </c>
      <c r="QSN1" s="287" t="s">
        <v>366</v>
      </c>
      <c r="QSO1" s="287" t="s">
        <v>366</v>
      </c>
      <c r="QSP1" s="287" t="s">
        <v>366</v>
      </c>
      <c r="QSQ1" s="287" t="s">
        <v>366</v>
      </c>
      <c r="QSR1" s="287" t="s">
        <v>366</v>
      </c>
      <c r="QSS1" s="287" t="s">
        <v>366</v>
      </c>
      <c r="QST1" s="287" t="s">
        <v>366</v>
      </c>
      <c r="QSU1" s="287" t="s">
        <v>366</v>
      </c>
      <c r="QSV1" s="287" t="s">
        <v>366</v>
      </c>
      <c r="QSW1" s="287" t="s">
        <v>366</v>
      </c>
      <c r="QSX1" s="287" t="s">
        <v>366</v>
      </c>
      <c r="QSY1" s="287" t="s">
        <v>366</v>
      </c>
      <c r="QSZ1" s="287" t="s">
        <v>366</v>
      </c>
      <c r="QTA1" s="287" t="s">
        <v>366</v>
      </c>
      <c r="QTB1" s="287" t="s">
        <v>366</v>
      </c>
      <c r="QTC1" s="287" t="s">
        <v>366</v>
      </c>
      <c r="QTD1" s="287" t="s">
        <v>366</v>
      </c>
      <c r="QTE1" s="287" t="s">
        <v>366</v>
      </c>
      <c r="QTF1" s="287" t="s">
        <v>366</v>
      </c>
      <c r="QTG1" s="287" t="s">
        <v>366</v>
      </c>
      <c r="QTH1" s="287" t="s">
        <v>366</v>
      </c>
      <c r="QTI1" s="287" t="s">
        <v>366</v>
      </c>
      <c r="QTJ1" s="287" t="s">
        <v>366</v>
      </c>
      <c r="QTK1" s="287" t="s">
        <v>366</v>
      </c>
      <c r="QTL1" s="287" t="s">
        <v>366</v>
      </c>
      <c r="QTM1" s="287" t="s">
        <v>366</v>
      </c>
      <c r="QTN1" s="287" t="s">
        <v>366</v>
      </c>
      <c r="QTO1" s="287" t="s">
        <v>366</v>
      </c>
      <c r="QTP1" s="287" t="s">
        <v>366</v>
      </c>
      <c r="QTQ1" s="287" t="s">
        <v>366</v>
      </c>
      <c r="QTR1" s="287" t="s">
        <v>366</v>
      </c>
      <c r="QTS1" s="287" t="s">
        <v>366</v>
      </c>
      <c r="QTT1" s="287" t="s">
        <v>366</v>
      </c>
      <c r="QTU1" s="287" t="s">
        <v>366</v>
      </c>
      <c r="QTV1" s="287" t="s">
        <v>366</v>
      </c>
      <c r="QTW1" s="287" t="s">
        <v>366</v>
      </c>
      <c r="QTX1" s="287" t="s">
        <v>366</v>
      </c>
      <c r="QTY1" s="287" t="s">
        <v>366</v>
      </c>
      <c r="QTZ1" s="287" t="s">
        <v>366</v>
      </c>
      <c r="QUA1" s="287" t="s">
        <v>366</v>
      </c>
      <c r="QUB1" s="287" t="s">
        <v>366</v>
      </c>
      <c r="QUC1" s="287" t="s">
        <v>366</v>
      </c>
      <c r="QUD1" s="287" t="s">
        <v>366</v>
      </c>
      <c r="QUE1" s="287" t="s">
        <v>366</v>
      </c>
      <c r="QUF1" s="287" t="s">
        <v>366</v>
      </c>
      <c r="QUG1" s="287" t="s">
        <v>366</v>
      </c>
      <c r="QUH1" s="287" t="s">
        <v>366</v>
      </c>
      <c r="QUI1" s="287" t="s">
        <v>366</v>
      </c>
      <c r="QUJ1" s="287" t="s">
        <v>366</v>
      </c>
      <c r="QUK1" s="287" t="s">
        <v>366</v>
      </c>
      <c r="QUL1" s="287" t="s">
        <v>366</v>
      </c>
      <c r="QUM1" s="287" t="s">
        <v>366</v>
      </c>
      <c r="QUN1" s="287" t="s">
        <v>366</v>
      </c>
      <c r="QUO1" s="287" t="s">
        <v>366</v>
      </c>
      <c r="QUP1" s="287" t="s">
        <v>366</v>
      </c>
      <c r="QUQ1" s="287" t="s">
        <v>366</v>
      </c>
      <c r="QUR1" s="287" t="s">
        <v>366</v>
      </c>
      <c r="QUS1" s="287" t="s">
        <v>366</v>
      </c>
      <c r="QUT1" s="287" t="s">
        <v>366</v>
      </c>
      <c r="QUU1" s="287" t="s">
        <v>366</v>
      </c>
      <c r="QUV1" s="287" t="s">
        <v>366</v>
      </c>
      <c r="QUW1" s="287" t="s">
        <v>366</v>
      </c>
      <c r="QUX1" s="287" t="s">
        <v>366</v>
      </c>
      <c r="QUY1" s="287" t="s">
        <v>366</v>
      </c>
      <c r="QUZ1" s="287" t="s">
        <v>366</v>
      </c>
      <c r="QVA1" s="287" t="s">
        <v>366</v>
      </c>
      <c r="QVB1" s="287" t="s">
        <v>366</v>
      </c>
      <c r="QVC1" s="287" t="s">
        <v>366</v>
      </c>
      <c r="QVD1" s="287" t="s">
        <v>366</v>
      </c>
      <c r="QVE1" s="287" t="s">
        <v>366</v>
      </c>
      <c r="QVF1" s="287" t="s">
        <v>366</v>
      </c>
      <c r="QVG1" s="287" t="s">
        <v>366</v>
      </c>
      <c r="QVH1" s="287" t="s">
        <v>366</v>
      </c>
      <c r="QVI1" s="287" t="s">
        <v>366</v>
      </c>
      <c r="QVJ1" s="287" t="s">
        <v>366</v>
      </c>
      <c r="QVK1" s="287" t="s">
        <v>366</v>
      </c>
      <c r="QVL1" s="287" t="s">
        <v>366</v>
      </c>
      <c r="QVM1" s="287" t="s">
        <v>366</v>
      </c>
      <c r="QVN1" s="287" t="s">
        <v>366</v>
      </c>
      <c r="QVO1" s="287" t="s">
        <v>366</v>
      </c>
      <c r="QVP1" s="287" t="s">
        <v>366</v>
      </c>
      <c r="QVQ1" s="287" t="s">
        <v>366</v>
      </c>
      <c r="QVR1" s="287" t="s">
        <v>366</v>
      </c>
      <c r="QVS1" s="287" t="s">
        <v>366</v>
      </c>
      <c r="QVT1" s="287" t="s">
        <v>366</v>
      </c>
      <c r="QVU1" s="287" t="s">
        <v>366</v>
      </c>
      <c r="QVV1" s="287" t="s">
        <v>366</v>
      </c>
      <c r="QVW1" s="287" t="s">
        <v>366</v>
      </c>
      <c r="QVX1" s="287" t="s">
        <v>366</v>
      </c>
      <c r="QVY1" s="287" t="s">
        <v>366</v>
      </c>
      <c r="QVZ1" s="287" t="s">
        <v>366</v>
      </c>
      <c r="QWA1" s="287" t="s">
        <v>366</v>
      </c>
      <c r="QWB1" s="287" t="s">
        <v>366</v>
      </c>
      <c r="QWC1" s="287" t="s">
        <v>366</v>
      </c>
      <c r="QWD1" s="287" t="s">
        <v>366</v>
      </c>
      <c r="QWE1" s="287" t="s">
        <v>366</v>
      </c>
      <c r="QWF1" s="287" t="s">
        <v>366</v>
      </c>
      <c r="QWG1" s="287" t="s">
        <v>366</v>
      </c>
      <c r="QWH1" s="287" t="s">
        <v>366</v>
      </c>
      <c r="QWI1" s="287" t="s">
        <v>366</v>
      </c>
      <c r="QWJ1" s="287" t="s">
        <v>366</v>
      </c>
      <c r="QWK1" s="287" t="s">
        <v>366</v>
      </c>
      <c r="QWL1" s="287" t="s">
        <v>366</v>
      </c>
      <c r="QWM1" s="287" t="s">
        <v>366</v>
      </c>
      <c r="QWN1" s="287" t="s">
        <v>366</v>
      </c>
      <c r="QWO1" s="287" t="s">
        <v>366</v>
      </c>
      <c r="QWP1" s="287" t="s">
        <v>366</v>
      </c>
      <c r="QWQ1" s="287" t="s">
        <v>366</v>
      </c>
      <c r="QWR1" s="287" t="s">
        <v>366</v>
      </c>
      <c r="QWS1" s="287" t="s">
        <v>366</v>
      </c>
      <c r="QWT1" s="287" t="s">
        <v>366</v>
      </c>
      <c r="QWU1" s="287" t="s">
        <v>366</v>
      </c>
      <c r="QWV1" s="287" t="s">
        <v>366</v>
      </c>
      <c r="QWW1" s="287" t="s">
        <v>366</v>
      </c>
      <c r="QWX1" s="287" t="s">
        <v>366</v>
      </c>
      <c r="QWY1" s="287" t="s">
        <v>366</v>
      </c>
      <c r="QWZ1" s="287" t="s">
        <v>366</v>
      </c>
      <c r="QXA1" s="287" t="s">
        <v>366</v>
      </c>
      <c r="QXB1" s="287" t="s">
        <v>366</v>
      </c>
      <c r="QXC1" s="287" t="s">
        <v>366</v>
      </c>
      <c r="QXD1" s="287" t="s">
        <v>366</v>
      </c>
      <c r="QXE1" s="287" t="s">
        <v>366</v>
      </c>
      <c r="QXF1" s="287" t="s">
        <v>366</v>
      </c>
      <c r="QXG1" s="287" t="s">
        <v>366</v>
      </c>
      <c r="QXH1" s="287" t="s">
        <v>366</v>
      </c>
      <c r="QXI1" s="287" t="s">
        <v>366</v>
      </c>
      <c r="QXJ1" s="287" t="s">
        <v>366</v>
      </c>
      <c r="QXK1" s="287" t="s">
        <v>366</v>
      </c>
      <c r="QXL1" s="287" t="s">
        <v>366</v>
      </c>
      <c r="QXM1" s="287" t="s">
        <v>366</v>
      </c>
      <c r="QXN1" s="287" t="s">
        <v>366</v>
      </c>
      <c r="QXO1" s="287" t="s">
        <v>366</v>
      </c>
      <c r="QXP1" s="287" t="s">
        <v>366</v>
      </c>
      <c r="QXQ1" s="287" t="s">
        <v>366</v>
      </c>
      <c r="QXR1" s="287" t="s">
        <v>366</v>
      </c>
      <c r="QXS1" s="287" t="s">
        <v>366</v>
      </c>
      <c r="QXT1" s="287" t="s">
        <v>366</v>
      </c>
      <c r="QXU1" s="287" t="s">
        <v>366</v>
      </c>
      <c r="QXV1" s="287" t="s">
        <v>366</v>
      </c>
      <c r="QXW1" s="287" t="s">
        <v>366</v>
      </c>
      <c r="QXX1" s="287" t="s">
        <v>366</v>
      </c>
      <c r="QXY1" s="287" t="s">
        <v>366</v>
      </c>
      <c r="QXZ1" s="287" t="s">
        <v>366</v>
      </c>
      <c r="QYA1" s="287" t="s">
        <v>366</v>
      </c>
      <c r="QYB1" s="287" t="s">
        <v>366</v>
      </c>
      <c r="QYC1" s="287" t="s">
        <v>366</v>
      </c>
      <c r="QYD1" s="287" t="s">
        <v>366</v>
      </c>
      <c r="QYE1" s="287" t="s">
        <v>366</v>
      </c>
      <c r="QYF1" s="287" t="s">
        <v>366</v>
      </c>
      <c r="QYG1" s="287" t="s">
        <v>366</v>
      </c>
      <c r="QYH1" s="287" t="s">
        <v>366</v>
      </c>
      <c r="QYI1" s="287" t="s">
        <v>366</v>
      </c>
      <c r="QYJ1" s="287" t="s">
        <v>366</v>
      </c>
      <c r="QYK1" s="287" t="s">
        <v>366</v>
      </c>
      <c r="QYL1" s="287" t="s">
        <v>366</v>
      </c>
      <c r="QYM1" s="287" t="s">
        <v>366</v>
      </c>
      <c r="QYN1" s="287" t="s">
        <v>366</v>
      </c>
      <c r="QYO1" s="287" t="s">
        <v>366</v>
      </c>
      <c r="QYP1" s="287" t="s">
        <v>366</v>
      </c>
      <c r="QYQ1" s="287" t="s">
        <v>366</v>
      </c>
      <c r="QYR1" s="287" t="s">
        <v>366</v>
      </c>
      <c r="QYS1" s="287" t="s">
        <v>366</v>
      </c>
      <c r="QYT1" s="287" t="s">
        <v>366</v>
      </c>
      <c r="QYU1" s="287" t="s">
        <v>366</v>
      </c>
      <c r="QYV1" s="287" t="s">
        <v>366</v>
      </c>
      <c r="QYW1" s="287" t="s">
        <v>366</v>
      </c>
      <c r="QYX1" s="287" t="s">
        <v>366</v>
      </c>
      <c r="QYY1" s="287" t="s">
        <v>366</v>
      </c>
      <c r="QYZ1" s="287" t="s">
        <v>366</v>
      </c>
      <c r="QZA1" s="287" t="s">
        <v>366</v>
      </c>
      <c r="QZB1" s="287" t="s">
        <v>366</v>
      </c>
      <c r="QZC1" s="287" t="s">
        <v>366</v>
      </c>
      <c r="QZD1" s="287" t="s">
        <v>366</v>
      </c>
      <c r="QZE1" s="287" t="s">
        <v>366</v>
      </c>
      <c r="QZF1" s="287" t="s">
        <v>366</v>
      </c>
      <c r="QZG1" s="287" t="s">
        <v>366</v>
      </c>
      <c r="QZH1" s="287" t="s">
        <v>366</v>
      </c>
      <c r="QZI1" s="287" t="s">
        <v>366</v>
      </c>
      <c r="QZJ1" s="287" t="s">
        <v>366</v>
      </c>
      <c r="QZK1" s="287" t="s">
        <v>366</v>
      </c>
      <c r="QZL1" s="287" t="s">
        <v>366</v>
      </c>
      <c r="QZM1" s="287" t="s">
        <v>366</v>
      </c>
      <c r="QZN1" s="287" t="s">
        <v>366</v>
      </c>
      <c r="QZO1" s="287" t="s">
        <v>366</v>
      </c>
      <c r="QZP1" s="287" t="s">
        <v>366</v>
      </c>
      <c r="QZQ1" s="287" t="s">
        <v>366</v>
      </c>
      <c r="QZR1" s="287" t="s">
        <v>366</v>
      </c>
      <c r="QZS1" s="287" t="s">
        <v>366</v>
      </c>
      <c r="QZT1" s="287" t="s">
        <v>366</v>
      </c>
      <c r="QZU1" s="287" t="s">
        <v>366</v>
      </c>
      <c r="QZV1" s="287" t="s">
        <v>366</v>
      </c>
      <c r="QZW1" s="287" t="s">
        <v>366</v>
      </c>
      <c r="QZX1" s="287" t="s">
        <v>366</v>
      </c>
      <c r="QZY1" s="287" t="s">
        <v>366</v>
      </c>
      <c r="QZZ1" s="287" t="s">
        <v>366</v>
      </c>
      <c r="RAA1" s="287" t="s">
        <v>366</v>
      </c>
      <c r="RAB1" s="287" t="s">
        <v>366</v>
      </c>
      <c r="RAC1" s="287" t="s">
        <v>366</v>
      </c>
      <c r="RAD1" s="287" t="s">
        <v>366</v>
      </c>
      <c r="RAE1" s="287" t="s">
        <v>366</v>
      </c>
      <c r="RAF1" s="287" t="s">
        <v>366</v>
      </c>
      <c r="RAG1" s="287" t="s">
        <v>366</v>
      </c>
      <c r="RAH1" s="287" t="s">
        <v>366</v>
      </c>
      <c r="RAI1" s="287" t="s">
        <v>366</v>
      </c>
      <c r="RAJ1" s="287" t="s">
        <v>366</v>
      </c>
      <c r="RAK1" s="287" t="s">
        <v>366</v>
      </c>
      <c r="RAL1" s="287" t="s">
        <v>366</v>
      </c>
      <c r="RAM1" s="287" t="s">
        <v>366</v>
      </c>
      <c r="RAN1" s="287" t="s">
        <v>366</v>
      </c>
      <c r="RAO1" s="287" t="s">
        <v>366</v>
      </c>
      <c r="RAP1" s="287" t="s">
        <v>366</v>
      </c>
      <c r="RAQ1" s="287" t="s">
        <v>366</v>
      </c>
      <c r="RAR1" s="287" t="s">
        <v>366</v>
      </c>
      <c r="RAS1" s="287" t="s">
        <v>366</v>
      </c>
      <c r="RAT1" s="287" t="s">
        <v>366</v>
      </c>
      <c r="RAU1" s="287" t="s">
        <v>366</v>
      </c>
      <c r="RAV1" s="287" t="s">
        <v>366</v>
      </c>
      <c r="RAW1" s="287" t="s">
        <v>366</v>
      </c>
      <c r="RAX1" s="287" t="s">
        <v>366</v>
      </c>
      <c r="RAY1" s="287" t="s">
        <v>366</v>
      </c>
      <c r="RAZ1" s="287" t="s">
        <v>366</v>
      </c>
      <c r="RBA1" s="287" t="s">
        <v>366</v>
      </c>
      <c r="RBB1" s="287" t="s">
        <v>366</v>
      </c>
      <c r="RBC1" s="287" t="s">
        <v>366</v>
      </c>
      <c r="RBD1" s="287" t="s">
        <v>366</v>
      </c>
      <c r="RBE1" s="287" t="s">
        <v>366</v>
      </c>
      <c r="RBF1" s="287" t="s">
        <v>366</v>
      </c>
      <c r="RBG1" s="287" t="s">
        <v>366</v>
      </c>
      <c r="RBH1" s="287" t="s">
        <v>366</v>
      </c>
      <c r="RBI1" s="287" t="s">
        <v>366</v>
      </c>
      <c r="RBJ1" s="287" t="s">
        <v>366</v>
      </c>
      <c r="RBK1" s="287" t="s">
        <v>366</v>
      </c>
      <c r="RBL1" s="287" t="s">
        <v>366</v>
      </c>
      <c r="RBM1" s="287" t="s">
        <v>366</v>
      </c>
      <c r="RBN1" s="287" t="s">
        <v>366</v>
      </c>
      <c r="RBO1" s="287" t="s">
        <v>366</v>
      </c>
      <c r="RBP1" s="287" t="s">
        <v>366</v>
      </c>
      <c r="RBQ1" s="287" t="s">
        <v>366</v>
      </c>
      <c r="RBR1" s="287" t="s">
        <v>366</v>
      </c>
      <c r="RBS1" s="287" t="s">
        <v>366</v>
      </c>
      <c r="RBT1" s="287" t="s">
        <v>366</v>
      </c>
      <c r="RBU1" s="287" t="s">
        <v>366</v>
      </c>
      <c r="RBV1" s="287" t="s">
        <v>366</v>
      </c>
      <c r="RBW1" s="287" t="s">
        <v>366</v>
      </c>
      <c r="RBX1" s="287" t="s">
        <v>366</v>
      </c>
      <c r="RBY1" s="287" t="s">
        <v>366</v>
      </c>
      <c r="RBZ1" s="287" t="s">
        <v>366</v>
      </c>
      <c r="RCA1" s="287" t="s">
        <v>366</v>
      </c>
      <c r="RCB1" s="287" t="s">
        <v>366</v>
      </c>
      <c r="RCC1" s="287" t="s">
        <v>366</v>
      </c>
      <c r="RCD1" s="287" t="s">
        <v>366</v>
      </c>
      <c r="RCE1" s="287" t="s">
        <v>366</v>
      </c>
      <c r="RCF1" s="287" t="s">
        <v>366</v>
      </c>
      <c r="RCG1" s="287" t="s">
        <v>366</v>
      </c>
      <c r="RCH1" s="287" t="s">
        <v>366</v>
      </c>
      <c r="RCI1" s="287" t="s">
        <v>366</v>
      </c>
      <c r="RCJ1" s="287" t="s">
        <v>366</v>
      </c>
      <c r="RCK1" s="287" t="s">
        <v>366</v>
      </c>
      <c r="RCL1" s="287" t="s">
        <v>366</v>
      </c>
      <c r="RCM1" s="287" t="s">
        <v>366</v>
      </c>
      <c r="RCN1" s="287" t="s">
        <v>366</v>
      </c>
      <c r="RCO1" s="287" t="s">
        <v>366</v>
      </c>
      <c r="RCP1" s="287" t="s">
        <v>366</v>
      </c>
      <c r="RCQ1" s="287" t="s">
        <v>366</v>
      </c>
      <c r="RCR1" s="287" t="s">
        <v>366</v>
      </c>
      <c r="RCS1" s="287" t="s">
        <v>366</v>
      </c>
      <c r="RCT1" s="287" t="s">
        <v>366</v>
      </c>
      <c r="RCU1" s="287" t="s">
        <v>366</v>
      </c>
      <c r="RCV1" s="287" t="s">
        <v>366</v>
      </c>
      <c r="RCW1" s="287" t="s">
        <v>366</v>
      </c>
      <c r="RCX1" s="287" t="s">
        <v>366</v>
      </c>
      <c r="RCY1" s="287" t="s">
        <v>366</v>
      </c>
      <c r="RCZ1" s="287" t="s">
        <v>366</v>
      </c>
      <c r="RDA1" s="287" t="s">
        <v>366</v>
      </c>
      <c r="RDB1" s="287" t="s">
        <v>366</v>
      </c>
      <c r="RDC1" s="287" t="s">
        <v>366</v>
      </c>
      <c r="RDD1" s="287" t="s">
        <v>366</v>
      </c>
      <c r="RDE1" s="287" t="s">
        <v>366</v>
      </c>
      <c r="RDF1" s="287" t="s">
        <v>366</v>
      </c>
      <c r="RDG1" s="287" t="s">
        <v>366</v>
      </c>
      <c r="RDH1" s="287" t="s">
        <v>366</v>
      </c>
      <c r="RDI1" s="287" t="s">
        <v>366</v>
      </c>
      <c r="RDJ1" s="287" t="s">
        <v>366</v>
      </c>
      <c r="RDK1" s="287" t="s">
        <v>366</v>
      </c>
      <c r="RDL1" s="287" t="s">
        <v>366</v>
      </c>
      <c r="RDM1" s="287" t="s">
        <v>366</v>
      </c>
      <c r="RDN1" s="287" t="s">
        <v>366</v>
      </c>
      <c r="RDO1" s="287" t="s">
        <v>366</v>
      </c>
      <c r="RDP1" s="287" t="s">
        <v>366</v>
      </c>
      <c r="RDQ1" s="287" t="s">
        <v>366</v>
      </c>
      <c r="RDR1" s="287" t="s">
        <v>366</v>
      </c>
      <c r="RDS1" s="287" t="s">
        <v>366</v>
      </c>
      <c r="RDT1" s="287" t="s">
        <v>366</v>
      </c>
      <c r="RDU1" s="287" t="s">
        <v>366</v>
      </c>
      <c r="RDV1" s="287" t="s">
        <v>366</v>
      </c>
      <c r="RDW1" s="287" t="s">
        <v>366</v>
      </c>
      <c r="RDX1" s="287" t="s">
        <v>366</v>
      </c>
      <c r="RDY1" s="287" t="s">
        <v>366</v>
      </c>
      <c r="RDZ1" s="287" t="s">
        <v>366</v>
      </c>
      <c r="REA1" s="287" t="s">
        <v>366</v>
      </c>
      <c r="REB1" s="287" t="s">
        <v>366</v>
      </c>
      <c r="REC1" s="287" t="s">
        <v>366</v>
      </c>
      <c r="RED1" s="287" t="s">
        <v>366</v>
      </c>
      <c r="REE1" s="287" t="s">
        <v>366</v>
      </c>
      <c r="REF1" s="287" t="s">
        <v>366</v>
      </c>
      <c r="REG1" s="287" t="s">
        <v>366</v>
      </c>
      <c r="REH1" s="287" t="s">
        <v>366</v>
      </c>
      <c r="REI1" s="287" t="s">
        <v>366</v>
      </c>
      <c r="REJ1" s="287" t="s">
        <v>366</v>
      </c>
      <c r="REK1" s="287" t="s">
        <v>366</v>
      </c>
      <c r="REL1" s="287" t="s">
        <v>366</v>
      </c>
      <c r="REM1" s="287" t="s">
        <v>366</v>
      </c>
      <c r="REN1" s="287" t="s">
        <v>366</v>
      </c>
      <c r="REO1" s="287" t="s">
        <v>366</v>
      </c>
      <c r="REP1" s="287" t="s">
        <v>366</v>
      </c>
      <c r="REQ1" s="287" t="s">
        <v>366</v>
      </c>
      <c r="RER1" s="287" t="s">
        <v>366</v>
      </c>
      <c r="RES1" s="287" t="s">
        <v>366</v>
      </c>
      <c r="RET1" s="287" t="s">
        <v>366</v>
      </c>
      <c r="REU1" s="287" t="s">
        <v>366</v>
      </c>
      <c r="REV1" s="287" t="s">
        <v>366</v>
      </c>
      <c r="REW1" s="287" t="s">
        <v>366</v>
      </c>
      <c r="REX1" s="287" t="s">
        <v>366</v>
      </c>
      <c r="REY1" s="287" t="s">
        <v>366</v>
      </c>
      <c r="REZ1" s="287" t="s">
        <v>366</v>
      </c>
      <c r="RFA1" s="287" t="s">
        <v>366</v>
      </c>
      <c r="RFB1" s="287" t="s">
        <v>366</v>
      </c>
      <c r="RFC1" s="287" t="s">
        <v>366</v>
      </c>
      <c r="RFD1" s="287" t="s">
        <v>366</v>
      </c>
      <c r="RFE1" s="287" t="s">
        <v>366</v>
      </c>
      <c r="RFF1" s="287" t="s">
        <v>366</v>
      </c>
      <c r="RFG1" s="287" t="s">
        <v>366</v>
      </c>
      <c r="RFH1" s="287" t="s">
        <v>366</v>
      </c>
      <c r="RFI1" s="287" t="s">
        <v>366</v>
      </c>
      <c r="RFJ1" s="287" t="s">
        <v>366</v>
      </c>
      <c r="RFK1" s="287" t="s">
        <v>366</v>
      </c>
      <c r="RFL1" s="287" t="s">
        <v>366</v>
      </c>
      <c r="RFM1" s="287" t="s">
        <v>366</v>
      </c>
      <c r="RFN1" s="287" t="s">
        <v>366</v>
      </c>
      <c r="RFO1" s="287" t="s">
        <v>366</v>
      </c>
      <c r="RFP1" s="287" t="s">
        <v>366</v>
      </c>
      <c r="RFQ1" s="287" t="s">
        <v>366</v>
      </c>
      <c r="RFR1" s="287" t="s">
        <v>366</v>
      </c>
      <c r="RFS1" s="287" t="s">
        <v>366</v>
      </c>
      <c r="RFT1" s="287" t="s">
        <v>366</v>
      </c>
      <c r="RFU1" s="287" t="s">
        <v>366</v>
      </c>
      <c r="RFV1" s="287" t="s">
        <v>366</v>
      </c>
      <c r="RFW1" s="287" t="s">
        <v>366</v>
      </c>
      <c r="RFX1" s="287" t="s">
        <v>366</v>
      </c>
      <c r="RFY1" s="287" t="s">
        <v>366</v>
      </c>
      <c r="RFZ1" s="287" t="s">
        <v>366</v>
      </c>
      <c r="RGA1" s="287" t="s">
        <v>366</v>
      </c>
      <c r="RGB1" s="287" t="s">
        <v>366</v>
      </c>
      <c r="RGC1" s="287" t="s">
        <v>366</v>
      </c>
      <c r="RGD1" s="287" t="s">
        <v>366</v>
      </c>
      <c r="RGE1" s="287" t="s">
        <v>366</v>
      </c>
      <c r="RGF1" s="287" t="s">
        <v>366</v>
      </c>
      <c r="RGG1" s="287" t="s">
        <v>366</v>
      </c>
      <c r="RGH1" s="287" t="s">
        <v>366</v>
      </c>
      <c r="RGI1" s="287" t="s">
        <v>366</v>
      </c>
      <c r="RGJ1" s="287" t="s">
        <v>366</v>
      </c>
      <c r="RGK1" s="287" t="s">
        <v>366</v>
      </c>
      <c r="RGL1" s="287" t="s">
        <v>366</v>
      </c>
      <c r="RGM1" s="287" t="s">
        <v>366</v>
      </c>
      <c r="RGN1" s="287" t="s">
        <v>366</v>
      </c>
      <c r="RGO1" s="287" t="s">
        <v>366</v>
      </c>
      <c r="RGP1" s="287" t="s">
        <v>366</v>
      </c>
      <c r="RGQ1" s="287" t="s">
        <v>366</v>
      </c>
      <c r="RGR1" s="287" t="s">
        <v>366</v>
      </c>
      <c r="RGS1" s="287" t="s">
        <v>366</v>
      </c>
      <c r="RGT1" s="287" t="s">
        <v>366</v>
      </c>
      <c r="RGU1" s="287" t="s">
        <v>366</v>
      </c>
      <c r="RGV1" s="287" t="s">
        <v>366</v>
      </c>
      <c r="RGW1" s="287" t="s">
        <v>366</v>
      </c>
      <c r="RGX1" s="287" t="s">
        <v>366</v>
      </c>
      <c r="RGY1" s="287" t="s">
        <v>366</v>
      </c>
      <c r="RGZ1" s="287" t="s">
        <v>366</v>
      </c>
      <c r="RHA1" s="287" t="s">
        <v>366</v>
      </c>
      <c r="RHB1" s="287" t="s">
        <v>366</v>
      </c>
      <c r="RHC1" s="287" t="s">
        <v>366</v>
      </c>
      <c r="RHD1" s="287" t="s">
        <v>366</v>
      </c>
      <c r="RHE1" s="287" t="s">
        <v>366</v>
      </c>
      <c r="RHF1" s="287" t="s">
        <v>366</v>
      </c>
      <c r="RHG1" s="287" t="s">
        <v>366</v>
      </c>
      <c r="RHH1" s="287" t="s">
        <v>366</v>
      </c>
      <c r="RHI1" s="287" t="s">
        <v>366</v>
      </c>
      <c r="RHJ1" s="287" t="s">
        <v>366</v>
      </c>
      <c r="RHK1" s="287" t="s">
        <v>366</v>
      </c>
      <c r="RHL1" s="287" t="s">
        <v>366</v>
      </c>
      <c r="RHM1" s="287" t="s">
        <v>366</v>
      </c>
      <c r="RHN1" s="287" t="s">
        <v>366</v>
      </c>
      <c r="RHO1" s="287" t="s">
        <v>366</v>
      </c>
      <c r="RHP1" s="287" t="s">
        <v>366</v>
      </c>
      <c r="RHQ1" s="287" t="s">
        <v>366</v>
      </c>
      <c r="RHR1" s="287" t="s">
        <v>366</v>
      </c>
      <c r="RHS1" s="287" t="s">
        <v>366</v>
      </c>
      <c r="RHT1" s="287" t="s">
        <v>366</v>
      </c>
      <c r="RHU1" s="287" t="s">
        <v>366</v>
      </c>
      <c r="RHV1" s="287" t="s">
        <v>366</v>
      </c>
      <c r="RHW1" s="287" t="s">
        <v>366</v>
      </c>
      <c r="RHX1" s="287" t="s">
        <v>366</v>
      </c>
      <c r="RHY1" s="287" t="s">
        <v>366</v>
      </c>
      <c r="RHZ1" s="287" t="s">
        <v>366</v>
      </c>
      <c r="RIA1" s="287" t="s">
        <v>366</v>
      </c>
      <c r="RIB1" s="287" t="s">
        <v>366</v>
      </c>
      <c r="RIC1" s="287" t="s">
        <v>366</v>
      </c>
      <c r="RID1" s="287" t="s">
        <v>366</v>
      </c>
      <c r="RIE1" s="287" t="s">
        <v>366</v>
      </c>
      <c r="RIF1" s="287" t="s">
        <v>366</v>
      </c>
      <c r="RIG1" s="287" t="s">
        <v>366</v>
      </c>
      <c r="RIH1" s="287" t="s">
        <v>366</v>
      </c>
      <c r="RII1" s="287" t="s">
        <v>366</v>
      </c>
      <c r="RIJ1" s="287" t="s">
        <v>366</v>
      </c>
      <c r="RIK1" s="287" t="s">
        <v>366</v>
      </c>
      <c r="RIL1" s="287" t="s">
        <v>366</v>
      </c>
      <c r="RIM1" s="287" t="s">
        <v>366</v>
      </c>
      <c r="RIN1" s="287" t="s">
        <v>366</v>
      </c>
      <c r="RIO1" s="287" t="s">
        <v>366</v>
      </c>
      <c r="RIP1" s="287" t="s">
        <v>366</v>
      </c>
      <c r="RIQ1" s="287" t="s">
        <v>366</v>
      </c>
      <c r="RIR1" s="287" t="s">
        <v>366</v>
      </c>
      <c r="RIS1" s="287" t="s">
        <v>366</v>
      </c>
      <c r="RIT1" s="287" t="s">
        <v>366</v>
      </c>
      <c r="RIU1" s="287" t="s">
        <v>366</v>
      </c>
      <c r="RIV1" s="287" t="s">
        <v>366</v>
      </c>
      <c r="RIW1" s="287" t="s">
        <v>366</v>
      </c>
      <c r="RIX1" s="287" t="s">
        <v>366</v>
      </c>
      <c r="RIY1" s="287" t="s">
        <v>366</v>
      </c>
      <c r="RIZ1" s="287" t="s">
        <v>366</v>
      </c>
      <c r="RJA1" s="287" t="s">
        <v>366</v>
      </c>
      <c r="RJB1" s="287" t="s">
        <v>366</v>
      </c>
      <c r="RJC1" s="287" t="s">
        <v>366</v>
      </c>
      <c r="RJD1" s="287" t="s">
        <v>366</v>
      </c>
      <c r="RJE1" s="287" t="s">
        <v>366</v>
      </c>
      <c r="RJF1" s="287" t="s">
        <v>366</v>
      </c>
      <c r="RJG1" s="287" t="s">
        <v>366</v>
      </c>
      <c r="RJH1" s="287" t="s">
        <v>366</v>
      </c>
      <c r="RJI1" s="287" t="s">
        <v>366</v>
      </c>
      <c r="RJJ1" s="287" t="s">
        <v>366</v>
      </c>
      <c r="RJK1" s="287" t="s">
        <v>366</v>
      </c>
      <c r="RJL1" s="287" t="s">
        <v>366</v>
      </c>
      <c r="RJM1" s="287" t="s">
        <v>366</v>
      </c>
      <c r="RJN1" s="287" t="s">
        <v>366</v>
      </c>
      <c r="RJO1" s="287" t="s">
        <v>366</v>
      </c>
      <c r="RJP1" s="287" t="s">
        <v>366</v>
      </c>
      <c r="RJQ1" s="287" t="s">
        <v>366</v>
      </c>
      <c r="RJR1" s="287" t="s">
        <v>366</v>
      </c>
      <c r="RJS1" s="287" t="s">
        <v>366</v>
      </c>
      <c r="RJT1" s="287" t="s">
        <v>366</v>
      </c>
      <c r="RJU1" s="287" t="s">
        <v>366</v>
      </c>
      <c r="RJV1" s="287" t="s">
        <v>366</v>
      </c>
      <c r="RJW1" s="287" t="s">
        <v>366</v>
      </c>
      <c r="RJX1" s="287" t="s">
        <v>366</v>
      </c>
      <c r="RJY1" s="287" t="s">
        <v>366</v>
      </c>
      <c r="RJZ1" s="287" t="s">
        <v>366</v>
      </c>
      <c r="RKA1" s="287" t="s">
        <v>366</v>
      </c>
      <c r="RKB1" s="287" t="s">
        <v>366</v>
      </c>
      <c r="RKC1" s="287" t="s">
        <v>366</v>
      </c>
      <c r="RKD1" s="287" t="s">
        <v>366</v>
      </c>
      <c r="RKE1" s="287" t="s">
        <v>366</v>
      </c>
      <c r="RKF1" s="287" t="s">
        <v>366</v>
      </c>
      <c r="RKG1" s="287" t="s">
        <v>366</v>
      </c>
      <c r="RKH1" s="287" t="s">
        <v>366</v>
      </c>
      <c r="RKI1" s="287" t="s">
        <v>366</v>
      </c>
      <c r="RKJ1" s="287" t="s">
        <v>366</v>
      </c>
      <c r="RKK1" s="287" t="s">
        <v>366</v>
      </c>
      <c r="RKL1" s="287" t="s">
        <v>366</v>
      </c>
      <c r="RKM1" s="287" t="s">
        <v>366</v>
      </c>
      <c r="RKN1" s="287" t="s">
        <v>366</v>
      </c>
      <c r="RKO1" s="287" t="s">
        <v>366</v>
      </c>
      <c r="RKP1" s="287" t="s">
        <v>366</v>
      </c>
      <c r="RKQ1" s="287" t="s">
        <v>366</v>
      </c>
      <c r="RKR1" s="287" t="s">
        <v>366</v>
      </c>
      <c r="RKS1" s="287" t="s">
        <v>366</v>
      </c>
      <c r="RKT1" s="287" t="s">
        <v>366</v>
      </c>
      <c r="RKU1" s="287" t="s">
        <v>366</v>
      </c>
      <c r="RKV1" s="287" t="s">
        <v>366</v>
      </c>
      <c r="RKW1" s="287" t="s">
        <v>366</v>
      </c>
      <c r="RKX1" s="287" t="s">
        <v>366</v>
      </c>
      <c r="RKY1" s="287" t="s">
        <v>366</v>
      </c>
      <c r="RKZ1" s="287" t="s">
        <v>366</v>
      </c>
      <c r="RLA1" s="287" t="s">
        <v>366</v>
      </c>
      <c r="RLB1" s="287" t="s">
        <v>366</v>
      </c>
      <c r="RLC1" s="287" t="s">
        <v>366</v>
      </c>
      <c r="RLD1" s="287" t="s">
        <v>366</v>
      </c>
      <c r="RLE1" s="287" t="s">
        <v>366</v>
      </c>
      <c r="RLF1" s="287" t="s">
        <v>366</v>
      </c>
      <c r="RLG1" s="287" t="s">
        <v>366</v>
      </c>
      <c r="RLH1" s="287" t="s">
        <v>366</v>
      </c>
      <c r="RLI1" s="287" t="s">
        <v>366</v>
      </c>
      <c r="RLJ1" s="287" t="s">
        <v>366</v>
      </c>
      <c r="RLK1" s="287" t="s">
        <v>366</v>
      </c>
      <c r="RLL1" s="287" t="s">
        <v>366</v>
      </c>
      <c r="RLM1" s="287" t="s">
        <v>366</v>
      </c>
      <c r="RLN1" s="287" t="s">
        <v>366</v>
      </c>
      <c r="RLO1" s="287" t="s">
        <v>366</v>
      </c>
      <c r="RLP1" s="287" t="s">
        <v>366</v>
      </c>
      <c r="RLQ1" s="287" t="s">
        <v>366</v>
      </c>
      <c r="RLR1" s="287" t="s">
        <v>366</v>
      </c>
      <c r="RLS1" s="287" t="s">
        <v>366</v>
      </c>
      <c r="RLT1" s="287" t="s">
        <v>366</v>
      </c>
      <c r="RLU1" s="287" t="s">
        <v>366</v>
      </c>
      <c r="RLV1" s="287" t="s">
        <v>366</v>
      </c>
      <c r="RLW1" s="287" t="s">
        <v>366</v>
      </c>
      <c r="RLX1" s="287" t="s">
        <v>366</v>
      </c>
      <c r="RLY1" s="287" t="s">
        <v>366</v>
      </c>
      <c r="RLZ1" s="287" t="s">
        <v>366</v>
      </c>
      <c r="RMA1" s="287" t="s">
        <v>366</v>
      </c>
      <c r="RMB1" s="287" t="s">
        <v>366</v>
      </c>
      <c r="RMC1" s="287" t="s">
        <v>366</v>
      </c>
      <c r="RMD1" s="287" t="s">
        <v>366</v>
      </c>
      <c r="RME1" s="287" t="s">
        <v>366</v>
      </c>
      <c r="RMF1" s="287" t="s">
        <v>366</v>
      </c>
      <c r="RMG1" s="287" t="s">
        <v>366</v>
      </c>
      <c r="RMH1" s="287" t="s">
        <v>366</v>
      </c>
      <c r="RMI1" s="287" t="s">
        <v>366</v>
      </c>
      <c r="RMJ1" s="287" t="s">
        <v>366</v>
      </c>
      <c r="RMK1" s="287" t="s">
        <v>366</v>
      </c>
      <c r="RML1" s="287" t="s">
        <v>366</v>
      </c>
      <c r="RMM1" s="287" t="s">
        <v>366</v>
      </c>
      <c r="RMN1" s="287" t="s">
        <v>366</v>
      </c>
      <c r="RMO1" s="287" t="s">
        <v>366</v>
      </c>
      <c r="RMP1" s="287" t="s">
        <v>366</v>
      </c>
      <c r="RMQ1" s="287" t="s">
        <v>366</v>
      </c>
      <c r="RMR1" s="287" t="s">
        <v>366</v>
      </c>
      <c r="RMS1" s="287" t="s">
        <v>366</v>
      </c>
      <c r="RMT1" s="287" t="s">
        <v>366</v>
      </c>
      <c r="RMU1" s="287" t="s">
        <v>366</v>
      </c>
      <c r="RMV1" s="287" t="s">
        <v>366</v>
      </c>
      <c r="RMW1" s="287" t="s">
        <v>366</v>
      </c>
      <c r="RMX1" s="287" t="s">
        <v>366</v>
      </c>
      <c r="RMY1" s="287" t="s">
        <v>366</v>
      </c>
      <c r="RMZ1" s="287" t="s">
        <v>366</v>
      </c>
      <c r="RNA1" s="287" t="s">
        <v>366</v>
      </c>
      <c r="RNB1" s="287" t="s">
        <v>366</v>
      </c>
      <c r="RNC1" s="287" t="s">
        <v>366</v>
      </c>
      <c r="RND1" s="287" t="s">
        <v>366</v>
      </c>
      <c r="RNE1" s="287" t="s">
        <v>366</v>
      </c>
      <c r="RNF1" s="287" t="s">
        <v>366</v>
      </c>
      <c r="RNG1" s="287" t="s">
        <v>366</v>
      </c>
      <c r="RNH1" s="287" t="s">
        <v>366</v>
      </c>
      <c r="RNI1" s="287" t="s">
        <v>366</v>
      </c>
      <c r="RNJ1" s="287" t="s">
        <v>366</v>
      </c>
      <c r="RNK1" s="287" t="s">
        <v>366</v>
      </c>
      <c r="RNL1" s="287" t="s">
        <v>366</v>
      </c>
      <c r="RNM1" s="287" t="s">
        <v>366</v>
      </c>
      <c r="RNN1" s="287" t="s">
        <v>366</v>
      </c>
      <c r="RNO1" s="287" t="s">
        <v>366</v>
      </c>
      <c r="RNP1" s="287" t="s">
        <v>366</v>
      </c>
      <c r="RNQ1" s="287" t="s">
        <v>366</v>
      </c>
      <c r="RNR1" s="287" t="s">
        <v>366</v>
      </c>
      <c r="RNS1" s="287" t="s">
        <v>366</v>
      </c>
      <c r="RNT1" s="287" t="s">
        <v>366</v>
      </c>
      <c r="RNU1" s="287" t="s">
        <v>366</v>
      </c>
      <c r="RNV1" s="287" t="s">
        <v>366</v>
      </c>
      <c r="RNW1" s="287" t="s">
        <v>366</v>
      </c>
      <c r="RNX1" s="287" t="s">
        <v>366</v>
      </c>
      <c r="RNY1" s="287" t="s">
        <v>366</v>
      </c>
      <c r="RNZ1" s="287" t="s">
        <v>366</v>
      </c>
      <c r="ROA1" s="287" t="s">
        <v>366</v>
      </c>
      <c r="ROB1" s="287" t="s">
        <v>366</v>
      </c>
      <c r="ROC1" s="287" t="s">
        <v>366</v>
      </c>
      <c r="ROD1" s="287" t="s">
        <v>366</v>
      </c>
      <c r="ROE1" s="287" t="s">
        <v>366</v>
      </c>
      <c r="ROF1" s="287" t="s">
        <v>366</v>
      </c>
      <c r="ROG1" s="287" t="s">
        <v>366</v>
      </c>
      <c r="ROH1" s="287" t="s">
        <v>366</v>
      </c>
      <c r="ROI1" s="287" t="s">
        <v>366</v>
      </c>
      <c r="ROJ1" s="287" t="s">
        <v>366</v>
      </c>
      <c r="ROK1" s="287" t="s">
        <v>366</v>
      </c>
      <c r="ROL1" s="287" t="s">
        <v>366</v>
      </c>
      <c r="ROM1" s="287" t="s">
        <v>366</v>
      </c>
      <c r="RON1" s="287" t="s">
        <v>366</v>
      </c>
      <c r="ROO1" s="287" t="s">
        <v>366</v>
      </c>
      <c r="ROP1" s="287" t="s">
        <v>366</v>
      </c>
      <c r="ROQ1" s="287" t="s">
        <v>366</v>
      </c>
      <c r="ROR1" s="287" t="s">
        <v>366</v>
      </c>
      <c r="ROS1" s="287" t="s">
        <v>366</v>
      </c>
      <c r="ROT1" s="287" t="s">
        <v>366</v>
      </c>
      <c r="ROU1" s="287" t="s">
        <v>366</v>
      </c>
      <c r="ROV1" s="287" t="s">
        <v>366</v>
      </c>
      <c r="ROW1" s="287" t="s">
        <v>366</v>
      </c>
      <c r="ROX1" s="287" t="s">
        <v>366</v>
      </c>
      <c r="ROY1" s="287" t="s">
        <v>366</v>
      </c>
      <c r="ROZ1" s="287" t="s">
        <v>366</v>
      </c>
      <c r="RPA1" s="287" t="s">
        <v>366</v>
      </c>
      <c r="RPB1" s="287" t="s">
        <v>366</v>
      </c>
      <c r="RPC1" s="287" t="s">
        <v>366</v>
      </c>
      <c r="RPD1" s="287" t="s">
        <v>366</v>
      </c>
      <c r="RPE1" s="287" t="s">
        <v>366</v>
      </c>
      <c r="RPF1" s="287" t="s">
        <v>366</v>
      </c>
      <c r="RPG1" s="287" t="s">
        <v>366</v>
      </c>
      <c r="RPH1" s="287" t="s">
        <v>366</v>
      </c>
      <c r="RPI1" s="287" t="s">
        <v>366</v>
      </c>
      <c r="RPJ1" s="287" t="s">
        <v>366</v>
      </c>
      <c r="RPK1" s="287" t="s">
        <v>366</v>
      </c>
      <c r="RPL1" s="287" t="s">
        <v>366</v>
      </c>
      <c r="RPM1" s="287" t="s">
        <v>366</v>
      </c>
      <c r="RPN1" s="287" t="s">
        <v>366</v>
      </c>
      <c r="RPO1" s="287" t="s">
        <v>366</v>
      </c>
      <c r="RPP1" s="287" t="s">
        <v>366</v>
      </c>
      <c r="RPQ1" s="287" t="s">
        <v>366</v>
      </c>
      <c r="RPR1" s="287" t="s">
        <v>366</v>
      </c>
      <c r="RPS1" s="287" t="s">
        <v>366</v>
      </c>
      <c r="RPT1" s="287" t="s">
        <v>366</v>
      </c>
      <c r="RPU1" s="287" t="s">
        <v>366</v>
      </c>
      <c r="RPV1" s="287" t="s">
        <v>366</v>
      </c>
      <c r="RPW1" s="287" t="s">
        <v>366</v>
      </c>
      <c r="RPX1" s="287" t="s">
        <v>366</v>
      </c>
      <c r="RPY1" s="287" t="s">
        <v>366</v>
      </c>
      <c r="RPZ1" s="287" t="s">
        <v>366</v>
      </c>
      <c r="RQA1" s="287" t="s">
        <v>366</v>
      </c>
      <c r="RQB1" s="287" t="s">
        <v>366</v>
      </c>
      <c r="RQC1" s="287" t="s">
        <v>366</v>
      </c>
      <c r="RQD1" s="287" t="s">
        <v>366</v>
      </c>
      <c r="RQE1" s="287" t="s">
        <v>366</v>
      </c>
      <c r="RQF1" s="287" t="s">
        <v>366</v>
      </c>
      <c r="RQG1" s="287" t="s">
        <v>366</v>
      </c>
      <c r="RQH1" s="287" t="s">
        <v>366</v>
      </c>
      <c r="RQI1" s="287" t="s">
        <v>366</v>
      </c>
      <c r="RQJ1" s="287" t="s">
        <v>366</v>
      </c>
      <c r="RQK1" s="287" t="s">
        <v>366</v>
      </c>
      <c r="RQL1" s="287" t="s">
        <v>366</v>
      </c>
      <c r="RQM1" s="287" t="s">
        <v>366</v>
      </c>
      <c r="RQN1" s="287" t="s">
        <v>366</v>
      </c>
      <c r="RQO1" s="287" t="s">
        <v>366</v>
      </c>
      <c r="RQP1" s="287" t="s">
        <v>366</v>
      </c>
      <c r="RQQ1" s="287" t="s">
        <v>366</v>
      </c>
      <c r="RQR1" s="287" t="s">
        <v>366</v>
      </c>
      <c r="RQS1" s="287" t="s">
        <v>366</v>
      </c>
      <c r="RQT1" s="287" t="s">
        <v>366</v>
      </c>
      <c r="RQU1" s="287" t="s">
        <v>366</v>
      </c>
      <c r="RQV1" s="287" t="s">
        <v>366</v>
      </c>
      <c r="RQW1" s="287" t="s">
        <v>366</v>
      </c>
      <c r="RQX1" s="287" t="s">
        <v>366</v>
      </c>
      <c r="RQY1" s="287" t="s">
        <v>366</v>
      </c>
      <c r="RQZ1" s="287" t="s">
        <v>366</v>
      </c>
      <c r="RRA1" s="287" t="s">
        <v>366</v>
      </c>
      <c r="RRB1" s="287" t="s">
        <v>366</v>
      </c>
      <c r="RRC1" s="287" t="s">
        <v>366</v>
      </c>
      <c r="RRD1" s="287" t="s">
        <v>366</v>
      </c>
      <c r="RRE1" s="287" t="s">
        <v>366</v>
      </c>
      <c r="RRF1" s="287" t="s">
        <v>366</v>
      </c>
      <c r="RRG1" s="287" t="s">
        <v>366</v>
      </c>
      <c r="RRH1" s="287" t="s">
        <v>366</v>
      </c>
      <c r="RRI1" s="287" t="s">
        <v>366</v>
      </c>
      <c r="RRJ1" s="287" t="s">
        <v>366</v>
      </c>
      <c r="RRK1" s="287" t="s">
        <v>366</v>
      </c>
      <c r="RRL1" s="287" t="s">
        <v>366</v>
      </c>
      <c r="RRM1" s="287" t="s">
        <v>366</v>
      </c>
      <c r="RRN1" s="287" t="s">
        <v>366</v>
      </c>
      <c r="RRO1" s="287" t="s">
        <v>366</v>
      </c>
      <c r="RRP1" s="287" t="s">
        <v>366</v>
      </c>
      <c r="RRQ1" s="287" t="s">
        <v>366</v>
      </c>
      <c r="RRR1" s="287" t="s">
        <v>366</v>
      </c>
      <c r="RRS1" s="287" t="s">
        <v>366</v>
      </c>
      <c r="RRT1" s="287" t="s">
        <v>366</v>
      </c>
      <c r="RRU1" s="287" t="s">
        <v>366</v>
      </c>
      <c r="RRV1" s="287" t="s">
        <v>366</v>
      </c>
      <c r="RRW1" s="287" t="s">
        <v>366</v>
      </c>
      <c r="RRX1" s="287" t="s">
        <v>366</v>
      </c>
      <c r="RRY1" s="287" t="s">
        <v>366</v>
      </c>
      <c r="RRZ1" s="287" t="s">
        <v>366</v>
      </c>
      <c r="RSA1" s="287" t="s">
        <v>366</v>
      </c>
      <c r="RSB1" s="287" t="s">
        <v>366</v>
      </c>
      <c r="RSC1" s="287" t="s">
        <v>366</v>
      </c>
      <c r="RSD1" s="287" t="s">
        <v>366</v>
      </c>
      <c r="RSE1" s="287" t="s">
        <v>366</v>
      </c>
      <c r="RSF1" s="287" t="s">
        <v>366</v>
      </c>
      <c r="RSG1" s="287" t="s">
        <v>366</v>
      </c>
      <c r="RSH1" s="287" t="s">
        <v>366</v>
      </c>
      <c r="RSI1" s="287" t="s">
        <v>366</v>
      </c>
      <c r="RSJ1" s="287" t="s">
        <v>366</v>
      </c>
      <c r="RSK1" s="287" t="s">
        <v>366</v>
      </c>
      <c r="RSL1" s="287" t="s">
        <v>366</v>
      </c>
      <c r="RSM1" s="287" t="s">
        <v>366</v>
      </c>
      <c r="RSN1" s="287" t="s">
        <v>366</v>
      </c>
      <c r="RSO1" s="287" t="s">
        <v>366</v>
      </c>
      <c r="RSP1" s="287" t="s">
        <v>366</v>
      </c>
      <c r="RSQ1" s="287" t="s">
        <v>366</v>
      </c>
      <c r="RSR1" s="287" t="s">
        <v>366</v>
      </c>
      <c r="RSS1" s="287" t="s">
        <v>366</v>
      </c>
      <c r="RST1" s="287" t="s">
        <v>366</v>
      </c>
      <c r="RSU1" s="287" t="s">
        <v>366</v>
      </c>
      <c r="RSV1" s="287" t="s">
        <v>366</v>
      </c>
      <c r="RSW1" s="287" t="s">
        <v>366</v>
      </c>
      <c r="RSX1" s="287" t="s">
        <v>366</v>
      </c>
      <c r="RSY1" s="287" t="s">
        <v>366</v>
      </c>
      <c r="RSZ1" s="287" t="s">
        <v>366</v>
      </c>
      <c r="RTA1" s="287" t="s">
        <v>366</v>
      </c>
      <c r="RTB1" s="287" t="s">
        <v>366</v>
      </c>
      <c r="RTC1" s="287" t="s">
        <v>366</v>
      </c>
      <c r="RTD1" s="287" t="s">
        <v>366</v>
      </c>
      <c r="RTE1" s="287" t="s">
        <v>366</v>
      </c>
      <c r="RTF1" s="287" t="s">
        <v>366</v>
      </c>
      <c r="RTG1" s="287" t="s">
        <v>366</v>
      </c>
      <c r="RTH1" s="287" t="s">
        <v>366</v>
      </c>
      <c r="RTI1" s="287" t="s">
        <v>366</v>
      </c>
      <c r="RTJ1" s="287" t="s">
        <v>366</v>
      </c>
      <c r="RTK1" s="287" t="s">
        <v>366</v>
      </c>
      <c r="RTL1" s="287" t="s">
        <v>366</v>
      </c>
      <c r="RTM1" s="287" t="s">
        <v>366</v>
      </c>
      <c r="RTN1" s="287" t="s">
        <v>366</v>
      </c>
      <c r="RTO1" s="287" t="s">
        <v>366</v>
      </c>
      <c r="RTP1" s="287" t="s">
        <v>366</v>
      </c>
      <c r="RTQ1" s="287" t="s">
        <v>366</v>
      </c>
      <c r="RTR1" s="287" t="s">
        <v>366</v>
      </c>
      <c r="RTS1" s="287" t="s">
        <v>366</v>
      </c>
      <c r="RTT1" s="287" t="s">
        <v>366</v>
      </c>
      <c r="RTU1" s="287" t="s">
        <v>366</v>
      </c>
      <c r="RTV1" s="287" t="s">
        <v>366</v>
      </c>
      <c r="RTW1" s="287" t="s">
        <v>366</v>
      </c>
      <c r="RTX1" s="287" t="s">
        <v>366</v>
      </c>
      <c r="RTY1" s="287" t="s">
        <v>366</v>
      </c>
      <c r="RTZ1" s="287" t="s">
        <v>366</v>
      </c>
      <c r="RUA1" s="287" t="s">
        <v>366</v>
      </c>
      <c r="RUB1" s="287" t="s">
        <v>366</v>
      </c>
      <c r="RUC1" s="287" t="s">
        <v>366</v>
      </c>
      <c r="RUD1" s="287" t="s">
        <v>366</v>
      </c>
      <c r="RUE1" s="287" t="s">
        <v>366</v>
      </c>
      <c r="RUF1" s="287" t="s">
        <v>366</v>
      </c>
      <c r="RUG1" s="287" t="s">
        <v>366</v>
      </c>
      <c r="RUH1" s="287" t="s">
        <v>366</v>
      </c>
      <c r="RUI1" s="287" t="s">
        <v>366</v>
      </c>
      <c r="RUJ1" s="287" t="s">
        <v>366</v>
      </c>
      <c r="RUK1" s="287" t="s">
        <v>366</v>
      </c>
      <c r="RUL1" s="287" t="s">
        <v>366</v>
      </c>
      <c r="RUM1" s="287" t="s">
        <v>366</v>
      </c>
      <c r="RUN1" s="287" t="s">
        <v>366</v>
      </c>
      <c r="RUO1" s="287" t="s">
        <v>366</v>
      </c>
      <c r="RUP1" s="287" t="s">
        <v>366</v>
      </c>
      <c r="RUQ1" s="287" t="s">
        <v>366</v>
      </c>
      <c r="RUR1" s="287" t="s">
        <v>366</v>
      </c>
      <c r="RUS1" s="287" t="s">
        <v>366</v>
      </c>
      <c r="RUT1" s="287" t="s">
        <v>366</v>
      </c>
      <c r="RUU1" s="287" t="s">
        <v>366</v>
      </c>
      <c r="RUV1" s="287" t="s">
        <v>366</v>
      </c>
      <c r="RUW1" s="287" t="s">
        <v>366</v>
      </c>
      <c r="RUX1" s="287" t="s">
        <v>366</v>
      </c>
      <c r="RUY1" s="287" t="s">
        <v>366</v>
      </c>
      <c r="RUZ1" s="287" t="s">
        <v>366</v>
      </c>
      <c r="RVA1" s="287" t="s">
        <v>366</v>
      </c>
      <c r="RVB1" s="287" t="s">
        <v>366</v>
      </c>
      <c r="RVC1" s="287" t="s">
        <v>366</v>
      </c>
      <c r="RVD1" s="287" t="s">
        <v>366</v>
      </c>
      <c r="RVE1" s="287" t="s">
        <v>366</v>
      </c>
      <c r="RVF1" s="287" t="s">
        <v>366</v>
      </c>
      <c r="RVG1" s="287" t="s">
        <v>366</v>
      </c>
      <c r="RVH1" s="287" t="s">
        <v>366</v>
      </c>
      <c r="RVI1" s="287" t="s">
        <v>366</v>
      </c>
      <c r="RVJ1" s="287" t="s">
        <v>366</v>
      </c>
      <c r="RVK1" s="287" t="s">
        <v>366</v>
      </c>
      <c r="RVL1" s="287" t="s">
        <v>366</v>
      </c>
      <c r="RVM1" s="287" t="s">
        <v>366</v>
      </c>
      <c r="RVN1" s="287" t="s">
        <v>366</v>
      </c>
      <c r="RVO1" s="287" t="s">
        <v>366</v>
      </c>
      <c r="RVP1" s="287" t="s">
        <v>366</v>
      </c>
      <c r="RVQ1" s="287" t="s">
        <v>366</v>
      </c>
      <c r="RVR1" s="287" t="s">
        <v>366</v>
      </c>
      <c r="RVS1" s="287" t="s">
        <v>366</v>
      </c>
      <c r="RVT1" s="287" t="s">
        <v>366</v>
      </c>
      <c r="RVU1" s="287" t="s">
        <v>366</v>
      </c>
      <c r="RVV1" s="287" t="s">
        <v>366</v>
      </c>
      <c r="RVW1" s="287" t="s">
        <v>366</v>
      </c>
      <c r="RVX1" s="287" t="s">
        <v>366</v>
      </c>
      <c r="RVY1" s="287" t="s">
        <v>366</v>
      </c>
      <c r="RVZ1" s="287" t="s">
        <v>366</v>
      </c>
      <c r="RWA1" s="287" t="s">
        <v>366</v>
      </c>
      <c r="RWB1" s="287" t="s">
        <v>366</v>
      </c>
      <c r="RWC1" s="287" t="s">
        <v>366</v>
      </c>
      <c r="RWD1" s="287" t="s">
        <v>366</v>
      </c>
      <c r="RWE1" s="287" t="s">
        <v>366</v>
      </c>
      <c r="RWF1" s="287" t="s">
        <v>366</v>
      </c>
      <c r="RWG1" s="287" t="s">
        <v>366</v>
      </c>
      <c r="RWH1" s="287" t="s">
        <v>366</v>
      </c>
      <c r="RWI1" s="287" t="s">
        <v>366</v>
      </c>
      <c r="RWJ1" s="287" t="s">
        <v>366</v>
      </c>
      <c r="RWK1" s="287" t="s">
        <v>366</v>
      </c>
      <c r="RWL1" s="287" t="s">
        <v>366</v>
      </c>
      <c r="RWM1" s="287" t="s">
        <v>366</v>
      </c>
      <c r="RWN1" s="287" t="s">
        <v>366</v>
      </c>
      <c r="RWO1" s="287" t="s">
        <v>366</v>
      </c>
      <c r="RWP1" s="287" t="s">
        <v>366</v>
      </c>
      <c r="RWQ1" s="287" t="s">
        <v>366</v>
      </c>
      <c r="RWR1" s="287" t="s">
        <v>366</v>
      </c>
      <c r="RWS1" s="287" t="s">
        <v>366</v>
      </c>
      <c r="RWT1" s="287" t="s">
        <v>366</v>
      </c>
      <c r="RWU1" s="287" t="s">
        <v>366</v>
      </c>
      <c r="RWV1" s="287" t="s">
        <v>366</v>
      </c>
      <c r="RWW1" s="287" t="s">
        <v>366</v>
      </c>
      <c r="RWX1" s="287" t="s">
        <v>366</v>
      </c>
      <c r="RWY1" s="287" t="s">
        <v>366</v>
      </c>
      <c r="RWZ1" s="287" t="s">
        <v>366</v>
      </c>
      <c r="RXA1" s="287" t="s">
        <v>366</v>
      </c>
      <c r="RXB1" s="287" t="s">
        <v>366</v>
      </c>
      <c r="RXC1" s="287" t="s">
        <v>366</v>
      </c>
      <c r="RXD1" s="287" t="s">
        <v>366</v>
      </c>
      <c r="RXE1" s="287" t="s">
        <v>366</v>
      </c>
      <c r="RXF1" s="287" t="s">
        <v>366</v>
      </c>
      <c r="RXG1" s="287" t="s">
        <v>366</v>
      </c>
      <c r="RXH1" s="287" t="s">
        <v>366</v>
      </c>
      <c r="RXI1" s="287" t="s">
        <v>366</v>
      </c>
      <c r="RXJ1" s="287" t="s">
        <v>366</v>
      </c>
      <c r="RXK1" s="287" t="s">
        <v>366</v>
      </c>
      <c r="RXL1" s="287" t="s">
        <v>366</v>
      </c>
      <c r="RXM1" s="287" t="s">
        <v>366</v>
      </c>
      <c r="RXN1" s="287" t="s">
        <v>366</v>
      </c>
      <c r="RXO1" s="287" t="s">
        <v>366</v>
      </c>
      <c r="RXP1" s="287" t="s">
        <v>366</v>
      </c>
      <c r="RXQ1" s="287" t="s">
        <v>366</v>
      </c>
      <c r="RXR1" s="287" t="s">
        <v>366</v>
      </c>
      <c r="RXS1" s="287" t="s">
        <v>366</v>
      </c>
      <c r="RXT1" s="287" t="s">
        <v>366</v>
      </c>
      <c r="RXU1" s="287" t="s">
        <v>366</v>
      </c>
      <c r="RXV1" s="287" t="s">
        <v>366</v>
      </c>
      <c r="RXW1" s="287" t="s">
        <v>366</v>
      </c>
      <c r="RXX1" s="287" t="s">
        <v>366</v>
      </c>
      <c r="RXY1" s="287" t="s">
        <v>366</v>
      </c>
      <c r="RXZ1" s="287" t="s">
        <v>366</v>
      </c>
      <c r="RYA1" s="287" t="s">
        <v>366</v>
      </c>
      <c r="RYB1" s="287" t="s">
        <v>366</v>
      </c>
      <c r="RYC1" s="287" t="s">
        <v>366</v>
      </c>
      <c r="RYD1" s="287" t="s">
        <v>366</v>
      </c>
      <c r="RYE1" s="287" t="s">
        <v>366</v>
      </c>
      <c r="RYF1" s="287" t="s">
        <v>366</v>
      </c>
      <c r="RYG1" s="287" t="s">
        <v>366</v>
      </c>
      <c r="RYH1" s="287" t="s">
        <v>366</v>
      </c>
      <c r="RYI1" s="287" t="s">
        <v>366</v>
      </c>
      <c r="RYJ1" s="287" t="s">
        <v>366</v>
      </c>
      <c r="RYK1" s="287" t="s">
        <v>366</v>
      </c>
      <c r="RYL1" s="287" t="s">
        <v>366</v>
      </c>
      <c r="RYM1" s="287" t="s">
        <v>366</v>
      </c>
      <c r="RYN1" s="287" t="s">
        <v>366</v>
      </c>
      <c r="RYO1" s="287" t="s">
        <v>366</v>
      </c>
      <c r="RYP1" s="287" t="s">
        <v>366</v>
      </c>
      <c r="RYQ1" s="287" t="s">
        <v>366</v>
      </c>
      <c r="RYR1" s="287" t="s">
        <v>366</v>
      </c>
      <c r="RYS1" s="287" t="s">
        <v>366</v>
      </c>
      <c r="RYT1" s="287" t="s">
        <v>366</v>
      </c>
      <c r="RYU1" s="287" t="s">
        <v>366</v>
      </c>
      <c r="RYV1" s="287" t="s">
        <v>366</v>
      </c>
      <c r="RYW1" s="287" t="s">
        <v>366</v>
      </c>
      <c r="RYX1" s="287" t="s">
        <v>366</v>
      </c>
      <c r="RYY1" s="287" t="s">
        <v>366</v>
      </c>
      <c r="RYZ1" s="287" t="s">
        <v>366</v>
      </c>
      <c r="RZA1" s="287" t="s">
        <v>366</v>
      </c>
      <c r="RZB1" s="287" t="s">
        <v>366</v>
      </c>
      <c r="RZC1" s="287" t="s">
        <v>366</v>
      </c>
      <c r="RZD1" s="287" t="s">
        <v>366</v>
      </c>
      <c r="RZE1" s="287" t="s">
        <v>366</v>
      </c>
      <c r="RZF1" s="287" t="s">
        <v>366</v>
      </c>
      <c r="RZG1" s="287" t="s">
        <v>366</v>
      </c>
      <c r="RZH1" s="287" t="s">
        <v>366</v>
      </c>
      <c r="RZI1" s="287" t="s">
        <v>366</v>
      </c>
      <c r="RZJ1" s="287" t="s">
        <v>366</v>
      </c>
      <c r="RZK1" s="287" t="s">
        <v>366</v>
      </c>
      <c r="RZL1" s="287" t="s">
        <v>366</v>
      </c>
      <c r="RZM1" s="287" t="s">
        <v>366</v>
      </c>
      <c r="RZN1" s="287" t="s">
        <v>366</v>
      </c>
      <c r="RZO1" s="287" t="s">
        <v>366</v>
      </c>
      <c r="RZP1" s="287" t="s">
        <v>366</v>
      </c>
      <c r="RZQ1" s="287" t="s">
        <v>366</v>
      </c>
      <c r="RZR1" s="287" t="s">
        <v>366</v>
      </c>
      <c r="RZS1" s="287" t="s">
        <v>366</v>
      </c>
      <c r="RZT1" s="287" t="s">
        <v>366</v>
      </c>
      <c r="RZU1" s="287" t="s">
        <v>366</v>
      </c>
      <c r="RZV1" s="287" t="s">
        <v>366</v>
      </c>
      <c r="RZW1" s="287" t="s">
        <v>366</v>
      </c>
      <c r="RZX1" s="287" t="s">
        <v>366</v>
      </c>
      <c r="RZY1" s="287" t="s">
        <v>366</v>
      </c>
      <c r="RZZ1" s="287" t="s">
        <v>366</v>
      </c>
      <c r="SAA1" s="287" t="s">
        <v>366</v>
      </c>
      <c r="SAB1" s="287" t="s">
        <v>366</v>
      </c>
      <c r="SAC1" s="287" t="s">
        <v>366</v>
      </c>
      <c r="SAD1" s="287" t="s">
        <v>366</v>
      </c>
      <c r="SAE1" s="287" t="s">
        <v>366</v>
      </c>
      <c r="SAF1" s="287" t="s">
        <v>366</v>
      </c>
      <c r="SAG1" s="287" t="s">
        <v>366</v>
      </c>
      <c r="SAH1" s="287" t="s">
        <v>366</v>
      </c>
      <c r="SAI1" s="287" t="s">
        <v>366</v>
      </c>
      <c r="SAJ1" s="287" t="s">
        <v>366</v>
      </c>
      <c r="SAK1" s="287" t="s">
        <v>366</v>
      </c>
      <c r="SAL1" s="287" t="s">
        <v>366</v>
      </c>
      <c r="SAM1" s="287" t="s">
        <v>366</v>
      </c>
      <c r="SAN1" s="287" t="s">
        <v>366</v>
      </c>
      <c r="SAO1" s="287" t="s">
        <v>366</v>
      </c>
      <c r="SAP1" s="287" t="s">
        <v>366</v>
      </c>
      <c r="SAQ1" s="287" t="s">
        <v>366</v>
      </c>
      <c r="SAR1" s="287" t="s">
        <v>366</v>
      </c>
      <c r="SAS1" s="287" t="s">
        <v>366</v>
      </c>
      <c r="SAT1" s="287" t="s">
        <v>366</v>
      </c>
      <c r="SAU1" s="287" t="s">
        <v>366</v>
      </c>
      <c r="SAV1" s="287" t="s">
        <v>366</v>
      </c>
      <c r="SAW1" s="287" t="s">
        <v>366</v>
      </c>
      <c r="SAX1" s="287" t="s">
        <v>366</v>
      </c>
      <c r="SAY1" s="287" t="s">
        <v>366</v>
      </c>
      <c r="SAZ1" s="287" t="s">
        <v>366</v>
      </c>
      <c r="SBA1" s="287" t="s">
        <v>366</v>
      </c>
      <c r="SBB1" s="287" t="s">
        <v>366</v>
      </c>
      <c r="SBC1" s="287" t="s">
        <v>366</v>
      </c>
      <c r="SBD1" s="287" t="s">
        <v>366</v>
      </c>
      <c r="SBE1" s="287" t="s">
        <v>366</v>
      </c>
      <c r="SBF1" s="287" t="s">
        <v>366</v>
      </c>
      <c r="SBG1" s="287" t="s">
        <v>366</v>
      </c>
      <c r="SBH1" s="287" t="s">
        <v>366</v>
      </c>
      <c r="SBI1" s="287" t="s">
        <v>366</v>
      </c>
      <c r="SBJ1" s="287" t="s">
        <v>366</v>
      </c>
      <c r="SBK1" s="287" t="s">
        <v>366</v>
      </c>
      <c r="SBL1" s="287" t="s">
        <v>366</v>
      </c>
      <c r="SBM1" s="287" t="s">
        <v>366</v>
      </c>
      <c r="SBN1" s="287" t="s">
        <v>366</v>
      </c>
      <c r="SBO1" s="287" t="s">
        <v>366</v>
      </c>
      <c r="SBP1" s="287" t="s">
        <v>366</v>
      </c>
      <c r="SBQ1" s="287" t="s">
        <v>366</v>
      </c>
      <c r="SBR1" s="287" t="s">
        <v>366</v>
      </c>
      <c r="SBS1" s="287" t="s">
        <v>366</v>
      </c>
      <c r="SBT1" s="287" t="s">
        <v>366</v>
      </c>
      <c r="SBU1" s="287" t="s">
        <v>366</v>
      </c>
      <c r="SBV1" s="287" t="s">
        <v>366</v>
      </c>
      <c r="SBW1" s="287" t="s">
        <v>366</v>
      </c>
      <c r="SBX1" s="287" t="s">
        <v>366</v>
      </c>
      <c r="SBY1" s="287" t="s">
        <v>366</v>
      </c>
      <c r="SBZ1" s="287" t="s">
        <v>366</v>
      </c>
      <c r="SCA1" s="287" t="s">
        <v>366</v>
      </c>
      <c r="SCB1" s="287" t="s">
        <v>366</v>
      </c>
      <c r="SCC1" s="287" t="s">
        <v>366</v>
      </c>
      <c r="SCD1" s="287" t="s">
        <v>366</v>
      </c>
      <c r="SCE1" s="287" t="s">
        <v>366</v>
      </c>
      <c r="SCF1" s="287" t="s">
        <v>366</v>
      </c>
      <c r="SCG1" s="287" t="s">
        <v>366</v>
      </c>
      <c r="SCH1" s="287" t="s">
        <v>366</v>
      </c>
      <c r="SCI1" s="287" t="s">
        <v>366</v>
      </c>
      <c r="SCJ1" s="287" t="s">
        <v>366</v>
      </c>
      <c r="SCK1" s="287" t="s">
        <v>366</v>
      </c>
      <c r="SCL1" s="287" t="s">
        <v>366</v>
      </c>
      <c r="SCM1" s="287" t="s">
        <v>366</v>
      </c>
      <c r="SCN1" s="287" t="s">
        <v>366</v>
      </c>
      <c r="SCO1" s="287" t="s">
        <v>366</v>
      </c>
      <c r="SCP1" s="287" t="s">
        <v>366</v>
      </c>
      <c r="SCQ1" s="287" t="s">
        <v>366</v>
      </c>
      <c r="SCR1" s="287" t="s">
        <v>366</v>
      </c>
      <c r="SCS1" s="287" t="s">
        <v>366</v>
      </c>
      <c r="SCT1" s="287" t="s">
        <v>366</v>
      </c>
      <c r="SCU1" s="287" t="s">
        <v>366</v>
      </c>
      <c r="SCV1" s="287" t="s">
        <v>366</v>
      </c>
      <c r="SCW1" s="287" t="s">
        <v>366</v>
      </c>
      <c r="SCX1" s="287" t="s">
        <v>366</v>
      </c>
      <c r="SCY1" s="287" t="s">
        <v>366</v>
      </c>
      <c r="SCZ1" s="287" t="s">
        <v>366</v>
      </c>
      <c r="SDA1" s="287" t="s">
        <v>366</v>
      </c>
      <c r="SDB1" s="287" t="s">
        <v>366</v>
      </c>
      <c r="SDC1" s="287" t="s">
        <v>366</v>
      </c>
      <c r="SDD1" s="287" t="s">
        <v>366</v>
      </c>
      <c r="SDE1" s="287" t="s">
        <v>366</v>
      </c>
      <c r="SDF1" s="287" t="s">
        <v>366</v>
      </c>
      <c r="SDG1" s="287" t="s">
        <v>366</v>
      </c>
      <c r="SDH1" s="287" t="s">
        <v>366</v>
      </c>
      <c r="SDI1" s="287" t="s">
        <v>366</v>
      </c>
      <c r="SDJ1" s="287" t="s">
        <v>366</v>
      </c>
      <c r="SDK1" s="287" t="s">
        <v>366</v>
      </c>
      <c r="SDL1" s="287" t="s">
        <v>366</v>
      </c>
      <c r="SDM1" s="287" t="s">
        <v>366</v>
      </c>
      <c r="SDN1" s="287" t="s">
        <v>366</v>
      </c>
      <c r="SDO1" s="287" t="s">
        <v>366</v>
      </c>
      <c r="SDP1" s="287" t="s">
        <v>366</v>
      </c>
      <c r="SDQ1" s="287" t="s">
        <v>366</v>
      </c>
      <c r="SDR1" s="287" t="s">
        <v>366</v>
      </c>
      <c r="SDS1" s="287" t="s">
        <v>366</v>
      </c>
      <c r="SDT1" s="287" t="s">
        <v>366</v>
      </c>
      <c r="SDU1" s="287" t="s">
        <v>366</v>
      </c>
      <c r="SDV1" s="287" t="s">
        <v>366</v>
      </c>
      <c r="SDW1" s="287" t="s">
        <v>366</v>
      </c>
      <c r="SDX1" s="287" t="s">
        <v>366</v>
      </c>
      <c r="SDY1" s="287" t="s">
        <v>366</v>
      </c>
      <c r="SDZ1" s="287" t="s">
        <v>366</v>
      </c>
      <c r="SEA1" s="287" t="s">
        <v>366</v>
      </c>
      <c r="SEB1" s="287" t="s">
        <v>366</v>
      </c>
      <c r="SEC1" s="287" t="s">
        <v>366</v>
      </c>
      <c r="SED1" s="287" t="s">
        <v>366</v>
      </c>
      <c r="SEE1" s="287" t="s">
        <v>366</v>
      </c>
      <c r="SEF1" s="287" t="s">
        <v>366</v>
      </c>
      <c r="SEG1" s="287" t="s">
        <v>366</v>
      </c>
      <c r="SEH1" s="287" t="s">
        <v>366</v>
      </c>
      <c r="SEI1" s="287" t="s">
        <v>366</v>
      </c>
      <c r="SEJ1" s="287" t="s">
        <v>366</v>
      </c>
      <c r="SEK1" s="287" t="s">
        <v>366</v>
      </c>
      <c r="SEL1" s="287" t="s">
        <v>366</v>
      </c>
      <c r="SEM1" s="287" t="s">
        <v>366</v>
      </c>
      <c r="SEN1" s="287" t="s">
        <v>366</v>
      </c>
      <c r="SEO1" s="287" t="s">
        <v>366</v>
      </c>
      <c r="SEP1" s="287" t="s">
        <v>366</v>
      </c>
      <c r="SEQ1" s="287" t="s">
        <v>366</v>
      </c>
      <c r="SER1" s="287" t="s">
        <v>366</v>
      </c>
      <c r="SES1" s="287" t="s">
        <v>366</v>
      </c>
      <c r="SET1" s="287" t="s">
        <v>366</v>
      </c>
      <c r="SEU1" s="287" t="s">
        <v>366</v>
      </c>
      <c r="SEV1" s="287" t="s">
        <v>366</v>
      </c>
      <c r="SEW1" s="287" t="s">
        <v>366</v>
      </c>
      <c r="SEX1" s="287" t="s">
        <v>366</v>
      </c>
      <c r="SEY1" s="287" t="s">
        <v>366</v>
      </c>
      <c r="SEZ1" s="287" t="s">
        <v>366</v>
      </c>
      <c r="SFA1" s="287" t="s">
        <v>366</v>
      </c>
      <c r="SFB1" s="287" t="s">
        <v>366</v>
      </c>
      <c r="SFC1" s="287" t="s">
        <v>366</v>
      </c>
      <c r="SFD1" s="287" t="s">
        <v>366</v>
      </c>
      <c r="SFE1" s="287" t="s">
        <v>366</v>
      </c>
      <c r="SFF1" s="287" t="s">
        <v>366</v>
      </c>
      <c r="SFG1" s="287" t="s">
        <v>366</v>
      </c>
      <c r="SFH1" s="287" t="s">
        <v>366</v>
      </c>
      <c r="SFI1" s="287" t="s">
        <v>366</v>
      </c>
      <c r="SFJ1" s="287" t="s">
        <v>366</v>
      </c>
      <c r="SFK1" s="287" t="s">
        <v>366</v>
      </c>
      <c r="SFL1" s="287" t="s">
        <v>366</v>
      </c>
      <c r="SFM1" s="287" t="s">
        <v>366</v>
      </c>
      <c r="SFN1" s="287" t="s">
        <v>366</v>
      </c>
      <c r="SFO1" s="287" t="s">
        <v>366</v>
      </c>
      <c r="SFP1" s="287" t="s">
        <v>366</v>
      </c>
      <c r="SFQ1" s="287" t="s">
        <v>366</v>
      </c>
      <c r="SFR1" s="287" t="s">
        <v>366</v>
      </c>
      <c r="SFS1" s="287" t="s">
        <v>366</v>
      </c>
      <c r="SFT1" s="287" t="s">
        <v>366</v>
      </c>
      <c r="SFU1" s="287" t="s">
        <v>366</v>
      </c>
      <c r="SFV1" s="287" t="s">
        <v>366</v>
      </c>
      <c r="SFW1" s="287" t="s">
        <v>366</v>
      </c>
      <c r="SFX1" s="287" t="s">
        <v>366</v>
      </c>
      <c r="SFY1" s="287" t="s">
        <v>366</v>
      </c>
      <c r="SFZ1" s="287" t="s">
        <v>366</v>
      </c>
      <c r="SGA1" s="287" t="s">
        <v>366</v>
      </c>
      <c r="SGB1" s="287" t="s">
        <v>366</v>
      </c>
      <c r="SGC1" s="287" t="s">
        <v>366</v>
      </c>
      <c r="SGD1" s="287" t="s">
        <v>366</v>
      </c>
      <c r="SGE1" s="287" t="s">
        <v>366</v>
      </c>
      <c r="SGF1" s="287" t="s">
        <v>366</v>
      </c>
      <c r="SGG1" s="287" t="s">
        <v>366</v>
      </c>
      <c r="SGH1" s="287" t="s">
        <v>366</v>
      </c>
      <c r="SGI1" s="287" t="s">
        <v>366</v>
      </c>
      <c r="SGJ1" s="287" t="s">
        <v>366</v>
      </c>
      <c r="SGK1" s="287" t="s">
        <v>366</v>
      </c>
      <c r="SGL1" s="287" t="s">
        <v>366</v>
      </c>
      <c r="SGM1" s="287" t="s">
        <v>366</v>
      </c>
      <c r="SGN1" s="287" t="s">
        <v>366</v>
      </c>
      <c r="SGO1" s="287" t="s">
        <v>366</v>
      </c>
      <c r="SGP1" s="287" t="s">
        <v>366</v>
      </c>
      <c r="SGQ1" s="287" t="s">
        <v>366</v>
      </c>
      <c r="SGR1" s="287" t="s">
        <v>366</v>
      </c>
      <c r="SGS1" s="287" t="s">
        <v>366</v>
      </c>
      <c r="SGT1" s="287" t="s">
        <v>366</v>
      </c>
      <c r="SGU1" s="287" t="s">
        <v>366</v>
      </c>
      <c r="SGV1" s="287" t="s">
        <v>366</v>
      </c>
      <c r="SGW1" s="287" t="s">
        <v>366</v>
      </c>
      <c r="SGX1" s="287" t="s">
        <v>366</v>
      </c>
      <c r="SGY1" s="287" t="s">
        <v>366</v>
      </c>
      <c r="SGZ1" s="287" t="s">
        <v>366</v>
      </c>
      <c r="SHA1" s="287" t="s">
        <v>366</v>
      </c>
      <c r="SHB1" s="287" t="s">
        <v>366</v>
      </c>
      <c r="SHC1" s="287" t="s">
        <v>366</v>
      </c>
      <c r="SHD1" s="287" t="s">
        <v>366</v>
      </c>
      <c r="SHE1" s="287" t="s">
        <v>366</v>
      </c>
      <c r="SHF1" s="287" t="s">
        <v>366</v>
      </c>
      <c r="SHG1" s="287" t="s">
        <v>366</v>
      </c>
      <c r="SHH1" s="287" t="s">
        <v>366</v>
      </c>
      <c r="SHI1" s="287" t="s">
        <v>366</v>
      </c>
      <c r="SHJ1" s="287" t="s">
        <v>366</v>
      </c>
      <c r="SHK1" s="287" t="s">
        <v>366</v>
      </c>
      <c r="SHL1" s="287" t="s">
        <v>366</v>
      </c>
      <c r="SHM1" s="287" t="s">
        <v>366</v>
      </c>
      <c r="SHN1" s="287" t="s">
        <v>366</v>
      </c>
      <c r="SHO1" s="287" t="s">
        <v>366</v>
      </c>
      <c r="SHP1" s="287" t="s">
        <v>366</v>
      </c>
      <c r="SHQ1" s="287" t="s">
        <v>366</v>
      </c>
      <c r="SHR1" s="287" t="s">
        <v>366</v>
      </c>
      <c r="SHS1" s="287" t="s">
        <v>366</v>
      </c>
      <c r="SHT1" s="287" t="s">
        <v>366</v>
      </c>
      <c r="SHU1" s="287" t="s">
        <v>366</v>
      </c>
      <c r="SHV1" s="287" t="s">
        <v>366</v>
      </c>
      <c r="SHW1" s="287" t="s">
        <v>366</v>
      </c>
      <c r="SHX1" s="287" t="s">
        <v>366</v>
      </c>
      <c r="SHY1" s="287" t="s">
        <v>366</v>
      </c>
      <c r="SHZ1" s="287" t="s">
        <v>366</v>
      </c>
      <c r="SIA1" s="287" t="s">
        <v>366</v>
      </c>
      <c r="SIB1" s="287" t="s">
        <v>366</v>
      </c>
      <c r="SIC1" s="287" t="s">
        <v>366</v>
      </c>
      <c r="SID1" s="287" t="s">
        <v>366</v>
      </c>
      <c r="SIE1" s="287" t="s">
        <v>366</v>
      </c>
      <c r="SIF1" s="287" t="s">
        <v>366</v>
      </c>
      <c r="SIG1" s="287" t="s">
        <v>366</v>
      </c>
      <c r="SIH1" s="287" t="s">
        <v>366</v>
      </c>
      <c r="SII1" s="287" t="s">
        <v>366</v>
      </c>
      <c r="SIJ1" s="287" t="s">
        <v>366</v>
      </c>
      <c r="SIK1" s="287" t="s">
        <v>366</v>
      </c>
      <c r="SIL1" s="287" t="s">
        <v>366</v>
      </c>
      <c r="SIM1" s="287" t="s">
        <v>366</v>
      </c>
      <c r="SIN1" s="287" t="s">
        <v>366</v>
      </c>
      <c r="SIO1" s="287" t="s">
        <v>366</v>
      </c>
      <c r="SIP1" s="287" t="s">
        <v>366</v>
      </c>
      <c r="SIQ1" s="287" t="s">
        <v>366</v>
      </c>
      <c r="SIR1" s="287" t="s">
        <v>366</v>
      </c>
      <c r="SIS1" s="287" t="s">
        <v>366</v>
      </c>
      <c r="SIT1" s="287" t="s">
        <v>366</v>
      </c>
      <c r="SIU1" s="287" t="s">
        <v>366</v>
      </c>
      <c r="SIV1" s="287" t="s">
        <v>366</v>
      </c>
      <c r="SIW1" s="287" t="s">
        <v>366</v>
      </c>
      <c r="SIX1" s="287" t="s">
        <v>366</v>
      </c>
      <c r="SIY1" s="287" t="s">
        <v>366</v>
      </c>
      <c r="SIZ1" s="287" t="s">
        <v>366</v>
      </c>
      <c r="SJA1" s="287" t="s">
        <v>366</v>
      </c>
      <c r="SJB1" s="287" t="s">
        <v>366</v>
      </c>
      <c r="SJC1" s="287" t="s">
        <v>366</v>
      </c>
      <c r="SJD1" s="287" t="s">
        <v>366</v>
      </c>
      <c r="SJE1" s="287" t="s">
        <v>366</v>
      </c>
      <c r="SJF1" s="287" t="s">
        <v>366</v>
      </c>
      <c r="SJG1" s="287" t="s">
        <v>366</v>
      </c>
      <c r="SJH1" s="287" t="s">
        <v>366</v>
      </c>
      <c r="SJI1" s="287" t="s">
        <v>366</v>
      </c>
      <c r="SJJ1" s="287" t="s">
        <v>366</v>
      </c>
      <c r="SJK1" s="287" t="s">
        <v>366</v>
      </c>
      <c r="SJL1" s="287" t="s">
        <v>366</v>
      </c>
      <c r="SJM1" s="287" t="s">
        <v>366</v>
      </c>
      <c r="SJN1" s="287" t="s">
        <v>366</v>
      </c>
      <c r="SJO1" s="287" t="s">
        <v>366</v>
      </c>
      <c r="SJP1" s="287" t="s">
        <v>366</v>
      </c>
      <c r="SJQ1" s="287" t="s">
        <v>366</v>
      </c>
      <c r="SJR1" s="287" t="s">
        <v>366</v>
      </c>
      <c r="SJS1" s="287" t="s">
        <v>366</v>
      </c>
      <c r="SJT1" s="287" t="s">
        <v>366</v>
      </c>
      <c r="SJU1" s="287" t="s">
        <v>366</v>
      </c>
      <c r="SJV1" s="287" t="s">
        <v>366</v>
      </c>
      <c r="SJW1" s="287" t="s">
        <v>366</v>
      </c>
      <c r="SJX1" s="287" t="s">
        <v>366</v>
      </c>
      <c r="SJY1" s="287" t="s">
        <v>366</v>
      </c>
      <c r="SJZ1" s="287" t="s">
        <v>366</v>
      </c>
      <c r="SKA1" s="287" t="s">
        <v>366</v>
      </c>
      <c r="SKB1" s="287" t="s">
        <v>366</v>
      </c>
      <c r="SKC1" s="287" t="s">
        <v>366</v>
      </c>
      <c r="SKD1" s="287" t="s">
        <v>366</v>
      </c>
      <c r="SKE1" s="287" t="s">
        <v>366</v>
      </c>
      <c r="SKF1" s="287" t="s">
        <v>366</v>
      </c>
      <c r="SKG1" s="287" t="s">
        <v>366</v>
      </c>
      <c r="SKH1" s="287" t="s">
        <v>366</v>
      </c>
      <c r="SKI1" s="287" t="s">
        <v>366</v>
      </c>
      <c r="SKJ1" s="287" t="s">
        <v>366</v>
      </c>
      <c r="SKK1" s="287" t="s">
        <v>366</v>
      </c>
      <c r="SKL1" s="287" t="s">
        <v>366</v>
      </c>
      <c r="SKM1" s="287" t="s">
        <v>366</v>
      </c>
      <c r="SKN1" s="287" t="s">
        <v>366</v>
      </c>
      <c r="SKO1" s="287" t="s">
        <v>366</v>
      </c>
      <c r="SKP1" s="287" t="s">
        <v>366</v>
      </c>
      <c r="SKQ1" s="287" t="s">
        <v>366</v>
      </c>
      <c r="SKR1" s="287" t="s">
        <v>366</v>
      </c>
      <c r="SKS1" s="287" t="s">
        <v>366</v>
      </c>
      <c r="SKT1" s="287" t="s">
        <v>366</v>
      </c>
      <c r="SKU1" s="287" t="s">
        <v>366</v>
      </c>
      <c r="SKV1" s="287" t="s">
        <v>366</v>
      </c>
      <c r="SKW1" s="287" t="s">
        <v>366</v>
      </c>
      <c r="SKX1" s="287" t="s">
        <v>366</v>
      </c>
      <c r="SKY1" s="287" t="s">
        <v>366</v>
      </c>
      <c r="SKZ1" s="287" t="s">
        <v>366</v>
      </c>
      <c r="SLA1" s="287" t="s">
        <v>366</v>
      </c>
      <c r="SLB1" s="287" t="s">
        <v>366</v>
      </c>
      <c r="SLC1" s="287" t="s">
        <v>366</v>
      </c>
      <c r="SLD1" s="287" t="s">
        <v>366</v>
      </c>
      <c r="SLE1" s="287" t="s">
        <v>366</v>
      </c>
      <c r="SLF1" s="287" t="s">
        <v>366</v>
      </c>
      <c r="SLG1" s="287" t="s">
        <v>366</v>
      </c>
      <c r="SLH1" s="287" t="s">
        <v>366</v>
      </c>
      <c r="SLI1" s="287" t="s">
        <v>366</v>
      </c>
      <c r="SLJ1" s="287" t="s">
        <v>366</v>
      </c>
      <c r="SLK1" s="287" t="s">
        <v>366</v>
      </c>
      <c r="SLL1" s="287" t="s">
        <v>366</v>
      </c>
      <c r="SLM1" s="287" t="s">
        <v>366</v>
      </c>
      <c r="SLN1" s="287" t="s">
        <v>366</v>
      </c>
      <c r="SLO1" s="287" t="s">
        <v>366</v>
      </c>
      <c r="SLP1" s="287" t="s">
        <v>366</v>
      </c>
      <c r="SLQ1" s="287" t="s">
        <v>366</v>
      </c>
      <c r="SLR1" s="287" t="s">
        <v>366</v>
      </c>
      <c r="SLS1" s="287" t="s">
        <v>366</v>
      </c>
      <c r="SLT1" s="287" t="s">
        <v>366</v>
      </c>
      <c r="SLU1" s="287" t="s">
        <v>366</v>
      </c>
      <c r="SLV1" s="287" t="s">
        <v>366</v>
      </c>
      <c r="SLW1" s="287" t="s">
        <v>366</v>
      </c>
      <c r="SLX1" s="287" t="s">
        <v>366</v>
      </c>
      <c r="SLY1" s="287" t="s">
        <v>366</v>
      </c>
      <c r="SLZ1" s="287" t="s">
        <v>366</v>
      </c>
      <c r="SMA1" s="287" t="s">
        <v>366</v>
      </c>
      <c r="SMB1" s="287" t="s">
        <v>366</v>
      </c>
      <c r="SMC1" s="287" t="s">
        <v>366</v>
      </c>
      <c r="SMD1" s="287" t="s">
        <v>366</v>
      </c>
      <c r="SME1" s="287" t="s">
        <v>366</v>
      </c>
      <c r="SMF1" s="287" t="s">
        <v>366</v>
      </c>
      <c r="SMG1" s="287" t="s">
        <v>366</v>
      </c>
      <c r="SMH1" s="287" t="s">
        <v>366</v>
      </c>
      <c r="SMI1" s="287" t="s">
        <v>366</v>
      </c>
      <c r="SMJ1" s="287" t="s">
        <v>366</v>
      </c>
      <c r="SMK1" s="287" t="s">
        <v>366</v>
      </c>
      <c r="SML1" s="287" t="s">
        <v>366</v>
      </c>
      <c r="SMM1" s="287" t="s">
        <v>366</v>
      </c>
      <c r="SMN1" s="287" t="s">
        <v>366</v>
      </c>
      <c r="SMO1" s="287" t="s">
        <v>366</v>
      </c>
      <c r="SMP1" s="287" t="s">
        <v>366</v>
      </c>
      <c r="SMQ1" s="287" t="s">
        <v>366</v>
      </c>
      <c r="SMR1" s="287" t="s">
        <v>366</v>
      </c>
      <c r="SMS1" s="287" t="s">
        <v>366</v>
      </c>
      <c r="SMT1" s="287" t="s">
        <v>366</v>
      </c>
      <c r="SMU1" s="287" t="s">
        <v>366</v>
      </c>
      <c r="SMV1" s="287" t="s">
        <v>366</v>
      </c>
      <c r="SMW1" s="287" t="s">
        <v>366</v>
      </c>
      <c r="SMX1" s="287" t="s">
        <v>366</v>
      </c>
      <c r="SMY1" s="287" t="s">
        <v>366</v>
      </c>
      <c r="SMZ1" s="287" t="s">
        <v>366</v>
      </c>
      <c r="SNA1" s="287" t="s">
        <v>366</v>
      </c>
      <c r="SNB1" s="287" t="s">
        <v>366</v>
      </c>
      <c r="SNC1" s="287" t="s">
        <v>366</v>
      </c>
      <c r="SND1" s="287" t="s">
        <v>366</v>
      </c>
      <c r="SNE1" s="287" t="s">
        <v>366</v>
      </c>
      <c r="SNF1" s="287" t="s">
        <v>366</v>
      </c>
      <c r="SNG1" s="287" t="s">
        <v>366</v>
      </c>
      <c r="SNH1" s="287" t="s">
        <v>366</v>
      </c>
      <c r="SNI1" s="287" t="s">
        <v>366</v>
      </c>
      <c r="SNJ1" s="287" t="s">
        <v>366</v>
      </c>
      <c r="SNK1" s="287" t="s">
        <v>366</v>
      </c>
      <c r="SNL1" s="287" t="s">
        <v>366</v>
      </c>
      <c r="SNM1" s="287" t="s">
        <v>366</v>
      </c>
      <c r="SNN1" s="287" t="s">
        <v>366</v>
      </c>
      <c r="SNO1" s="287" t="s">
        <v>366</v>
      </c>
      <c r="SNP1" s="287" t="s">
        <v>366</v>
      </c>
      <c r="SNQ1" s="287" t="s">
        <v>366</v>
      </c>
      <c r="SNR1" s="287" t="s">
        <v>366</v>
      </c>
      <c r="SNS1" s="287" t="s">
        <v>366</v>
      </c>
      <c r="SNT1" s="287" t="s">
        <v>366</v>
      </c>
      <c r="SNU1" s="287" t="s">
        <v>366</v>
      </c>
      <c r="SNV1" s="287" t="s">
        <v>366</v>
      </c>
      <c r="SNW1" s="287" t="s">
        <v>366</v>
      </c>
      <c r="SNX1" s="287" t="s">
        <v>366</v>
      </c>
      <c r="SNY1" s="287" t="s">
        <v>366</v>
      </c>
      <c r="SNZ1" s="287" t="s">
        <v>366</v>
      </c>
      <c r="SOA1" s="287" t="s">
        <v>366</v>
      </c>
      <c r="SOB1" s="287" t="s">
        <v>366</v>
      </c>
      <c r="SOC1" s="287" t="s">
        <v>366</v>
      </c>
      <c r="SOD1" s="287" t="s">
        <v>366</v>
      </c>
      <c r="SOE1" s="287" t="s">
        <v>366</v>
      </c>
      <c r="SOF1" s="287" t="s">
        <v>366</v>
      </c>
      <c r="SOG1" s="287" t="s">
        <v>366</v>
      </c>
      <c r="SOH1" s="287" t="s">
        <v>366</v>
      </c>
      <c r="SOI1" s="287" t="s">
        <v>366</v>
      </c>
      <c r="SOJ1" s="287" t="s">
        <v>366</v>
      </c>
      <c r="SOK1" s="287" t="s">
        <v>366</v>
      </c>
      <c r="SOL1" s="287" t="s">
        <v>366</v>
      </c>
      <c r="SOM1" s="287" t="s">
        <v>366</v>
      </c>
      <c r="SON1" s="287" t="s">
        <v>366</v>
      </c>
      <c r="SOO1" s="287" t="s">
        <v>366</v>
      </c>
      <c r="SOP1" s="287" t="s">
        <v>366</v>
      </c>
      <c r="SOQ1" s="287" t="s">
        <v>366</v>
      </c>
      <c r="SOR1" s="287" t="s">
        <v>366</v>
      </c>
      <c r="SOS1" s="287" t="s">
        <v>366</v>
      </c>
      <c r="SOT1" s="287" t="s">
        <v>366</v>
      </c>
      <c r="SOU1" s="287" t="s">
        <v>366</v>
      </c>
      <c r="SOV1" s="287" t="s">
        <v>366</v>
      </c>
      <c r="SOW1" s="287" t="s">
        <v>366</v>
      </c>
      <c r="SOX1" s="287" t="s">
        <v>366</v>
      </c>
      <c r="SOY1" s="287" t="s">
        <v>366</v>
      </c>
      <c r="SOZ1" s="287" t="s">
        <v>366</v>
      </c>
      <c r="SPA1" s="287" t="s">
        <v>366</v>
      </c>
      <c r="SPB1" s="287" t="s">
        <v>366</v>
      </c>
      <c r="SPC1" s="287" t="s">
        <v>366</v>
      </c>
      <c r="SPD1" s="287" t="s">
        <v>366</v>
      </c>
      <c r="SPE1" s="287" t="s">
        <v>366</v>
      </c>
      <c r="SPF1" s="287" t="s">
        <v>366</v>
      </c>
      <c r="SPG1" s="287" t="s">
        <v>366</v>
      </c>
      <c r="SPH1" s="287" t="s">
        <v>366</v>
      </c>
      <c r="SPI1" s="287" t="s">
        <v>366</v>
      </c>
      <c r="SPJ1" s="287" t="s">
        <v>366</v>
      </c>
      <c r="SPK1" s="287" t="s">
        <v>366</v>
      </c>
      <c r="SPL1" s="287" t="s">
        <v>366</v>
      </c>
      <c r="SPM1" s="287" t="s">
        <v>366</v>
      </c>
      <c r="SPN1" s="287" t="s">
        <v>366</v>
      </c>
      <c r="SPO1" s="287" t="s">
        <v>366</v>
      </c>
      <c r="SPP1" s="287" t="s">
        <v>366</v>
      </c>
      <c r="SPQ1" s="287" t="s">
        <v>366</v>
      </c>
      <c r="SPR1" s="287" t="s">
        <v>366</v>
      </c>
      <c r="SPS1" s="287" t="s">
        <v>366</v>
      </c>
      <c r="SPT1" s="287" t="s">
        <v>366</v>
      </c>
      <c r="SPU1" s="287" t="s">
        <v>366</v>
      </c>
      <c r="SPV1" s="287" t="s">
        <v>366</v>
      </c>
      <c r="SPW1" s="287" t="s">
        <v>366</v>
      </c>
      <c r="SPX1" s="287" t="s">
        <v>366</v>
      </c>
      <c r="SPY1" s="287" t="s">
        <v>366</v>
      </c>
      <c r="SPZ1" s="287" t="s">
        <v>366</v>
      </c>
      <c r="SQA1" s="287" t="s">
        <v>366</v>
      </c>
      <c r="SQB1" s="287" t="s">
        <v>366</v>
      </c>
      <c r="SQC1" s="287" t="s">
        <v>366</v>
      </c>
      <c r="SQD1" s="287" t="s">
        <v>366</v>
      </c>
      <c r="SQE1" s="287" t="s">
        <v>366</v>
      </c>
      <c r="SQF1" s="287" t="s">
        <v>366</v>
      </c>
      <c r="SQG1" s="287" t="s">
        <v>366</v>
      </c>
      <c r="SQH1" s="287" t="s">
        <v>366</v>
      </c>
      <c r="SQI1" s="287" t="s">
        <v>366</v>
      </c>
      <c r="SQJ1" s="287" t="s">
        <v>366</v>
      </c>
      <c r="SQK1" s="287" t="s">
        <v>366</v>
      </c>
      <c r="SQL1" s="287" t="s">
        <v>366</v>
      </c>
      <c r="SQM1" s="287" t="s">
        <v>366</v>
      </c>
      <c r="SQN1" s="287" t="s">
        <v>366</v>
      </c>
      <c r="SQO1" s="287" t="s">
        <v>366</v>
      </c>
      <c r="SQP1" s="287" t="s">
        <v>366</v>
      </c>
      <c r="SQQ1" s="287" t="s">
        <v>366</v>
      </c>
      <c r="SQR1" s="287" t="s">
        <v>366</v>
      </c>
      <c r="SQS1" s="287" t="s">
        <v>366</v>
      </c>
      <c r="SQT1" s="287" t="s">
        <v>366</v>
      </c>
      <c r="SQU1" s="287" t="s">
        <v>366</v>
      </c>
      <c r="SQV1" s="287" t="s">
        <v>366</v>
      </c>
      <c r="SQW1" s="287" t="s">
        <v>366</v>
      </c>
      <c r="SQX1" s="287" t="s">
        <v>366</v>
      </c>
      <c r="SQY1" s="287" t="s">
        <v>366</v>
      </c>
      <c r="SQZ1" s="287" t="s">
        <v>366</v>
      </c>
      <c r="SRA1" s="287" t="s">
        <v>366</v>
      </c>
      <c r="SRB1" s="287" t="s">
        <v>366</v>
      </c>
      <c r="SRC1" s="287" t="s">
        <v>366</v>
      </c>
      <c r="SRD1" s="287" t="s">
        <v>366</v>
      </c>
      <c r="SRE1" s="287" t="s">
        <v>366</v>
      </c>
      <c r="SRF1" s="287" t="s">
        <v>366</v>
      </c>
      <c r="SRG1" s="287" t="s">
        <v>366</v>
      </c>
      <c r="SRH1" s="287" t="s">
        <v>366</v>
      </c>
      <c r="SRI1" s="287" t="s">
        <v>366</v>
      </c>
      <c r="SRJ1" s="287" t="s">
        <v>366</v>
      </c>
      <c r="SRK1" s="287" t="s">
        <v>366</v>
      </c>
      <c r="SRL1" s="287" t="s">
        <v>366</v>
      </c>
      <c r="SRM1" s="287" t="s">
        <v>366</v>
      </c>
      <c r="SRN1" s="287" t="s">
        <v>366</v>
      </c>
      <c r="SRO1" s="287" t="s">
        <v>366</v>
      </c>
      <c r="SRP1" s="287" t="s">
        <v>366</v>
      </c>
      <c r="SRQ1" s="287" t="s">
        <v>366</v>
      </c>
      <c r="SRR1" s="287" t="s">
        <v>366</v>
      </c>
      <c r="SRS1" s="287" t="s">
        <v>366</v>
      </c>
      <c r="SRT1" s="287" t="s">
        <v>366</v>
      </c>
      <c r="SRU1" s="287" t="s">
        <v>366</v>
      </c>
      <c r="SRV1" s="287" t="s">
        <v>366</v>
      </c>
      <c r="SRW1" s="287" t="s">
        <v>366</v>
      </c>
      <c r="SRX1" s="287" t="s">
        <v>366</v>
      </c>
      <c r="SRY1" s="287" t="s">
        <v>366</v>
      </c>
      <c r="SRZ1" s="287" t="s">
        <v>366</v>
      </c>
      <c r="SSA1" s="287" t="s">
        <v>366</v>
      </c>
      <c r="SSB1" s="287" t="s">
        <v>366</v>
      </c>
      <c r="SSC1" s="287" t="s">
        <v>366</v>
      </c>
      <c r="SSD1" s="287" t="s">
        <v>366</v>
      </c>
      <c r="SSE1" s="287" t="s">
        <v>366</v>
      </c>
      <c r="SSF1" s="287" t="s">
        <v>366</v>
      </c>
      <c r="SSG1" s="287" t="s">
        <v>366</v>
      </c>
      <c r="SSH1" s="287" t="s">
        <v>366</v>
      </c>
      <c r="SSI1" s="287" t="s">
        <v>366</v>
      </c>
      <c r="SSJ1" s="287" t="s">
        <v>366</v>
      </c>
      <c r="SSK1" s="287" t="s">
        <v>366</v>
      </c>
      <c r="SSL1" s="287" t="s">
        <v>366</v>
      </c>
      <c r="SSM1" s="287" t="s">
        <v>366</v>
      </c>
      <c r="SSN1" s="287" t="s">
        <v>366</v>
      </c>
      <c r="SSO1" s="287" t="s">
        <v>366</v>
      </c>
      <c r="SSP1" s="287" t="s">
        <v>366</v>
      </c>
      <c r="SSQ1" s="287" t="s">
        <v>366</v>
      </c>
      <c r="SSR1" s="287" t="s">
        <v>366</v>
      </c>
      <c r="SSS1" s="287" t="s">
        <v>366</v>
      </c>
      <c r="SST1" s="287" t="s">
        <v>366</v>
      </c>
      <c r="SSU1" s="287" t="s">
        <v>366</v>
      </c>
      <c r="SSV1" s="287" t="s">
        <v>366</v>
      </c>
      <c r="SSW1" s="287" t="s">
        <v>366</v>
      </c>
      <c r="SSX1" s="287" t="s">
        <v>366</v>
      </c>
      <c r="SSY1" s="287" t="s">
        <v>366</v>
      </c>
      <c r="SSZ1" s="287" t="s">
        <v>366</v>
      </c>
      <c r="STA1" s="287" t="s">
        <v>366</v>
      </c>
      <c r="STB1" s="287" t="s">
        <v>366</v>
      </c>
      <c r="STC1" s="287" t="s">
        <v>366</v>
      </c>
      <c r="STD1" s="287" t="s">
        <v>366</v>
      </c>
      <c r="STE1" s="287" t="s">
        <v>366</v>
      </c>
      <c r="STF1" s="287" t="s">
        <v>366</v>
      </c>
      <c r="STG1" s="287" t="s">
        <v>366</v>
      </c>
      <c r="STH1" s="287" t="s">
        <v>366</v>
      </c>
      <c r="STI1" s="287" t="s">
        <v>366</v>
      </c>
      <c r="STJ1" s="287" t="s">
        <v>366</v>
      </c>
      <c r="STK1" s="287" t="s">
        <v>366</v>
      </c>
      <c r="STL1" s="287" t="s">
        <v>366</v>
      </c>
      <c r="STM1" s="287" t="s">
        <v>366</v>
      </c>
      <c r="STN1" s="287" t="s">
        <v>366</v>
      </c>
      <c r="STO1" s="287" t="s">
        <v>366</v>
      </c>
      <c r="STP1" s="287" t="s">
        <v>366</v>
      </c>
      <c r="STQ1" s="287" t="s">
        <v>366</v>
      </c>
      <c r="STR1" s="287" t="s">
        <v>366</v>
      </c>
      <c r="STS1" s="287" t="s">
        <v>366</v>
      </c>
      <c r="STT1" s="287" t="s">
        <v>366</v>
      </c>
      <c r="STU1" s="287" t="s">
        <v>366</v>
      </c>
      <c r="STV1" s="287" t="s">
        <v>366</v>
      </c>
      <c r="STW1" s="287" t="s">
        <v>366</v>
      </c>
      <c r="STX1" s="287" t="s">
        <v>366</v>
      </c>
      <c r="STY1" s="287" t="s">
        <v>366</v>
      </c>
      <c r="STZ1" s="287" t="s">
        <v>366</v>
      </c>
      <c r="SUA1" s="287" t="s">
        <v>366</v>
      </c>
      <c r="SUB1" s="287" t="s">
        <v>366</v>
      </c>
      <c r="SUC1" s="287" t="s">
        <v>366</v>
      </c>
      <c r="SUD1" s="287" t="s">
        <v>366</v>
      </c>
      <c r="SUE1" s="287" t="s">
        <v>366</v>
      </c>
      <c r="SUF1" s="287" t="s">
        <v>366</v>
      </c>
      <c r="SUG1" s="287" t="s">
        <v>366</v>
      </c>
      <c r="SUH1" s="287" t="s">
        <v>366</v>
      </c>
      <c r="SUI1" s="287" t="s">
        <v>366</v>
      </c>
      <c r="SUJ1" s="287" t="s">
        <v>366</v>
      </c>
      <c r="SUK1" s="287" t="s">
        <v>366</v>
      </c>
      <c r="SUL1" s="287" t="s">
        <v>366</v>
      </c>
      <c r="SUM1" s="287" t="s">
        <v>366</v>
      </c>
      <c r="SUN1" s="287" t="s">
        <v>366</v>
      </c>
      <c r="SUO1" s="287" t="s">
        <v>366</v>
      </c>
      <c r="SUP1" s="287" t="s">
        <v>366</v>
      </c>
      <c r="SUQ1" s="287" t="s">
        <v>366</v>
      </c>
      <c r="SUR1" s="287" t="s">
        <v>366</v>
      </c>
      <c r="SUS1" s="287" t="s">
        <v>366</v>
      </c>
      <c r="SUT1" s="287" t="s">
        <v>366</v>
      </c>
      <c r="SUU1" s="287" t="s">
        <v>366</v>
      </c>
      <c r="SUV1" s="287" t="s">
        <v>366</v>
      </c>
      <c r="SUW1" s="287" t="s">
        <v>366</v>
      </c>
      <c r="SUX1" s="287" t="s">
        <v>366</v>
      </c>
      <c r="SUY1" s="287" t="s">
        <v>366</v>
      </c>
      <c r="SUZ1" s="287" t="s">
        <v>366</v>
      </c>
      <c r="SVA1" s="287" t="s">
        <v>366</v>
      </c>
      <c r="SVB1" s="287" t="s">
        <v>366</v>
      </c>
      <c r="SVC1" s="287" t="s">
        <v>366</v>
      </c>
      <c r="SVD1" s="287" t="s">
        <v>366</v>
      </c>
      <c r="SVE1" s="287" t="s">
        <v>366</v>
      </c>
      <c r="SVF1" s="287" t="s">
        <v>366</v>
      </c>
      <c r="SVG1" s="287" t="s">
        <v>366</v>
      </c>
      <c r="SVH1" s="287" t="s">
        <v>366</v>
      </c>
      <c r="SVI1" s="287" t="s">
        <v>366</v>
      </c>
      <c r="SVJ1" s="287" t="s">
        <v>366</v>
      </c>
      <c r="SVK1" s="287" t="s">
        <v>366</v>
      </c>
      <c r="SVL1" s="287" t="s">
        <v>366</v>
      </c>
      <c r="SVM1" s="287" t="s">
        <v>366</v>
      </c>
      <c r="SVN1" s="287" t="s">
        <v>366</v>
      </c>
      <c r="SVO1" s="287" t="s">
        <v>366</v>
      </c>
      <c r="SVP1" s="287" t="s">
        <v>366</v>
      </c>
      <c r="SVQ1" s="287" t="s">
        <v>366</v>
      </c>
      <c r="SVR1" s="287" t="s">
        <v>366</v>
      </c>
      <c r="SVS1" s="287" t="s">
        <v>366</v>
      </c>
      <c r="SVT1" s="287" t="s">
        <v>366</v>
      </c>
      <c r="SVU1" s="287" t="s">
        <v>366</v>
      </c>
      <c r="SVV1" s="287" t="s">
        <v>366</v>
      </c>
      <c r="SVW1" s="287" t="s">
        <v>366</v>
      </c>
      <c r="SVX1" s="287" t="s">
        <v>366</v>
      </c>
      <c r="SVY1" s="287" t="s">
        <v>366</v>
      </c>
      <c r="SVZ1" s="287" t="s">
        <v>366</v>
      </c>
      <c r="SWA1" s="287" t="s">
        <v>366</v>
      </c>
      <c r="SWB1" s="287" t="s">
        <v>366</v>
      </c>
      <c r="SWC1" s="287" t="s">
        <v>366</v>
      </c>
      <c r="SWD1" s="287" t="s">
        <v>366</v>
      </c>
      <c r="SWE1" s="287" t="s">
        <v>366</v>
      </c>
      <c r="SWF1" s="287" t="s">
        <v>366</v>
      </c>
      <c r="SWG1" s="287" t="s">
        <v>366</v>
      </c>
      <c r="SWH1" s="287" t="s">
        <v>366</v>
      </c>
      <c r="SWI1" s="287" t="s">
        <v>366</v>
      </c>
      <c r="SWJ1" s="287" t="s">
        <v>366</v>
      </c>
      <c r="SWK1" s="287" t="s">
        <v>366</v>
      </c>
      <c r="SWL1" s="287" t="s">
        <v>366</v>
      </c>
      <c r="SWM1" s="287" t="s">
        <v>366</v>
      </c>
      <c r="SWN1" s="287" t="s">
        <v>366</v>
      </c>
      <c r="SWO1" s="287" t="s">
        <v>366</v>
      </c>
      <c r="SWP1" s="287" t="s">
        <v>366</v>
      </c>
      <c r="SWQ1" s="287" t="s">
        <v>366</v>
      </c>
      <c r="SWR1" s="287" t="s">
        <v>366</v>
      </c>
      <c r="SWS1" s="287" t="s">
        <v>366</v>
      </c>
      <c r="SWT1" s="287" t="s">
        <v>366</v>
      </c>
      <c r="SWU1" s="287" t="s">
        <v>366</v>
      </c>
      <c r="SWV1" s="287" t="s">
        <v>366</v>
      </c>
      <c r="SWW1" s="287" t="s">
        <v>366</v>
      </c>
      <c r="SWX1" s="287" t="s">
        <v>366</v>
      </c>
      <c r="SWY1" s="287" t="s">
        <v>366</v>
      </c>
      <c r="SWZ1" s="287" t="s">
        <v>366</v>
      </c>
      <c r="SXA1" s="287" t="s">
        <v>366</v>
      </c>
      <c r="SXB1" s="287" t="s">
        <v>366</v>
      </c>
      <c r="SXC1" s="287" t="s">
        <v>366</v>
      </c>
      <c r="SXD1" s="287" t="s">
        <v>366</v>
      </c>
      <c r="SXE1" s="287" t="s">
        <v>366</v>
      </c>
      <c r="SXF1" s="287" t="s">
        <v>366</v>
      </c>
      <c r="SXG1" s="287" t="s">
        <v>366</v>
      </c>
      <c r="SXH1" s="287" t="s">
        <v>366</v>
      </c>
      <c r="SXI1" s="287" t="s">
        <v>366</v>
      </c>
      <c r="SXJ1" s="287" t="s">
        <v>366</v>
      </c>
      <c r="SXK1" s="287" t="s">
        <v>366</v>
      </c>
      <c r="SXL1" s="287" t="s">
        <v>366</v>
      </c>
      <c r="SXM1" s="287" t="s">
        <v>366</v>
      </c>
      <c r="SXN1" s="287" t="s">
        <v>366</v>
      </c>
      <c r="SXO1" s="287" t="s">
        <v>366</v>
      </c>
      <c r="SXP1" s="287" t="s">
        <v>366</v>
      </c>
      <c r="SXQ1" s="287" t="s">
        <v>366</v>
      </c>
      <c r="SXR1" s="287" t="s">
        <v>366</v>
      </c>
      <c r="SXS1" s="287" t="s">
        <v>366</v>
      </c>
      <c r="SXT1" s="287" t="s">
        <v>366</v>
      </c>
      <c r="SXU1" s="287" t="s">
        <v>366</v>
      </c>
      <c r="SXV1" s="287" t="s">
        <v>366</v>
      </c>
      <c r="SXW1" s="287" t="s">
        <v>366</v>
      </c>
      <c r="SXX1" s="287" t="s">
        <v>366</v>
      </c>
      <c r="SXY1" s="287" t="s">
        <v>366</v>
      </c>
      <c r="SXZ1" s="287" t="s">
        <v>366</v>
      </c>
      <c r="SYA1" s="287" t="s">
        <v>366</v>
      </c>
      <c r="SYB1" s="287" t="s">
        <v>366</v>
      </c>
      <c r="SYC1" s="287" t="s">
        <v>366</v>
      </c>
      <c r="SYD1" s="287" t="s">
        <v>366</v>
      </c>
      <c r="SYE1" s="287" t="s">
        <v>366</v>
      </c>
      <c r="SYF1" s="287" t="s">
        <v>366</v>
      </c>
      <c r="SYG1" s="287" t="s">
        <v>366</v>
      </c>
      <c r="SYH1" s="287" t="s">
        <v>366</v>
      </c>
      <c r="SYI1" s="287" t="s">
        <v>366</v>
      </c>
      <c r="SYJ1" s="287" t="s">
        <v>366</v>
      </c>
      <c r="SYK1" s="287" t="s">
        <v>366</v>
      </c>
      <c r="SYL1" s="287" t="s">
        <v>366</v>
      </c>
      <c r="SYM1" s="287" t="s">
        <v>366</v>
      </c>
      <c r="SYN1" s="287" t="s">
        <v>366</v>
      </c>
      <c r="SYO1" s="287" t="s">
        <v>366</v>
      </c>
      <c r="SYP1" s="287" t="s">
        <v>366</v>
      </c>
      <c r="SYQ1" s="287" t="s">
        <v>366</v>
      </c>
      <c r="SYR1" s="287" t="s">
        <v>366</v>
      </c>
      <c r="SYS1" s="287" t="s">
        <v>366</v>
      </c>
      <c r="SYT1" s="287" t="s">
        <v>366</v>
      </c>
      <c r="SYU1" s="287" t="s">
        <v>366</v>
      </c>
      <c r="SYV1" s="287" t="s">
        <v>366</v>
      </c>
      <c r="SYW1" s="287" t="s">
        <v>366</v>
      </c>
      <c r="SYX1" s="287" t="s">
        <v>366</v>
      </c>
      <c r="SYY1" s="287" t="s">
        <v>366</v>
      </c>
      <c r="SYZ1" s="287" t="s">
        <v>366</v>
      </c>
      <c r="SZA1" s="287" t="s">
        <v>366</v>
      </c>
      <c r="SZB1" s="287" t="s">
        <v>366</v>
      </c>
      <c r="SZC1" s="287" t="s">
        <v>366</v>
      </c>
      <c r="SZD1" s="287" t="s">
        <v>366</v>
      </c>
      <c r="SZE1" s="287" t="s">
        <v>366</v>
      </c>
      <c r="SZF1" s="287" t="s">
        <v>366</v>
      </c>
      <c r="SZG1" s="287" t="s">
        <v>366</v>
      </c>
      <c r="SZH1" s="287" t="s">
        <v>366</v>
      </c>
      <c r="SZI1" s="287" t="s">
        <v>366</v>
      </c>
      <c r="SZJ1" s="287" t="s">
        <v>366</v>
      </c>
      <c r="SZK1" s="287" t="s">
        <v>366</v>
      </c>
      <c r="SZL1" s="287" t="s">
        <v>366</v>
      </c>
      <c r="SZM1" s="287" t="s">
        <v>366</v>
      </c>
      <c r="SZN1" s="287" t="s">
        <v>366</v>
      </c>
      <c r="SZO1" s="287" t="s">
        <v>366</v>
      </c>
      <c r="SZP1" s="287" t="s">
        <v>366</v>
      </c>
      <c r="SZQ1" s="287" t="s">
        <v>366</v>
      </c>
      <c r="SZR1" s="287" t="s">
        <v>366</v>
      </c>
      <c r="SZS1" s="287" t="s">
        <v>366</v>
      </c>
      <c r="SZT1" s="287" t="s">
        <v>366</v>
      </c>
      <c r="SZU1" s="287" t="s">
        <v>366</v>
      </c>
      <c r="SZV1" s="287" t="s">
        <v>366</v>
      </c>
      <c r="SZW1" s="287" t="s">
        <v>366</v>
      </c>
      <c r="SZX1" s="287" t="s">
        <v>366</v>
      </c>
      <c r="SZY1" s="287" t="s">
        <v>366</v>
      </c>
      <c r="SZZ1" s="287" t="s">
        <v>366</v>
      </c>
      <c r="TAA1" s="287" t="s">
        <v>366</v>
      </c>
      <c r="TAB1" s="287" t="s">
        <v>366</v>
      </c>
      <c r="TAC1" s="287" t="s">
        <v>366</v>
      </c>
      <c r="TAD1" s="287" t="s">
        <v>366</v>
      </c>
      <c r="TAE1" s="287" t="s">
        <v>366</v>
      </c>
      <c r="TAF1" s="287" t="s">
        <v>366</v>
      </c>
      <c r="TAG1" s="287" t="s">
        <v>366</v>
      </c>
      <c r="TAH1" s="287" t="s">
        <v>366</v>
      </c>
      <c r="TAI1" s="287" t="s">
        <v>366</v>
      </c>
      <c r="TAJ1" s="287" t="s">
        <v>366</v>
      </c>
      <c r="TAK1" s="287" t="s">
        <v>366</v>
      </c>
      <c r="TAL1" s="287" t="s">
        <v>366</v>
      </c>
      <c r="TAM1" s="287" t="s">
        <v>366</v>
      </c>
      <c r="TAN1" s="287" t="s">
        <v>366</v>
      </c>
      <c r="TAO1" s="287" t="s">
        <v>366</v>
      </c>
      <c r="TAP1" s="287" t="s">
        <v>366</v>
      </c>
      <c r="TAQ1" s="287" t="s">
        <v>366</v>
      </c>
      <c r="TAR1" s="287" t="s">
        <v>366</v>
      </c>
      <c r="TAS1" s="287" t="s">
        <v>366</v>
      </c>
      <c r="TAT1" s="287" t="s">
        <v>366</v>
      </c>
      <c r="TAU1" s="287" t="s">
        <v>366</v>
      </c>
      <c r="TAV1" s="287" t="s">
        <v>366</v>
      </c>
      <c r="TAW1" s="287" t="s">
        <v>366</v>
      </c>
      <c r="TAX1" s="287" t="s">
        <v>366</v>
      </c>
      <c r="TAY1" s="287" t="s">
        <v>366</v>
      </c>
      <c r="TAZ1" s="287" t="s">
        <v>366</v>
      </c>
      <c r="TBA1" s="287" t="s">
        <v>366</v>
      </c>
      <c r="TBB1" s="287" t="s">
        <v>366</v>
      </c>
      <c r="TBC1" s="287" t="s">
        <v>366</v>
      </c>
      <c r="TBD1" s="287" t="s">
        <v>366</v>
      </c>
      <c r="TBE1" s="287" t="s">
        <v>366</v>
      </c>
      <c r="TBF1" s="287" t="s">
        <v>366</v>
      </c>
      <c r="TBG1" s="287" t="s">
        <v>366</v>
      </c>
      <c r="TBH1" s="287" t="s">
        <v>366</v>
      </c>
      <c r="TBI1" s="287" t="s">
        <v>366</v>
      </c>
      <c r="TBJ1" s="287" t="s">
        <v>366</v>
      </c>
      <c r="TBK1" s="287" t="s">
        <v>366</v>
      </c>
      <c r="TBL1" s="287" t="s">
        <v>366</v>
      </c>
      <c r="TBM1" s="287" t="s">
        <v>366</v>
      </c>
      <c r="TBN1" s="287" t="s">
        <v>366</v>
      </c>
      <c r="TBO1" s="287" t="s">
        <v>366</v>
      </c>
      <c r="TBP1" s="287" t="s">
        <v>366</v>
      </c>
      <c r="TBQ1" s="287" t="s">
        <v>366</v>
      </c>
      <c r="TBR1" s="287" t="s">
        <v>366</v>
      </c>
      <c r="TBS1" s="287" t="s">
        <v>366</v>
      </c>
      <c r="TBT1" s="287" t="s">
        <v>366</v>
      </c>
      <c r="TBU1" s="287" t="s">
        <v>366</v>
      </c>
      <c r="TBV1" s="287" t="s">
        <v>366</v>
      </c>
      <c r="TBW1" s="287" t="s">
        <v>366</v>
      </c>
      <c r="TBX1" s="287" t="s">
        <v>366</v>
      </c>
      <c r="TBY1" s="287" t="s">
        <v>366</v>
      </c>
      <c r="TBZ1" s="287" t="s">
        <v>366</v>
      </c>
      <c r="TCA1" s="287" t="s">
        <v>366</v>
      </c>
      <c r="TCB1" s="287" t="s">
        <v>366</v>
      </c>
      <c r="TCC1" s="287" t="s">
        <v>366</v>
      </c>
      <c r="TCD1" s="287" t="s">
        <v>366</v>
      </c>
      <c r="TCE1" s="287" t="s">
        <v>366</v>
      </c>
      <c r="TCF1" s="287" t="s">
        <v>366</v>
      </c>
      <c r="TCG1" s="287" t="s">
        <v>366</v>
      </c>
      <c r="TCH1" s="287" t="s">
        <v>366</v>
      </c>
      <c r="TCI1" s="287" t="s">
        <v>366</v>
      </c>
      <c r="TCJ1" s="287" t="s">
        <v>366</v>
      </c>
      <c r="TCK1" s="287" t="s">
        <v>366</v>
      </c>
      <c r="TCL1" s="287" t="s">
        <v>366</v>
      </c>
      <c r="TCM1" s="287" t="s">
        <v>366</v>
      </c>
      <c r="TCN1" s="287" t="s">
        <v>366</v>
      </c>
      <c r="TCO1" s="287" t="s">
        <v>366</v>
      </c>
      <c r="TCP1" s="287" t="s">
        <v>366</v>
      </c>
      <c r="TCQ1" s="287" t="s">
        <v>366</v>
      </c>
      <c r="TCR1" s="287" t="s">
        <v>366</v>
      </c>
      <c r="TCS1" s="287" t="s">
        <v>366</v>
      </c>
      <c r="TCT1" s="287" t="s">
        <v>366</v>
      </c>
      <c r="TCU1" s="287" t="s">
        <v>366</v>
      </c>
      <c r="TCV1" s="287" t="s">
        <v>366</v>
      </c>
      <c r="TCW1" s="287" t="s">
        <v>366</v>
      </c>
      <c r="TCX1" s="287" t="s">
        <v>366</v>
      </c>
      <c r="TCY1" s="287" t="s">
        <v>366</v>
      </c>
      <c r="TCZ1" s="287" t="s">
        <v>366</v>
      </c>
      <c r="TDA1" s="287" t="s">
        <v>366</v>
      </c>
      <c r="TDB1" s="287" t="s">
        <v>366</v>
      </c>
      <c r="TDC1" s="287" t="s">
        <v>366</v>
      </c>
      <c r="TDD1" s="287" t="s">
        <v>366</v>
      </c>
      <c r="TDE1" s="287" t="s">
        <v>366</v>
      </c>
      <c r="TDF1" s="287" t="s">
        <v>366</v>
      </c>
      <c r="TDG1" s="287" t="s">
        <v>366</v>
      </c>
      <c r="TDH1" s="287" t="s">
        <v>366</v>
      </c>
      <c r="TDI1" s="287" t="s">
        <v>366</v>
      </c>
      <c r="TDJ1" s="287" t="s">
        <v>366</v>
      </c>
      <c r="TDK1" s="287" t="s">
        <v>366</v>
      </c>
      <c r="TDL1" s="287" t="s">
        <v>366</v>
      </c>
      <c r="TDM1" s="287" t="s">
        <v>366</v>
      </c>
      <c r="TDN1" s="287" t="s">
        <v>366</v>
      </c>
      <c r="TDO1" s="287" t="s">
        <v>366</v>
      </c>
      <c r="TDP1" s="287" t="s">
        <v>366</v>
      </c>
      <c r="TDQ1" s="287" t="s">
        <v>366</v>
      </c>
      <c r="TDR1" s="287" t="s">
        <v>366</v>
      </c>
      <c r="TDS1" s="287" t="s">
        <v>366</v>
      </c>
      <c r="TDT1" s="287" t="s">
        <v>366</v>
      </c>
      <c r="TDU1" s="287" t="s">
        <v>366</v>
      </c>
      <c r="TDV1" s="287" t="s">
        <v>366</v>
      </c>
      <c r="TDW1" s="287" t="s">
        <v>366</v>
      </c>
      <c r="TDX1" s="287" t="s">
        <v>366</v>
      </c>
      <c r="TDY1" s="287" t="s">
        <v>366</v>
      </c>
      <c r="TDZ1" s="287" t="s">
        <v>366</v>
      </c>
      <c r="TEA1" s="287" t="s">
        <v>366</v>
      </c>
      <c r="TEB1" s="287" t="s">
        <v>366</v>
      </c>
      <c r="TEC1" s="287" t="s">
        <v>366</v>
      </c>
      <c r="TED1" s="287" t="s">
        <v>366</v>
      </c>
      <c r="TEE1" s="287" t="s">
        <v>366</v>
      </c>
      <c r="TEF1" s="287" t="s">
        <v>366</v>
      </c>
      <c r="TEG1" s="287" t="s">
        <v>366</v>
      </c>
      <c r="TEH1" s="287" t="s">
        <v>366</v>
      </c>
      <c r="TEI1" s="287" t="s">
        <v>366</v>
      </c>
      <c r="TEJ1" s="287" t="s">
        <v>366</v>
      </c>
      <c r="TEK1" s="287" t="s">
        <v>366</v>
      </c>
      <c r="TEL1" s="287" t="s">
        <v>366</v>
      </c>
      <c r="TEM1" s="287" t="s">
        <v>366</v>
      </c>
      <c r="TEN1" s="287" t="s">
        <v>366</v>
      </c>
      <c r="TEO1" s="287" t="s">
        <v>366</v>
      </c>
      <c r="TEP1" s="287" t="s">
        <v>366</v>
      </c>
      <c r="TEQ1" s="287" t="s">
        <v>366</v>
      </c>
      <c r="TER1" s="287" t="s">
        <v>366</v>
      </c>
      <c r="TES1" s="287" t="s">
        <v>366</v>
      </c>
      <c r="TET1" s="287" t="s">
        <v>366</v>
      </c>
      <c r="TEU1" s="287" t="s">
        <v>366</v>
      </c>
      <c r="TEV1" s="287" t="s">
        <v>366</v>
      </c>
      <c r="TEW1" s="287" t="s">
        <v>366</v>
      </c>
      <c r="TEX1" s="287" t="s">
        <v>366</v>
      </c>
      <c r="TEY1" s="287" t="s">
        <v>366</v>
      </c>
      <c r="TEZ1" s="287" t="s">
        <v>366</v>
      </c>
      <c r="TFA1" s="287" t="s">
        <v>366</v>
      </c>
      <c r="TFB1" s="287" t="s">
        <v>366</v>
      </c>
      <c r="TFC1" s="287" t="s">
        <v>366</v>
      </c>
      <c r="TFD1" s="287" t="s">
        <v>366</v>
      </c>
      <c r="TFE1" s="287" t="s">
        <v>366</v>
      </c>
      <c r="TFF1" s="287" t="s">
        <v>366</v>
      </c>
      <c r="TFG1" s="287" t="s">
        <v>366</v>
      </c>
      <c r="TFH1" s="287" t="s">
        <v>366</v>
      </c>
      <c r="TFI1" s="287" t="s">
        <v>366</v>
      </c>
      <c r="TFJ1" s="287" t="s">
        <v>366</v>
      </c>
      <c r="TFK1" s="287" t="s">
        <v>366</v>
      </c>
      <c r="TFL1" s="287" t="s">
        <v>366</v>
      </c>
      <c r="TFM1" s="287" t="s">
        <v>366</v>
      </c>
      <c r="TFN1" s="287" t="s">
        <v>366</v>
      </c>
      <c r="TFO1" s="287" t="s">
        <v>366</v>
      </c>
      <c r="TFP1" s="287" t="s">
        <v>366</v>
      </c>
      <c r="TFQ1" s="287" t="s">
        <v>366</v>
      </c>
      <c r="TFR1" s="287" t="s">
        <v>366</v>
      </c>
      <c r="TFS1" s="287" t="s">
        <v>366</v>
      </c>
      <c r="TFT1" s="287" t="s">
        <v>366</v>
      </c>
      <c r="TFU1" s="287" t="s">
        <v>366</v>
      </c>
      <c r="TFV1" s="287" t="s">
        <v>366</v>
      </c>
      <c r="TFW1" s="287" t="s">
        <v>366</v>
      </c>
      <c r="TFX1" s="287" t="s">
        <v>366</v>
      </c>
      <c r="TFY1" s="287" t="s">
        <v>366</v>
      </c>
      <c r="TFZ1" s="287" t="s">
        <v>366</v>
      </c>
      <c r="TGA1" s="287" t="s">
        <v>366</v>
      </c>
      <c r="TGB1" s="287" t="s">
        <v>366</v>
      </c>
      <c r="TGC1" s="287" t="s">
        <v>366</v>
      </c>
      <c r="TGD1" s="287" t="s">
        <v>366</v>
      </c>
      <c r="TGE1" s="287" t="s">
        <v>366</v>
      </c>
      <c r="TGF1" s="287" t="s">
        <v>366</v>
      </c>
      <c r="TGG1" s="287" t="s">
        <v>366</v>
      </c>
      <c r="TGH1" s="287" t="s">
        <v>366</v>
      </c>
      <c r="TGI1" s="287" t="s">
        <v>366</v>
      </c>
      <c r="TGJ1" s="287" t="s">
        <v>366</v>
      </c>
      <c r="TGK1" s="287" t="s">
        <v>366</v>
      </c>
      <c r="TGL1" s="287" t="s">
        <v>366</v>
      </c>
      <c r="TGM1" s="287" t="s">
        <v>366</v>
      </c>
      <c r="TGN1" s="287" t="s">
        <v>366</v>
      </c>
      <c r="TGO1" s="287" t="s">
        <v>366</v>
      </c>
      <c r="TGP1" s="287" t="s">
        <v>366</v>
      </c>
      <c r="TGQ1" s="287" t="s">
        <v>366</v>
      </c>
      <c r="TGR1" s="287" t="s">
        <v>366</v>
      </c>
      <c r="TGS1" s="287" t="s">
        <v>366</v>
      </c>
      <c r="TGT1" s="287" t="s">
        <v>366</v>
      </c>
      <c r="TGU1" s="287" t="s">
        <v>366</v>
      </c>
      <c r="TGV1" s="287" t="s">
        <v>366</v>
      </c>
      <c r="TGW1" s="287" t="s">
        <v>366</v>
      </c>
      <c r="TGX1" s="287" t="s">
        <v>366</v>
      </c>
      <c r="TGY1" s="287" t="s">
        <v>366</v>
      </c>
      <c r="TGZ1" s="287" t="s">
        <v>366</v>
      </c>
      <c r="THA1" s="287" t="s">
        <v>366</v>
      </c>
      <c r="THB1" s="287" t="s">
        <v>366</v>
      </c>
      <c r="THC1" s="287" t="s">
        <v>366</v>
      </c>
      <c r="THD1" s="287" t="s">
        <v>366</v>
      </c>
      <c r="THE1" s="287" t="s">
        <v>366</v>
      </c>
      <c r="THF1" s="287" t="s">
        <v>366</v>
      </c>
      <c r="THG1" s="287" t="s">
        <v>366</v>
      </c>
      <c r="THH1" s="287" t="s">
        <v>366</v>
      </c>
      <c r="THI1" s="287" t="s">
        <v>366</v>
      </c>
      <c r="THJ1" s="287" t="s">
        <v>366</v>
      </c>
      <c r="THK1" s="287" t="s">
        <v>366</v>
      </c>
      <c r="THL1" s="287" t="s">
        <v>366</v>
      </c>
      <c r="THM1" s="287" t="s">
        <v>366</v>
      </c>
      <c r="THN1" s="287" t="s">
        <v>366</v>
      </c>
      <c r="THO1" s="287" t="s">
        <v>366</v>
      </c>
      <c r="THP1" s="287" t="s">
        <v>366</v>
      </c>
      <c r="THQ1" s="287" t="s">
        <v>366</v>
      </c>
      <c r="THR1" s="287" t="s">
        <v>366</v>
      </c>
      <c r="THS1" s="287" t="s">
        <v>366</v>
      </c>
      <c r="THT1" s="287" t="s">
        <v>366</v>
      </c>
      <c r="THU1" s="287" t="s">
        <v>366</v>
      </c>
      <c r="THV1" s="287" t="s">
        <v>366</v>
      </c>
      <c r="THW1" s="287" t="s">
        <v>366</v>
      </c>
      <c r="THX1" s="287" t="s">
        <v>366</v>
      </c>
      <c r="THY1" s="287" t="s">
        <v>366</v>
      </c>
      <c r="THZ1" s="287" t="s">
        <v>366</v>
      </c>
      <c r="TIA1" s="287" t="s">
        <v>366</v>
      </c>
      <c r="TIB1" s="287" t="s">
        <v>366</v>
      </c>
      <c r="TIC1" s="287" t="s">
        <v>366</v>
      </c>
      <c r="TID1" s="287" t="s">
        <v>366</v>
      </c>
      <c r="TIE1" s="287" t="s">
        <v>366</v>
      </c>
      <c r="TIF1" s="287" t="s">
        <v>366</v>
      </c>
      <c r="TIG1" s="287" t="s">
        <v>366</v>
      </c>
      <c r="TIH1" s="287" t="s">
        <v>366</v>
      </c>
      <c r="TII1" s="287" t="s">
        <v>366</v>
      </c>
      <c r="TIJ1" s="287" t="s">
        <v>366</v>
      </c>
      <c r="TIK1" s="287" t="s">
        <v>366</v>
      </c>
      <c r="TIL1" s="287" t="s">
        <v>366</v>
      </c>
      <c r="TIM1" s="287" t="s">
        <v>366</v>
      </c>
      <c r="TIN1" s="287" t="s">
        <v>366</v>
      </c>
      <c r="TIO1" s="287" t="s">
        <v>366</v>
      </c>
      <c r="TIP1" s="287" t="s">
        <v>366</v>
      </c>
      <c r="TIQ1" s="287" t="s">
        <v>366</v>
      </c>
      <c r="TIR1" s="287" t="s">
        <v>366</v>
      </c>
      <c r="TIS1" s="287" t="s">
        <v>366</v>
      </c>
      <c r="TIT1" s="287" t="s">
        <v>366</v>
      </c>
      <c r="TIU1" s="287" t="s">
        <v>366</v>
      </c>
      <c r="TIV1" s="287" t="s">
        <v>366</v>
      </c>
      <c r="TIW1" s="287" t="s">
        <v>366</v>
      </c>
      <c r="TIX1" s="287" t="s">
        <v>366</v>
      </c>
      <c r="TIY1" s="287" t="s">
        <v>366</v>
      </c>
      <c r="TIZ1" s="287" t="s">
        <v>366</v>
      </c>
      <c r="TJA1" s="287" t="s">
        <v>366</v>
      </c>
      <c r="TJB1" s="287" t="s">
        <v>366</v>
      </c>
      <c r="TJC1" s="287" t="s">
        <v>366</v>
      </c>
      <c r="TJD1" s="287" t="s">
        <v>366</v>
      </c>
      <c r="TJE1" s="287" t="s">
        <v>366</v>
      </c>
      <c r="TJF1" s="287" t="s">
        <v>366</v>
      </c>
      <c r="TJG1" s="287" t="s">
        <v>366</v>
      </c>
      <c r="TJH1" s="287" t="s">
        <v>366</v>
      </c>
      <c r="TJI1" s="287" t="s">
        <v>366</v>
      </c>
      <c r="TJJ1" s="287" t="s">
        <v>366</v>
      </c>
      <c r="TJK1" s="287" t="s">
        <v>366</v>
      </c>
      <c r="TJL1" s="287" t="s">
        <v>366</v>
      </c>
      <c r="TJM1" s="287" t="s">
        <v>366</v>
      </c>
      <c r="TJN1" s="287" t="s">
        <v>366</v>
      </c>
      <c r="TJO1" s="287" t="s">
        <v>366</v>
      </c>
      <c r="TJP1" s="287" t="s">
        <v>366</v>
      </c>
      <c r="TJQ1" s="287" t="s">
        <v>366</v>
      </c>
      <c r="TJR1" s="287" t="s">
        <v>366</v>
      </c>
      <c r="TJS1" s="287" t="s">
        <v>366</v>
      </c>
      <c r="TJT1" s="287" t="s">
        <v>366</v>
      </c>
      <c r="TJU1" s="287" t="s">
        <v>366</v>
      </c>
      <c r="TJV1" s="287" t="s">
        <v>366</v>
      </c>
      <c r="TJW1" s="287" t="s">
        <v>366</v>
      </c>
      <c r="TJX1" s="287" t="s">
        <v>366</v>
      </c>
      <c r="TJY1" s="287" t="s">
        <v>366</v>
      </c>
      <c r="TJZ1" s="287" t="s">
        <v>366</v>
      </c>
      <c r="TKA1" s="287" t="s">
        <v>366</v>
      </c>
      <c r="TKB1" s="287" t="s">
        <v>366</v>
      </c>
      <c r="TKC1" s="287" t="s">
        <v>366</v>
      </c>
      <c r="TKD1" s="287" t="s">
        <v>366</v>
      </c>
      <c r="TKE1" s="287" t="s">
        <v>366</v>
      </c>
      <c r="TKF1" s="287" t="s">
        <v>366</v>
      </c>
      <c r="TKG1" s="287" t="s">
        <v>366</v>
      </c>
      <c r="TKH1" s="287" t="s">
        <v>366</v>
      </c>
      <c r="TKI1" s="287" t="s">
        <v>366</v>
      </c>
      <c r="TKJ1" s="287" t="s">
        <v>366</v>
      </c>
      <c r="TKK1" s="287" t="s">
        <v>366</v>
      </c>
      <c r="TKL1" s="287" t="s">
        <v>366</v>
      </c>
      <c r="TKM1" s="287" t="s">
        <v>366</v>
      </c>
      <c r="TKN1" s="287" t="s">
        <v>366</v>
      </c>
      <c r="TKO1" s="287" t="s">
        <v>366</v>
      </c>
      <c r="TKP1" s="287" t="s">
        <v>366</v>
      </c>
      <c r="TKQ1" s="287" t="s">
        <v>366</v>
      </c>
      <c r="TKR1" s="287" t="s">
        <v>366</v>
      </c>
      <c r="TKS1" s="287" t="s">
        <v>366</v>
      </c>
      <c r="TKT1" s="287" t="s">
        <v>366</v>
      </c>
      <c r="TKU1" s="287" t="s">
        <v>366</v>
      </c>
      <c r="TKV1" s="287" t="s">
        <v>366</v>
      </c>
      <c r="TKW1" s="287" t="s">
        <v>366</v>
      </c>
      <c r="TKX1" s="287" t="s">
        <v>366</v>
      </c>
      <c r="TKY1" s="287" t="s">
        <v>366</v>
      </c>
      <c r="TKZ1" s="287" t="s">
        <v>366</v>
      </c>
      <c r="TLA1" s="287" t="s">
        <v>366</v>
      </c>
      <c r="TLB1" s="287" t="s">
        <v>366</v>
      </c>
      <c r="TLC1" s="287" t="s">
        <v>366</v>
      </c>
      <c r="TLD1" s="287" t="s">
        <v>366</v>
      </c>
      <c r="TLE1" s="287" t="s">
        <v>366</v>
      </c>
      <c r="TLF1" s="287" t="s">
        <v>366</v>
      </c>
      <c r="TLG1" s="287" t="s">
        <v>366</v>
      </c>
      <c r="TLH1" s="287" t="s">
        <v>366</v>
      </c>
      <c r="TLI1" s="287" t="s">
        <v>366</v>
      </c>
      <c r="TLJ1" s="287" t="s">
        <v>366</v>
      </c>
      <c r="TLK1" s="287" t="s">
        <v>366</v>
      </c>
      <c r="TLL1" s="287" t="s">
        <v>366</v>
      </c>
      <c r="TLM1" s="287" t="s">
        <v>366</v>
      </c>
      <c r="TLN1" s="287" t="s">
        <v>366</v>
      </c>
      <c r="TLO1" s="287" t="s">
        <v>366</v>
      </c>
      <c r="TLP1" s="287" t="s">
        <v>366</v>
      </c>
      <c r="TLQ1" s="287" t="s">
        <v>366</v>
      </c>
      <c r="TLR1" s="287" t="s">
        <v>366</v>
      </c>
      <c r="TLS1" s="287" t="s">
        <v>366</v>
      </c>
      <c r="TLT1" s="287" t="s">
        <v>366</v>
      </c>
      <c r="TLU1" s="287" t="s">
        <v>366</v>
      </c>
      <c r="TLV1" s="287" t="s">
        <v>366</v>
      </c>
      <c r="TLW1" s="287" t="s">
        <v>366</v>
      </c>
      <c r="TLX1" s="287" t="s">
        <v>366</v>
      </c>
      <c r="TLY1" s="287" t="s">
        <v>366</v>
      </c>
      <c r="TLZ1" s="287" t="s">
        <v>366</v>
      </c>
      <c r="TMA1" s="287" t="s">
        <v>366</v>
      </c>
      <c r="TMB1" s="287" t="s">
        <v>366</v>
      </c>
      <c r="TMC1" s="287" t="s">
        <v>366</v>
      </c>
      <c r="TMD1" s="287" t="s">
        <v>366</v>
      </c>
      <c r="TME1" s="287" t="s">
        <v>366</v>
      </c>
      <c r="TMF1" s="287" t="s">
        <v>366</v>
      </c>
      <c r="TMG1" s="287" t="s">
        <v>366</v>
      </c>
      <c r="TMH1" s="287" t="s">
        <v>366</v>
      </c>
      <c r="TMI1" s="287" t="s">
        <v>366</v>
      </c>
      <c r="TMJ1" s="287" t="s">
        <v>366</v>
      </c>
      <c r="TMK1" s="287" t="s">
        <v>366</v>
      </c>
      <c r="TML1" s="287" t="s">
        <v>366</v>
      </c>
      <c r="TMM1" s="287" t="s">
        <v>366</v>
      </c>
      <c r="TMN1" s="287" t="s">
        <v>366</v>
      </c>
      <c r="TMO1" s="287" t="s">
        <v>366</v>
      </c>
      <c r="TMP1" s="287" t="s">
        <v>366</v>
      </c>
      <c r="TMQ1" s="287" t="s">
        <v>366</v>
      </c>
      <c r="TMR1" s="287" t="s">
        <v>366</v>
      </c>
      <c r="TMS1" s="287" t="s">
        <v>366</v>
      </c>
      <c r="TMT1" s="287" t="s">
        <v>366</v>
      </c>
      <c r="TMU1" s="287" t="s">
        <v>366</v>
      </c>
      <c r="TMV1" s="287" t="s">
        <v>366</v>
      </c>
      <c r="TMW1" s="287" t="s">
        <v>366</v>
      </c>
      <c r="TMX1" s="287" t="s">
        <v>366</v>
      </c>
      <c r="TMY1" s="287" t="s">
        <v>366</v>
      </c>
      <c r="TMZ1" s="287" t="s">
        <v>366</v>
      </c>
      <c r="TNA1" s="287" t="s">
        <v>366</v>
      </c>
      <c r="TNB1" s="287" t="s">
        <v>366</v>
      </c>
      <c r="TNC1" s="287" t="s">
        <v>366</v>
      </c>
      <c r="TND1" s="287" t="s">
        <v>366</v>
      </c>
      <c r="TNE1" s="287" t="s">
        <v>366</v>
      </c>
      <c r="TNF1" s="287" t="s">
        <v>366</v>
      </c>
      <c r="TNG1" s="287" t="s">
        <v>366</v>
      </c>
      <c r="TNH1" s="287" t="s">
        <v>366</v>
      </c>
      <c r="TNI1" s="287" t="s">
        <v>366</v>
      </c>
      <c r="TNJ1" s="287" t="s">
        <v>366</v>
      </c>
      <c r="TNK1" s="287" t="s">
        <v>366</v>
      </c>
      <c r="TNL1" s="287" t="s">
        <v>366</v>
      </c>
      <c r="TNM1" s="287" t="s">
        <v>366</v>
      </c>
      <c r="TNN1" s="287" t="s">
        <v>366</v>
      </c>
      <c r="TNO1" s="287" t="s">
        <v>366</v>
      </c>
      <c r="TNP1" s="287" t="s">
        <v>366</v>
      </c>
      <c r="TNQ1" s="287" t="s">
        <v>366</v>
      </c>
      <c r="TNR1" s="287" t="s">
        <v>366</v>
      </c>
      <c r="TNS1" s="287" t="s">
        <v>366</v>
      </c>
      <c r="TNT1" s="287" t="s">
        <v>366</v>
      </c>
      <c r="TNU1" s="287" t="s">
        <v>366</v>
      </c>
      <c r="TNV1" s="287" t="s">
        <v>366</v>
      </c>
      <c r="TNW1" s="287" t="s">
        <v>366</v>
      </c>
      <c r="TNX1" s="287" t="s">
        <v>366</v>
      </c>
      <c r="TNY1" s="287" t="s">
        <v>366</v>
      </c>
      <c r="TNZ1" s="287" t="s">
        <v>366</v>
      </c>
      <c r="TOA1" s="287" t="s">
        <v>366</v>
      </c>
      <c r="TOB1" s="287" t="s">
        <v>366</v>
      </c>
      <c r="TOC1" s="287" t="s">
        <v>366</v>
      </c>
      <c r="TOD1" s="287" t="s">
        <v>366</v>
      </c>
      <c r="TOE1" s="287" t="s">
        <v>366</v>
      </c>
      <c r="TOF1" s="287" t="s">
        <v>366</v>
      </c>
      <c r="TOG1" s="287" t="s">
        <v>366</v>
      </c>
      <c r="TOH1" s="287" t="s">
        <v>366</v>
      </c>
      <c r="TOI1" s="287" t="s">
        <v>366</v>
      </c>
      <c r="TOJ1" s="287" t="s">
        <v>366</v>
      </c>
      <c r="TOK1" s="287" t="s">
        <v>366</v>
      </c>
      <c r="TOL1" s="287" t="s">
        <v>366</v>
      </c>
      <c r="TOM1" s="287" t="s">
        <v>366</v>
      </c>
      <c r="TON1" s="287" t="s">
        <v>366</v>
      </c>
      <c r="TOO1" s="287" t="s">
        <v>366</v>
      </c>
      <c r="TOP1" s="287" t="s">
        <v>366</v>
      </c>
      <c r="TOQ1" s="287" t="s">
        <v>366</v>
      </c>
      <c r="TOR1" s="287" t="s">
        <v>366</v>
      </c>
      <c r="TOS1" s="287" t="s">
        <v>366</v>
      </c>
      <c r="TOT1" s="287" t="s">
        <v>366</v>
      </c>
      <c r="TOU1" s="287" t="s">
        <v>366</v>
      </c>
      <c r="TOV1" s="287" t="s">
        <v>366</v>
      </c>
      <c r="TOW1" s="287" t="s">
        <v>366</v>
      </c>
      <c r="TOX1" s="287" t="s">
        <v>366</v>
      </c>
      <c r="TOY1" s="287" t="s">
        <v>366</v>
      </c>
      <c r="TOZ1" s="287" t="s">
        <v>366</v>
      </c>
      <c r="TPA1" s="287" t="s">
        <v>366</v>
      </c>
      <c r="TPB1" s="287" t="s">
        <v>366</v>
      </c>
      <c r="TPC1" s="287" t="s">
        <v>366</v>
      </c>
      <c r="TPD1" s="287" t="s">
        <v>366</v>
      </c>
      <c r="TPE1" s="287" t="s">
        <v>366</v>
      </c>
      <c r="TPF1" s="287" t="s">
        <v>366</v>
      </c>
      <c r="TPG1" s="287" t="s">
        <v>366</v>
      </c>
      <c r="TPH1" s="287" t="s">
        <v>366</v>
      </c>
      <c r="TPI1" s="287" t="s">
        <v>366</v>
      </c>
      <c r="TPJ1" s="287" t="s">
        <v>366</v>
      </c>
      <c r="TPK1" s="287" t="s">
        <v>366</v>
      </c>
      <c r="TPL1" s="287" t="s">
        <v>366</v>
      </c>
      <c r="TPM1" s="287" t="s">
        <v>366</v>
      </c>
      <c r="TPN1" s="287" t="s">
        <v>366</v>
      </c>
      <c r="TPO1" s="287" t="s">
        <v>366</v>
      </c>
      <c r="TPP1" s="287" t="s">
        <v>366</v>
      </c>
      <c r="TPQ1" s="287" t="s">
        <v>366</v>
      </c>
      <c r="TPR1" s="287" t="s">
        <v>366</v>
      </c>
      <c r="TPS1" s="287" t="s">
        <v>366</v>
      </c>
      <c r="TPT1" s="287" t="s">
        <v>366</v>
      </c>
      <c r="TPU1" s="287" t="s">
        <v>366</v>
      </c>
      <c r="TPV1" s="287" t="s">
        <v>366</v>
      </c>
      <c r="TPW1" s="287" t="s">
        <v>366</v>
      </c>
      <c r="TPX1" s="287" t="s">
        <v>366</v>
      </c>
      <c r="TPY1" s="287" t="s">
        <v>366</v>
      </c>
      <c r="TPZ1" s="287" t="s">
        <v>366</v>
      </c>
      <c r="TQA1" s="287" t="s">
        <v>366</v>
      </c>
      <c r="TQB1" s="287" t="s">
        <v>366</v>
      </c>
      <c r="TQC1" s="287" t="s">
        <v>366</v>
      </c>
      <c r="TQD1" s="287" t="s">
        <v>366</v>
      </c>
      <c r="TQE1" s="287" t="s">
        <v>366</v>
      </c>
      <c r="TQF1" s="287" t="s">
        <v>366</v>
      </c>
      <c r="TQG1" s="287" t="s">
        <v>366</v>
      </c>
      <c r="TQH1" s="287" t="s">
        <v>366</v>
      </c>
      <c r="TQI1" s="287" t="s">
        <v>366</v>
      </c>
      <c r="TQJ1" s="287" t="s">
        <v>366</v>
      </c>
      <c r="TQK1" s="287" t="s">
        <v>366</v>
      </c>
      <c r="TQL1" s="287" t="s">
        <v>366</v>
      </c>
      <c r="TQM1" s="287" t="s">
        <v>366</v>
      </c>
      <c r="TQN1" s="287" t="s">
        <v>366</v>
      </c>
      <c r="TQO1" s="287" t="s">
        <v>366</v>
      </c>
      <c r="TQP1" s="287" t="s">
        <v>366</v>
      </c>
      <c r="TQQ1" s="287" t="s">
        <v>366</v>
      </c>
      <c r="TQR1" s="287" t="s">
        <v>366</v>
      </c>
      <c r="TQS1" s="287" t="s">
        <v>366</v>
      </c>
      <c r="TQT1" s="287" t="s">
        <v>366</v>
      </c>
      <c r="TQU1" s="287" t="s">
        <v>366</v>
      </c>
      <c r="TQV1" s="287" t="s">
        <v>366</v>
      </c>
      <c r="TQW1" s="287" t="s">
        <v>366</v>
      </c>
      <c r="TQX1" s="287" t="s">
        <v>366</v>
      </c>
      <c r="TQY1" s="287" t="s">
        <v>366</v>
      </c>
      <c r="TQZ1" s="287" t="s">
        <v>366</v>
      </c>
      <c r="TRA1" s="287" t="s">
        <v>366</v>
      </c>
      <c r="TRB1" s="287" t="s">
        <v>366</v>
      </c>
      <c r="TRC1" s="287" t="s">
        <v>366</v>
      </c>
      <c r="TRD1" s="287" t="s">
        <v>366</v>
      </c>
      <c r="TRE1" s="287" t="s">
        <v>366</v>
      </c>
      <c r="TRF1" s="287" t="s">
        <v>366</v>
      </c>
      <c r="TRG1" s="287" t="s">
        <v>366</v>
      </c>
      <c r="TRH1" s="287" t="s">
        <v>366</v>
      </c>
      <c r="TRI1" s="287" t="s">
        <v>366</v>
      </c>
      <c r="TRJ1" s="287" t="s">
        <v>366</v>
      </c>
      <c r="TRK1" s="287" t="s">
        <v>366</v>
      </c>
      <c r="TRL1" s="287" t="s">
        <v>366</v>
      </c>
      <c r="TRM1" s="287" t="s">
        <v>366</v>
      </c>
      <c r="TRN1" s="287" t="s">
        <v>366</v>
      </c>
      <c r="TRO1" s="287" t="s">
        <v>366</v>
      </c>
      <c r="TRP1" s="287" t="s">
        <v>366</v>
      </c>
      <c r="TRQ1" s="287" t="s">
        <v>366</v>
      </c>
      <c r="TRR1" s="287" t="s">
        <v>366</v>
      </c>
      <c r="TRS1" s="287" t="s">
        <v>366</v>
      </c>
      <c r="TRT1" s="287" t="s">
        <v>366</v>
      </c>
      <c r="TRU1" s="287" t="s">
        <v>366</v>
      </c>
      <c r="TRV1" s="287" t="s">
        <v>366</v>
      </c>
      <c r="TRW1" s="287" t="s">
        <v>366</v>
      </c>
      <c r="TRX1" s="287" t="s">
        <v>366</v>
      </c>
      <c r="TRY1" s="287" t="s">
        <v>366</v>
      </c>
      <c r="TRZ1" s="287" t="s">
        <v>366</v>
      </c>
      <c r="TSA1" s="287" t="s">
        <v>366</v>
      </c>
      <c r="TSB1" s="287" t="s">
        <v>366</v>
      </c>
      <c r="TSC1" s="287" t="s">
        <v>366</v>
      </c>
      <c r="TSD1" s="287" t="s">
        <v>366</v>
      </c>
      <c r="TSE1" s="287" t="s">
        <v>366</v>
      </c>
      <c r="TSF1" s="287" t="s">
        <v>366</v>
      </c>
      <c r="TSG1" s="287" t="s">
        <v>366</v>
      </c>
      <c r="TSH1" s="287" t="s">
        <v>366</v>
      </c>
      <c r="TSI1" s="287" t="s">
        <v>366</v>
      </c>
      <c r="TSJ1" s="287" t="s">
        <v>366</v>
      </c>
      <c r="TSK1" s="287" t="s">
        <v>366</v>
      </c>
      <c r="TSL1" s="287" t="s">
        <v>366</v>
      </c>
      <c r="TSM1" s="287" t="s">
        <v>366</v>
      </c>
      <c r="TSN1" s="287" t="s">
        <v>366</v>
      </c>
      <c r="TSO1" s="287" t="s">
        <v>366</v>
      </c>
      <c r="TSP1" s="287" t="s">
        <v>366</v>
      </c>
      <c r="TSQ1" s="287" t="s">
        <v>366</v>
      </c>
      <c r="TSR1" s="287" t="s">
        <v>366</v>
      </c>
      <c r="TSS1" s="287" t="s">
        <v>366</v>
      </c>
      <c r="TST1" s="287" t="s">
        <v>366</v>
      </c>
      <c r="TSU1" s="287" t="s">
        <v>366</v>
      </c>
      <c r="TSV1" s="287" t="s">
        <v>366</v>
      </c>
      <c r="TSW1" s="287" t="s">
        <v>366</v>
      </c>
      <c r="TSX1" s="287" t="s">
        <v>366</v>
      </c>
      <c r="TSY1" s="287" t="s">
        <v>366</v>
      </c>
      <c r="TSZ1" s="287" t="s">
        <v>366</v>
      </c>
      <c r="TTA1" s="287" t="s">
        <v>366</v>
      </c>
      <c r="TTB1" s="287" t="s">
        <v>366</v>
      </c>
      <c r="TTC1" s="287" t="s">
        <v>366</v>
      </c>
      <c r="TTD1" s="287" t="s">
        <v>366</v>
      </c>
      <c r="TTE1" s="287" t="s">
        <v>366</v>
      </c>
      <c r="TTF1" s="287" t="s">
        <v>366</v>
      </c>
      <c r="TTG1" s="287" t="s">
        <v>366</v>
      </c>
      <c r="TTH1" s="287" t="s">
        <v>366</v>
      </c>
      <c r="TTI1" s="287" t="s">
        <v>366</v>
      </c>
      <c r="TTJ1" s="287" t="s">
        <v>366</v>
      </c>
      <c r="TTK1" s="287" t="s">
        <v>366</v>
      </c>
      <c r="TTL1" s="287" t="s">
        <v>366</v>
      </c>
      <c r="TTM1" s="287" t="s">
        <v>366</v>
      </c>
      <c r="TTN1" s="287" t="s">
        <v>366</v>
      </c>
      <c r="TTO1" s="287" t="s">
        <v>366</v>
      </c>
      <c r="TTP1" s="287" t="s">
        <v>366</v>
      </c>
      <c r="TTQ1" s="287" t="s">
        <v>366</v>
      </c>
      <c r="TTR1" s="287" t="s">
        <v>366</v>
      </c>
      <c r="TTS1" s="287" t="s">
        <v>366</v>
      </c>
      <c r="TTT1" s="287" t="s">
        <v>366</v>
      </c>
      <c r="TTU1" s="287" t="s">
        <v>366</v>
      </c>
      <c r="TTV1" s="287" t="s">
        <v>366</v>
      </c>
      <c r="TTW1" s="287" t="s">
        <v>366</v>
      </c>
      <c r="TTX1" s="287" t="s">
        <v>366</v>
      </c>
      <c r="TTY1" s="287" t="s">
        <v>366</v>
      </c>
      <c r="TTZ1" s="287" t="s">
        <v>366</v>
      </c>
      <c r="TUA1" s="287" t="s">
        <v>366</v>
      </c>
      <c r="TUB1" s="287" t="s">
        <v>366</v>
      </c>
      <c r="TUC1" s="287" t="s">
        <v>366</v>
      </c>
      <c r="TUD1" s="287" t="s">
        <v>366</v>
      </c>
      <c r="TUE1" s="287" t="s">
        <v>366</v>
      </c>
      <c r="TUF1" s="287" t="s">
        <v>366</v>
      </c>
      <c r="TUG1" s="287" t="s">
        <v>366</v>
      </c>
      <c r="TUH1" s="287" t="s">
        <v>366</v>
      </c>
      <c r="TUI1" s="287" t="s">
        <v>366</v>
      </c>
      <c r="TUJ1" s="287" t="s">
        <v>366</v>
      </c>
      <c r="TUK1" s="287" t="s">
        <v>366</v>
      </c>
      <c r="TUL1" s="287" t="s">
        <v>366</v>
      </c>
      <c r="TUM1" s="287" t="s">
        <v>366</v>
      </c>
      <c r="TUN1" s="287" t="s">
        <v>366</v>
      </c>
      <c r="TUO1" s="287" t="s">
        <v>366</v>
      </c>
      <c r="TUP1" s="287" t="s">
        <v>366</v>
      </c>
      <c r="TUQ1" s="287" t="s">
        <v>366</v>
      </c>
      <c r="TUR1" s="287" t="s">
        <v>366</v>
      </c>
      <c r="TUS1" s="287" t="s">
        <v>366</v>
      </c>
      <c r="TUT1" s="287" t="s">
        <v>366</v>
      </c>
      <c r="TUU1" s="287" t="s">
        <v>366</v>
      </c>
      <c r="TUV1" s="287" t="s">
        <v>366</v>
      </c>
      <c r="TUW1" s="287" t="s">
        <v>366</v>
      </c>
      <c r="TUX1" s="287" t="s">
        <v>366</v>
      </c>
      <c r="TUY1" s="287" t="s">
        <v>366</v>
      </c>
      <c r="TUZ1" s="287" t="s">
        <v>366</v>
      </c>
      <c r="TVA1" s="287" t="s">
        <v>366</v>
      </c>
      <c r="TVB1" s="287" t="s">
        <v>366</v>
      </c>
      <c r="TVC1" s="287" t="s">
        <v>366</v>
      </c>
      <c r="TVD1" s="287" t="s">
        <v>366</v>
      </c>
      <c r="TVE1" s="287" t="s">
        <v>366</v>
      </c>
      <c r="TVF1" s="287" t="s">
        <v>366</v>
      </c>
      <c r="TVG1" s="287" t="s">
        <v>366</v>
      </c>
      <c r="TVH1" s="287" t="s">
        <v>366</v>
      </c>
      <c r="TVI1" s="287" t="s">
        <v>366</v>
      </c>
      <c r="TVJ1" s="287" t="s">
        <v>366</v>
      </c>
      <c r="TVK1" s="287" t="s">
        <v>366</v>
      </c>
      <c r="TVL1" s="287" t="s">
        <v>366</v>
      </c>
      <c r="TVM1" s="287" t="s">
        <v>366</v>
      </c>
      <c r="TVN1" s="287" t="s">
        <v>366</v>
      </c>
      <c r="TVO1" s="287" t="s">
        <v>366</v>
      </c>
      <c r="TVP1" s="287" t="s">
        <v>366</v>
      </c>
      <c r="TVQ1" s="287" t="s">
        <v>366</v>
      </c>
      <c r="TVR1" s="287" t="s">
        <v>366</v>
      </c>
      <c r="TVS1" s="287" t="s">
        <v>366</v>
      </c>
      <c r="TVT1" s="287" t="s">
        <v>366</v>
      </c>
      <c r="TVU1" s="287" t="s">
        <v>366</v>
      </c>
      <c r="TVV1" s="287" t="s">
        <v>366</v>
      </c>
      <c r="TVW1" s="287" t="s">
        <v>366</v>
      </c>
      <c r="TVX1" s="287" t="s">
        <v>366</v>
      </c>
      <c r="TVY1" s="287" t="s">
        <v>366</v>
      </c>
      <c r="TVZ1" s="287" t="s">
        <v>366</v>
      </c>
      <c r="TWA1" s="287" t="s">
        <v>366</v>
      </c>
      <c r="TWB1" s="287" t="s">
        <v>366</v>
      </c>
      <c r="TWC1" s="287" t="s">
        <v>366</v>
      </c>
      <c r="TWD1" s="287" t="s">
        <v>366</v>
      </c>
      <c r="TWE1" s="287" t="s">
        <v>366</v>
      </c>
      <c r="TWF1" s="287" t="s">
        <v>366</v>
      </c>
      <c r="TWG1" s="287" t="s">
        <v>366</v>
      </c>
      <c r="TWH1" s="287" t="s">
        <v>366</v>
      </c>
      <c r="TWI1" s="287" t="s">
        <v>366</v>
      </c>
      <c r="TWJ1" s="287" t="s">
        <v>366</v>
      </c>
      <c r="TWK1" s="287" t="s">
        <v>366</v>
      </c>
      <c r="TWL1" s="287" t="s">
        <v>366</v>
      </c>
      <c r="TWM1" s="287" t="s">
        <v>366</v>
      </c>
      <c r="TWN1" s="287" t="s">
        <v>366</v>
      </c>
      <c r="TWO1" s="287" t="s">
        <v>366</v>
      </c>
      <c r="TWP1" s="287" t="s">
        <v>366</v>
      </c>
      <c r="TWQ1" s="287" t="s">
        <v>366</v>
      </c>
      <c r="TWR1" s="287" t="s">
        <v>366</v>
      </c>
      <c r="TWS1" s="287" t="s">
        <v>366</v>
      </c>
      <c r="TWT1" s="287" t="s">
        <v>366</v>
      </c>
      <c r="TWU1" s="287" t="s">
        <v>366</v>
      </c>
      <c r="TWV1" s="287" t="s">
        <v>366</v>
      </c>
      <c r="TWW1" s="287" t="s">
        <v>366</v>
      </c>
      <c r="TWX1" s="287" t="s">
        <v>366</v>
      </c>
      <c r="TWY1" s="287" t="s">
        <v>366</v>
      </c>
      <c r="TWZ1" s="287" t="s">
        <v>366</v>
      </c>
      <c r="TXA1" s="287" t="s">
        <v>366</v>
      </c>
      <c r="TXB1" s="287" t="s">
        <v>366</v>
      </c>
      <c r="TXC1" s="287" t="s">
        <v>366</v>
      </c>
      <c r="TXD1" s="287" t="s">
        <v>366</v>
      </c>
      <c r="TXE1" s="287" t="s">
        <v>366</v>
      </c>
      <c r="TXF1" s="287" t="s">
        <v>366</v>
      </c>
      <c r="TXG1" s="287" t="s">
        <v>366</v>
      </c>
      <c r="TXH1" s="287" t="s">
        <v>366</v>
      </c>
      <c r="TXI1" s="287" t="s">
        <v>366</v>
      </c>
      <c r="TXJ1" s="287" t="s">
        <v>366</v>
      </c>
      <c r="TXK1" s="287" t="s">
        <v>366</v>
      </c>
      <c r="TXL1" s="287" t="s">
        <v>366</v>
      </c>
      <c r="TXM1" s="287" t="s">
        <v>366</v>
      </c>
      <c r="TXN1" s="287" t="s">
        <v>366</v>
      </c>
      <c r="TXO1" s="287" t="s">
        <v>366</v>
      </c>
      <c r="TXP1" s="287" t="s">
        <v>366</v>
      </c>
      <c r="TXQ1" s="287" t="s">
        <v>366</v>
      </c>
      <c r="TXR1" s="287" t="s">
        <v>366</v>
      </c>
      <c r="TXS1" s="287" t="s">
        <v>366</v>
      </c>
      <c r="TXT1" s="287" t="s">
        <v>366</v>
      </c>
      <c r="TXU1" s="287" t="s">
        <v>366</v>
      </c>
      <c r="TXV1" s="287" t="s">
        <v>366</v>
      </c>
      <c r="TXW1" s="287" t="s">
        <v>366</v>
      </c>
      <c r="TXX1" s="287" t="s">
        <v>366</v>
      </c>
      <c r="TXY1" s="287" t="s">
        <v>366</v>
      </c>
      <c r="TXZ1" s="287" t="s">
        <v>366</v>
      </c>
      <c r="TYA1" s="287" t="s">
        <v>366</v>
      </c>
      <c r="TYB1" s="287" t="s">
        <v>366</v>
      </c>
      <c r="TYC1" s="287" t="s">
        <v>366</v>
      </c>
      <c r="TYD1" s="287" t="s">
        <v>366</v>
      </c>
      <c r="TYE1" s="287" t="s">
        <v>366</v>
      </c>
      <c r="TYF1" s="287" t="s">
        <v>366</v>
      </c>
      <c r="TYG1" s="287" t="s">
        <v>366</v>
      </c>
      <c r="TYH1" s="287" t="s">
        <v>366</v>
      </c>
      <c r="TYI1" s="287" t="s">
        <v>366</v>
      </c>
      <c r="TYJ1" s="287" t="s">
        <v>366</v>
      </c>
      <c r="TYK1" s="287" t="s">
        <v>366</v>
      </c>
      <c r="TYL1" s="287" t="s">
        <v>366</v>
      </c>
      <c r="TYM1" s="287" t="s">
        <v>366</v>
      </c>
      <c r="TYN1" s="287" t="s">
        <v>366</v>
      </c>
      <c r="TYO1" s="287" t="s">
        <v>366</v>
      </c>
      <c r="TYP1" s="287" t="s">
        <v>366</v>
      </c>
      <c r="TYQ1" s="287" t="s">
        <v>366</v>
      </c>
      <c r="TYR1" s="287" t="s">
        <v>366</v>
      </c>
      <c r="TYS1" s="287" t="s">
        <v>366</v>
      </c>
      <c r="TYT1" s="287" t="s">
        <v>366</v>
      </c>
      <c r="TYU1" s="287" t="s">
        <v>366</v>
      </c>
      <c r="TYV1" s="287" t="s">
        <v>366</v>
      </c>
      <c r="TYW1" s="287" t="s">
        <v>366</v>
      </c>
      <c r="TYX1" s="287" t="s">
        <v>366</v>
      </c>
      <c r="TYY1" s="287" t="s">
        <v>366</v>
      </c>
      <c r="TYZ1" s="287" t="s">
        <v>366</v>
      </c>
      <c r="TZA1" s="287" t="s">
        <v>366</v>
      </c>
      <c r="TZB1" s="287" t="s">
        <v>366</v>
      </c>
      <c r="TZC1" s="287" t="s">
        <v>366</v>
      </c>
      <c r="TZD1" s="287" t="s">
        <v>366</v>
      </c>
      <c r="TZE1" s="287" t="s">
        <v>366</v>
      </c>
      <c r="TZF1" s="287" t="s">
        <v>366</v>
      </c>
      <c r="TZG1" s="287" t="s">
        <v>366</v>
      </c>
      <c r="TZH1" s="287" t="s">
        <v>366</v>
      </c>
      <c r="TZI1" s="287" t="s">
        <v>366</v>
      </c>
      <c r="TZJ1" s="287" t="s">
        <v>366</v>
      </c>
      <c r="TZK1" s="287" t="s">
        <v>366</v>
      </c>
      <c r="TZL1" s="287" t="s">
        <v>366</v>
      </c>
      <c r="TZM1" s="287" t="s">
        <v>366</v>
      </c>
      <c r="TZN1" s="287" t="s">
        <v>366</v>
      </c>
      <c r="TZO1" s="287" t="s">
        <v>366</v>
      </c>
      <c r="TZP1" s="287" t="s">
        <v>366</v>
      </c>
      <c r="TZQ1" s="287" t="s">
        <v>366</v>
      </c>
      <c r="TZR1" s="287" t="s">
        <v>366</v>
      </c>
      <c r="TZS1" s="287" t="s">
        <v>366</v>
      </c>
      <c r="TZT1" s="287" t="s">
        <v>366</v>
      </c>
      <c r="TZU1" s="287" t="s">
        <v>366</v>
      </c>
      <c r="TZV1" s="287" t="s">
        <v>366</v>
      </c>
      <c r="TZW1" s="287" t="s">
        <v>366</v>
      </c>
      <c r="TZX1" s="287" t="s">
        <v>366</v>
      </c>
      <c r="TZY1" s="287" t="s">
        <v>366</v>
      </c>
      <c r="TZZ1" s="287" t="s">
        <v>366</v>
      </c>
      <c r="UAA1" s="287" t="s">
        <v>366</v>
      </c>
      <c r="UAB1" s="287" t="s">
        <v>366</v>
      </c>
      <c r="UAC1" s="287" t="s">
        <v>366</v>
      </c>
      <c r="UAD1" s="287" t="s">
        <v>366</v>
      </c>
      <c r="UAE1" s="287" t="s">
        <v>366</v>
      </c>
      <c r="UAF1" s="287" t="s">
        <v>366</v>
      </c>
      <c r="UAG1" s="287" t="s">
        <v>366</v>
      </c>
      <c r="UAH1" s="287" t="s">
        <v>366</v>
      </c>
      <c r="UAI1" s="287" t="s">
        <v>366</v>
      </c>
      <c r="UAJ1" s="287" t="s">
        <v>366</v>
      </c>
      <c r="UAK1" s="287" t="s">
        <v>366</v>
      </c>
      <c r="UAL1" s="287" t="s">
        <v>366</v>
      </c>
      <c r="UAM1" s="287" t="s">
        <v>366</v>
      </c>
      <c r="UAN1" s="287" t="s">
        <v>366</v>
      </c>
      <c r="UAO1" s="287" t="s">
        <v>366</v>
      </c>
      <c r="UAP1" s="287" t="s">
        <v>366</v>
      </c>
      <c r="UAQ1" s="287" t="s">
        <v>366</v>
      </c>
      <c r="UAR1" s="287" t="s">
        <v>366</v>
      </c>
      <c r="UAS1" s="287" t="s">
        <v>366</v>
      </c>
      <c r="UAT1" s="287" t="s">
        <v>366</v>
      </c>
      <c r="UAU1" s="287" t="s">
        <v>366</v>
      </c>
      <c r="UAV1" s="287" t="s">
        <v>366</v>
      </c>
      <c r="UAW1" s="287" t="s">
        <v>366</v>
      </c>
      <c r="UAX1" s="287" t="s">
        <v>366</v>
      </c>
      <c r="UAY1" s="287" t="s">
        <v>366</v>
      </c>
      <c r="UAZ1" s="287" t="s">
        <v>366</v>
      </c>
      <c r="UBA1" s="287" t="s">
        <v>366</v>
      </c>
      <c r="UBB1" s="287" t="s">
        <v>366</v>
      </c>
      <c r="UBC1" s="287" t="s">
        <v>366</v>
      </c>
      <c r="UBD1" s="287" t="s">
        <v>366</v>
      </c>
      <c r="UBE1" s="287" t="s">
        <v>366</v>
      </c>
      <c r="UBF1" s="287" t="s">
        <v>366</v>
      </c>
      <c r="UBG1" s="287" t="s">
        <v>366</v>
      </c>
      <c r="UBH1" s="287" t="s">
        <v>366</v>
      </c>
      <c r="UBI1" s="287" t="s">
        <v>366</v>
      </c>
      <c r="UBJ1" s="287" t="s">
        <v>366</v>
      </c>
      <c r="UBK1" s="287" t="s">
        <v>366</v>
      </c>
      <c r="UBL1" s="287" t="s">
        <v>366</v>
      </c>
      <c r="UBM1" s="287" t="s">
        <v>366</v>
      </c>
      <c r="UBN1" s="287" t="s">
        <v>366</v>
      </c>
      <c r="UBO1" s="287" t="s">
        <v>366</v>
      </c>
      <c r="UBP1" s="287" t="s">
        <v>366</v>
      </c>
      <c r="UBQ1" s="287" t="s">
        <v>366</v>
      </c>
      <c r="UBR1" s="287" t="s">
        <v>366</v>
      </c>
      <c r="UBS1" s="287" t="s">
        <v>366</v>
      </c>
      <c r="UBT1" s="287" t="s">
        <v>366</v>
      </c>
      <c r="UBU1" s="287" t="s">
        <v>366</v>
      </c>
      <c r="UBV1" s="287" t="s">
        <v>366</v>
      </c>
      <c r="UBW1" s="287" t="s">
        <v>366</v>
      </c>
      <c r="UBX1" s="287" t="s">
        <v>366</v>
      </c>
      <c r="UBY1" s="287" t="s">
        <v>366</v>
      </c>
      <c r="UBZ1" s="287" t="s">
        <v>366</v>
      </c>
      <c r="UCA1" s="287" t="s">
        <v>366</v>
      </c>
      <c r="UCB1" s="287" t="s">
        <v>366</v>
      </c>
      <c r="UCC1" s="287" t="s">
        <v>366</v>
      </c>
      <c r="UCD1" s="287" t="s">
        <v>366</v>
      </c>
      <c r="UCE1" s="287" t="s">
        <v>366</v>
      </c>
      <c r="UCF1" s="287" t="s">
        <v>366</v>
      </c>
      <c r="UCG1" s="287" t="s">
        <v>366</v>
      </c>
      <c r="UCH1" s="287" t="s">
        <v>366</v>
      </c>
      <c r="UCI1" s="287" t="s">
        <v>366</v>
      </c>
      <c r="UCJ1" s="287" t="s">
        <v>366</v>
      </c>
      <c r="UCK1" s="287" t="s">
        <v>366</v>
      </c>
      <c r="UCL1" s="287" t="s">
        <v>366</v>
      </c>
      <c r="UCM1" s="287" t="s">
        <v>366</v>
      </c>
      <c r="UCN1" s="287" t="s">
        <v>366</v>
      </c>
      <c r="UCO1" s="287" t="s">
        <v>366</v>
      </c>
      <c r="UCP1" s="287" t="s">
        <v>366</v>
      </c>
      <c r="UCQ1" s="287" t="s">
        <v>366</v>
      </c>
      <c r="UCR1" s="287" t="s">
        <v>366</v>
      </c>
      <c r="UCS1" s="287" t="s">
        <v>366</v>
      </c>
      <c r="UCT1" s="287" t="s">
        <v>366</v>
      </c>
      <c r="UCU1" s="287" t="s">
        <v>366</v>
      </c>
      <c r="UCV1" s="287" t="s">
        <v>366</v>
      </c>
      <c r="UCW1" s="287" t="s">
        <v>366</v>
      </c>
      <c r="UCX1" s="287" t="s">
        <v>366</v>
      </c>
      <c r="UCY1" s="287" t="s">
        <v>366</v>
      </c>
      <c r="UCZ1" s="287" t="s">
        <v>366</v>
      </c>
      <c r="UDA1" s="287" t="s">
        <v>366</v>
      </c>
      <c r="UDB1" s="287" t="s">
        <v>366</v>
      </c>
      <c r="UDC1" s="287" t="s">
        <v>366</v>
      </c>
      <c r="UDD1" s="287" t="s">
        <v>366</v>
      </c>
      <c r="UDE1" s="287" t="s">
        <v>366</v>
      </c>
      <c r="UDF1" s="287" t="s">
        <v>366</v>
      </c>
      <c r="UDG1" s="287" t="s">
        <v>366</v>
      </c>
      <c r="UDH1" s="287" t="s">
        <v>366</v>
      </c>
      <c r="UDI1" s="287" t="s">
        <v>366</v>
      </c>
      <c r="UDJ1" s="287" t="s">
        <v>366</v>
      </c>
      <c r="UDK1" s="287" t="s">
        <v>366</v>
      </c>
      <c r="UDL1" s="287" t="s">
        <v>366</v>
      </c>
      <c r="UDM1" s="287" t="s">
        <v>366</v>
      </c>
      <c r="UDN1" s="287" t="s">
        <v>366</v>
      </c>
      <c r="UDO1" s="287" t="s">
        <v>366</v>
      </c>
      <c r="UDP1" s="287" t="s">
        <v>366</v>
      </c>
      <c r="UDQ1" s="287" t="s">
        <v>366</v>
      </c>
      <c r="UDR1" s="287" t="s">
        <v>366</v>
      </c>
      <c r="UDS1" s="287" t="s">
        <v>366</v>
      </c>
      <c r="UDT1" s="287" t="s">
        <v>366</v>
      </c>
      <c r="UDU1" s="287" t="s">
        <v>366</v>
      </c>
      <c r="UDV1" s="287" t="s">
        <v>366</v>
      </c>
      <c r="UDW1" s="287" t="s">
        <v>366</v>
      </c>
      <c r="UDX1" s="287" t="s">
        <v>366</v>
      </c>
      <c r="UDY1" s="287" t="s">
        <v>366</v>
      </c>
      <c r="UDZ1" s="287" t="s">
        <v>366</v>
      </c>
      <c r="UEA1" s="287" t="s">
        <v>366</v>
      </c>
      <c r="UEB1" s="287" t="s">
        <v>366</v>
      </c>
      <c r="UEC1" s="287" t="s">
        <v>366</v>
      </c>
      <c r="UED1" s="287" t="s">
        <v>366</v>
      </c>
      <c r="UEE1" s="287" t="s">
        <v>366</v>
      </c>
      <c r="UEF1" s="287" t="s">
        <v>366</v>
      </c>
      <c r="UEG1" s="287" t="s">
        <v>366</v>
      </c>
      <c r="UEH1" s="287" t="s">
        <v>366</v>
      </c>
      <c r="UEI1" s="287" t="s">
        <v>366</v>
      </c>
      <c r="UEJ1" s="287" t="s">
        <v>366</v>
      </c>
      <c r="UEK1" s="287" t="s">
        <v>366</v>
      </c>
      <c r="UEL1" s="287" t="s">
        <v>366</v>
      </c>
      <c r="UEM1" s="287" t="s">
        <v>366</v>
      </c>
      <c r="UEN1" s="287" t="s">
        <v>366</v>
      </c>
      <c r="UEO1" s="287" t="s">
        <v>366</v>
      </c>
      <c r="UEP1" s="287" t="s">
        <v>366</v>
      </c>
      <c r="UEQ1" s="287" t="s">
        <v>366</v>
      </c>
      <c r="UER1" s="287" t="s">
        <v>366</v>
      </c>
      <c r="UES1" s="287" t="s">
        <v>366</v>
      </c>
      <c r="UET1" s="287" t="s">
        <v>366</v>
      </c>
      <c r="UEU1" s="287" t="s">
        <v>366</v>
      </c>
      <c r="UEV1" s="287" t="s">
        <v>366</v>
      </c>
      <c r="UEW1" s="287" t="s">
        <v>366</v>
      </c>
      <c r="UEX1" s="287" t="s">
        <v>366</v>
      </c>
      <c r="UEY1" s="287" t="s">
        <v>366</v>
      </c>
      <c r="UEZ1" s="287" t="s">
        <v>366</v>
      </c>
      <c r="UFA1" s="287" t="s">
        <v>366</v>
      </c>
      <c r="UFB1" s="287" t="s">
        <v>366</v>
      </c>
      <c r="UFC1" s="287" t="s">
        <v>366</v>
      </c>
      <c r="UFD1" s="287" t="s">
        <v>366</v>
      </c>
      <c r="UFE1" s="287" t="s">
        <v>366</v>
      </c>
      <c r="UFF1" s="287" t="s">
        <v>366</v>
      </c>
      <c r="UFG1" s="287" t="s">
        <v>366</v>
      </c>
      <c r="UFH1" s="287" t="s">
        <v>366</v>
      </c>
      <c r="UFI1" s="287" t="s">
        <v>366</v>
      </c>
      <c r="UFJ1" s="287" t="s">
        <v>366</v>
      </c>
      <c r="UFK1" s="287" t="s">
        <v>366</v>
      </c>
      <c r="UFL1" s="287" t="s">
        <v>366</v>
      </c>
      <c r="UFM1" s="287" t="s">
        <v>366</v>
      </c>
      <c r="UFN1" s="287" t="s">
        <v>366</v>
      </c>
      <c r="UFO1" s="287" t="s">
        <v>366</v>
      </c>
      <c r="UFP1" s="287" t="s">
        <v>366</v>
      </c>
      <c r="UFQ1" s="287" t="s">
        <v>366</v>
      </c>
      <c r="UFR1" s="287" t="s">
        <v>366</v>
      </c>
      <c r="UFS1" s="287" t="s">
        <v>366</v>
      </c>
      <c r="UFT1" s="287" t="s">
        <v>366</v>
      </c>
      <c r="UFU1" s="287" t="s">
        <v>366</v>
      </c>
      <c r="UFV1" s="287" t="s">
        <v>366</v>
      </c>
      <c r="UFW1" s="287" t="s">
        <v>366</v>
      </c>
      <c r="UFX1" s="287" t="s">
        <v>366</v>
      </c>
      <c r="UFY1" s="287" t="s">
        <v>366</v>
      </c>
      <c r="UFZ1" s="287" t="s">
        <v>366</v>
      </c>
      <c r="UGA1" s="287" t="s">
        <v>366</v>
      </c>
      <c r="UGB1" s="287" t="s">
        <v>366</v>
      </c>
      <c r="UGC1" s="287" t="s">
        <v>366</v>
      </c>
      <c r="UGD1" s="287" t="s">
        <v>366</v>
      </c>
      <c r="UGE1" s="287" t="s">
        <v>366</v>
      </c>
      <c r="UGF1" s="287" t="s">
        <v>366</v>
      </c>
      <c r="UGG1" s="287" t="s">
        <v>366</v>
      </c>
      <c r="UGH1" s="287" t="s">
        <v>366</v>
      </c>
      <c r="UGI1" s="287" t="s">
        <v>366</v>
      </c>
      <c r="UGJ1" s="287" t="s">
        <v>366</v>
      </c>
      <c r="UGK1" s="287" t="s">
        <v>366</v>
      </c>
      <c r="UGL1" s="287" t="s">
        <v>366</v>
      </c>
      <c r="UGM1" s="287" t="s">
        <v>366</v>
      </c>
      <c r="UGN1" s="287" t="s">
        <v>366</v>
      </c>
      <c r="UGO1" s="287" t="s">
        <v>366</v>
      </c>
      <c r="UGP1" s="287" t="s">
        <v>366</v>
      </c>
      <c r="UGQ1" s="287" t="s">
        <v>366</v>
      </c>
      <c r="UGR1" s="287" t="s">
        <v>366</v>
      </c>
      <c r="UGS1" s="287" t="s">
        <v>366</v>
      </c>
      <c r="UGT1" s="287" t="s">
        <v>366</v>
      </c>
      <c r="UGU1" s="287" t="s">
        <v>366</v>
      </c>
      <c r="UGV1" s="287" t="s">
        <v>366</v>
      </c>
      <c r="UGW1" s="287" t="s">
        <v>366</v>
      </c>
      <c r="UGX1" s="287" t="s">
        <v>366</v>
      </c>
      <c r="UGY1" s="287" t="s">
        <v>366</v>
      </c>
      <c r="UGZ1" s="287" t="s">
        <v>366</v>
      </c>
      <c r="UHA1" s="287" t="s">
        <v>366</v>
      </c>
      <c r="UHB1" s="287" t="s">
        <v>366</v>
      </c>
      <c r="UHC1" s="287" t="s">
        <v>366</v>
      </c>
      <c r="UHD1" s="287" t="s">
        <v>366</v>
      </c>
      <c r="UHE1" s="287" t="s">
        <v>366</v>
      </c>
      <c r="UHF1" s="287" t="s">
        <v>366</v>
      </c>
      <c r="UHG1" s="287" t="s">
        <v>366</v>
      </c>
      <c r="UHH1" s="287" t="s">
        <v>366</v>
      </c>
      <c r="UHI1" s="287" t="s">
        <v>366</v>
      </c>
      <c r="UHJ1" s="287" t="s">
        <v>366</v>
      </c>
      <c r="UHK1" s="287" t="s">
        <v>366</v>
      </c>
      <c r="UHL1" s="287" t="s">
        <v>366</v>
      </c>
      <c r="UHM1" s="287" t="s">
        <v>366</v>
      </c>
      <c r="UHN1" s="287" t="s">
        <v>366</v>
      </c>
      <c r="UHO1" s="287" t="s">
        <v>366</v>
      </c>
      <c r="UHP1" s="287" t="s">
        <v>366</v>
      </c>
      <c r="UHQ1" s="287" t="s">
        <v>366</v>
      </c>
      <c r="UHR1" s="287" t="s">
        <v>366</v>
      </c>
      <c r="UHS1" s="287" t="s">
        <v>366</v>
      </c>
      <c r="UHT1" s="287" t="s">
        <v>366</v>
      </c>
      <c r="UHU1" s="287" t="s">
        <v>366</v>
      </c>
      <c r="UHV1" s="287" t="s">
        <v>366</v>
      </c>
      <c r="UHW1" s="287" t="s">
        <v>366</v>
      </c>
      <c r="UHX1" s="287" t="s">
        <v>366</v>
      </c>
      <c r="UHY1" s="287" t="s">
        <v>366</v>
      </c>
      <c r="UHZ1" s="287" t="s">
        <v>366</v>
      </c>
      <c r="UIA1" s="287" t="s">
        <v>366</v>
      </c>
      <c r="UIB1" s="287" t="s">
        <v>366</v>
      </c>
      <c r="UIC1" s="287" t="s">
        <v>366</v>
      </c>
      <c r="UID1" s="287" t="s">
        <v>366</v>
      </c>
      <c r="UIE1" s="287" t="s">
        <v>366</v>
      </c>
      <c r="UIF1" s="287" t="s">
        <v>366</v>
      </c>
      <c r="UIG1" s="287" t="s">
        <v>366</v>
      </c>
      <c r="UIH1" s="287" t="s">
        <v>366</v>
      </c>
      <c r="UII1" s="287" t="s">
        <v>366</v>
      </c>
      <c r="UIJ1" s="287" t="s">
        <v>366</v>
      </c>
      <c r="UIK1" s="287" t="s">
        <v>366</v>
      </c>
      <c r="UIL1" s="287" t="s">
        <v>366</v>
      </c>
      <c r="UIM1" s="287" t="s">
        <v>366</v>
      </c>
      <c r="UIN1" s="287" t="s">
        <v>366</v>
      </c>
      <c r="UIO1" s="287" t="s">
        <v>366</v>
      </c>
      <c r="UIP1" s="287" t="s">
        <v>366</v>
      </c>
      <c r="UIQ1" s="287" t="s">
        <v>366</v>
      </c>
      <c r="UIR1" s="287" t="s">
        <v>366</v>
      </c>
      <c r="UIS1" s="287" t="s">
        <v>366</v>
      </c>
      <c r="UIT1" s="287" t="s">
        <v>366</v>
      </c>
      <c r="UIU1" s="287" t="s">
        <v>366</v>
      </c>
      <c r="UIV1" s="287" t="s">
        <v>366</v>
      </c>
      <c r="UIW1" s="287" t="s">
        <v>366</v>
      </c>
      <c r="UIX1" s="287" t="s">
        <v>366</v>
      </c>
      <c r="UIY1" s="287" t="s">
        <v>366</v>
      </c>
      <c r="UIZ1" s="287" t="s">
        <v>366</v>
      </c>
      <c r="UJA1" s="287" t="s">
        <v>366</v>
      </c>
      <c r="UJB1" s="287" t="s">
        <v>366</v>
      </c>
      <c r="UJC1" s="287" t="s">
        <v>366</v>
      </c>
      <c r="UJD1" s="287" t="s">
        <v>366</v>
      </c>
      <c r="UJE1" s="287" t="s">
        <v>366</v>
      </c>
      <c r="UJF1" s="287" t="s">
        <v>366</v>
      </c>
      <c r="UJG1" s="287" t="s">
        <v>366</v>
      </c>
      <c r="UJH1" s="287" t="s">
        <v>366</v>
      </c>
      <c r="UJI1" s="287" t="s">
        <v>366</v>
      </c>
      <c r="UJJ1" s="287" t="s">
        <v>366</v>
      </c>
      <c r="UJK1" s="287" t="s">
        <v>366</v>
      </c>
      <c r="UJL1" s="287" t="s">
        <v>366</v>
      </c>
      <c r="UJM1" s="287" t="s">
        <v>366</v>
      </c>
      <c r="UJN1" s="287" t="s">
        <v>366</v>
      </c>
      <c r="UJO1" s="287" t="s">
        <v>366</v>
      </c>
      <c r="UJP1" s="287" t="s">
        <v>366</v>
      </c>
      <c r="UJQ1" s="287" t="s">
        <v>366</v>
      </c>
      <c r="UJR1" s="287" t="s">
        <v>366</v>
      </c>
      <c r="UJS1" s="287" t="s">
        <v>366</v>
      </c>
      <c r="UJT1" s="287" t="s">
        <v>366</v>
      </c>
      <c r="UJU1" s="287" t="s">
        <v>366</v>
      </c>
      <c r="UJV1" s="287" t="s">
        <v>366</v>
      </c>
      <c r="UJW1" s="287" t="s">
        <v>366</v>
      </c>
      <c r="UJX1" s="287" t="s">
        <v>366</v>
      </c>
      <c r="UJY1" s="287" t="s">
        <v>366</v>
      </c>
      <c r="UJZ1" s="287" t="s">
        <v>366</v>
      </c>
      <c r="UKA1" s="287" t="s">
        <v>366</v>
      </c>
      <c r="UKB1" s="287" t="s">
        <v>366</v>
      </c>
      <c r="UKC1" s="287" t="s">
        <v>366</v>
      </c>
      <c r="UKD1" s="287" t="s">
        <v>366</v>
      </c>
      <c r="UKE1" s="287" t="s">
        <v>366</v>
      </c>
      <c r="UKF1" s="287" t="s">
        <v>366</v>
      </c>
      <c r="UKG1" s="287" t="s">
        <v>366</v>
      </c>
      <c r="UKH1" s="287" t="s">
        <v>366</v>
      </c>
      <c r="UKI1" s="287" t="s">
        <v>366</v>
      </c>
      <c r="UKJ1" s="287" t="s">
        <v>366</v>
      </c>
      <c r="UKK1" s="287" t="s">
        <v>366</v>
      </c>
      <c r="UKL1" s="287" t="s">
        <v>366</v>
      </c>
      <c r="UKM1" s="287" t="s">
        <v>366</v>
      </c>
      <c r="UKN1" s="287" t="s">
        <v>366</v>
      </c>
      <c r="UKO1" s="287" t="s">
        <v>366</v>
      </c>
      <c r="UKP1" s="287" t="s">
        <v>366</v>
      </c>
      <c r="UKQ1" s="287" t="s">
        <v>366</v>
      </c>
      <c r="UKR1" s="287" t="s">
        <v>366</v>
      </c>
      <c r="UKS1" s="287" t="s">
        <v>366</v>
      </c>
      <c r="UKT1" s="287" t="s">
        <v>366</v>
      </c>
      <c r="UKU1" s="287" t="s">
        <v>366</v>
      </c>
      <c r="UKV1" s="287" t="s">
        <v>366</v>
      </c>
      <c r="UKW1" s="287" t="s">
        <v>366</v>
      </c>
      <c r="UKX1" s="287" t="s">
        <v>366</v>
      </c>
      <c r="UKY1" s="287" t="s">
        <v>366</v>
      </c>
      <c r="UKZ1" s="287" t="s">
        <v>366</v>
      </c>
      <c r="ULA1" s="287" t="s">
        <v>366</v>
      </c>
      <c r="ULB1" s="287" t="s">
        <v>366</v>
      </c>
      <c r="ULC1" s="287" t="s">
        <v>366</v>
      </c>
      <c r="ULD1" s="287" t="s">
        <v>366</v>
      </c>
      <c r="ULE1" s="287" t="s">
        <v>366</v>
      </c>
      <c r="ULF1" s="287" t="s">
        <v>366</v>
      </c>
      <c r="ULG1" s="287" t="s">
        <v>366</v>
      </c>
      <c r="ULH1" s="287" t="s">
        <v>366</v>
      </c>
      <c r="ULI1" s="287" t="s">
        <v>366</v>
      </c>
      <c r="ULJ1" s="287" t="s">
        <v>366</v>
      </c>
      <c r="ULK1" s="287" t="s">
        <v>366</v>
      </c>
      <c r="ULL1" s="287" t="s">
        <v>366</v>
      </c>
      <c r="ULM1" s="287" t="s">
        <v>366</v>
      </c>
      <c r="ULN1" s="287" t="s">
        <v>366</v>
      </c>
      <c r="ULO1" s="287" t="s">
        <v>366</v>
      </c>
      <c r="ULP1" s="287" t="s">
        <v>366</v>
      </c>
      <c r="ULQ1" s="287" t="s">
        <v>366</v>
      </c>
      <c r="ULR1" s="287" t="s">
        <v>366</v>
      </c>
      <c r="ULS1" s="287" t="s">
        <v>366</v>
      </c>
      <c r="ULT1" s="287" t="s">
        <v>366</v>
      </c>
      <c r="ULU1" s="287" t="s">
        <v>366</v>
      </c>
      <c r="ULV1" s="287" t="s">
        <v>366</v>
      </c>
      <c r="ULW1" s="287" t="s">
        <v>366</v>
      </c>
      <c r="ULX1" s="287" t="s">
        <v>366</v>
      </c>
      <c r="ULY1" s="287" t="s">
        <v>366</v>
      </c>
      <c r="ULZ1" s="287" t="s">
        <v>366</v>
      </c>
      <c r="UMA1" s="287" t="s">
        <v>366</v>
      </c>
      <c r="UMB1" s="287" t="s">
        <v>366</v>
      </c>
      <c r="UMC1" s="287" t="s">
        <v>366</v>
      </c>
      <c r="UMD1" s="287" t="s">
        <v>366</v>
      </c>
      <c r="UME1" s="287" t="s">
        <v>366</v>
      </c>
      <c r="UMF1" s="287" t="s">
        <v>366</v>
      </c>
      <c r="UMG1" s="287" t="s">
        <v>366</v>
      </c>
      <c r="UMH1" s="287" t="s">
        <v>366</v>
      </c>
      <c r="UMI1" s="287" t="s">
        <v>366</v>
      </c>
      <c r="UMJ1" s="287" t="s">
        <v>366</v>
      </c>
      <c r="UMK1" s="287" t="s">
        <v>366</v>
      </c>
      <c r="UML1" s="287" t="s">
        <v>366</v>
      </c>
      <c r="UMM1" s="287" t="s">
        <v>366</v>
      </c>
      <c r="UMN1" s="287" t="s">
        <v>366</v>
      </c>
      <c r="UMO1" s="287" t="s">
        <v>366</v>
      </c>
      <c r="UMP1" s="287" t="s">
        <v>366</v>
      </c>
      <c r="UMQ1" s="287" t="s">
        <v>366</v>
      </c>
      <c r="UMR1" s="287" t="s">
        <v>366</v>
      </c>
      <c r="UMS1" s="287" t="s">
        <v>366</v>
      </c>
      <c r="UMT1" s="287" t="s">
        <v>366</v>
      </c>
      <c r="UMU1" s="287" t="s">
        <v>366</v>
      </c>
      <c r="UMV1" s="287" t="s">
        <v>366</v>
      </c>
      <c r="UMW1" s="287" t="s">
        <v>366</v>
      </c>
      <c r="UMX1" s="287" t="s">
        <v>366</v>
      </c>
      <c r="UMY1" s="287" t="s">
        <v>366</v>
      </c>
      <c r="UMZ1" s="287" t="s">
        <v>366</v>
      </c>
      <c r="UNA1" s="287" t="s">
        <v>366</v>
      </c>
      <c r="UNB1" s="287" t="s">
        <v>366</v>
      </c>
      <c r="UNC1" s="287" t="s">
        <v>366</v>
      </c>
      <c r="UND1" s="287" t="s">
        <v>366</v>
      </c>
      <c r="UNE1" s="287" t="s">
        <v>366</v>
      </c>
      <c r="UNF1" s="287" t="s">
        <v>366</v>
      </c>
      <c r="UNG1" s="287" t="s">
        <v>366</v>
      </c>
      <c r="UNH1" s="287" t="s">
        <v>366</v>
      </c>
      <c r="UNI1" s="287" t="s">
        <v>366</v>
      </c>
      <c r="UNJ1" s="287" t="s">
        <v>366</v>
      </c>
      <c r="UNK1" s="287" t="s">
        <v>366</v>
      </c>
      <c r="UNL1" s="287" t="s">
        <v>366</v>
      </c>
      <c r="UNM1" s="287" t="s">
        <v>366</v>
      </c>
      <c r="UNN1" s="287" t="s">
        <v>366</v>
      </c>
      <c r="UNO1" s="287" t="s">
        <v>366</v>
      </c>
      <c r="UNP1" s="287" t="s">
        <v>366</v>
      </c>
      <c r="UNQ1" s="287" t="s">
        <v>366</v>
      </c>
      <c r="UNR1" s="287" t="s">
        <v>366</v>
      </c>
      <c r="UNS1" s="287" t="s">
        <v>366</v>
      </c>
      <c r="UNT1" s="287" t="s">
        <v>366</v>
      </c>
      <c r="UNU1" s="287" t="s">
        <v>366</v>
      </c>
      <c r="UNV1" s="287" t="s">
        <v>366</v>
      </c>
      <c r="UNW1" s="287" t="s">
        <v>366</v>
      </c>
      <c r="UNX1" s="287" t="s">
        <v>366</v>
      </c>
      <c r="UNY1" s="287" t="s">
        <v>366</v>
      </c>
      <c r="UNZ1" s="287" t="s">
        <v>366</v>
      </c>
      <c r="UOA1" s="287" t="s">
        <v>366</v>
      </c>
      <c r="UOB1" s="287" t="s">
        <v>366</v>
      </c>
      <c r="UOC1" s="287" t="s">
        <v>366</v>
      </c>
      <c r="UOD1" s="287" t="s">
        <v>366</v>
      </c>
      <c r="UOE1" s="287" t="s">
        <v>366</v>
      </c>
      <c r="UOF1" s="287" t="s">
        <v>366</v>
      </c>
      <c r="UOG1" s="287" t="s">
        <v>366</v>
      </c>
      <c r="UOH1" s="287" t="s">
        <v>366</v>
      </c>
      <c r="UOI1" s="287" t="s">
        <v>366</v>
      </c>
      <c r="UOJ1" s="287" t="s">
        <v>366</v>
      </c>
      <c r="UOK1" s="287" t="s">
        <v>366</v>
      </c>
      <c r="UOL1" s="287" t="s">
        <v>366</v>
      </c>
      <c r="UOM1" s="287" t="s">
        <v>366</v>
      </c>
      <c r="UON1" s="287" t="s">
        <v>366</v>
      </c>
      <c r="UOO1" s="287" t="s">
        <v>366</v>
      </c>
      <c r="UOP1" s="287" t="s">
        <v>366</v>
      </c>
      <c r="UOQ1" s="287" t="s">
        <v>366</v>
      </c>
      <c r="UOR1" s="287" t="s">
        <v>366</v>
      </c>
      <c r="UOS1" s="287" t="s">
        <v>366</v>
      </c>
      <c r="UOT1" s="287" t="s">
        <v>366</v>
      </c>
      <c r="UOU1" s="287" t="s">
        <v>366</v>
      </c>
      <c r="UOV1" s="287" t="s">
        <v>366</v>
      </c>
      <c r="UOW1" s="287" t="s">
        <v>366</v>
      </c>
      <c r="UOX1" s="287" t="s">
        <v>366</v>
      </c>
      <c r="UOY1" s="287" t="s">
        <v>366</v>
      </c>
      <c r="UOZ1" s="287" t="s">
        <v>366</v>
      </c>
      <c r="UPA1" s="287" t="s">
        <v>366</v>
      </c>
      <c r="UPB1" s="287" t="s">
        <v>366</v>
      </c>
      <c r="UPC1" s="287" t="s">
        <v>366</v>
      </c>
      <c r="UPD1" s="287" t="s">
        <v>366</v>
      </c>
      <c r="UPE1" s="287" t="s">
        <v>366</v>
      </c>
      <c r="UPF1" s="287" t="s">
        <v>366</v>
      </c>
      <c r="UPG1" s="287" t="s">
        <v>366</v>
      </c>
      <c r="UPH1" s="287" t="s">
        <v>366</v>
      </c>
      <c r="UPI1" s="287" t="s">
        <v>366</v>
      </c>
      <c r="UPJ1" s="287" t="s">
        <v>366</v>
      </c>
      <c r="UPK1" s="287" t="s">
        <v>366</v>
      </c>
      <c r="UPL1" s="287" t="s">
        <v>366</v>
      </c>
      <c r="UPM1" s="287" t="s">
        <v>366</v>
      </c>
      <c r="UPN1" s="287" t="s">
        <v>366</v>
      </c>
      <c r="UPO1" s="287" t="s">
        <v>366</v>
      </c>
      <c r="UPP1" s="287" t="s">
        <v>366</v>
      </c>
      <c r="UPQ1" s="287" t="s">
        <v>366</v>
      </c>
      <c r="UPR1" s="287" t="s">
        <v>366</v>
      </c>
      <c r="UPS1" s="287" t="s">
        <v>366</v>
      </c>
      <c r="UPT1" s="287" t="s">
        <v>366</v>
      </c>
      <c r="UPU1" s="287" t="s">
        <v>366</v>
      </c>
      <c r="UPV1" s="287" t="s">
        <v>366</v>
      </c>
      <c r="UPW1" s="287" t="s">
        <v>366</v>
      </c>
      <c r="UPX1" s="287" t="s">
        <v>366</v>
      </c>
      <c r="UPY1" s="287" t="s">
        <v>366</v>
      </c>
      <c r="UPZ1" s="287" t="s">
        <v>366</v>
      </c>
      <c r="UQA1" s="287" t="s">
        <v>366</v>
      </c>
      <c r="UQB1" s="287" t="s">
        <v>366</v>
      </c>
      <c r="UQC1" s="287" t="s">
        <v>366</v>
      </c>
      <c r="UQD1" s="287" t="s">
        <v>366</v>
      </c>
      <c r="UQE1" s="287" t="s">
        <v>366</v>
      </c>
      <c r="UQF1" s="287" t="s">
        <v>366</v>
      </c>
      <c r="UQG1" s="287" t="s">
        <v>366</v>
      </c>
      <c r="UQH1" s="287" t="s">
        <v>366</v>
      </c>
      <c r="UQI1" s="287" t="s">
        <v>366</v>
      </c>
      <c r="UQJ1" s="287" t="s">
        <v>366</v>
      </c>
      <c r="UQK1" s="287" t="s">
        <v>366</v>
      </c>
      <c r="UQL1" s="287" t="s">
        <v>366</v>
      </c>
      <c r="UQM1" s="287" t="s">
        <v>366</v>
      </c>
      <c r="UQN1" s="287" t="s">
        <v>366</v>
      </c>
      <c r="UQO1" s="287" t="s">
        <v>366</v>
      </c>
      <c r="UQP1" s="287" t="s">
        <v>366</v>
      </c>
      <c r="UQQ1" s="287" t="s">
        <v>366</v>
      </c>
      <c r="UQR1" s="287" t="s">
        <v>366</v>
      </c>
      <c r="UQS1" s="287" t="s">
        <v>366</v>
      </c>
      <c r="UQT1" s="287" t="s">
        <v>366</v>
      </c>
      <c r="UQU1" s="287" t="s">
        <v>366</v>
      </c>
      <c r="UQV1" s="287" t="s">
        <v>366</v>
      </c>
      <c r="UQW1" s="287" t="s">
        <v>366</v>
      </c>
      <c r="UQX1" s="287" t="s">
        <v>366</v>
      </c>
      <c r="UQY1" s="287" t="s">
        <v>366</v>
      </c>
      <c r="UQZ1" s="287" t="s">
        <v>366</v>
      </c>
      <c r="URA1" s="287" t="s">
        <v>366</v>
      </c>
      <c r="URB1" s="287" t="s">
        <v>366</v>
      </c>
      <c r="URC1" s="287" t="s">
        <v>366</v>
      </c>
      <c r="URD1" s="287" t="s">
        <v>366</v>
      </c>
      <c r="URE1" s="287" t="s">
        <v>366</v>
      </c>
      <c r="URF1" s="287" t="s">
        <v>366</v>
      </c>
      <c r="URG1" s="287" t="s">
        <v>366</v>
      </c>
      <c r="URH1" s="287" t="s">
        <v>366</v>
      </c>
      <c r="URI1" s="287" t="s">
        <v>366</v>
      </c>
      <c r="URJ1" s="287" t="s">
        <v>366</v>
      </c>
      <c r="URK1" s="287" t="s">
        <v>366</v>
      </c>
      <c r="URL1" s="287" t="s">
        <v>366</v>
      </c>
      <c r="URM1" s="287" t="s">
        <v>366</v>
      </c>
      <c r="URN1" s="287" t="s">
        <v>366</v>
      </c>
      <c r="URO1" s="287" t="s">
        <v>366</v>
      </c>
      <c r="URP1" s="287" t="s">
        <v>366</v>
      </c>
      <c r="URQ1" s="287" t="s">
        <v>366</v>
      </c>
      <c r="URR1" s="287" t="s">
        <v>366</v>
      </c>
      <c r="URS1" s="287" t="s">
        <v>366</v>
      </c>
      <c r="URT1" s="287" t="s">
        <v>366</v>
      </c>
      <c r="URU1" s="287" t="s">
        <v>366</v>
      </c>
      <c r="URV1" s="287" t="s">
        <v>366</v>
      </c>
      <c r="URW1" s="287" t="s">
        <v>366</v>
      </c>
      <c r="URX1" s="287" t="s">
        <v>366</v>
      </c>
      <c r="URY1" s="287" t="s">
        <v>366</v>
      </c>
      <c r="URZ1" s="287" t="s">
        <v>366</v>
      </c>
      <c r="USA1" s="287" t="s">
        <v>366</v>
      </c>
      <c r="USB1" s="287" t="s">
        <v>366</v>
      </c>
      <c r="USC1" s="287" t="s">
        <v>366</v>
      </c>
      <c r="USD1" s="287" t="s">
        <v>366</v>
      </c>
      <c r="USE1" s="287" t="s">
        <v>366</v>
      </c>
      <c r="USF1" s="287" t="s">
        <v>366</v>
      </c>
      <c r="USG1" s="287" t="s">
        <v>366</v>
      </c>
      <c r="USH1" s="287" t="s">
        <v>366</v>
      </c>
      <c r="USI1" s="287" t="s">
        <v>366</v>
      </c>
      <c r="USJ1" s="287" t="s">
        <v>366</v>
      </c>
      <c r="USK1" s="287" t="s">
        <v>366</v>
      </c>
      <c r="USL1" s="287" t="s">
        <v>366</v>
      </c>
      <c r="USM1" s="287" t="s">
        <v>366</v>
      </c>
      <c r="USN1" s="287" t="s">
        <v>366</v>
      </c>
      <c r="USO1" s="287" t="s">
        <v>366</v>
      </c>
      <c r="USP1" s="287" t="s">
        <v>366</v>
      </c>
      <c r="USQ1" s="287" t="s">
        <v>366</v>
      </c>
      <c r="USR1" s="287" t="s">
        <v>366</v>
      </c>
      <c r="USS1" s="287" t="s">
        <v>366</v>
      </c>
      <c r="UST1" s="287" t="s">
        <v>366</v>
      </c>
      <c r="USU1" s="287" t="s">
        <v>366</v>
      </c>
      <c r="USV1" s="287" t="s">
        <v>366</v>
      </c>
      <c r="USW1" s="287" t="s">
        <v>366</v>
      </c>
      <c r="USX1" s="287" t="s">
        <v>366</v>
      </c>
      <c r="USY1" s="287" t="s">
        <v>366</v>
      </c>
      <c r="USZ1" s="287" t="s">
        <v>366</v>
      </c>
      <c r="UTA1" s="287" t="s">
        <v>366</v>
      </c>
      <c r="UTB1" s="287" t="s">
        <v>366</v>
      </c>
      <c r="UTC1" s="287" t="s">
        <v>366</v>
      </c>
      <c r="UTD1" s="287" t="s">
        <v>366</v>
      </c>
      <c r="UTE1" s="287" t="s">
        <v>366</v>
      </c>
      <c r="UTF1" s="287" t="s">
        <v>366</v>
      </c>
      <c r="UTG1" s="287" t="s">
        <v>366</v>
      </c>
      <c r="UTH1" s="287" t="s">
        <v>366</v>
      </c>
      <c r="UTI1" s="287" t="s">
        <v>366</v>
      </c>
      <c r="UTJ1" s="287" t="s">
        <v>366</v>
      </c>
      <c r="UTK1" s="287" t="s">
        <v>366</v>
      </c>
      <c r="UTL1" s="287" t="s">
        <v>366</v>
      </c>
      <c r="UTM1" s="287" t="s">
        <v>366</v>
      </c>
      <c r="UTN1" s="287" t="s">
        <v>366</v>
      </c>
      <c r="UTO1" s="287" t="s">
        <v>366</v>
      </c>
      <c r="UTP1" s="287" t="s">
        <v>366</v>
      </c>
      <c r="UTQ1" s="287" t="s">
        <v>366</v>
      </c>
      <c r="UTR1" s="287" t="s">
        <v>366</v>
      </c>
      <c r="UTS1" s="287" t="s">
        <v>366</v>
      </c>
      <c r="UTT1" s="287" t="s">
        <v>366</v>
      </c>
      <c r="UTU1" s="287" t="s">
        <v>366</v>
      </c>
      <c r="UTV1" s="287" t="s">
        <v>366</v>
      </c>
      <c r="UTW1" s="287" t="s">
        <v>366</v>
      </c>
      <c r="UTX1" s="287" t="s">
        <v>366</v>
      </c>
      <c r="UTY1" s="287" t="s">
        <v>366</v>
      </c>
      <c r="UTZ1" s="287" t="s">
        <v>366</v>
      </c>
      <c r="UUA1" s="287" t="s">
        <v>366</v>
      </c>
      <c r="UUB1" s="287" t="s">
        <v>366</v>
      </c>
      <c r="UUC1" s="287" t="s">
        <v>366</v>
      </c>
      <c r="UUD1" s="287" t="s">
        <v>366</v>
      </c>
      <c r="UUE1" s="287" t="s">
        <v>366</v>
      </c>
      <c r="UUF1" s="287" t="s">
        <v>366</v>
      </c>
      <c r="UUG1" s="287" t="s">
        <v>366</v>
      </c>
      <c r="UUH1" s="287" t="s">
        <v>366</v>
      </c>
      <c r="UUI1" s="287" t="s">
        <v>366</v>
      </c>
      <c r="UUJ1" s="287" t="s">
        <v>366</v>
      </c>
      <c r="UUK1" s="287" t="s">
        <v>366</v>
      </c>
      <c r="UUL1" s="287" t="s">
        <v>366</v>
      </c>
      <c r="UUM1" s="287" t="s">
        <v>366</v>
      </c>
      <c r="UUN1" s="287" t="s">
        <v>366</v>
      </c>
      <c r="UUO1" s="287" t="s">
        <v>366</v>
      </c>
      <c r="UUP1" s="287" t="s">
        <v>366</v>
      </c>
      <c r="UUQ1" s="287" t="s">
        <v>366</v>
      </c>
      <c r="UUR1" s="287" t="s">
        <v>366</v>
      </c>
      <c r="UUS1" s="287" t="s">
        <v>366</v>
      </c>
      <c r="UUT1" s="287" t="s">
        <v>366</v>
      </c>
      <c r="UUU1" s="287" t="s">
        <v>366</v>
      </c>
      <c r="UUV1" s="287" t="s">
        <v>366</v>
      </c>
      <c r="UUW1" s="287" t="s">
        <v>366</v>
      </c>
      <c r="UUX1" s="287" t="s">
        <v>366</v>
      </c>
      <c r="UUY1" s="287" t="s">
        <v>366</v>
      </c>
      <c r="UUZ1" s="287" t="s">
        <v>366</v>
      </c>
      <c r="UVA1" s="287" t="s">
        <v>366</v>
      </c>
      <c r="UVB1" s="287" t="s">
        <v>366</v>
      </c>
      <c r="UVC1" s="287" t="s">
        <v>366</v>
      </c>
      <c r="UVD1" s="287" t="s">
        <v>366</v>
      </c>
      <c r="UVE1" s="287" t="s">
        <v>366</v>
      </c>
      <c r="UVF1" s="287" t="s">
        <v>366</v>
      </c>
      <c r="UVG1" s="287" t="s">
        <v>366</v>
      </c>
      <c r="UVH1" s="287" t="s">
        <v>366</v>
      </c>
      <c r="UVI1" s="287" t="s">
        <v>366</v>
      </c>
      <c r="UVJ1" s="287" t="s">
        <v>366</v>
      </c>
      <c r="UVK1" s="287" t="s">
        <v>366</v>
      </c>
      <c r="UVL1" s="287" t="s">
        <v>366</v>
      </c>
      <c r="UVM1" s="287" t="s">
        <v>366</v>
      </c>
      <c r="UVN1" s="287" t="s">
        <v>366</v>
      </c>
      <c r="UVO1" s="287" t="s">
        <v>366</v>
      </c>
      <c r="UVP1" s="287" t="s">
        <v>366</v>
      </c>
      <c r="UVQ1" s="287" t="s">
        <v>366</v>
      </c>
      <c r="UVR1" s="287" t="s">
        <v>366</v>
      </c>
      <c r="UVS1" s="287" t="s">
        <v>366</v>
      </c>
      <c r="UVT1" s="287" t="s">
        <v>366</v>
      </c>
      <c r="UVU1" s="287" t="s">
        <v>366</v>
      </c>
      <c r="UVV1" s="287" t="s">
        <v>366</v>
      </c>
      <c r="UVW1" s="287" t="s">
        <v>366</v>
      </c>
      <c r="UVX1" s="287" t="s">
        <v>366</v>
      </c>
      <c r="UVY1" s="287" t="s">
        <v>366</v>
      </c>
      <c r="UVZ1" s="287" t="s">
        <v>366</v>
      </c>
      <c r="UWA1" s="287" t="s">
        <v>366</v>
      </c>
      <c r="UWB1" s="287" t="s">
        <v>366</v>
      </c>
      <c r="UWC1" s="287" t="s">
        <v>366</v>
      </c>
      <c r="UWD1" s="287" t="s">
        <v>366</v>
      </c>
      <c r="UWE1" s="287" t="s">
        <v>366</v>
      </c>
      <c r="UWF1" s="287" t="s">
        <v>366</v>
      </c>
      <c r="UWG1" s="287" t="s">
        <v>366</v>
      </c>
      <c r="UWH1" s="287" t="s">
        <v>366</v>
      </c>
      <c r="UWI1" s="287" t="s">
        <v>366</v>
      </c>
      <c r="UWJ1" s="287" t="s">
        <v>366</v>
      </c>
      <c r="UWK1" s="287" t="s">
        <v>366</v>
      </c>
      <c r="UWL1" s="287" t="s">
        <v>366</v>
      </c>
      <c r="UWM1" s="287" t="s">
        <v>366</v>
      </c>
      <c r="UWN1" s="287" t="s">
        <v>366</v>
      </c>
      <c r="UWO1" s="287" t="s">
        <v>366</v>
      </c>
      <c r="UWP1" s="287" t="s">
        <v>366</v>
      </c>
      <c r="UWQ1" s="287" t="s">
        <v>366</v>
      </c>
      <c r="UWR1" s="287" t="s">
        <v>366</v>
      </c>
      <c r="UWS1" s="287" t="s">
        <v>366</v>
      </c>
      <c r="UWT1" s="287" t="s">
        <v>366</v>
      </c>
      <c r="UWU1" s="287" t="s">
        <v>366</v>
      </c>
      <c r="UWV1" s="287" t="s">
        <v>366</v>
      </c>
      <c r="UWW1" s="287" t="s">
        <v>366</v>
      </c>
      <c r="UWX1" s="287" t="s">
        <v>366</v>
      </c>
      <c r="UWY1" s="287" t="s">
        <v>366</v>
      </c>
      <c r="UWZ1" s="287" t="s">
        <v>366</v>
      </c>
      <c r="UXA1" s="287" t="s">
        <v>366</v>
      </c>
      <c r="UXB1" s="287" t="s">
        <v>366</v>
      </c>
      <c r="UXC1" s="287" t="s">
        <v>366</v>
      </c>
      <c r="UXD1" s="287" t="s">
        <v>366</v>
      </c>
      <c r="UXE1" s="287" t="s">
        <v>366</v>
      </c>
      <c r="UXF1" s="287" t="s">
        <v>366</v>
      </c>
      <c r="UXG1" s="287" t="s">
        <v>366</v>
      </c>
      <c r="UXH1" s="287" t="s">
        <v>366</v>
      </c>
      <c r="UXI1" s="287" t="s">
        <v>366</v>
      </c>
      <c r="UXJ1" s="287" t="s">
        <v>366</v>
      </c>
      <c r="UXK1" s="287" t="s">
        <v>366</v>
      </c>
      <c r="UXL1" s="287" t="s">
        <v>366</v>
      </c>
      <c r="UXM1" s="287" t="s">
        <v>366</v>
      </c>
      <c r="UXN1" s="287" t="s">
        <v>366</v>
      </c>
      <c r="UXO1" s="287" t="s">
        <v>366</v>
      </c>
      <c r="UXP1" s="287" t="s">
        <v>366</v>
      </c>
      <c r="UXQ1" s="287" t="s">
        <v>366</v>
      </c>
      <c r="UXR1" s="287" t="s">
        <v>366</v>
      </c>
      <c r="UXS1" s="287" t="s">
        <v>366</v>
      </c>
      <c r="UXT1" s="287" t="s">
        <v>366</v>
      </c>
      <c r="UXU1" s="287" t="s">
        <v>366</v>
      </c>
      <c r="UXV1" s="287" t="s">
        <v>366</v>
      </c>
      <c r="UXW1" s="287" t="s">
        <v>366</v>
      </c>
      <c r="UXX1" s="287" t="s">
        <v>366</v>
      </c>
      <c r="UXY1" s="287" t="s">
        <v>366</v>
      </c>
      <c r="UXZ1" s="287" t="s">
        <v>366</v>
      </c>
      <c r="UYA1" s="287" t="s">
        <v>366</v>
      </c>
      <c r="UYB1" s="287" t="s">
        <v>366</v>
      </c>
      <c r="UYC1" s="287" t="s">
        <v>366</v>
      </c>
      <c r="UYD1" s="287" t="s">
        <v>366</v>
      </c>
      <c r="UYE1" s="287" t="s">
        <v>366</v>
      </c>
      <c r="UYF1" s="287" t="s">
        <v>366</v>
      </c>
      <c r="UYG1" s="287" t="s">
        <v>366</v>
      </c>
      <c r="UYH1" s="287" t="s">
        <v>366</v>
      </c>
      <c r="UYI1" s="287" t="s">
        <v>366</v>
      </c>
      <c r="UYJ1" s="287" t="s">
        <v>366</v>
      </c>
      <c r="UYK1" s="287" t="s">
        <v>366</v>
      </c>
      <c r="UYL1" s="287" t="s">
        <v>366</v>
      </c>
      <c r="UYM1" s="287" t="s">
        <v>366</v>
      </c>
      <c r="UYN1" s="287" t="s">
        <v>366</v>
      </c>
      <c r="UYO1" s="287" t="s">
        <v>366</v>
      </c>
      <c r="UYP1" s="287" t="s">
        <v>366</v>
      </c>
      <c r="UYQ1" s="287" t="s">
        <v>366</v>
      </c>
      <c r="UYR1" s="287" t="s">
        <v>366</v>
      </c>
      <c r="UYS1" s="287" t="s">
        <v>366</v>
      </c>
      <c r="UYT1" s="287" t="s">
        <v>366</v>
      </c>
      <c r="UYU1" s="287" t="s">
        <v>366</v>
      </c>
      <c r="UYV1" s="287" t="s">
        <v>366</v>
      </c>
      <c r="UYW1" s="287" t="s">
        <v>366</v>
      </c>
      <c r="UYX1" s="287" t="s">
        <v>366</v>
      </c>
      <c r="UYY1" s="287" t="s">
        <v>366</v>
      </c>
      <c r="UYZ1" s="287" t="s">
        <v>366</v>
      </c>
      <c r="UZA1" s="287" t="s">
        <v>366</v>
      </c>
      <c r="UZB1" s="287" t="s">
        <v>366</v>
      </c>
      <c r="UZC1" s="287" t="s">
        <v>366</v>
      </c>
      <c r="UZD1" s="287" t="s">
        <v>366</v>
      </c>
      <c r="UZE1" s="287" t="s">
        <v>366</v>
      </c>
      <c r="UZF1" s="287" t="s">
        <v>366</v>
      </c>
      <c r="UZG1" s="287" t="s">
        <v>366</v>
      </c>
      <c r="UZH1" s="287" t="s">
        <v>366</v>
      </c>
      <c r="UZI1" s="287" t="s">
        <v>366</v>
      </c>
      <c r="UZJ1" s="287" t="s">
        <v>366</v>
      </c>
      <c r="UZK1" s="287" t="s">
        <v>366</v>
      </c>
      <c r="UZL1" s="287" t="s">
        <v>366</v>
      </c>
      <c r="UZM1" s="287" t="s">
        <v>366</v>
      </c>
      <c r="UZN1" s="287" t="s">
        <v>366</v>
      </c>
      <c r="UZO1" s="287" t="s">
        <v>366</v>
      </c>
      <c r="UZP1" s="287" t="s">
        <v>366</v>
      </c>
      <c r="UZQ1" s="287" t="s">
        <v>366</v>
      </c>
      <c r="UZR1" s="287" t="s">
        <v>366</v>
      </c>
      <c r="UZS1" s="287" t="s">
        <v>366</v>
      </c>
      <c r="UZT1" s="287" t="s">
        <v>366</v>
      </c>
      <c r="UZU1" s="287" t="s">
        <v>366</v>
      </c>
      <c r="UZV1" s="287" t="s">
        <v>366</v>
      </c>
      <c r="UZW1" s="287" t="s">
        <v>366</v>
      </c>
      <c r="UZX1" s="287" t="s">
        <v>366</v>
      </c>
      <c r="UZY1" s="287" t="s">
        <v>366</v>
      </c>
      <c r="UZZ1" s="287" t="s">
        <v>366</v>
      </c>
      <c r="VAA1" s="287" t="s">
        <v>366</v>
      </c>
      <c r="VAB1" s="287" t="s">
        <v>366</v>
      </c>
      <c r="VAC1" s="287" t="s">
        <v>366</v>
      </c>
      <c r="VAD1" s="287" t="s">
        <v>366</v>
      </c>
      <c r="VAE1" s="287" t="s">
        <v>366</v>
      </c>
      <c r="VAF1" s="287" t="s">
        <v>366</v>
      </c>
      <c r="VAG1" s="287" t="s">
        <v>366</v>
      </c>
      <c r="VAH1" s="287" t="s">
        <v>366</v>
      </c>
      <c r="VAI1" s="287" t="s">
        <v>366</v>
      </c>
      <c r="VAJ1" s="287" t="s">
        <v>366</v>
      </c>
      <c r="VAK1" s="287" t="s">
        <v>366</v>
      </c>
      <c r="VAL1" s="287" t="s">
        <v>366</v>
      </c>
      <c r="VAM1" s="287" t="s">
        <v>366</v>
      </c>
      <c r="VAN1" s="287" t="s">
        <v>366</v>
      </c>
      <c r="VAO1" s="287" t="s">
        <v>366</v>
      </c>
      <c r="VAP1" s="287" t="s">
        <v>366</v>
      </c>
      <c r="VAQ1" s="287" t="s">
        <v>366</v>
      </c>
      <c r="VAR1" s="287" t="s">
        <v>366</v>
      </c>
      <c r="VAS1" s="287" t="s">
        <v>366</v>
      </c>
      <c r="VAT1" s="287" t="s">
        <v>366</v>
      </c>
      <c r="VAU1" s="287" t="s">
        <v>366</v>
      </c>
      <c r="VAV1" s="287" t="s">
        <v>366</v>
      </c>
      <c r="VAW1" s="287" t="s">
        <v>366</v>
      </c>
      <c r="VAX1" s="287" t="s">
        <v>366</v>
      </c>
      <c r="VAY1" s="287" t="s">
        <v>366</v>
      </c>
      <c r="VAZ1" s="287" t="s">
        <v>366</v>
      </c>
      <c r="VBA1" s="287" t="s">
        <v>366</v>
      </c>
      <c r="VBB1" s="287" t="s">
        <v>366</v>
      </c>
      <c r="VBC1" s="287" t="s">
        <v>366</v>
      </c>
      <c r="VBD1" s="287" t="s">
        <v>366</v>
      </c>
      <c r="VBE1" s="287" t="s">
        <v>366</v>
      </c>
      <c r="VBF1" s="287" t="s">
        <v>366</v>
      </c>
      <c r="VBG1" s="287" t="s">
        <v>366</v>
      </c>
      <c r="VBH1" s="287" t="s">
        <v>366</v>
      </c>
      <c r="VBI1" s="287" t="s">
        <v>366</v>
      </c>
      <c r="VBJ1" s="287" t="s">
        <v>366</v>
      </c>
      <c r="VBK1" s="287" t="s">
        <v>366</v>
      </c>
      <c r="VBL1" s="287" t="s">
        <v>366</v>
      </c>
      <c r="VBM1" s="287" t="s">
        <v>366</v>
      </c>
      <c r="VBN1" s="287" t="s">
        <v>366</v>
      </c>
      <c r="VBO1" s="287" t="s">
        <v>366</v>
      </c>
      <c r="VBP1" s="287" t="s">
        <v>366</v>
      </c>
      <c r="VBQ1" s="287" t="s">
        <v>366</v>
      </c>
      <c r="VBR1" s="287" t="s">
        <v>366</v>
      </c>
      <c r="VBS1" s="287" t="s">
        <v>366</v>
      </c>
      <c r="VBT1" s="287" t="s">
        <v>366</v>
      </c>
      <c r="VBU1" s="287" t="s">
        <v>366</v>
      </c>
      <c r="VBV1" s="287" t="s">
        <v>366</v>
      </c>
      <c r="VBW1" s="287" t="s">
        <v>366</v>
      </c>
      <c r="VBX1" s="287" t="s">
        <v>366</v>
      </c>
      <c r="VBY1" s="287" t="s">
        <v>366</v>
      </c>
      <c r="VBZ1" s="287" t="s">
        <v>366</v>
      </c>
      <c r="VCA1" s="287" t="s">
        <v>366</v>
      </c>
      <c r="VCB1" s="287" t="s">
        <v>366</v>
      </c>
      <c r="VCC1" s="287" t="s">
        <v>366</v>
      </c>
      <c r="VCD1" s="287" t="s">
        <v>366</v>
      </c>
      <c r="VCE1" s="287" t="s">
        <v>366</v>
      </c>
      <c r="VCF1" s="287" t="s">
        <v>366</v>
      </c>
      <c r="VCG1" s="287" t="s">
        <v>366</v>
      </c>
      <c r="VCH1" s="287" t="s">
        <v>366</v>
      </c>
      <c r="VCI1" s="287" t="s">
        <v>366</v>
      </c>
      <c r="VCJ1" s="287" t="s">
        <v>366</v>
      </c>
      <c r="VCK1" s="287" t="s">
        <v>366</v>
      </c>
      <c r="VCL1" s="287" t="s">
        <v>366</v>
      </c>
      <c r="VCM1" s="287" t="s">
        <v>366</v>
      </c>
      <c r="VCN1" s="287" t="s">
        <v>366</v>
      </c>
      <c r="VCO1" s="287" t="s">
        <v>366</v>
      </c>
      <c r="VCP1" s="287" t="s">
        <v>366</v>
      </c>
      <c r="VCQ1" s="287" t="s">
        <v>366</v>
      </c>
      <c r="VCR1" s="287" t="s">
        <v>366</v>
      </c>
      <c r="VCS1" s="287" t="s">
        <v>366</v>
      </c>
      <c r="VCT1" s="287" t="s">
        <v>366</v>
      </c>
      <c r="VCU1" s="287" t="s">
        <v>366</v>
      </c>
      <c r="VCV1" s="287" t="s">
        <v>366</v>
      </c>
      <c r="VCW1" s="287" t="s">
        <v>366</v>
      </c>
      <c r="VCX1" s="287" t="s">
        <v>366</v>
      </c>
      <c r="VCY1" s="287" t="s">
        <v>366</v>
      </c>
      <c r="VCZ1" s="287" t="s">
        <v>366</v>
      </c>
      <c r="VDA1" s="287" t="s">
        <v>366</v>
      </c>
      <c r="VDB1" s="287" t="s">
        <v>366</v>
      </c>
      <c r="VDC1" s="287" t="s">
        <v>366</v>
      </c>
      <c r="VDD1" s="287" t="s">
        <v>366</v>
      </c>
      <c r="VDE1" s="287" t="s">
        <v>366</v>
      </c>
      <c r="VDF1" s="287" t="s">
        <v>366</v>
      </c>
      <c r="VDG1" s="287" t="s">
        <v>366</v>
      </c>
      <c r="VDH1" s="287" t="s">
        <v>366</v>
      </c>
      <c r="VDI1" s="287" t="s">
        <v>366</v>
      </c>
      <c r="VDJ1" s="287" t="s">
        <v>366</v>
      </c>
      <c r="VDK1" s="287" t="s">
        <v>366</v>
      </c>
      <c r="VDL1" s="287" t="s">
        <v>366</v>
      </c>
      <c r="VDM1" s="287" t="s">
        <v>366</v>
      </c>
      <c r="VDN1" s="287" t="s">
        <v>366</v>
      </c>
      <c r="VDO1" s="287" t="s">
        <v>366</v>
      </c>
      <c r="VDP1" s="287" t="s">
        <v>366</v>
      </c>
      <c r="VDQ1" s="287" t="s">
        <v>366</v>
      </c>
      <c r="VDR1" s="287" t="s">
        <v>366</v>
      </c>
      <c r="VDS1" s="287" t="s">
        <v>366</v>
      </c>
      <c r="VDT1" s="287" t="s">
        <v>366</v>
      </c>
      <c r="VDU1" s="287" t="s">
        <v>366</v>
      </c>
      <c r="VDV1" s="287" t="s">
        <v>366</v>
      </c>
      <c r="VDW1" s="287" t="s">
        <v>366</v>
      </c>
      <c r="VDX1" s="287" t="s">
        <v>366</v>
      </c>
      <c r="VDY1" s="287" t="s">
        <v>366</v>
      </c>
      <c r="VDZ1" s="287" t="s">
        <v>366</v>
      </c>
      <c r="VEA1" s="287" t="s">
        <v>366</v>
      </c>
      <c r="VEB1" s="287" t="s">
        <v>366</v>
      </c>
      <c r="VEC1" s="287" t="s">
        <v>366</v>
      </c>
      <c r="VED1" s="287" t="s">
        <v>366</v>
      </c>
      <c r="VEE1" s="287" t="s">
        <v>366</v>
      </c>
      <c r="VEF1" s="287" t="s">
        <v>366</v>
      </c>
      <c r="VEG1" s="287" t="s">
        <v>366</v>
      </c>
      <c r="VEH1" s="287" t="s">
        <v>366</v>
      </c>
      <c r="VEI1" s="287" t="s">
        <v>366</v>
      </c>
      <c r="VEJ1" s="287" t="s">
        <v>366</v>
      </c>
      <c r="VEK1" s="287" t="s">
        <v>366</v>
      </c>
      <c r="VEL1" s="287" t="s">
        <v>366</v>
      </c>
      <c r="VEM1" s="287" t="s">
        <v>366</v>
      </c>
      <c r="VEN1" s="287" t="s">
        <v>366</v>
      </c>
      <c r="VEO1" s="287" t="s">
        <v>366</v>
      </c>
      <c r="VEP1" s="287" t="s">
        <v>366</v>
      </c>
      <c r="VEQ1" s="287" t="s">
        <v>366</v>
      </c>
      <c r="VER1" s="287" t="s">
        <v>366</v>
      </c>
      <c r="VES1" s="287" t="s">
        <v>366</v>
      </c>
      <c r="VET1" s="287" t="s">
        <v>366</v>
      </c>
      <c r="VEU1" s="287" t="s">
        <v>366</v>
      </c>
      <c r="VEV1" s="287" t="s">
        <v>366</v>
      </c>
      <c r="VEW1" s="287" t="s">
        <v>366</v>
      </c>
      <c r="VEX1" s="287" t="s">
        <v>366</v>
      </c>
      <c r="VEY1" s="287" t="s">
        <v>366</v>
      </c>
      <c r="VEZ1" s="287" t="s">
        <v>366</v>
      </c>
      <c r="VFA1" s="287" t="s">
        <v>366</v>
      </c>
      <c r="VFB1" s="287" t="s">
        <v>366</v>
      </c>
      <c r="VFC1" s="287" t="s">
        <v>366</v>
      </c>
      <c r="VFD1" s="287" t="s">
        <v>366</v>
      </c>
      <c r="VFE1" s="287" t="s">
        <v>366</v>
      </c>
      <c r="VFF1" s="287" t="s">
        <v>366</v>
      </c>
      <c r="VFG1" s="287" t="s">
        <v>366</v>
      </c>
      <c r="VFH1" s="287" t="s">
        <v>366</v>
      </c>
      <c r="VFI1" s="287" t="s">
        <v>366</v>
      </c>
      <c r="VFJ1" s="287" t="s">
        <v>366</v>
      </c>
      <c r="VFK1" s="287" t="s">
        <v>366</v>
      </c>
      <c r="VFL1" s="287" t="s">
        <v>366</v>
      </c>
      <c r="VFM1" s="287" t="s">
        <v>366</v>
      </c>
      <c r="VFN1" s="287" t="s">
        <v>366</v>
      </c>
      <c r="VFO1" s="287" t="s">
        <v>366</v>
      </c>
      <c r="VFP1" s="287" t="s">
        <v>366</v>
      </c>
      <c r="VFQ1" s="287" t="s">
        <v>366</v>
      </c>
      <c r="VFR1" s="287" t="s">
        <v>366</v>
      </c>
      <c r="VFS1" s="287" t="s">
        <v>366</v>
      </c>
      <c r="VFT1" s="287" t="s">
        <v>366</v>
      </c>
      <c r="VFU1" s="287" t="s">
        <v>366</v>
      </c>
      <c r="VFV1" s="287" t="s">
        <v>366</v>
      </c>
      <c r="VFW1" s="287" t="s">
        <v>366</v>
      </c>
      <c r="VFX1" s="287" t="s">
        <v>366</v>
      </c>
      <c r="VFY1" s="287" t="s">
        <v>366</v>
      </c>
      <c r="VFZ1" s="287" t="s">
        <v>366</v>
      </c>
      <c r="VGA1" s="287" t="s">
        <v>366</v>
      </c>
      <c r="VGB1" s="287" t="s">
        <v>366</v>
      </c>
      <c r="VGC1" s="287" t="s">
        <v>366</v>
      </c>
      <c r="VGD1" s="287" t="s">
        <v>366</v>
      </c>
      <c r="VGE1" s="287" t="s">
        <v>366</v>
      </c>
      <c r="VGF1" s="287" t="s">
        <v>366</v>
      </c>
      <c r="VGG1" s="287" t="s">
        <v>366</v>
      </c>
      <c r="VGH1" s="287" t="s">
        <v>366</v>
      </c>
      <c r="VGI1" s="287" t="s">
        <v>366</v>
      </c>
      <c r="VGJ1" s="287" t="s">
        <v>366</v>
      </c>
      <c r="VGK1" s="287" t="s">
        <v>366</v>
      </c>
      <c r="VGL1" s="287" t="s">
        <v>366</v>
      </c>
      <c r="VGM1" s="287" t="s">
        <v>366</v>
      </c>
      <c r="VGN1" s="287" t="s">
        <v>366</v>
      </c>
      <c r="VGO1" s="287" t="s">
        <v>366</v>
      </c>
      <c r="VGP1" s="287" t="s">
        <v>366</v>
      </c>
      <c r="VGQ1" s="287" t="s">
        <v>366</v>
      </c>
      <c r="VGR1" s="287" t="s">
        <v>366</v>
      </c>
      <c r="VGS1" s="287" t="s">
        <v>366</v>
      </c>
      <c r="VGT1" s="287" t="s">
        <v>366</v>
      </c>
      <c r="VGU1" s="287" t="s">
        <v>366</v>
      </c>
      <c r="VGV1" s="287" t="s">
        <v>366</v>
      </c>
      <c r="VGW1" s="287" t="s">
        <v>366</v>
      </c>
      <c r="VGX1" s="287" t="s">
        <v>366</v>
      </c>
      <c r="VGY1" s="287" t="s">
        <v>366</v>
      </c>
      <c r="VGZ1" s="287" t="s">
        <v>366</v>
      </c>
      <c r="VHA1" s="287" t="s">
        <v>366</v>
      </c>
      <c r="VHB1" s="287" t="s">
        <v>366</v>
      </c>
      <c r="VHC1" s="287" t="s">
        <v>366</v>
      </c>
      <c r="VHD1" s="287" t="s">
        <v>366</v>
      </c>
      <c r="VHE1" s="287" t="s">
        <v>366</v>
      </c>
      <c r="VHF1" s="287" t="s">
        <v>366</v>
      </c>
      <c r="VHG1" s="287" t="s">
        <v>366</v>
      </c>
      <c r="VHH1" s="287" t="s">
        <v>366</v>
      </c>
      <c r="VHI1" s="287" t="s">
        <v>366</v>
      </c>
      <c r="VHJ1" s="287" t="s">
        <v>366</v>
      </c>
      <c r="VHK1" s="287" t="s">
        <v>366</v>
      </c>
      <c r="VHL1" s="287" t="s">
        <v>366</v>
      </c>
      <c r="VHM1" s="287" t="s">
        <v>366</v>
      </c>
      <c r="VHN1" s="287" t="s">
        <v>366</v>
      </c>
      <c r="VHO1" s="287" t="s">
        <v>366</v>
      </c>
      <c r="VHP1" s="287" t="s">
        <v>366</v>
      </c>
      <c r="VHQ1" s="287" t="s">
        <v>366</v>
      </c>
      <c r="VHR1" s="287" t="s">
        <v>366</v>
      </c>
      <c r="VHS1" s="287" t="s">
        <v>366</v>
      </c>
      <c r="VHT1" s="287" t="s">
        <v>366</v>
      </c>
      <c r="VHU1" s="287" t="s">
        <v>366</v>
      </c>
      <c r="VHV1" s="287" t="s">
        <v>366</v>
      </c>
      <c r="VHW1" s="287" t="s">
        <v>366</v>
      </c>
      <c r="VHX1" s="287" t="s">
        <v>366</v>
      </c>
      <c r="VHY1" s="287" t="s">
        <v>366</v>
      </c>
      <c r="VHZ1" s="287" t="s">
        <v>366</v>
      </c>
      <c r="VIA1" s="287" t="s">
        <v>366</v>
      </c>
      <c r="VIB1" s="287" t="s">
        <v>366</v>
      </c>
      <c r="VIC1" s="287" t="s">
        <v>366</v>
      </c>
      <c r="VID1" s="287" t="s">
        <v>366</v>
      </c>
      <c r="VIE1" s="287" t="s">
        <v>366</v>
      </c>
      <c r="VIF1" s="287" t="s">
        <v>366</v>
      </c>
      <c r="VIG1" s="287" t="s">
        <v>366</v>
      </c>
      <c r="VIH1" s="287" t="s">
        <v>366</v>
      </c>
      <c r="VII1" s="287" t="s">
        <v>366</v>
      </c>
      <c r="VIJ1" s="287" t="s">
        <v>366</v>
      </c>
      <c r="VIK1" s="287" t="s">
        <v>366</v>
      </c>
      <c r="VIL1" s="287" t="s">
        <v>366</v>
      </c>
      <c r="VIM1" s="287" t="s">
        <v>366</v>
      </c>
      <c r="VIN1" s="287" t="s">
        <v>366</v>
      </c>
      <c r="VIO1" s="287" t="s">
        <v>366</v>
      </c>
      <c r="VIP1" s="287" t="s">
        <v>366</v>
      </c>
      <c r="VIQ1" s="287" t="s">
        <v>366</v>
      </c>
      <c r="VIR1" s="287" t="s">
        <v>366</v>
      </c>
      <c r="VIS1" s="287" t="s">
        <v>366</v>
      </c>
      <c r="VIT1" s="287" t="s">
        <v>366</v>
      </c>
      <c r="VIU1" s="287" t="s">
        <v>366</v>
      </c>
      <c r="VIV1" s="287" t="s">
        <v>366</v>
      </c>
      <c r="VIW1" s="287" t="s">
        <v>366</v>
      </c>
      <c r="VIX1" s="287" t="s">
        <v>366</v>
      </c>
      <c r="VIY1" s="287" t="s">
        <v>366</v>
      </c>
      <c r="VIZ1" s="287" t="s">
        <v>366</v>
      </c>
      <c r="VJA1" s="287" t="s">
        <v>366</v>
      </c>
      <c r="VJB1" s="287" t="s">
        <v>366</v>
      </c>
      <c r="VJC1" s="287" t="s">
        <v>366</v>
      </c>
      <c r="VJD1" s="287" t="s">
        <v>366</v>
      </c>
      <c r="VJE1" s="287" t="s">
        <v>366</v>
      </c>
      <c r="VJF1" s="287" t="s">
        <v>366</v>
      </c>
      <c r="VJG1" s="287" t="s">
        <v>366</v>
      </c>
      <c r="VJH1" s="287" t="s">
        <v>366</v>
      </c>
      <c r="VJI1" s="287" t="s">
        <v>366</v>
      </c>
      <c r="VJJ1" s="287" t="s">
        <v>366</v>
      </c>
      <c r="VJK1" s="287" t="s">
        <v>366</v>
      </c>
      <c r="VJL1" s="287" t="s">
        <v>366</v>
      </c>
      <c r="VJM1" s="287" t="s">
        <v>366</v>
      </c>
      <c r="VJN1" s="287" t="s">
        <v>366</v>
      </c>
      <c r="VJO1" s="287" t="s">
        <v>366</v>
      </c>
      <c r="VJP1" s="287" t="s">
        <v>366</v>
      </c>
      <c r="VJQ1" s="287" t="s">
        <v>366</v>
      </c>
      <c r="VJR1" s="287" t="s">
        <v>366</v>
      </c>
      <c r="VJS1" s="287" t="s">
        <v>366</v>
      </c>
      <c r="VJT1" s="287" t="s">
        <v>366</v>
      </c>
      <c r="VJU1" s="287" t="s">
        <v>366</v>
      </c>
      <c r="VJV1" s="287" t="s">
        <v>366</v>
      </c>
      <c r="VJW1" s="287" t="s">
        <v>366</v>
      </c>
      <c r="VJX1" s="287" t="s">
        <v>366</v>
      </c>
      <c r="VJY1" s="287" t="s">
        <v>366</v>
      </c>
      <c r="VJZ1" s="287" t="s">
        <v>366</v>
      </c>
      <c r="VKA1" s="287" t="s">
        <v>366</v>
      </c>
      <c r="VKB1" s="287" t="s">
        <v>366</v>
      </c>
      <c r="VKC1" s="287" t="s">
        <v>366</v>
      </c>
      <c r="VKD1" s="287" t="s">
        <v>366</v>
      </c>
      <c r="VKE1" s="287" t="s">
        <v>366</v>
      </c>
      <c r="VKF1" s="287" t="s">
        <v>366</v>
      </c>
      <c r="VKG1" s="287" t="s">
        <v>366</v>
      </c>
      <c r="VKH1" s="287" t="s">
        <v>366</v>
      </c>
      <c r="VKI1" s="287" t="s">
        <v>366</v>
      </c>
      <c r="VKJ1" s="287" t="s">
        <v>366</v>
      </c>
      <c r="VKK1" s="287" t="s">
        <v>366</v>
      </c>
      <c r="VKL1" s="287" t="s">
        <v>366</v>
      </c>
      <c r="VKM1" s="287" t="s">
        <v>366</v>
      </c>
      <c r="VKN1" s="287" t="s">
        <v>366</v>
      </c>
      <c r="VKO1" s="287" t="s">
        <v>366</v>
      </c>
      <c r="VKP1" s="287" t="s">
        <v>366</v>
      </c>
      <c r="VKQ1" s="287" t="s">
        <v>366</v>
      </c>
      <c r="VKR1" s="287" t="s">
        <v>366</v>
      </c>
      <c r="VKS1" s="287" t="s">
        <v>366</v>
      </c>
      <c r="VKT1" s="287" t="s">
        <v>366</v>
      </c>
      <c r="VKU1" s="287" t="s">
        <v>366</v>
      </c>
      <c r="VKV1" s="287" t="s">
        <v>366</v>
      </c>
      <c r="VKW1" s="287" t="s">
        <v>366</v>
      </c>
      <c r="VKX1" s="287" t="s">
        <v>366</v>
      </c>
      <c r="VKY1" s="287" t="s">
        <v>366</v>
      </c>
      <c r="VKZ1" s="287" t="s">
        <v>366</v>
      </c>
      <c r="VLA1" s="287" t="s">
        <v>366</v>
      </c>
      <c r="VLB1" s="287" t="s">
        <v>366</v>
      </c>
      <c r="VLC1" s="287" t="s">
        <v>366</v>
      </c>
      <c r="VLD1" s="287" t="s">
        <v>366</v>
      </c>
      <c r="VLE1" s="287" t="s">
        <v>366</v>
      </c>
      <c r="VLF1" s="287" t="s">
        <v>366</v>
      </c>
      <c r="VLG1" s="287" t="s">
        <v>366</v>
      </c>
      <c r="VLH1" s="287" t="s">
        <v>366</v>
      </c>
      <c r="VLI1" s="287" t="s">
        <v>366</v>
      </c>
      <c r="VLJ1" s="287" t="s">
        <v>366</v>
      </c>
      <c r="VLK1" s="287" t="s">
        <v>366</v>
      </c>
      <c r="VLL1" s="287" t="s">
        <v>366</v>
      </c>
      <c r="VLM1" s="287" t="s">
        <v>366</v>
      </c>
      <c r="VLN1" s="287" t="s">
        <v>366</v>
      </c>
      <c r="VLO1" s="287" t="s">
        <v>366</v>
      </c>
      <c r="VLP1" s="287" t="s">
        <v>366</v>
      </c>
      <c r="VLQ1" s="287" t="s">
        <v>366</v>
      </c>
      <c r="VLR1" s="287" t="s">
        <v>366</v>
      </c>
      <c r="VLS1" s="287" t="s">
        <v>366</v>
      </c>
      <c r="VLT1" s="287" t="s">
        <v>366</v>
      </c>
      <c r="VLU1" s="287" t="s">
        <v>366</v>
      </c>
      <c r="VLV1" s="287" t="s">
        <v>366</v>
      </c>
      <c r="VLW1" s="287" t="s">
        <v>366</v>
      </c>
      <c r="VLX1" s="287" t="s">
        <v>366</v>
      </c>
      <c r="VLY1" s="287" t="s">
        <v>366</v>
      </c>
      <c r="VLZ1" s="287" t="s">
        <v>366</v>
      </c>
      <c r="VMA1" s="287" t="s">
        <v>366</v>
      </c>
      <c r="VMB1" s="287" t="s">
        <v>366</v>
      </c>
      <c r="VMC1" s="287" t="s">
        <v>366</v>
      </c>
      <c r="VMD1" s="287" t="s">
        <v>366</v>
      </c>
      <c r="VME1" s="287" t="s">
        <v>366</v>
      </c>
      <c r="VMF1" s="287" t="s">
        <v>366</v>
      </c>
      <c r="VMG1" s="287" t="s">
        <v>366</v>
      </c>
      <c r="VMH1" s="287" t="s">
        <v>366</v>
      </c>
      <c r="VMI1" s="287" t="s">
        <v>366</v>
      </c>
      <c r="VMJ1" s="287" t="s">
        <v>366</v>
      </c>
      <c r="VMK1" s="287" t="s">
        <v>366</v>
      </c>
      <c r="VML1" s="287" t="s">
        <v>366</v>
      </c>
      <c r="VMM1" s="287" t="s">
        <v>366</v>
      </c>
      <c r="VMN1" s="287" t="s">
        <v>366</v>
      </c>
      <c r="VMO1" s="287" t="s">
        <v>366</v>
      </c>
      <c r="VMP1" s="287" t="s">
        <v>366</v>
      </c>
      <c r="VMQ1" s="287" t="s">
        <v>366</v>
      </c>
      <c r="VMR1" s="287" t="s">
        <v>366</v>
      </c>
      <c r="VMS1" s="287" t="s">
        <v>366</v>
      </c>
      <c r="VMT1" s="287" t="s">
        <v>366</v>
      </c>
      <c r="VMU1" s="287" t="s">
        <v>366</v>
      </c>
      <c r="VMV1" s="287" t="s">
        <v>366</v>
      </c>
      <c r="VMW1" s="287" t="s">
        <v>366</v>
      </c>
      <c r="VMX1" s="287" t="s">
        <v>366</v>
      </c>
      <c r="VMY1" s="287" t="s">
        <v>366</v>
      </c>
      <c r="VMZ1" s="287" t="s">
        <v>366</v>
      </c>
      <c r="VNA1" s="287" t="s">
        <v>366</v>
      </c>
      <c r="VNB1" s="287" t="s">
        <v>366</v>
      </c>
      <c r="VNC1" s="287" t="s">
        <v>366</v>
      </c>
      <c r="VND1" s="287" t="s">
        <v>366</v>
      </c>
      <c r="VNE1" s="287" t="s">
        <v>366</v>
      </c>
      <c r="VNF1" s="287" t="s">
        <v>366</v>
      </c>
      <c r="VNG1" s="287" t="s">
        <v>366</v>
      </c>
      <c r="VNH1" s="287" t="s">
        <v>366</v>
      </c>
      <c r="VNI1" s="287" t="s">
        <v>366</v>
      </c>
      <c r="VNJ1" s="287" t="s">
        <v>366</v>
      </c>
      <c r="VNK1" s="287" t="s">
        <v>366</v>
      </c>
      <c r="VNL1" s="287" t="s">
        <v>366</v>
      </c>
      <c r="VNM1" s="287" t="s">
        <v>366</v>
      </c>
      <c r="VNN1" s="287" t="s">
        <v>366</v>
      </c>
      <c r="VNO1" s="287" t="s">
        <v>366</v>
      </c>
      <c r="VNP1" s="287" t="s">
        <v>366</v>
      </c>
      <c r="VNQ1" s="287" t="s">
        <v>366</v>
      </c>
      <c r="VNR1" s="287" t="s">
        <v>366</v>
      </c>
      <c r="VNS1" s="287" t="s">
        <v>366</v>
      </c>
      <c r="VNT1" s="287" t="s">
        <v>366</v>
      </c>
      <c r="VNU1" s="287" t="s">
        <v>366</v>
      </c>
      <c r="VNV1" s="287" t="s">
        <v>366</v>
      </c>
      <c r="VNW1" s="287" t="s">
        <v>366</v>
      </c>
      <c r="VNX1" s="287" t="s">
        <v>366</v>
      </c>
      <c r="VNY1" s="287" t="s">
        <v>366</v>
      </c>
      <c r="VNZ1" s="287" t="s">
        <v>366</v>
      </c>
      <c r="VOA1" s="287" t="s">
        <v>366</v>
      </c>
      <c r="VOB1" s="287" t="s">
        <v>366</v>
      </c>
      <c r="VOC1" s="287" t="s">
        <v>366</v>
      </c>
      <c r="VOD1" s="287" t="s">
        <v>366</v>
      </c>
      <c r="VOE1" s="287" t="s">
        <v>366</v>
      </c>
      <c r="VOF1" s="287" t="s">
        <v>366</v>
      </c>
      <c r="VOG1" s="287" t="s">
        <v>366</v>
      </c>
      <c r="VOH1" s="287" t="s">
        <v>366</v>
      </c>
      <c r="VOI1" s="287" t="s">
        <v>366</v>
      </c>
      <c r="VOJ1" s="287" t="s">
        <v>366</v>
      </c>
      <c r="VOK1" s="287" t="s">
        <v>366</v>
      </c>
      <c r="VOL1" s="287" t="s">
        <v>366</v>
      </c>
      <c r="VOM1" s="287" t="s">
        <v>366</v>
      </c>
      <c r="VON1" s="287" t="s">
        <v>366</v>
      </c>
      <c r="VOO1" s="287" t="s">
        <v>366</v>
      </c>
      <c r="VOP1" s="287" t="s">
        <v>366</v>
      </c>
      <c r="VOQ1" s="287" t="s">
        <v>366</v>
      </c>
      <c r="VOR1" s="287" t="s">
        <v>366</v>
      </c>
      <c r="VOS1" s="287" t="s">
        <v>366</v>
      </c>
      <c r="VOT1" s="287" t="s">
        <v>366</v>
      </c>
      <c r="VOU1" s="287" t="s">
        <v>366</v>
      </c>
      <c r="VOV1" s="287" t="s">
        <v>366</v>
      </c>
      <c r="VOW1" s="287" t="s">
        <v>366</v>
      </c>
      <c r="VOX1" s="287" t="s">
        <v>366</v>
      </c>
      <c r="VOY1" s="287" t="s">
        <v>366</v>
      </c>
      <c r="VOZ1" s="287" t="s">
        <v>366</v>
      </c>
      <c r="VPA1" s="287" t="s">
        <v>366</v>
      </c>
      <c r="VPB1" s="287" t="s">
        <v>366</v>
      </c>
      <c r="VPC1" s="287" t="s">
        <v>366</v>
      </c>
      <c r="VPD1" s="287" t="s">
        <v>366</v>
      </c>
      <c r="VPE1" s="287" t="s">
        <v>366</v>
      </c>
      <c r="VPF1" s="287" t="s">
        <v>366</v>
      </c>
      <c r="VPG1" s="287" t="s">
        <v>366</v>
      </c>
      <c r="VPH1" s="287" t="s">
        <v>366</v>
      </c>
      <c r="VPI1" s="287" t="s">
        <v>366</v>
      </c>
      <c r="VPJ1" s="287" t="s">
        <v>366</v>
      </c>
      <c r="VPK1" s="287" t="s">
        <v>366</v>
      </c>
      <c r="VPL1" s="287" t="s">
        <v>366</v>
      </c>
      <c r="VPM1" s="287" t="s">
        <v>366</v>
      </c>
      <c r="VPN1" s="287" t="s">
        <v>366</v>
      </c>
      <c r="VPO1" s="287" t="s">
        <v>366</v>
      </c>
      <c r="VPP1" s="287" t="s">
        <v>366</v>
      </c>
      <c r="VPQ1" s="287" t="s">
        <v>366</v>
      </c>
      <c r="VPR1" s="287" t="s">
        <v>366</v>
      </c>
      <c r="VPS1" s="287" t="s">
        <v>366</v>
      </c>
      <c r="VPT1" s="287" t="s">
        <v>366</v>
      </c>
      <c r="VPU1" s="287" t="s">
        <v>366</v>
      </c>
      <c r="VPV1" s="287" t="s">
        <v>366</v>
      </c>
      <c r="VPW1" s="287" t="s">
        <v>366</v>
      </c>
      <c r="VPX1" s="287" t="s">
        <v>366</v>
      </c>
      <c r="VPY1" s="287" t="s">
        <v>366</v>
      </c>
      <c r="VPZ1" s="287" t="s">
        <v>366</v>
      </c>
      <c r="VQA1" s="287" t="s">
        <v>366</v>
      </c>
      <c r="VQB1" s="287" t="s">
        <v>366</v>
      </c>
      <c r="VQC1" s="287" t="s">
        <v>366</v>
      </c>
      <c r="VQD1" s="287" t="s">
        <v>366</v>
      </c>
      <c r="VQE1" s="287" t="s">
        <v>366</v>
      </c>
      <c r="VQF1" s="287" t="s">
        <v>366</v>
      </c>
      <c r="VQG1" s="287" t="s">
        <v>366</v>
      </c>
      <c r="VQH1" s="287" t="s">
        <v>366</v>
      </c>
      <c r="VQI1" s="287" t="s">
        <v>366</v>
      </c>
      <c r="VQJ1" s="287" t="s">
        <v>366</v>
      </c>
      <c r="VQK1" s="287" t="s">
        <v>366</v>
      </c>
      <c r="VQL1" s="287" t="s">
        <v>366</v>
      </c>
      <c r="VQM1" s="287" t="s">
        <v>366</v>
      </c>
      <c r="VQN1" s="287" t="s">
        <v>366</v>
      </c>
      <c r="VQO1" s="287" t="s">
        <v>366</v>
      </c>
      <c r="VQP1" s="287" t="s">
        <v>366</v>
      </c>
      <c r="VQQ1" s="287" t="s">
        <v>366</v>
      </c>
      <c r="VQR1" s="287" t="s">
        <v>366</v>
      </c>
      <c r="VQS1" s="287" t="s">
        <v>366</v>
      </c>
      <c r="VQT1" s="287" t="s">
        <v>366</v>
      </c>
      <c r="VQU1" s="287" t="s">
        <v>366</v>
      </c>
      <c r="VQV1" s="287" t="s">
        <v>366</v>
      </c>
      <c r="VQW1" s="287" t="s">
        <v>366</v>
      </c>
      <c r="VQX1" s="287" t="s">
        <v>366</v>
      </c>
      <c r="VQY1" s="287" t="s">
        <v>366</v>
      </c>
      <c r="VQZ1" s="287" t="s">
        <v>366</v>
      </c>
      <c r="VRA1" s="287" t="s">
        <v>366</v>
      </c>
      <c r="VRB1" s="287" t="s">
        <v>366</v>
      </c>
      <c r="VRC1" s="287" t="s">
        <v>366</v>
      </c>
      <c r="VRD1" s="287" t="s">
        <v>366</v>
      </c>
      <c r="VRE1" s="287" t="s">
        <v>366</v>
      </c>
      <c r="VRF1" s="287" t="s">
        <v>366</v>
      </c>
      <c r="VRG1" s="287" t="s">
        <v>366</v>
      </c>
      <c r="VRH1" s="287" t="s">
        <v>366</v>
      </c>
      <c r="VRI1" s="287" t="s">
        <v>366</v>
      </c>
      <c r="VRJ1" s="287" t="s">
        <v>366</v>
      </c>
      <c r="VRK1" s="287" t="s">
        <v>366</v>
      </c>
      <c r="VRL1" s="287" t="s">
        <v>366</v>
      </c>
      <c r="VRM1" s="287" t="s">
        <v>366</v>
      </c>
      <c r="VRN1" s="287" t="s">
        <v>366</v>
      </c>
      <c r="VRO1" s="287" t="s">
        <v>366</v>
      </c>
      <c r="VRP1" s="287" t="s">
        <v>366</v>
      </c>
      <c r="VRQ1" s="287" t="s">
        <v>366</v>
      </c>
      <c r="VRR1" s="287" t="s">
        <v>366</v>
      </c>
      <c r="VRS1" s="287" t="s">
        <v>366</v>
      </c>
      <c r="VRT1" s="287" t="s">
        <v>366</v>
      </c>
      <c r="VRU1" s="287" t="s">
        <v>366</v>
      </c>
      <c r="VRV1" s="287" t="s">
        <v>366</v>
      </c>
      <c r="VRW1" s="287" t="s">
        <v>366</v>
      </c>
      <c r="VRX1" s="287" t="s">
        <v>366</v>
      </c>
      <c r="VRY1" s="287" t="s">
        <v>366</v>
      </c>
      <c r="VRZ1" s="287" t="s">
        <v>366</v>
      </c>
      <c r="VSA1" s="287" t="s">
        <v>366</v>
      </c>
      <c r="VSB1" s="287" t="s">
        <v>366</v>
      </c>
      <c r="VSC1" s="287" t="s">
        <v>366</v>
      </c>
      <c r="VSD1" s="287" t="s">
        <v>366</v>
      </c>
      <c r="VSE1" s="287" t="s">
        <v>366</v>
      </c>
      <c r="VSF1" s="287" t="s">
        <v>366</v>
      </c>
      <c r="VSG1" s="287" t="s">
        <v>366</v>
      </c>
      <c r="VSH1" s="287" t="s">
        <v>366</v>
      </c>
      <c r="VSI1" s="287" t="s">
        <v>366</v>
      </c>
      <c r="VSJ1" s="287" t="s">
        <v>366</v>
      </c>
      <c r="VSK1" s="287" t="s">
        <v>366</v>
      </c>
      <c r="VSL1" s="287" t="s">
        <v>366</v>
      </c>
      <c r="VSM1" s="287" t="s">
        <v>366</v>
      </c>
      <c r="VSN1" s="287" t="s">
        <v>366</v>
      </c>
      <c r="VSO1" s="287" t="s">
        <v>366</v>
      </c>
      <c r="VSP1" s="287" t="s">
        <v>366</v>
      </c>
      <c r="VSQ1" s="287" t="s">
        <v>366</v>
      </c>
      <c r="VSR1" s="287" t="s">
        <v>366</v>
      </c>
      <c r="VSS1" s="287" t="s">
        <v>366</v>
      </c>
      <c r="VST1" s="287" t="s">
        <v>366</v>
      </c>
      <c r="VSU1" s="287" t="s">
        <v>366</v>
      </c>
      <c r="VSV1" s="287" t="s">
        <v>366</v>
      </c>
      <c r="VSW1" s="287" t="s">
        <v>366</v>
      </c>
      <c r="VSX1" s="287" t="s">
        <v>366</v>
      </c>
      <c r="VSY1" s="287" t="s">
        <v>366</v>
      </c>
      <c r="VSZ1" s="287" t="s">
        <v>366</v>
      </c>
      <c r="VTA1" s="287" t="s">
        <v>366</v>
      </c>
      <c r="VTB1" s="287" t="s">
        <v>366</v>
      </c>
      <c r="VTC1" s="287" t="s">
        <v>366</v>
      </c>
      <c r="VTD1" s="287" t="s">
        <v>366</v>
      </c>
      <c r="VTE1" s="287" t="s">
        <v>366</v>
      </c>
      <c r="VTF1" s="287" t="s">
        <v>366</v>
      </c>
      <c r="VTG1" s="287" t="s">
        <v>366</v>
      </c>
      <c r="VTH1" s="287" t="s">
        <v>366</v>
      </c>
      <c r="VTI1" s="287" t="s">
        <v>366</v>
      </c>
      <c r="VTJ1" s="287" t="s">
        <v>366</v>
      </c>
      <c r="VTK1" s="287" t="s">
        <v>366</v>
      </c>
      <c r="VTL1" s="287" t="s">
        <v>366</v>
      </c>
      <c r="VTM1" s="287" t="s">
        <v>366</v>
      </c>
      <c r="VTN1" s="287" t="s">
        <v>366</v>
      </c>
      <c r="VTO1" s="287" t="s">
        <v>366</v>
      </c>
      <c r="VTP1" s="287" t="s">
        <v>366</v>
      </c>
      <c r="VTQ1" s="287" t="s">
        <v>366</v>
      </c>
      <c r="VTR1" s="287" t="s">
        <v>366</v>
      </c>
      <c r="VTS1" s="287" t="s">
        <v>366</v>
      </c>
      <c r="VTT1" s="287" t="s">
        <v>366</v>
      </c>
      <c r="VTU1" s="287" t="s">
        <v>366</v>
      </c>
      <c r="VTV1" s="287" t="s">
        <v>366</v>
      </c>
      <c r="VTW1" s="287" t="s">
        <v>366</v>
      </c>
      <c r="VTX1" s="287" t="s">
        <v>366</v>
      </c>
      <c r="VTY1" s="287" t="s">
        <v>366</v>
      </c>
      <c r="VTZ1" s="287" t="s">
        <v>366</v>
      </c>
      <c r="VUA1" s="287" t="s">
        <v>366</v>
      </c>
      <c r="VUB1" s="287" t="s">
        <v>366</v>
      </c>
      <c r="VUC1" s="287" t="s">
        <v>366</v>
      </c>
      <c r="VUD1" s="287" t="s">
        <v>366</v>
      </c>
      <c r="VUE1" s="287" t="s">
        <v>366</v>
      </c>
      <c r="VUF1" s="287" t="s">
        <v>366</v>
      </c>
      <c r="VUG1" s="287" t="s">
        <v>366</v>
      </c>
      <c r="VUH1" s="287" t="s">
        <v>366</v>
      </c>
      <c r="VUI1" s="287" t="s">
        <v>366</v>
      </c>
      <c r="VUJ1" s="287" t="s">
        <v>366</v>
      </c>
      <c r="VUK1" s="287" t="s">
        <v>366</v>
      </c>
      <c r="VUL1" s="287" t="s">
        <v>366</v>
      </c>
      <c r="VUM1" s="287" t="s">
        <v>366</v>
      </c>
      <c r="VUN1" s="287" t="s">
        <v>366</v>
      </c>
      <c r="VUO1" s="287" t="s">
        <v>366</v>
      </c>
      <c r="VUP1" s="287" t="s">
        <v>366</v>
      </c>
      <c r="VUQ1" s="287" t="s">
        <v>366</v>
      </c>
      <c r="VUR1" s="287" t="s">
        <v>366</v>
      </c>
      <c r="VUS1" s="287" t="s">
        <v>366</v>
      </c>
      <c r="VUT1" s="287" t="s">
        <v>366</v>
      </c>
      <c r="VUU1" s="287" t="s">
        <v>366</v>
      </c>
      <c r="VUV1" s="287" t="s">
        <v>366</v>
      </c>
      <c r="VUW1" s="287" t="s">
        <v>366</v>
      </c>
      <c r="VUX1" s="287" t="s">
        <v>366</v>
      </c>
      <c r="VUY1" s="287" t="s">
        <v>366</v>
      </c>
      <c r="VUZ1" s="287" t="s">
        <v>366</v>
      </c>
      <c r="VVA1" s="287" t="s">
        <v>366</v>
      </c>
      <c r="VVB1" s="287" t="s">
        <v>366</v>
      </c>
      <c r="VVC1" s="287" t="s">
        <v>366</v>
      </c>
      <c r="VVD1" s="287" t="s">
        <v>366</v>
      </c>
      <c r="VVE1" s="287" t="s">
        <v>366</v>
      </c>
      <c r="VVF1" s="287" t="s">
        <v>366</v>
      </c>
      <c r="VVG1" s="287" t="s">
        <v>366</v>
      </c>
      <c r="VVH1" s="287" t="s">
        <v>366</v>
      </c>
      <c r="VVI1" s="287" t="s">
        <v>366</v>
      </c>
      <c r="VVJ1" s="287" t="s">
        <v>366</v>
      </c>
      <c r="VVK1" s="287" t="s">
        <v>366</v>
      </c>
      <c r="VVL1" s="287" t="s">
        <v>366</v>
      </c>
      <c r="VVM1" s="287" t="s">
        <v>366</v>
      </c>
      <c r="VVN1" s="287" t="s">
        <v>366</v>
      </c>
      <c r="VVO1" s="287" t="s">
        <v>366</v>
      </c>
      <c r="VVP1" s="287" t="s">
        <v>366</v>
      </c>
      <c r="VVQ1" s="287" t="s">
        <v>366</v>
      </c>
      <c r="VVR1" s="287" t="s">
        <v>366</v>
      </c>
      <c r="VVS1" s="287" t="s">
        <v>366</v>
      </c>
      <c r="VVT1" s="287" t="s">
        <v>366</v>
      </c>
      <c r="VVU1" s="287" t="s">
        <v>366</v>
      </c>
      <c r="VVV1" s="287" t="s">
        <v>366</v>
      </c>
      <c r="VVW1" s="287" t="s">
        <v>366</v>
      </c>
      <c r="VVX1" s="287" t="s">
        <v>366</v>
      </c>
      <c r="VVY1" s="287" t="s">
        <v>366</v>
      </c>
      <c r="VVZ1" s="287" t="s">
        <v>366</v>
      </c>
      <c r="VWA1" s="287" t="s">
        <v>366</v>
      </c>
      <c r="VWB1" s="287" t="s">
        <v>366</v>
      </c>
      <c r="VWC1" s="287" t="s">
        <v>366</v>
      </c>
      <c r="VWD1" s="287" t="s">
        <v>366</v>
      </c>
      <c r="VWE1" s="287" t="s">
        <v>366</v>
      </c>
      <c r="VWF1" s="287" t="s">
        <v>366</v>
      </c>
      <c r="VWG1" s="287" t="s">
        <v>366</v>
      </c>
      <c r="VWH1" s="287" t="s">
        <v>366</v>
      </c>
      <c r="VWI1" s="287" t="s">
        <v>366</v>
      </c>
      <c r="VWJ1" s="287" t="s">
        <v>366</v>
      </c>
      <c r="VWK1" s="287" t="s">
        <v>366</v>
      </c>
      <c r="VWL1" s="287" t="s">
        <v>366</v>
      </c>
      <c r="VWM1" s="287" t="s">
        <v>366</v>
      </c>
      <c r="VWN1" s="287" t="s">
        <v>366</v>
      </c>
      <c r="VWO1" s="287" t="s">
        <v>366</v>
      </c>
      <c r="VWP1" s="287" t="s">
        <v>366</v>
      </c>
      <c r="VWQ1" s="287" t="s">
        <v>366</v>
      </c>
      <c r="VWR1" s="287" t="s">
        <v>366</v>
      </c>
      <c r="VWS1" s="287" t="s">
        <v>366</v>
      </c>
      <c r="VWT1" s="287" t="s">
        <v>366</v>
      </c>
      <c r="VWU1" s="287" t="s">
        <v>366</v>
      </c>
      <c r="VWV1" s="287" t="s">
        <v>366</v>
      </c>
      <c r="VWW1" s="287" t="s">
        <v>366</v>
      </c>
      <c r="VWX1" s="287" t="s">
        <v>366</v>
      </c>
      <c r="VWY1" s="287" t="s">
        <v>366</v>
      </c>
      <c r="VWZ1" s="287" t="s">
        <v>366</v>
      </c>
      <c r="VXA1" s="287" t="s">
        <v>366</v>
      </c>
      <c r="VXB1" s="287" t="s">
        <v>366</v>
      </c>
      <c r="VXC1" s="287" t="s">
        <v>366</v>
      </c>
      <c r="VXD1" s="287" t="s">
        <v>366</v>
      </c>
      <c r="VXE1" s="287" t="s">
        <v>366</v>
      </c>
      <c r="VXF1" s="287" t="s">
        <v>366</v>
      </c>
      <c r="VXG1" s="287" t="s">
        <v>366</v>
      </c>
      <c r="VXH1" s="287" t="s">
        <v>366</v>
      </c>
      <c r="VXI1" s="287" t="s">
        <v>366</v>
      </c>
      <c r="VXJ1" s="287" t="s">
        <v>366</v>
      </c>
      <c r="VXK1" s="287" t="s">
        <v>366</v>
      </c>
      <c r="VXL1" s="287" t="s">
        <v>366</v>
      </c>
      <c r="VXM1" s="287" t="s">
        <v>366</v>
      </c>
      <c r="VXN1" s="287" t="s">
        <v>366</v>
      </c>
      <c r="VXO1" s="287" t="s">
        <v>366</v>
      </c>
      <c r="VXP1" s="287" t="s">
        <v>366</v>
      </c>
      <c r="VXQ1" s="287" t="s">
        <v>366</v>
      </c>
      <c r="VXR1" s="287" t="s">
        <v>366</v>
      </c>
      <c r="VXS1" s="287" t="s">
        <v>366</v>
      </c>
      <c r="VXT1" s="287" t="s">
        <v>366</v>
      </c>
      <c r="VXU1" s="287" t="s">
        <v>366</v>
      </c>
      <c r="VXV1" s="287" t="s">
        <v>366</v>
      </c>
      <c r="VXW1" s="287" t="s">
        <v>366</v>
      </c>
      <c r="VXX1" s="287" t="s">
        <v>366</v>
      </c>
      <c r="VXY1" s="287" t="s">
        <v>366</v>
      </c>
      <c r="VXZ1" s="287" t="s">
        <v>366</v>
      </c>
      <c r="VYA1" s="287" t="s">
        <v>366</v>
      </c>
      <c r="VYB1" s="287" t="s">
        <v>366</v>
      </c>
      <c r="VYC1" s="287" t="s">
        <v>366</v>
      </c>
      <c r="VYD1" s="287" t="s">
        <v>366</v>
      </c>
      <c r="VYE1" s="287" t="s">
        <v>366</v>
      </c>
      <c r="VYF1" s="287" t="s">
        <v>366</v>
      </c>
      <c r="VYG1" s="287" t="s">
        <v>366</v>
      </c>
      <c r="VYH1" s="287" t="s">
        <v>366</v>
      </c>
      <c r="VYI1" s="287" t="s">
        <v>366</v>
      </c>
      <c r="VYJ1" s="287" t="s">
        <v>366</v>
      </c>
      <c r="VYK1" s="287" t="s">
        <v>366</v>
      </c>
      <c r="VYL1" s="287" t="s">
        <v>366</v>
      </c>
      <c r="VYM1" s="287" t="s">
        <v>366</v>
      </c>
      <c r="VYN1" s="287" t="s">
        <v>366</v>
      </c>
      <c r="VYO1" s="287" t="s">
        <v>366</v>
      </c>
      <c r="VYP1" s="287" t="s">
        <v>366</v>
      </c>
      <c r="VYQ1" s="287" t="s">
        <v>366</v>
      </c>
      <c r="VYR1" s="287" t="s">
        <v>366</v>
      </c>
      <c r="VYS1" s="287" t="s">
        <v>366</v>
      </c>
      <c r="VYT1" s="287" t="s">
        <v>366</v>
      </c>
      <c r="VYU1" s="287" t="s">
        <v>366</v>
      </c>
      <c r="VYV1" s="287" t="s">
        <v>366</v>
      </c>
      <c r="VYW1" s="287" t="s">
        <v>366</v>
      </c>
      <c r="VYX1" s="287" t="s">
        <v>366</v>
      </c>
      <c r="VYY1" s="287" t="s">
        <v>366</v>
      </c>
      <c r="VYZ1" s="287" t="s">
        <v>366</v>
      </c>
      <c r="VZA1" s="287" t="s">
        <v>366</v>
      </c>
      <c r="VZB1" s="287" t="s">
        <v>366</v>
      </c>
      <c r="VZC1" s="287" t="s">
        <v>366</v>
      </c>
      <c r="VZD1" s="287" t="s">
        <v>366</v>
      </c>
      <c r="VZE1" s="287" t="s">
        <v>366</v>
      </c>
      <c r="VZF1" s="287" t="s">
        <v>366</v>
      </c>
      <c r="VZG1" s="287" t="s">
        <v>366</v>
      </c>
      <c r="VZH1" s="287" t="s">
        <v>366</v>
      </c>
      <c r="VZI1" s="287" t="s">
        <v>366</v>
      </c>
      <c r="VZJ1" s="287" t="s">
        <v>366</v>
      </c>
      <c r="VZK1" s="287" t="s">
        <v>366</v>
      </c>
      <c r="VZL1" s="287" t="s">
        <v>366</v>
      </c>
      <c r="VZM1" s="287" t="s">
        <v>366</v>
      </c>
      <c r="VZN1" s="287" t="s">
        <v>366</v>
      </c>
      <c r="VZO1" s="287" t="s">
        <v>366</v>
      </c>
      <c r="VZP1" s="287" t="s">
        <v>366</v>
      </c>
      <c r="VZQ1" s="287" t="s">
        <v>366</v>
      </c>
      <c r="VZR1" s="287" t="s">
        <v>366</v>
      </c>
      <c r="VZS1" s="287" t="s">
        <v>366</v>
      </c>
      <c r="VZT1" s="287" t="s">
        <v>366</v>
      </c>
      <c r="VZU1" s="287" t="s">
        <v>366</v>
      </c>
      <c r="VZV1" s="287" t="s">
        <v>366</v>
      </c>
      <c r="VZW1" s="287" t="s">
        <v>366</v>
      </c>
      <c r="VZX1" s="287" t="s">
        <v>366</v>
      </c>
      <c r="VZY1" s="287" t="s">
        <v>366</v>
      </c>
      <c r="VZZ1" s="287" t="s">
        <v>366</v>
      </c>
      <c r="WAA1" s="287" t="s">
        <v>366</v>
      </c>
      <c r="WAB1" s="287" t="s">
        <v>366</v>
      </c>
      <c r="WAC1" s="287" t="s">
        <v>366</v>
      </c>
      <c r="WAD1" s="287" t="s">
        <v>366</v>
      </c>
      <c r="WAE1" s="287" t="s">
        <v>366</v>
      </c>
      <c r="WAF1" s="287" t="s">
        <v>366</v>
      </c>
      <c r="WAG1" s="287" t="s">
        <v>366</v>
      </c>
      <c r="WAH1" s="287" t="s">
        <v>366</v>
      </c>
      <c r="WAI1" s="287" t="s">
        <v>366</v>
      </c>
      <c r="WAJ1" s="287" t="s">
        <v>366</v>
      </c>
      <c r="WAK1" s="287" t="s">
        <v>366</v>
      </c>
      <c r="WAL1" s="287" t="s">
        <v>366</v>
      </c>
      <c r="WAM1" s="287" t="s">
        <v>366</v>
      </c>
      <c r="WAN1" s="287" t="s">
        <v>366</v>
      </c>
      <c r="WAO1" s="287" t="s">
        <v>366</v>
      </c>
      <c r="WAP1" s="287" t="s">
        <v>366</v>
      </c>
      <c r="WAQ1" s="287" t="s">
        <v>366</v>
      </c>
      <c r="WAR1" s="287" t="s">
        <v>366</v>
      </c>
      <c r="WAS1" s="287" t="s">
        <v>366</v>
      </c>
      <c r="WAT1" s="287" t="s">
        <v>366</v>
      </c>
      <c r="WAU1" s="287" t="s">
        <v>366</v>
      </c>
      <c r="WAV1" s="287" t="s">
        <v>366</v>
      </c>
      <c r="WAW1" s="287" t="s">
        <v>366</v>
      </c>
      <c r="WAX1" s="287" t="s">
        <v>366</v>
      </c>
      <c r="WAY1" s="287" t="s">
        <v>366</v>
      </c>
      <c r="WAZ1" s="287" t="s">
        <v>366</v>
      </c>
      <c r="WBA1" s="287" t="s">
        <v>366</v>
      </c>
      <c r="WBB1" s="287" t="s">
        <v>366</v>
      </c>
      <c r="WBC1" s="287" t="s">
        <v>366</v>
      </c>
      <c r="WBD1" s="287" t="s">
        <v>366</v>
      </c>
      <c r="WBE1" s="287" t="s">
        <v>366</v>
      </c>
      <c r="WBF1" s="287" t="s">
        <v>366</v>
      </c>
      <c r="WBG1" s="287" t="s">
        <v>366</v>
      </c>
      <c r="WBH1" s="287" t="s">
        <v>366</v>
      </c>
      <c r="WBI1" s="287" t="s">
        <v>366</v>
      </c>
      <c r="WBJ1" s="287" t="s">
        <v>366</v>
      </c>
      <c r="WBK1" s="287" t="s">
        <v>366</v>
      </c>
      <c r="WBL1" s="287" t="s">
        <v>366</v>
      </c>
      <c r="WBM1" s="287" t="s">
        <v>366</v>
      </c>
      <c r="WBN1" s="287" t="s">
        <v>366</v>
      </c>
      <c r="WBO1" s="287" t="s">
        <v>366</v>
      </c>
      <c r="WBP1" s="287" t="s">
        <v>366</v>
      </c>
      <c r="WBQ1" s="287" t="s">
        <v>366</v>
      </c>
      <c r="WBR1" s="287" t="s">
        <v>366</v>
      </c>
      <c r="WBS1" s="287" t="s">
        <v>366</v>
      </c>
      <c r="WBT1" s="287" t="s">
        <v>366</v>
      </c>
      <c r="WBU1" s="287" t="s">
        <v>366</v>
      </c>
      <c r="WBV1" s="287" t="s">
        <v>366</v>
      </c>
      <c r="WBW1" s="287" t="s">
        <v>366</v>
      </c>
      <c r="WBX1" s="287" t="s">
        <v>366</v>
      </c>
      <c r="WBY1" s="287" t="s">
        <v>366</v>
      </c>
      <c r="WBZ1" s="287" t="s">
        <v>366</v>
      </c>
      <c r="WCA1" s="287" t="s">
        <v>366</v>
      </c>
      <c r="WCB1" s="287" t="s">
        <v>366</v>
      </c>
      <c r="WCC1" s="287" t="s">
        <v>366</v>
      </c>
      <c r="WCD1" s="287" t="s">
        <v>366</v>
      </c>
      <c r="WCE1" s="287" t="s">
        <v>366</v>
      </c>
      <c r="WCF1" s="287" t="s">
        <v>366</v>
      </c>
      <c r="WCG1" s="287" t="s">
        <v>366</v>
      </c>
      <c r="WCH1" s="287" t="s">
        <v>366</v>
      </c>
      <c r="WCI1" s="287" t="s">
        <v>366</v>
      </c>
      <c r="WCJ1" s="287" t="s">
        <v>366</v>
      </c>
      <c r="WCK1" s="287" t="s">
        <v>366</v>
      </c>
      <c r="WCL1" s="287" t="s">
        <v>366</v>
      </c>
      <c r="WCM1" s="287" t="s">
        <v>366</v>
      </c>
      <c r="WCN1" s="287" t="s">
        <v>366</v>
      </c>
      <c r="WCO1" s="287" t="s">
        <v>366</v>
      </c>
      <c r="WCP1" s="287" t="s">
        <v>366</v>
      </c>
      <c r="WCQ1" s="287" t="s">
        <v>366</v>
      </c>
      <c r="WCR1" s="287" t="s">
        <v>366</v>
      </c>
      <c r="WCS1" s="287" t="s">
        <v>366</v>
      </c>
      <c r="WCT1" s="287" t="s">
        <v>366</v>
      </c>
      <c r="WCU1" s="287" t="s">
        <v>366</v>
      </c>
      <c r="WCV1" s="287" t="s">
        <v>366</v>
      </c>
      <c r="WCW1" s="287" t="s">
        <v>366</v>
      </c>
      <c r="WCX1" s="287" t="s">
        <v>366</v>
      </c>
      <c r="WCY1" s="287" t="s">
        <v>366</v>
      </c>
      <c r="WCZ1" s="287" t="s">
        <v>366</v>
      </c>
      <c r="WDA1" s="287" t="s">
        <v>366</v>
      </c>
      <c r="WDB1" s="287" t="s">
        <v>366</v>
      </c>
      <c r="WDC1" s="287" t="s">
        <v>366</v>
      </c>
      <c r="WDD1" s="287" t="s">
        <v>366</v>
      </c>
      <c r="WDE1" s="287" t="s">
        <v>366</v>
      </c>
      <c r="WDF1" s="287" t="s">
        <v>366</v>
      </c>
      <c r="WDG1" s="287" t="s">
        <v>366</v>
      </c>
      <c r="WDH1" s="287" t="s">
        <v>366</v>
      </c>
      <c r="WDI1" s="287" t="s">
        <v>366</v>
      </c>
      <c r="WDJ1" s="287" t="s">
        <v>366</v>
      </c>
      <c r="WDK1" s="287" t="s">
        <v>366</v>
      </c>
      <c r="WDL1" s="287" t="s">
        <v>366</v>
      </c>
      <c r="WDM1" s="287" t="s">
        <v>366</v>
      </c>
      <c r="WDN1" s="287" t="s">
        <v>366</v>
      </c>
      <c r="WDO1" s="287" t="s">
        <v>366</v>
      </c>
      <c r="WDP1" s="287" t="s">
        <v>366</v>
      </c>
      <c r="WDQ1" s="287" t="s">
        <v>366</v>
      </c>
      <c r="WDR1" s="287" t="s">
        <v>366</v>
      </c>
      <c r="WDS1" s="287" t="s">
        <v>366</v>
      </c>
      <c r="WDT1" s="287" t="s">
        <v>366</v>
      </c>
      <c r="WDU1" s="287" t="s">
        <v>366</v>
      </c>
      <c r="WDV1" s="287" t="s">
        <v>366</v>
      </c>
      <c r="WDW1" s="287" t="s">
        <v>366</v>
      </c>
      <c r="WDX1" s="287" t="s">
        <v>366</v>
      </c>
      <c r="WDY1" s="287" t="s">
        <v>366</v>
      </c>
      <c r="WDZ1" s="287" t="s">
        <v>366</v>
      </c>
      <c r="WEA1" s="287" t="s">
        <v>366</v>
      </c>
      <c r="WEB1" s="287" t="s">
        <v>366</v>
      </c>
      <c r="WEC1" s="287" t="s">
        <v>366</v>
      </c>
      <c r="WED1" s="287" t="s">
        <v>366</v>
      </c>
      <c r="WEE1" s="287" t="s">
        <v>366</v>
      </c>
      <c r="WEF1" s="287" t="s">
        <v>366</v>
      </c>
      <c r="WEG1" s="287" t="s">
        <v>366</v>
      </c>
      <c r="WEH1" s="287" t="s">
        <v>366</v>
      </c>
      <c r="WEI1" s="287" t="s">
        <v>366</v>
      </c>
      <c r="WEJ1" s="287" t="s">
        <v>366</v>
      </c>
      <c r="WEK1" s="287" t="s">
        <v>366</v>
      </c>
      <c r="WEL1" s="287" t="s">
        <v>366</v>
      </c>
      <c r="WEM1" s="287" t="s">
        <v>366</v>
      </c>
      <c r="WEN1" s="287" t="s">
        <v>366</v>
      </c>
      <c r="WEO1" s="287" t="s">
        <v>366</v>
      </c>
      <c r="WEP1" s="287" t="s">
        <v>366</v>
      </c>
      <c r="WEQ1" s="287" t="s">
        <v>366</v>
      </c>
      <c r="WER1" s="287" t="s">
        <v>366</v>
      </c>
      <c r="WES1" s="287" t="s">
        <v>366</v>
      </c>
      <c r="WET1" s="287" t="s">
        <v>366</v>
      </c>
      <c r="WEU1" s="287" t="s">
        <v>366</v>
      </c>
      <c r="WEV1" s="287" t="s">
        <v>366</v>
      </c>
      <c r="WEW1" s="287" t="s">
        <v>366</v>
      </c>
      <c r="WEX1" s="287" t="s">
        <v>366</v>
      </c>
      <c r="WEY1" s="287" t="s">
        <v>366</v>
      </c>
      <c r="WEZ1" s="287" t="s">
        <v>366</v>
      </c>
      <c r="WFA1" s="287" t="s">
        <v>366</v>
      </c>
      <c r="WFB1" s="287" t="s">
        <v>366</v>
      </c>
      <c r="WFC1" s="287" t="s">
        <v>366</v>
      </c>
      <c r="WFD1" s="287" t="s">
        <v>366</v>
      </c>
      <c r="WFE1" s="287" t="s">
        <v>366</v>
      </c>
      <c r="WFF1" s="287" t="s">
        <v>366</v>
      </c>
      <c r="WFG1" s="287" t="s">
        <v>366</v>
      </c>
      <c r="WFH1" s="287" t="s">
        <v>366</v>
      </c>
      <c r="WFI1" s="287" t="s">
        <v>366</v>
      </c>
      <c r="WFJ1" s="287" t="s">
        <v>366</v>
      </c>
      <c r="WFK1" s="287" t="s">
        <v>366</v>
      </c>
      <c r="WFL1" s="287" t="s">
        <v>366</v>
      </c>
      <c r="WFM1" s="287" t="s">
        <v>366</v>
      </c>
      <c r="WFN1" s="287" t="s">
        <v>366</v>
      </c>
      <c r="WFO1" s="287" t="s">
        <v>366</v>
      </c>
      <c r="WFP1" s="287" t="s">
        <v>366</v>
      </c>
      <c r="WFQ1" s="287" t="s">
        <v>366</v>
      </c>
      <c r="WFR1" s="287" t="s">
        <v>366</v>
      </c>
      <c r="WFS1" s="287" t="s">
        <v>366</v>
      </c>
      <c r="WFT1" s="287" t="s">
        <v>366</v>
      </c>
      <c r="WFU1" s="287" t="s">
        <v>366</v>
      </c>
      <c r="WFV1" s="287" t="s">
        <v>366</v>
      </c>
      <c r="WFW1" s="287" t="s">
        <v>366</v>
      </c>
      <c r="WFX1" s="287" t="s">
        <v>366</v>
      </c>
      <c r="WFY1" s="287" t="s">
        <v>366</v>
      </c>
      <c r="WFZ1" s="287" t="s">
        <v>366</v>
      </c>
      <c r="WGA1" s="287" t="s">
        <v>366</v>
      </c>
      <c r="WGB1" s="287" t="s">
        <v>366</v>
      </c>
      <c r="WGC1" s="287" t="s">
        <v>366</v>
      </c>
      <c r="WGD1" s="287" t="s">
        <v>366</v>
      </c>
      <c r="WGE1" s="287" t="s">
        <v>366</v>
      </c>
      <c r="WGF1" s="287" t="s">
        <v>366</v>
      </c>
      <c r="WGG1" s="287" t="s">
        <v>366</v>
      </c>
      <c r="WGH1" s="287" t="s">
        <v>366</v>
      </c>
      <c r="WGI1" s="287" t="s">
        <v>366</v>
      </c>
      <c r="WGJ1" s="287" t="s">
        <v>366</v>
      </c>
      <c r="WGK1" s="287" t="s">
        <v>366</v>
      </c>
      <c r="WGL1" s="287" t="s">
        <v>366</v>
      </c>
      <c r="WGM1" s="287" t="s">
        <v>366</v>
      </c>
      <c r="WGN1" s="287" t="s">
        <v>366</v>
      </c>
      <c r="WGO1" s="287" t="s">
        <v>366</v>
      </c>
      <c r="WGP1" s="287" t="s">
        <v>366</v>
      </c>
      <c r="WGQ1" s="287" t="s">
        <v>366</v>
      </c>
      <c r="WGR1" s="287" t="s">
        <v>366</v>
      </c>
      <c r="WGS1" s="287" t="s">
        <v>366</v>
      </c>
      <c r="WGT1" s="287" t="s">
        <v>366</v>
      </c>
      <c r="WGU1" s="287" t="s">
        <v>366</v>
      </c>
      <c r="WGV1" s="287" t="s">
        <v>366</v>
      </c>
      <c r="WGW1" s="287" t="s">
        <v>366</v>
      </c>
      <c r="WGX1" s="287" t="s">
        <v>366</v>
      </c>
      <c r="WGY1" s="287" t="s">
        <v>366</v>
      </c>
      <c r="WGZ1" s="287" t="s">
        <v>366</v>
      </c>
      <c r="WHA1" s="287" t="s">
        <v>366</v>
      </c>
      <c r="WHB1" s="287" t="s">
        <v>366</v>
      </c>
      <c r="WHC1" s="287" t="s">
        <v>366</v>
      </c>
      <c r="WHD1" s="287" t="s">
        <v>366</v>
      </c>
      <c r="WHE1" s="287" t="s">
        <v>366</v>
      </c>
      <c r="WHF1" s="287" t="s">
        <v>366</v>
      </c>
      <c r="WHG1" s="287" t="s">
        <v>366</v>
      </c>
      <c r="WHH1" s="287" t="s">
        <v>366</v>
      </c>
      <c r="WHI1" s="287" t="s">
        <v>366</v>
      </c>
      <c r="WHJ1" s="287" t="s">
        <v>366</v>
      </c>
      <c r="WHK1" s="287" t="s">
        <v>366</v>
      </c>
      <c r="WHL1" s="287" t="s">
        <v>366</v>
      </c>
      <c r="WHM1" s="287" t="s">
        <v>366</v>
      </c>
      <c r="WHN1" s="287" t="s">
        <v>366</v>
      </c>
      <c r="WHO1" s="287" t="s">
        <v>366</v>
      </c>
      <c r="WHP1" s="287" t="s">
        <v>366</v>
      </c>
      <c r="WHQ1" s="287" t="s">
        <v>366</v>
      </c>
      <c r="WHR1" s="287" t="s">
        <v>366</v>
      </c>
      <c r="WHS1" s="287" t="s">
        <v>366</v>
      </c>
      <c r="WHT1" s="287" t="s">
        <v>366</v>
      </c>
      <c r="WHU1" s="287" t="s">
        <v>366</v>
      </c>
      <c r="WHV1" s="287" t="s">
        <v>366</v>
      </c>
      <c r="WHW1" s="287" t="s">
        <v>366</v>
      </c>
      <c r="WHX1" s="287" t="s">
        <v>366</v>
      </c>
      <c r="WHY1" s="287" t="s">
        <v>366</v>
      </c>
      <c r="WHZ1" s="287" t="s">
        <v>366</v>
      </c>
      <c r="WIA1" s="287" t="s">
        <v>366</v>
      </c>
      <c r="WIB1" s="287" t="s">
        <v>366</v>
      </c>
      <c r="WIC1" s="287" t="s">
        <v>366</v>
      </c>
      <c r="WID1" s="287" t="s">
        <v>366</v>
      </c>
      <c r="WIE1" s="287" t="s">
        <v>366</v>
      </c>
      <c r="WIF1" s="287" t="s">
        <v>366</v>
      </c>
      <c r="WIG1" s="287" t="s">
        <v>366</v>
      </c>
      <c r="WIH1" s="287" t="s">
        <v>366</v>
      </c>
      <c r="WII1" s="287" t="s">
        <v>366</v>
      </c>
      <c r="WIJ1" s="287" t="s">
        <v>366</v>
      </c>
      <c r="WIK1" s="287" t="s">
        <v>366</v>
      </c>
      <c r="WIL1" s="287" t="s">
        <v>366</v>
      </c>
      <c r="WIM1" s="287" t="s">
        <v>366</v>
      </c>
      <c r="WIN1" s="287" t="s">
        <v>366</v>
      </c>
      <c r="WIO1" s="287" t="s">
        <v>366</v>
      </c>
      <c r="WIP1" s="287" t="s">
        <v>366</v>
      </c>
      <c r="WIQ1" s="287" t="s">
        <v>366</v>
      </c>
      <c r="WIR1" s="287" t="s">
        <v>366</v>
      </c>
      <c r="WIS1" s="287" t="s">
        <v>366</v>
      </c>
      <c r="WIT1" s="287" t="s">
        <v>366</v>
      </c>
      <c r="WIU1" s="287" t="s">
        <v>366</v>
      </c>
      <c r="WIV1" s="287" t="s">
        <v>366</v>
      </c>
      <c r="WIW1" s="287" t="s">
        <v>366</v>
      </c>
      <c r="WIX1" s="287" t="s">
        <v>366</v>
      </c>
      <c r="WIY1" s="287" t="s">
        <v>366</v>
      </c>
      <c r="WIZ1" s="287" t="s">
        <v>366</v>
      </c>
      <c r="WJA1" s="287" t="s">
        <v>366</v>
      </c>
      <c r="WJB1" s="287" t="s">
        <v>366</v>
      </c>
      <c r="WJC1" s="287" t="s">
        <v>366</v>
      </c>
      <c r="WJD1" s="287" t="s">
        <v>366</v>
      </c>
      <c r="WJE1" s="287" t="s">
        <v>366</v>
      </c>
      <c r="WJF1" s="287" t="s">
        <v>366</v>
      </c>
      <c r="WJG1" s="287" t="s">
        <v>366</v>
      </c>
      <c r="WJH1" s="287" t="s">
        <v>366</v>
      </c>
      <c r="WJI1" s="287" t="s">
        <v>366</v>
      </c>
      <c r="WJJ1" s="287" t="s">
        <v>366</v>
      </c>
      <c r="WJK1" s="287" t="s">
        <v>366</v>
      </c>
      <c r="WJL1" s="287" t="s">
        <v>366</v>
      </c>
      <c r="WJM1" s="287" t="s">
        <v>366</v>
      </c>
      <c r="WJN1" s="287" t="s">
        <v>366</v>
      </c>
      <c r="WJO1" s="287" t="s">
        <v>366</v>
      </c>
      <c r="WJP1" s="287" t="s">
        <v>366</v>
      </c>
      <c r="WJQ1" s="287" t="s">
        <v>366</v>
      </c>
      <c r="WJR1" s="287" t="s">
        <v>366</v>
      </c>
      <c r="WJS1" s="287" t="s">
        <v>366</v>
      </c>
      <c r="WJT1" s="287" t="s">
        <v>366</v>
      </c>
      <c r="WJU1" s="287" t="s">
        <v>366</v>
      </c>
      <c r="WJV1" s="287" t="s">
        <v>366</v>
      </c>
      <c r="WJW1" s="287" t="s">
        <v>366</v>
      </c>
      <c r="WJX1" s="287" t="s">
        <v>366</v>
      </c>
      <c r="WJY1" s="287" t="s">
        <v>366</v>
      </c>
      <c r="WJZ1" s="287" t="s">
        <v>366</v>
      </c>
      <c r="WKA1" s="287" t="s">
        <v>366</v>
      </c>
      <c r="WKB1" s="287" t="s">
        <v>366</v>
      </c>
      <c r="WKC1" s="287" t="s">
        <v>366</v>
      </c>
      <c r="WKD1" s="287" t="s">
        <v>366</v>
      </c>
      <c r="WKE1" s="287" t="s">
        <v>366</v>
      </c>
      <c r="WKF1" s="287" t="s">
        <v>366</v>
      </c>
      <c r="WKG1" s="287" t="s">
        <v>366</v>
      </c>
      <c r="WKH1" s="287" t="s">
        <v>366</v>
      </c>
      <c r="WKI1" s="287" t="s">
        <v>366</v>
      </c>
      <c r="WKJ1" s="287" t="s">
        <v>366</v>
      </c>
      <c r="WKK1" s="287" t="s">
        <v>366</v>
      </c>
      <c r="WKL1" s="287" t="s">
        <v>366</v>
      </c>
      <c r="WKM1" s="287" t="s">
        <v>366</v>
      </c>
      <c r="WKN1" s="287" t="s">
        <v>366</v>
      </c>
      <c r="WKO1" s="287" t="s">
        <v>366</v>
      </c>
      <c r="WKP1" s="287" t="s">
        <v>366</v>
      </c>
      <c r="WKQ1" s="287" t="s">
        <v>366</v>
      </c>
      <c r="WKR1" s="287" t="s">
        <v>366</v>
      </c>
      <c r="WKS1" s="287" t="s">
        <v>366</v>
      </c>
      <c r="WKT1" s="287" t="s">
        <v>366</v>
      </c>
      <c r="WKU1" s="287" t="s">
        <v>366</v>
      </c>
      <c r="WKV1" s="287" t="s">
        <v>366</v>
      </c>
      <c r="WKW1" s="287" t="s">
        <v>366</v>
      </c>
      <c r="WKX1" s="287" t="s">
        <v>366</v>
      </c>
      <c r="WKY1" s="287" t="s">
        <v>366</v>
      </c>
      <c r="WKZ1" s="287" t="s">
        <v>366</v>
      </c>
      <c r="WLA1" s="287" t="s">
        <v>366</v>
      </c>
      <c r="WLB1" s="287" t="s">
        <v>366</v>
      </c>
      <c r="WLC1" s="287" t="s">
        <v>366</v>
      </c>
      <c r="WLD1" s="287" t="s">
        <v>366</v>
      </c>
      <c r="WLE1" s="287" t="s">
        <v>366</v>
      </c>
      <c r="WLF1" s="287" t="s">
        <v>366</v>
      </c>
      <c r="WLG1" s="287" t="s">
        <v>366</v>
      </c>
      <c r="WLH1" s="287" t="s">
        <v>366</v>
      </c>
      <c r="WLI1" s="287" t="s">
        <v>366</v>
      </c>
      <c r="WLJ1" s="287" t="s">
        <v>366</v>
      </c>
      <c r="WLK1" s="287" t="s">
        <v>366</v>
      </c>
      <c r="WLL1" s="287" t="s">
        <v>366</v>
      </c>
      <c r="WLM1" s="287" t="s">
        <v>366</v>
      </c>
      <c r="WLN1" s="287" t="s">
        <v>366</v>
      </c>
      <c r="WLO1" s="287" t="s">
        <v>366</v>
      </c>
      <c r="WLP1" s="287" t="s">
        <v>366</v>
      </c>
      <c r="WLQ1" s="287" t="s">
        <v>366</v>
      </c>
      <c r="WLR1" s="287" t="s">
        <v>366</v>
      </c>
      <c r="WLS1" s="287" t="s">
        <v>366</v>
      </c>
      <c r="WLT1" s="287" t="s">
        <v>366</v>
      </c>
      <c r="WLU1" s="287" t="s">
        <v>366</v>
      </c>
      <c r="WLV1" s="287" t="s">
        <v>366</v>
      </c>
      <c r="WLW1" s="287" t="s">
        <v>366</v>
      </c>
      <c r="WLX1" s="287" t="s">
        <v>366</v>
      </c>
      <c r="WLY1" s="287" t="s">
        <v>366</v>
      </c>
      <c r="WLZ1" s="287" t="s">
        <v>366</v>
      </c>
      <c r="WMA1" s="287" t="s">
        <v>366</v>
      </c>
      <c r="WMB1" s="287" t="s">
        <v>366</v>
      </c>
      <c r="WMC1" s="287" t="s">
        <v>366</v>
      </c>
      <c r="WMD1" s="287" t="s">
        <v>366</v>
      </c>
      <c r="WME1" s="287" t="s">
        <v>366</v>
      </c>
      <c r="WMF1" s="287" t="s">
        <v>366</v>
      </c>
      <c r="WMG1" s="287" t="s">
        <v>366</v>
      </c>
      <c r="WMH1" s="287" t="s">
        <v>366</v>
      </c>
      <c r="WMI1" s="287" t="s">
        <v>366</v>
      </c>
      <c r="WMJ1" s="287" t="s">
        <v>366</v>
      </c>
      <c r="WMK1" s="287" t="s">
        <v>366</v>
      </c>
      <c r="WML1" s="287" t="s">
        <v>366</v>
      </c>
      <c r="WMM1" s="287" t="s">
        <v>366</v>
      </c>
      <c r="WMN1" s="287" t="s">
        <v>366</v>
      </c>
      <c r="WMO1" s="287" t="s">
        <v>366</v>
      </c>
      <c r="WMP1" s="287" t="s">
        <v>366</v>
      </c>
      <c r="WMQ1" s="287" t="s">
        <v>366</v>
      </c>
      <c r="WMR1" s="287" t="s">
        <v>366</v>
      </c>
      <c r="WMS1" s="287" t="s">
        <v>366</v>
      </c>
      <c r="WMT1" s="287" t="s">
        <v>366</v>
      </c>
      <c r="WMU1" s="287" t="s">
        <v>366</v>
      </c>
      <c r="WMV1" s="287" t="s">
        <v>366</v>
      </c>
      <c r="WMW1" s="287" t="s">
        <v>366</v>
      </c>
      <c r="WMX1" s="287" t="s">
        <v>366</v>
      </c>
      <c r="WMY1" s="287" t="s">
        <v>366</v>
      </c>
      <c r="WMZ1" s="287" t="s">
        <v>366</v>
      </c>
      <c r="WNA1" s="287" t="s">
        <v>366</v>
      </c>
      <c r="WNB1" s="287" t="s">
        <v>366</v>
      </c>
      <c r="WNC1" s="287" t="s">
        <v>366</v>
      </c>
      <c r="WND1" s="287" t="s">
        <v>366</v>
      </c>
      <c r="WNE1" s="287" t="s">
        <v>366</v>
      </c>
      <c r="WNF1" s="287" t="s">
        <v>366</v>
      </c>
      <c r="WNG1" s="287" t="s">
        <v>366</v>
      </c>
      <c r="WNH1" s="287" t="s">
        <v>366</v>
      </c>
      <c r="WNI1" s="287" t="s">
        <v>366</v>
      </c>
      <c r="WNJ1" s="287" t="s">
        <v>366</v>
      </c>
      <c r="WNK1" s="287" t="s">
        <v>366</v>
      </c>
      <c r="WNL1" s="287" t="s">
        <v>366</v>
      </c>
      <c r="WNM1" s="287" t="s">
        <v>366</v>
      </c>
      <c r="WNN1" s="287" t="s">
        <v>366</v>
      </c>
      <c r="WNO1" s="287" t="s">
        <v>366</v>
      </c>
      <c r="WNP1" s="287" t="s">
        <v>366</v>
      </c>
      <c r="WNQ1" s="287" t="s">
        <v>366</v>
      </c>
      <c r="WNR1" s="287" t="s">
        <v>366</v>
      </c>
      <c r="WNS1" s="287" t="s">
        <v>366</v>
      </c>
      <c r="WNT1" s="287" t="s">
        <v>366</v>
      </c>
      <c r="WNU1" s="287" t="s">
        <v>366</v>
      </c>
      <c r="WNV1" s="287" t="s">
        <v>366</v>
      </c>
      <c r="WNW1" s="287" t="s">
        <v>366</v>
      </c>
      <c r="WNX1" s="287" t="s">
        <v>366</v>
      </c>
      <c r="WNY1" s="287" t="s">
        <v>366</v>
      </c>
      <c r="WNZ1" s="287" t="s">
        <v>366</v>
      </c>
      <c r="WOA1" s="287" t="s">
        <v>366</v>
      </c>
      <c r="WOB1" s="287" t="s">
        <v>366</v>
      </c>
      <c r="WOC1" s="287" t="s">
        <v>366</v>
      </c>
      <c r="WOD1" s="287" t="s">
        <v>366</v>
      </c>
      <c r="WOE1" s="287" t="s">
        <v>366</v>
      </c>
      <c r="WOF1" s="287" t="s">
        <v>366</v>
      </c>
      <c r="WOG1" s="287" t="s">
        <v>366</v>
      </c>
      <c r="WOH1" s="287" t="s">
        <v>366</v>
      </c>
      <c r="WOI1" s="287" t="s">
        <v>366</v>
      </c>
      <c r="WOJ1" s="287" t="s">
        <v>366</v>
      </c>
      <c r="WOK1" s="287" t="s">
        <v>366</v>
      </c>
      <c r="WOL1" s="287" t="s">
        <v>366</v>
      </c>
      <c r="WOM1" s="287" t="s">
        <v>366</v>
      </c>
      <c r="WON1" s="287" t="s">
        <v>366</v>
      </c>
      <c r="WOO1" s="287" t="s">
        <v>366</v>
      </c>
      <c r="WOP1" s="287" t="s">
        <v>366</v>
      </c>
      <c r="WOQ1" s="287" t="s">
        <v>366</v>
      </c>
      <c r="WOR1" s="287" t="s">
        <v>366</v>
      </c>
      <c r="WOS1" s="287" t="s">
        <v>366</v>
      </c>
      <c r="WOT1" s="287" t="s">
        <v>366</v>
      </c>
      <c r="WOU1" s="287" t="s">
        <v>366</v>
      </c>
      <c r="WOV1" s="287" t="s">
        <v>366</v>
      </c>
      <c r="WOW1" s="287" t="s">
        <v>366</v>
      </c>
      <c r="WOX1" s="287" t="s">
        <v>366</v>
      </c>
      <c r="WOY1" s="287" t="s">
        <v>366</v>
      </c>
      <c r="WOZ1" s="287" t="s">
        <v>366</v>
      </c>
      <c r="WPA1" s="287" t="s">
        <v>366</v>
      </c>
      <c r="WPB1" s="287" t="s">
        <v>366</v>
      </c>
      <c r="WPC1" s="287" t="s">
        <v>366</v>
      </c>
      <c r="WPD1" s="287" t="s">
        <v>366</v>
      </c>
      <c r="WPE1" s="287" t="s">
        <v>366</v>
      </c>
      <c r="WPF1" s="287" t="s">
        <v>366</v>
      </c>
      <c r="WPG1" s="287" t="s">
        <v>366</v>
      </c>
      <c r="WPH1" s="287" t="s">
        <v>366</v>
      </c>
      <c r="WPI1" s="287" t="s">
        <v>366</v>
      </c>
      <c r="WPJ1" s="287" t="s">
        <v>366</v>
      </c>
      <c r="WPK1" s="287" t="s">
        <v>366</v>
      </c>
      <c r="WPL1" s="287" t="s">
        <v>366</v>
      </c>
      <c r="WPM1" s="287" t="s">
        <v>366</v>
      </c>
      <c r="WPN1" s="287" t="s">
        <v>366</v>
      </c>
      <c r="WPO1" s="287" t="s">
        <v>366</v>
      </c>
      <c r="WPP1" s="287" t="s">
        <v>366</v>
      </c>
      <c r="WPQ1" s="287" t="s">
        <v>366</v>
      </c>
      <c r="WPR1" s="287" t="s">
        <v>366</v>
      </c>
      <c r="WPS1" s="287" t="s">
        <v>366</v>
      </c>
      <c r="WPT1" s="287" t="s">
        <v>366</v>
      </c>
      <c r="WPU1" s="287" t="s">
        <v>366</v>
      </c>
      <c r="WPV1" s="287" t="s">
        <v>366</v>
      </c>
      <c r="WPW1" s="287" t="s">
        <v>366</v>
      </c>
      <c r="WPX1" s="287" t="s">
        <v>366</v>
      </c>
      <c r="WPY1" s="287" t="s">
        <v>366</v>
      </c>
      <c r="WPZ1" s="287" t="s">
        <v>366</v>
      </c>
      <c r="WQA1" s="287" t="s">
        <v>366</v>
      </c>
      <c r="WQB1" s="287" t="s">
        <v>366</v>
      </c>
      <c r="WQC1" s="287" t="s">
        <v>366</v>
      </c>
      <c r="WQD1" s="287" t="s">
        <v>366</v>
      </c>
      <c r="WQE1" s="287" t="s">
        <v>366</v>
      </c>
      <c r="WQF1" s="287" t="s">
        <v>366</v>
      </c>
      <c r="WQG1" s="287" t="s">
        <v>366</v>
      </c>
      <c r="WQH1" s="287" t="s">
        <v>366</v>
      </c>
      <c r="WQI1" s="287" t="s">
        <v>366</v>
      </c>
      <c r="WQJ1" s="287" t="s">
        <v>366</v>
      </c>
      <c r="WQK1" s="287" t="s">
        <v>366</v>
      </c>
      <c r="WQL1" s="287" t="s">
        <v>366</v>
      </c>
      <c r="WQM1" s="287" t="s">
        <v>366</v>
      </c>
      <c r="WQN1" s="287" t="s">
        <v>366</v>
      </c>
      <c r="WQO1" s="287" t="s">
        <v>366</v>
      </c>
      <c r="WQP1" s="287" t="s">
        <v>366</v>
      </c>
      <c r="WQQ1" s="287" t="s">
        <v>366</v>
      </c>
      <c r="WQR1" s="287" t="s">
        <v>366</v>
      </c>
      <c r="WQS1" s="287" t="s">
        <v>366</v>
      </c>
      <c r="WQT1" s="287" t="s">
        <v>366</v>
      </c>
      <c r="WQU1" s="287" t="s">
        <v>366</v>
      </c>
      <c r="WQV1" s="287" t="s">
        <v>366</v>
      </c>
      <c r="WQW1" s="287" t="s">
        <v>366</v>
      </c>
      <c r="WQX1" s="287" t="s">
        <v>366</v>
      </c>
      <c r="WQY1" s="287" t="s">
        <v>366</v>
      </c>
      <c r="WQZ1" s="287" t="s">
        <v>366</v>
      </c>
      <c r="WRA1" s="287" t="s">
        <v>366</v>
      </c>
      <c r="WRB1" s="287" t="s">
        <v>366</v>
      </c>
      <c r="WRC1" s="287" t="s">
        <v>366</v>
      </c>
      <c r="WRD1" s="287" t="s">
        <v>366</v>
      </c>
      <c r="WRE1" s="287" t="s">
        <v>366</v>
      </c>
      <c r="WRF1" s="287" t="s">
        <v>366</v>
      </c>
      <c r="WRG1" s="287" t="s">
        <v>366</v>
      </c>
      <c r="WRH1" s="287" t="s">
        <v>366</v>
      </c>
      <c r="WRI1" s="287" t="s">
        <v>366</v>
      </c>
      <c r="WRJ1" s="287" t="s">
        <v>366</v>
      </c>
      <c r="WRK1" s="287" t="s">
        <v>366</v>
      </c>
      <c r="WRL1" s="287" t="s">
        <v>366</v>
      </c>
      <c r="WRM1" s="287" t="s">
        <v>366</v>
      </c>
      <c r="WRN1" s="287" t="s">
        <v>366</v>
      </c>
      <c r="WRO1" s="287" t="s">
        <v>366</v>
      </c>
      <c r="WRP1" s="287" t="s">
        <v>366</v>
      </c>
      <c r="WRQ1" s="287" t="s">
        <v>366</v>
      </c>
      <c r="WRR1" s="287" t="s">
        <v>366</v>
      </c>
      <c r="WRS1" s="287" t="s">
        <v>366</v>
      </c>
      <c r="WRT1" s="287" t="s">
        <v>366</v>
      </c>
      <c r="WRU1" s="287" t="s">
        <v>366</v>
      </c>
      <c r="WRV1" s="287" t="s">
        <v>366</v>
      </c>
      <c r="WRW1" s="287" t="s">
        <v>366</v>
      </c>
      <c r="WRX1" s="287" t="s">
        <v>366</v>
      </c>
      <c r="WRY1" s="287" t="s">
        <v>366</v>
      </c>
      <c r="WRZ1" s="287" t="s">
        <v>366</v>
      </c>
      <c r="WSA1" s="287" t="s">
        <v>366</v>
      </c>
      <c r="WSB1" s="287" t="s">
        <v>366</v>
      </c>
      <c r="WSC1" s="287" t="s">
        <v>366</v>
      </c>
      <c r="WSD1" s="287" t="s">
        <v>366</v>
      </c>
      <c r="WSE1" s="287" t="s">
        <v>366</v>
      </c>
      <c r="WSF1" s="287" t="s">
        <v>366</v>
      </c>
      <c r="WSG1" s="287" t="s">
        <v>366</v>
      </c>
      <c r="WSH1" s="287" t="s">
        <v>366</v>
      </c>
      <c r="WSI1" s="287" t="s">
        <v>366</v>
      </c>
      <c r="WSJ1" s="287" t="s">
        <v>366</v>
      </c>
      <c r="WSK1" s="287" t="s">
        <v>366</v>
      </c>
      <c r="WSL1" s="287" t="s">
        <v>366</v>
      </c>
      <c r="WSM1" s="287" t="s">
        <v>366</v>
      </c>
      <c r="WSN1" s="287" t="s">
        <v>366</v>
      </c>
      <c r="WSO1" s="287" t="s">
        <v>366</v>
      </c>
      <c r="WSP1" s="287" t="s">
        <v>366</v>
      </c>
      <c r="WSQ1" s="287" t="s">
        <v>366</v>
      </c>
      <c r="WSR1" s="287" t="s">
        <v>366</v>
      </c>
      <c r="WSS1" s="287" t="s">
        <v>366</v>
      </c>
      <c r="WST1" s="287" t="s">
        <v>366</v>
      </c>
      <c r="WSU1" s="287" t="s">
        <v>366</v>
      </c>
      <c r="WSV1" s="287" t="s">
        <v>366</v>
      </c>
      <c r="WSW1" s="287" t="s">
        <v>366</v>
      </c>
      <c r="WSX1" s="287" t="s">
        <v>366</v>
      </c>
      <c r="WSY1" s="287" t="s">
        <v>366</v>
      </c>
      <c r="WSZ1" s="287" t="s">
        <v>366</v>
      </c>
      <c r="WTA1" s="287" t="s">
        <v>366</v>
      </c>
      <c r="WTB1" s="287" t="s">
        <v>366</v>
      </c>
      <c r="WTC1" s="287" t="s">
        <v>366</v>
      </c>
      <c r="WTD1" s="287" t="s">
        <v>366</v>
      </c>
      <c r="WTE1" s="287" t="s">
        <v>366</v>
      </c>
      <c r="WTF1" s="287" t="s">
        <v>366</v>
      </c>
      <c r="WTG1" s="287" t="s">
        <v>366</v>
      </c>
      <c r="WTH1" s="287" t="s">
        <v>366</v>
      </c>
      <c r="WTI1" s="287" t="s">
        <v>366</v>
      </c>
      <c r="WTJ1" s="287" t="s">
        <v>366</v>
      </c>
      <c r="WTK1" s="287" t="s">
        <v>366</v>
      </c>
      <c r="WTL1" s="287" t="s">
        <v>366</v>
      </c>
      <c r="WTM1" s="287" t="s">
        <v>366</v>
      </c>
      <c r="WTN1" s="287" t="s">
        <v>366</v>
      </c>
      <c r="WTO1" s="287" t="s">
        <v>366</v>
      </c>
      <c r="WTP1" s="287" t="s">
        <v>366</v>
      </c>
      <c r="WTQ1" s="287" t="s">
        <v>366</v>
      </c>
      <c r="WTR1" s="287" t="s">
        <v>366</v>
      </c>
      <c r="WTS1" s="287" t="s">
        <v>366</v>
      </c>
      <c r="WTT1" s="287" t="s">
        <v>366</v>
      </c>
      <c r="WTU1" s="287" t="s">
        <v>366</v>
      </c>
      <c r="WTV1" s="287" t="s">
        <v>366</v>
      </c>
      <c r="WTW1" s="287" t="s">
        <v>366</v>
      </c>
      <c r="WTX1" s="287" t="s">
        <v>366</v>
      </c>
      <c r="WTY1" s="287" t="s">
        <v>366</v>
      </c>
      <c r="WTZ1" s="287" t="s">
        <v>366</v>
      </c>
      <c r="WUA1" s="287" t="s">
        <v>366</v>
      </c>
      <c r="WUB1" s="287" t="s">
        <v>366</v>
      </c>
      <c r="WUC1" s="287" t="s">
        <v>366</v>
      </c>
      <c r="WUD1" s="287" t="s">
        <v>366</v>
      </c>
      <c r="WUE1" s="287" t="s">
        <v>366</v>
      </c>
      <c r="WUF1" s="287" t="s">
        <v>366</v>
      </c>
      <c r="WUG1" s="287" t="s">
        <v>366</v>
      </c>
      <c r="WUH1" s="287" t="s">
        <v>366</v>
      </c>
      <c r="WUI1" s="287" t="s">
        <v>366</v>
      </c>
      <c r="WUJ1" s="287" t="s">
        <v>366</v>
      </c>
      <c r="WUK1" s="287" t="s">
        <v>366</v>
      </c>
      <c r="WUL1" s="287" t="s">
        <v>366</v>
      </c>
      <c r="WUM1" s="287" t="s">
        <v>366</v>
      </c>
      <c r="WUN1" s="287" t="s">
        <v>366</v>
      </c>
      <c r="WUO1" s="287" t="s">
        <v>366</v>
      </c>
      <c r="WUP1" s="287" t="s">
        <v>366</v>
      </c>
      <c r="WUQ1" s="287" t="s">
        <v>366</v>
      </c>
      <c r="WUR1" s="287" t="s">
        <v>366</v>
      </c>
      <c r="WUS1" s="287" t="s">
        <v>366</v>
      </c>
      <c r="WUT1" s="287" t="s">
        <v>366</v>
      </c>
      <c r="WUU1" s="287" t="s">
        <v>366</v>
      </c>
      <c r="WUV1" s="287" t="s">
        <v>366</v>
      </c>
      <c r="WUW1" s="287" t="s">
        <v>366</v>
      </c>
      <c r="WUX1" s="287" t="s">
        <v>366</v>
      </c>
      <c r="WUY1" s="287" t="s">
        <v>366</v>
      </c>
      <c r="WUZ1" s="287" t="s">
        <v>366</v>
      </c>
      <c r="WVA1" s="287" t="s">
        <v>366</v>
      </c>
      <c r="WVB1" s="287" t="s">
        <v>366</v>
      </c>
      <c r="WVC1" s="287" t="s">
        <v>366</v>
      </c>
      <c r="WVD1" s="287" t="s">
        <v>366</v>
      </c>
      <c r="WVE1" s="287" t="s">
        <v>366</v>
      </c>
      <c r="WVF1" s="287" t="s">
        <v>366</v>
      </c>
      <c r="WVG1" s="287" t="s">
        <v>366</v>
      </c>
      <c r="WVH1" s="287" t="s">
        <v>366</v>
      </c>
      <c r="WVI1" s="287" t="s">
        <v>366</v>
      </c>
      <c r="WVJ1" s="287" t="s">
        <v>366</v>
      </c>
      <c r="WVK1" s="287" t="s">
        <v>366</v>
      </c>
      <c r="WVL1" s="287" t="s">
        <v>366</v>
      </c>
      <c r="WVM1" s="287" t="s">
        <v>366</v>
      </c>
      <c r="WVN1" s="287" t="s">
        <v>366</v>
      </c>
      <c r="WVO1" s="287" t="s">
        <v>366</v>
      </c>
      <c r="WVP1" s="287" t="s">
        <v>366</v>
      </c>
      <c r="WVQ1" s="287" t="s">
        <v>366</v>
      </c>
      <c r="WVR1" s="287" t="s">
        <v>366</v>
      </c>
      <c r="WVS1" s="287" t="s">
        <v>366</v>
      </c>
      <c r="WVT1" s="287" t="s">
        <v>366</v>
      </c>
      <c r="WVU1" s="287" t="s">
        <v>366</v>
      </c>
      <c r="WVV1" s="287" t="s">
        <v>366</v>
      </c>
      <c r="WVW1" s="287" t="s">
        <v>366</v>
      </c>
      <c r="WVX1" s="287" t="s">
        <v>366</v>
      </c>
      <c r="WVY1" s="287" t="s">
        <v>366</v>
      </c>
      <c r="WVZ1" s="287" t="s">
        <v>366</v>
      </c>
      <c r="WWA1" s="287" t="s">
        <v>366</v>
      </c>
      <c r="WWB1" s="287" t="s">
        <v>366</v>
      </c>
      <c r="WWC1" s="287" t="s">
        <v>366</v>
      </c>
      <c r="WWD1" s="287" t="s">
        <v>366</v>
      </c>
      <c r="WWE1" s="287" t="s">
        <v>366</v>
      </c>
      <c r="WWF1" s="287" t="s">
        <v>366</v>
      </c>
      <c r="WWG1" s="287" t="s">
        <v>366</v>
      </c>
      <c r="WWH1" s="287" t="s">
        <v>366</v>
      </c>
      <c r="WWI1" s="287" t="s">
        <v>366</v>
      </c>
      <c r="WWJ1" s="287" t="s">
        <v>366</v>
      </c>
      <c r="WWK1" s="287" t="s">
        <v>366</v>
      </c>
      <c r="WWL1" s="287" t="s">
        <v>366</v>
      </c>
      <c r="WWM1" s="287" t="s">
        <v>366</v>
      </c>
      <c r="WWN1" s="287" t="s">
        <v>366</v>
      </c>
      <c r="WWO1" s="287" t="s">
        <v>366</v>
      </c>
      <c r="WWP1" s="287" t="s">
        <v>366</v>
      </c>
      <c r="WWQ1" s="287" t="s">
        <v>366</v>
      </c>
      <c r="WWR1" s="287" t="s">
        <v>366</v>
      </c>
      <c r="WWS1" s="287" t="s">
        <v>366</v>
      </c>
      <c r="WWT1" s="287" t="s">
        <v>366</v>
      </c>
      <c r="WWU1" s="287" t="s">
        <v>366</v>
      </c>
      <c r="WWV1" s="287" t="s">
        <v>366</v>
      </c>
      <c r="WWW1" s="287" t="s">
        <v>366</v>
      </c>
      <c r="WWX1" s="287" t="s">
        <v>366</v>
      </c>
      <c r="WWY1" s="287" t="s">
        <v>366</v>
      </c>
      <c r="WWZ1" s="287" t="s">
        <v>366</v>
      </c>
      <c r="WXA1" s="287" t="s">
        <v>366</v>
      </c>
      <c r="WXB1" s="287" t="s">
        <v>366</v>
      </c>
      <c r="WXC1" s="287" t="s">
        <v>366</v>
      </c>
      <c r="WXD1" s="287" t="s">
        <v>366</v>
      </c>
      <c r="WXE1" s="287" t="s">
        <v>366</v>
      </c>
      <c r="WXF1" s="287" t="s">
        <v>366</v>
      </c>
      <c r="WXG1" s="287" t="s">
        <v>366</v>
      </c>
      <c r="WXH1" s="287" t="s">
        <v>366</v>
      </c>
      <c r="WXI1" s="287" t="s">
        <v>366</v>
      </c>
      <c r="WXJ1" s="287" t="s">
        <v>366</v>
      </c>
      <c r="WXK1" s="287" t="s">
        <v>366</v>
      </c>
      <c r="WXL1" s="287" t="s">
        <v>366</v>
      </c>
      <c r="WXM1" s="287" t="s">
        <v>366</v>
      </c>
      <c r="WXN1" s="287" t="s">
        <v>366</v>
      </c>
      <c r="WXO1" s="287" t="s">
        <v>366</v>
      </c>
      <c r="WXP1" s="287" t="s">
        <v>366</v>
      </c>
      <c r="WXQ1" s="287" t="s">
        <v>366</v>
      </c>
      <c r="WXR1" s="287" t="s">
        <v>366</v>
      </c>
      <c r="WXS1" s="287" t="s">
        <v>366</v>
      </c>
      <c r="WXT1" s="287" t="s">
        <v>366</v>
      </c>
      <c r="WXU1" s="287" t="s">
        <v>366</v>
      </c>
      <c r="WXV1" s="287" t="s">
        <v>366</v>
      </c>
      <c r="WXW1" s="287" t="s">
        <v>366</v>
      </c>
      <c r="WXX1" s="287" t="s">
        <v>366</v>
      </c>
      <c r="WXY1" s="287" t="s">
        <v>366</v>
      </c>
      <c r="WXZ1" s="287" t="s">
        <v>366</v>
      </c>
      <c r="WYA1" s="287" t="s">
        <v>366</v>
      </c>
      <c r="WYB1" s="287" t="s">
        <v>366</v>
      </c>
      <c r="WYC1" s="287" t="s">
        <v>366</v>
      </c>
      <c r="WYD1" s="287" t="s">
        <v>366</v>
      </c>
      <c r="WYE1" s="287" t="s">
        <v>366</v>
      </c>
      <c r="WYF1" s="287" t="s">
        <v>366</v>
      </c>
      <c r="WYG1" s="287" t="s">
        <v>366</v>
      </c>
      <c r="WYH1" s="287" t="s">
        <v>366</v>
      </c>
      <c r="WYI1" s="287" t="s">
        <v>366</v>
      </c>
      <c r="WYJ1" s="287" t="s">
        <v>366</v>
      </c>
      <c r="WYK1" s="287" t="s">
        <v>366</v>
      </c>
      <c r="WYL1" s="287" t="s">
        <v>366</v>
      </c>
      <c r="WYM1" s="287" t="s">
        <v>366</v>
      </c>
      <c r="WYN1" s="287" t="s">
        <v>366</v>
      </c>
      <c r="WYO1" s="287" t="s">
        <v>366</v>
      </c>
      <c r="WYP1" s="287" t="s">
        <v>366</v>
      </c>
      <c r="WYQ1" s="287" t="s">
        <v>366</v>
      </c>
      <c r="WYR1" s="287" t="s">
        <v>366</v>
      </c>
      <c r="WYS1" s="287" t="s">
        <v>366</v>
      </c>
      <c r="WYT1" s="287" t="s">
        <v>366</v>
      </c>
      <c r="WYU1" s="287" t="s">
        <v>366</v>
      </c>
      <c r="WYV1" s="287" t="s">
        <v>366</v>
      </c>
      <c r="WYW1" s="287" t="s">
        <v>366</v>
      </c>
      <c r="WYX1" s="287" t="s">
        <v>366</v>
      </c>
      <c r="WYY1" s="287" t="s">
        <v>366</v>
      </c>
      <c r="WYZ1" s="287" t="s">
        <v>366</v>
      </c>
      <c r="WZA1" s="287" t="s">
        <v>366</v>
      </c>
      <c r="WZB1" s="287" t="s">
        <v>366</v>
      </c>
      <c r="WZC1" s="287" t="s">
        <v>366</v>
      </c>
      <c r="WZD1" s="287" t="s">
        <v>366</v>
      </c>
      <c r="WZE1" s="287" t="s">
        <v>366</v>
      </c>
      <c r="WZF1" s="287" t="s">
        <v>366</v>
      </c>
      <c r="WZG1" s="287" t="s">
        <v>366</v>
      </c>
      <c r="WZH1" s="287" t="s">
        <v>366</v>
      </c>
      <c r="WZI1" s="287" t="s">
        <v>366</v>
      </c>
      <c r="WZJ1" s="287" t="s">
        <v>366</v>
      </c>
      <c r="WZK1" s="287" t="s">
        <v>366</v>
      </c>
      <c r="WZL1" s="287" t="s">
        <v>366</v>
      </c>
      <c r="WZM1" s="287" t="s">
        <v>366</v>
      </c>
      <c r="WZN1" s="287" t="s">
        <v>366</v>
      </c>
      <c r="WZO1" s="287" t="s">
        <v>366</v>
      </c>
      <c r="WZP1" s="287" t="s">
        <v>366</v>
      </c>
      <c r="WZQ1" s="287" t="s">
        <v>366</v>
      </c>
      <c r="WZR1" s="287" t="s">
        <v>366</v>
      </c>
      <c r="WZS1" s="287" t="s">
        <v>366</v>
      </c>
      <c r="WZT1" s="287" t="s">
        <v>366</v>
      </c>
      <c r="WZU1" s="287" t="s">
        <v>366</v>
      </c>
      <c r="WZV1" s="287" t="s">
        <v>366</v>
      </c>
      <c r="WZW1" s="287" t="s">
        <v>366</v>
      </c>
      <c r="WZX1" s="287" t="s">
        <v>366</v>
      </c>
      <c r="WZY1" s="287" t="s">
        <v>366</v>
      </c>
      <c r="WZZ1" s="287" t="s">
        <v>366</v>
      </c>
      <c r="XAA1" s="287" t="s">
        <v>366</v>
      </c>
      <c r="XAB1" s="287" t="s">
        <v>366</v>
      </c>
      <c r="XAC1" s="287" t="s">
        <v>366</v>
      </c>
      <c r="XAD1" s="287" t="s">
        <v>366</v>
      </c>
      <c r="XAE1" s="287" t="s">
        <v>366</v>
      </c>
      <c r="XAF1" s="287" t="s">
        <v>366</v>
      </c>
      <c r="XAG1" s="287" t="s">
        <v>366</v>
      </c>
      <c r="XAH1" s="287" t="s">
        <v>366</v>
      </c>
      <c r="XAI1" s="287" t="s">
        <v>366</v>
      </c>
      <c r="XAJ1" s="287" t="s">
        <v>366</v>
      </c>
      <c r="XAK1" s="287" t="s">
        <v>366</v>
      </c>
      <c r="XAL1" s="287" t="s">
        <v>366</v>
      </c>
      <c r="XAM1" s="287" t="s">
        <v>366</v>
      </c>
      <c r="XAN1" s="287" t="s">
        <v>366</v>
      </c>
      <c r="XAO1" s="287" t="s">
        <v>366</v>
      </c>
      <c r="XAP1" s="287" t="s">
        <v>366</v>
      </c>
      <c r="XAQ1" s="287" t="s">
        <v>366</v>
      </c>
      <c r="XAR1" s="287" t="s">
        <v>366</v>
      </c>
      <c r="XAS1" s="287" t="s">
        <v>366</v>
      </c>
      <c r="XAT1" s="287" t="s">
        <v>366</v>
      </c>
      <c r="XAU1" s="287" t="s">
        <v>366</v>
      </c>
      <c r="XAV1" s="287" t="s">
        <v>366</v>
      </c>
      <c r="XAW1" s="287" t="s">
        <v>366</v>
      </c>
      <c r="XAX1" s="287" t="s">
        <v>366</v>
      </c>
      <c r="XAY1" s="287" t="s">
        <v>366</v>
      </c>
      <c r="XAZ1" s="287" t="s">
        <v>366</v>
      </c>
      <c r="XBA1" s="287" t="s">
        <v>366</v>
      </c>
      <c r="XBB1" s="287" t="s">
        <v>366</v>
      </c>
      <c r="XBC1" s="287" t="s">
        <v>366</v>
      </c>
      <c r="XBD1" s="287" t="s">
        <v>366</v>
      </c>
      <c r="XBE1" s="287" t="s">
        <v>366</v>
      </c>
      <c r="XBF1" s="287" t="s">
        <v>366</v>
      </c>
      <c r="XBG1" s="287" t="s">
        <v>366</v>
      </c>
      <c r="XBH1" s="287" t="s">
        <v>366</v>
      </c>
      <c r="XBI1" s="287" t="s">
        <v>366</v>
      </c>
      <c r="XBJ1" s="287" t="s">
        <v>366</v>
      </c>
      <c r="XBK1" s="287" t="s">
        <v>366</v>
      </c>
      <c r="XBL1" s="287" t="s">
        <v>366</v>
      </c>
      <c r="XBM1" s="287" t="s">
        <v>366</v>
      </c>
      <c r="XBN1" s="287" t="s">
        <v>366</v>
      </c>
      <c r="XBO1" s="287" t="s">
        <v>366</v>
      </c>
      <c r="XBP1" s="287" t="s">
        <v>366</v>
      </c>
      <c r="XBQ1" s="287" t="s">
        <v>366</v>
      </c>
      <c r="XBR1" s="287" t="s">
        <v>366</v>
      </c>
      <c r="XBS1" s="287" t="s">
        <v>366</v>
      </c>
      <c r="XBT1" s="287" t="s">
        <v>366</v>
      </c>
      <c r="XBU1" s="287" t="s">
        <v>366</v>
      </c>
      <c r="XBV1" s="287" t="s">
        <v>366</v>
      </c>
      <c r="XBW1" s="287" t="s">
        <v>366</v>
      </c>
      <c r="XBX1" s="287" t="s">
        <v>366</v>
      </c>
      <c r="XBY1" s="287" t="s">
        <v>366</v>
      </c>
      <c r="XBZ1" s="287" t="s">
        <v>366</v>
      </c>
      <c r="XCA1" s="287" t="s">
        <v>366</v>
      </c>
      <c r="XCB1" s="287" t="s">
        <v>366</v>
      </c>
      <c r="XCC1" s="287" t="s">
        <v>366</v>
      </c>
      <c r="XCD1" s="287" t="s">
        <v>366</v>
      </c>
      <c r="XCE1" s="287" t="s">
        <v>366</v>
      </c>
      <c r="XCF1" s="287" t="s">
        <v>366</v>
      </c>
      <c r="XCG1" s="287" t="s">
        <v>366</v>
      </c>
      <c r="XCH1" s="287" t="s">
        <v>366</v>
      </c>
      <c r="XCI1" s="287" t="s">
        <v>366</v>
      </c>
      <c r="XCJ1" s="287" t="s">
        <v>366</v>
      </c>
      <c r="XCK1" s="287" t="s">
        <v>366</v>
      </c>
      <c r="XCL1" s="287" t="s">
        <v>366</v>
      </c>
      <c r="XCM1" s="287" t="s">
        <v>366</v>
      </c>
      <c r="XCN1" s="287" t="s">
        <v>366</v>
      </c>
      <c r="XCO1" s="287" t="s">
        <v>366</v>
      </c>
      <c r="XCP1" s="287" t="s">
        <v>366</v>
      </c>
      <c r="XCQ1" s="287" t="s">
        <v>366</v>
      </c>
      <c r="XCR1" s="287" t="s">
        <v>366</v>
      </c>
      <c r="XCS1" s="287" t="s">
        <v>366</v>
      </c>
      <c r="XCT1" s="287" t="s">
        <v>366</v>
      </c>
      <c r="XCU1" s="287" t="s">
        <v>366</v>
      </c>
      <c r="XCV1" s="287" t="s">
        <v>366</v>
      </c>
      <c r="XCW1" s="287" t="s">
        <v>366</v>
      </c>
      <c r="XCX1" s="287" t="s">
        <v>366</v>
      </c>
      <c r="XCY1" s="287" t="s">
        <v>366</v>
      </c>
      <c r="XCZ1" s="287" t="s">
        <v>366</v>
      </c>
      <c r="XDA1" s="287" t="s">
        <v>366</v>
      </c>
      <c r="XDB1" s="287" t="s">
        <v>366</v>
      </c>
      <c r="XDC1" s="287" t="s">
        <v>366</v>
      </c>
      <c r="XDD1" s="287" t="s">
        <v>366</v>
      </c>
      <c r="XDE1" s="287" t="s">
        <v>366</v>
      </c>
      <c r="XDF1" s="287" t="s">
        <v>366</v>
      </c>
      <c r="XDG1" s="287" t="s">
        <v>366</v>
      </c>
      <c r="XDH1" s="287" t="s">
        <v>366</v>
      </c>
      <c r="XDI1" s="287" t="s">
        <v>366</v>
      </c>
      <c r="XDJ1" s="287" t="s">
        <v>366</v>
      </c>
      <c r="XDK1" s="287" t="s">
        <v>366</v>
      </c>
      <c r="XDL1" s="287" t="s">
        <v>366</v>
      </c>
      <c r="XDM1" s="287" t="s">
        <v>366</v>
      </c>
      <c r="XDN1" s="287" t="s">
        <v>366</v>
      </c>
      <c r="XDO1" s="287" t="s">
        <v>366</v>
      </c>
      <c r="XDP1" s="287" t="s">
        <v>366</v>
      </c>
      <c r="XDQ1" s="287" t="s">
        <v>366</v>
      </c>
      <c r="XDR1" s="287" t="s">
        <v>366</v>
      </c>
      <c r="XDS1" s="287" t="s">
        <v>366</v>
      </c>
      <c r="XDT1" s="287" t="s">
        <v>366</v>
      </c>
      <c r="XDU1" s="287" t="s">
        <v>366</v>
      </c>
      <c r="XDV1" s="287" t="s">
        <v>366</v>
      </c>
      <c r="XDW1" s="287" t="s">
        <v>366</v>
      </c>
      <c r="XDX1" s="287" t="s">
        <v>366</v>
      </c>
      <c r="XDY1" s="287" t="s">
        <v>366</v>
      </c>
      <c r="XDZ1" s="287" t="s">
        <v>366</v>
      </c>
      <c r="XEA1" s="287" t="s">
        <v>366</v>
      </c>
      <c r="XEB1" s="287" t="s">
        <v>366</v>
      </c>
      <c r="XEC1" s="287" t="s">
        <v>366</v>
      </c>
      <c r="XED1" s="287" t="s">
        <v>366</v>
      </c>
      <c r="XEE1" s="287" t="s">
        <v>366</v>
      </c>
      <c r="XEF1" s="287" t="s">
        <v>366</v>
      </c>
      <c r="XEG1" s="287" t="s">
        <v>366</v>
      </c>
      <c r="XEH1" s="287" t="s">
        <v>366</v>
      </c>
      <c r="XEI1" s="287" t="s">
        <v>366</v>
      </c>
      <c r="XEJ1" s="287" t="s">
        <v>366</v>
      </c>
      <c r="XEK1" s="287" t="s">
        <v>366</v>
      </c>
      <c r="XEL1" s="287" t="s">
        <v>366</v>
      </c>
      <c r="XEM1" s="287" t="s">
        <v>366</v>
      </c>
      <c r="XEN1" s="287" t="s">
        <v>366</v>
      </c>
      <c r="XEO1" s="287" t="s">
        <v>366</v>
      </c>
      <c r="XEP1" s="287" t="s">
        <v>366</v>
      </c>
      <c r="XEQ1" s="287" t="s">
        <v>366</v>
      </c>
      <c r="XER1" s="287" t="s">
        <v>366</v>
      </c>
      <c r="XES1" s="287" t="s">
        <v>366</v>
      </c>
      <c r="XET1" s="287" t="s">
        <v>366</v>
      </c>
      <c r="XEU1" s="287" t="s">
        <v>366</v>
      </c>
      <c r="XEV1" s="287" t="s">
        <v>366</v>
      </c>
      <c r="XEW1" s="287" t="s">
        <v>366</v>
      </c>
      <c r="XEX1" s="287" t="s">
        <v>366</v>
      </c>
      <c r="XEY1" s="287" t="s">
        <v>366</v>
      </c>
      <c r="XEZ1" s="287" t="s">
        <v>366</v>
      </c>
      <c r="XFA1" s="287" t="s">
        <v>366</v>
      </c>
      <c r="XFB1" s="287" t="s">
        <v>366</v>
      </c>
      <c r="XFC1" s="287" t="s">
        <v>366</v>
      </c>
      <c r="XFD1" s="287" t="s">
        <v>366</v>
      </c>
    </row>
    <row r="2" spans="1:16384" x14ac:dyDescent="0.25">
      <c r="B2" s="289"/>
      <c r="C2" s="289"/>
    </row>
    <row r="3" spans="1:16384" x14ac:dyDescent="0.25">
      <c r="B3" s="289"/>
      <c r="C3" s="289"/>
    </row>
    <row r="4" spans="1:16384" ht="15.75" x14ac:dyDescent="0.25">
      <c r="B4" s="855" t="s">
        <v>456</v>
      </c>
      <c r="C4" s="855"/>
      <c r="D4" s="855"/>
      <c r="E4" s="855"/>
      <c r="F4" s="855"/>
    </row>
    <row r="5" spans="1:16384" ht="15.75" x14ac:dyDescent="0.25">
      <c r="B5" s="856" t="s">
        <v>367</v>
      </c>
      <c r="C5" s="856"/>
      <c r="D5" s="856"/>
      <c r="E5" s="856"/>
      <c r="F5" s="856"/>
    </row>
    <row r="6" spans="1:16384" ht="15.75" x14ac:dyDescent="0.25">
      <c r="B6" s="634"/>
      <c r="C6" s="634"/>
    </row>
    <row r="7" spans="1:16384" ht="15.75" thickBot="1" x14ac:dyDescent="0.3">
      <c r="A7" s="857" t="s">
        <v>457</v>
      </c>
      <c r="B7" s="857"/>
      <c r="C7" s="857"/>
      <c r="D7" s="857"/>
      <c r="E7" s="857"/>
      <c r="F7" s="857"/>
    </row>
    <row r="8" spans="1:16384" s="290" customFormat="1" ht="17.25" customHeight="1" thickBot="1" x14ac:dyDescent="0.25">
      <c r="A8" s="858" t="s">
        <v>368</v>
      </c>
      <c r="B8" s="860" t="s">
        <v>49</v>
      </c>
      <c r="C8" s="410"/>
      <c r="D8" s="862" t="s">
        <v>369</v>
      </c>
      <c r="E8" s="862"/>
      <c r="F8" s="863" t="s">
        <v>370</v>
      </c>
    </row>
    <row r="9" spans="1:16384" s="290" customFormat="1" ht="17.25" customHeight="1" thickBot="1" x14ac:dyDescent="0.25">
      <c r="A9" s="859"/>
      <c r="B9" s="861"/>
      <c r="C9" s="411"/>
      <c r="D9" s="412" t="s">
        <v>371</v>
      </c>
      <c r="E9" s="675" t="s">
        <v>372</v>
      </c>
      <c r="F9" s="864"/>
    </row>
    <row r="10" spans="1:16384" ht="17.25" customHeight="1" x14ac:dyDescent="0.2">
      <c r="A10" s="673"/>
      <c r="B10" s="291" t="s">
        <v>373</v>
      </c>
      <c r="C10" s="292"/>
      <c r="D10" s="293"/>
      <c r="E10" s="293"/>
      <c r="F10" s="294"/>
    </row>
    <row r="11" spans="1:16384" s="299" customFormat="1" ht="17.25" customHeight="1" x14ac:dyDescent="0.25">
      <c r="A11" s="869" t="s">
        <v>374</v>
      </c>
      <c r="B11" s="295" t="s">
        <v>375</v>
      </c>
      <c r="C11" s="296"/>
      <c r="D11" s="297">
        <f>SUM(C13:C15)</f>
        <v>2632598022</v>
      </c>
      <c r="E11" s="297"/>
      <c r="F11" s="298"/>
    </row>
    <row r="12" spans="1:16384" s="299" customFormat="1" ht="17.25" customHeight="1" x14ac:dyDescent="0.25">
      <c r="A12" s="870"/>
      <c r="B12" s="295" t="s">
        <v>54</v>
      </c>
      <c r="C12" s="296"/>
      <c r="D12" s="297"/>
      <c r="E12" s="297"/>
      <c r="F12" s="298"/>
    </row>
    <row r="13" spans="1:16384" s="299" customFormat="1" ht="17.25" customHeight="1" x14ac:dyDescent="0.25">
      <c r="A13" s="870"/>
      <c r="B13" s="300" t="s">
        <v>376</v>
      </c>
      <c r="C13" s="297">
        <v>1793607937</v>
      </c>
      <c r="D13" s="297"/>
      <c r="E13" s="297"/>
      <c r="F13" s="298"/>
    </row>
    <row r="14" spans="1:16384" s="299" customFormat="1" ht="17.25" customHeight="1" x14ac:dyDescent="0.25">
      <c r="A14" s="870"/>
      <c r="B14" s="295" t="s">
        <v>377</v>
      </c>
      <c r="C14" s="297">
        <v>827870364</v>
      </c>
      <c r="D14" s="297"/>
      <c r="E14" s="297"/>
      <c r="F14" s="298"/>
    </row>
    <row r="15" spans="1:16384" s="299" customFormat="1" ht="17.25" customHeight="1" x14ac:dyDescent="0.25">
      <c r="A15" s="871"/>
      <c r="B15" s="295" t="s">
        <v>419</v>
      </c>
      <c r="C15" s="297">
        <v>11119721</v>
      </c>
      <c r="D15" s="297"/>
      <c r="E15" s="297"/>
      <c r="F15" s="298"/>
    </row>
    <row r="16" spans="1:16384" ht="17.25" customHeight="1" x14ac:dyDescent="0.2">
      <c r="A16" s="301" t="s">
        <v>378</v>
      </c>
      <c r="B16" s="302" t="s">
        <v>379</v>
      </c>
      <c r="C16" s="303"/>
      <c r="D16" s="297">
        <v>643255000</v>
      </c>
      <c r="E16" s="297"/>
      <c r="F16" s="304"/>
    </row>
    <row r="17" spans="1:6" ht="17.25" customHeight="1" x14ac:dyDescent="0.2">
      <c r="A17" s="301" t="s">
        <v>380</v>
      </c>
      <c r="B17" s="300" t="s">
        <v>381</v>
      </c>
      <c r="C17" s="305"/>
      <c r="D17" s="297">
        <v>451789408</v>
      </c>
      <c r="E17" s="297"/>
      <c r="F17" s="304"/>
    </row>
    <row r="18" spans="1:6" ht="17.25" customHeight="1" x14ac:dyDescent="0.2">
      <c r="A18" s="301" t="s">
        <v>400</v>
      </c>
      <c r="B18" s="306" t="s">
        <v>39</v>
      </c>
      <c r="C18" s="307"/>
      <c r="D18" s="308">
        <v>9698000</v>
      </c>
      <c r="E18" s="308"/>
      <c r="F18" s="294"/>
    </row>
    <row r="19" spans="1:6" ht="17.25" customHeight="1" x14ac:dyDescent="0.2">
      <c r="A19" s="301" t="s">
        <v>382</v>
      </c>
      <c r="B19" s="302" t="s">
        <v>42</v>
      </c>
      <c r="C19" s="303"/>
      <c r="D19" s="297"/>
      <c r="E19" s="297">
        <f>SUM('[1]5. sz. melléklet'!C19)</f>
        <v>1258398123</v>
      </c>
      <c r="F19" s="304"/>
    </row>
    <row r="20" spans="1:6" ht="17.25" customHeight="1" x14ac:dyDescent="0.2">
      <c r="A20" s="301" t="s">
        <v>383</v>
      </c>
      <c r="B20" s="300" t="s">
        <v>43</v>
      </c>
      <c r="C20" s="305"/>
      <c r="D20" s="297"/>
      <c r="E20" s="297">
        <f>SUM('[1]5. sz. melléklet'!E19)</f>
        <v>248215883</v>
      </c>
      <c r="F20" s="304"/>
    </row>
    <row r="21" spans="1:6" ht="17.25" customHeight="1" x14ac:dyDescent="0.2">
      <c r="A21" s="301" t="s">
        <v>384</v>
      </c>
      <c r="B21" s="300" t="s">
        <v>44</v>
      </c>
      <c r="C21" s="305"/>
      <c r="D21" s="297"/>
      <c r="E21" s="297">
        <f>SUM('[1]5. sz. melléklet'!G19)</f>
        <v>1084478747</v>
      </c>
      <c r="F21" s="304"/>
    </row>
    <row r="22" spans="1:6" ht="17.25" customHeight="1" x14ac:dyDescent="0.2">
      <c r="A22" s="301" t="s">
        <v>385</v>
      </c>
      <c r="B22" s="302" t="s">
        <v>386</v>
      </c>
      <c r="C22" s="303"/>
      <c r="D22" s="297"/>
      <c r="E22" s="297">
        <f>SUM('[1]5. sz. melléklet'!I19)</f>
        <v>75512000</v>
      </c>
      <c r="F22" s="304"/>
    </row>
    <row r="23" spans="1:6" ht="17.25" customHeight="1" thickBot="1" x14ac:dyDescent="0.25">
      <c r="A23" s="301" t="s">
        <v>387</v>
      </c>
      <c r="B23" s="302" t="s">
        <v>45</v>
      </c>
      <c r="C23" s="303"/>
      <c r="D23" s="297"/>
      <c r="E23" s="297">
        <f>SUM('[1]5. sz. melléklet'!K19)</f>
        <v>3281695570</v>
      </c>
      <c r="F23" s="294"/>
    </row>
    <row r="24" spans="1:6" s="311" customFormat="1" ht="17.25" customHeight="1" thickBot="1" x14ac:dyDescent="0.25">
      <c r="A24" s="867" t="s">
        <v>389</v>
      </c>
      <c r="B24" s="868"/>
      <c r="C24" s="329"/>
      <c r="D24" s="330">
        <f>SUM(D11:D23)</f>
        <v>3737340430</v>
      </c>
      <c r="E24" s="330">
        <f>SUM(E11:E23)</f>
        <v>5948300323</v>
      </c>
      <c r="F24" s="331">
        <f>D24-E24</f>
        <v>-2210959893</v>
      </c>
    </row>
    <row r="25" spans="1:6" ht="17.25" customHeight="1" x14ac:dyDescent="0.2">
      <c r="A25" s="674"/>
      <c r="B25" s="312" t="s">
        <v>390</v>
      </c>
      <c r="C25" s="313"/>
      <c r="D25" s="310"/>
      <c r="E25" s="310"/>
      <c r="F25" s="294"/>
    </row>
    <row r="26" spans="1:6" ht="17.25" customHeight="1" x14ac:dyDescent="0.2">
      <c r="A26" s="301" t="s">
        <v>391</v>
      </c>
      <c r="B26" s="302" t="s">
        <v>392</v>
      </c>
      <c r="C26" s="303"/>
      <c r="D26" s="297">
        <v>2573424924</v>
      </c>
      <c r="E26" s="297"/>
      <c r="F26" s="304"/>
    </row>
    <row r="27" spans="1:6" ht="17.25" customHeight="1" x14ac:dyDescent="0.2">
      <c r="A27" s="301" t="s">
        <v>393</v>
      </c>
      <c r="B27" s="302" t="s">
        <v>66</v>
      </c>
      <c r="C27" s="303"/>
      <c r="D27" s="297">
        <v>104108196</v>
      </c>
      <c r="E27" s="297"/>
      <c r="F27" s="304"/>
    </row>
    <row r="28" spans="1:6" ht="17.25" customHeight="1" x14ac:dyDescent="0.2">
      <c r="A28" s="301" t="s">
        <v>401</v>
      </c>
      <c r="B28" s="317" t="s">
        <v>40</v>
      </c>
      <c r="C28" s="318"/>
      <c r="D28" s="308">
        <v>2540000</v>
      </c>
      <c r="E28" s="308"/>
      <c r="F28" s="294"/>
    </row>
    <row r="29" spans="1:6" ht="17.25" customHeight="1" x14ac:dyDescent="0.2">
      <c r="A29" s="301" t="s">
        <v>394</v>
      </c>
      <c r="B29" s="302" t="s">
        <v>47</v>
      </c>
      <c r="C29" s="303"/>
      <c r="D29" s="297"/>
      <c r="E29" s="297">
        <f>SUM('[1]5. sz. melléklet'!M19)</f>
        <v>539970713</v>
      </c>
      <c r="F29" s="304"/>
    </row>
    <row r="30" spans="1:6" ht="17.25" customHeight="1" x14ac:dyDescent="0.2">
      <c r="A30" s="301" t="s">
        <v>395</v>
      </c>
      <c r="B30" s="302" t="s">
        <v>46</v>
      </c>
      <c r="C30" s="303"/>
      <c r="D30" s="297"/>
      <c r="E30" s="297">
        <f>SUM('[1]5. sz. melléklet'!O19)</f>
        <v>263600060</v>
      </c>
      <c r="F30" s="304"/>
    </row>
    <row r="31" spans="1:6" ht="17.25" customHeight="1" thickBot="1" x14ac:dyDescent="0.25">
      <c r="A31" s="301" t="s">
        <v>396</v>
      </c>
      <c r="B31" s="302" t="s">
        <v>397</v>
      </c>
      <c r="C31" s="314"/>
      <c r="D31" s="297"/>
      <c r="E31" s="297">
        <f>SUM('[1]5. sz. melléklet'!Q19)</f>
        <v>36437500</v>
      </c>
      <c r="F31" s="294"/>
    </row>
    <row r="32" spans="1:6" s="311" customFormat="1" ht="17.25" customHeight="1" thickBot="1" x14ac:dyDescent="0.25">
      <c r="A32" s="867" t="s">
        <v>398</v>
      </c>
      <c r="B32" s="868"/>
      <c r="C32" s="332"/>
      <c r="D32" s="330">
        <f>SUM(D26:D31)</f>
        <v>2680073120</v>
      </c>
      <c r="E32" s="330">
        <f>SUM(E26:E31)</f>
        <v>840008273</v>
      </c>
      <c r="F32" s="331">
        <f>D32-E32</f>
        <v>1840064847</v>
      </c>
    </row>
    <row r="33" spans="1:6" s="311" customFormat="1" ht="17.25" customHeight="1" thickBot="1" x14ac:dyDescent="0.25">
      <c r="A33" s="872" t="s">
        <v>402</v>
      </c>
      <c r="B33" s="873"/>
      <c r="C33" s="874"/>
      <c r="D33" s="327">
        <f>SUM(D24+D32)</f>
        <v>6417413550</v>
      </c>
      <c r="E33" s="327">
        <f>SUM(E24+E32)</f>
        <v>6788308596</v>
      </c>
      <c r="F33" s="328">
        <f>SUM(F24+F32)</f>
        <v>-370895046</v>
      </c>
    </row>
    <row r="34" spans="1:6" s="311" customFormat="1" ht="17.25" customHeight="1" x14ac:dyDescent="0.2">
      <c r="A34" s="672" t="s">
        <v>388</v>
      </c>
      <c r="B34" s="309" t="s">
        <v>75</v>
      </c>
      <c r="C34" s="319"/>
      <c r="D34" s="325"/>
      <c r="E34" s="325">
        <f>SUM('[1]5. sz. melléklet'!S19)</f>
        <v>52044365</v>
      </c>
      <c r="F34" s="320"/>
    </row>
    <row r="35" spans="1:6" s="311" customFormat="1" ht="17.25" customHeight="1" thickBot="1" x14ac:dyDescent="0.25">
      <c r="A35" s="321" t="s">
        <v>38</v>
      </c>
      <c r="B35" s="322" t="s">
        <v>41</v>
      </c>
      <c r="C35" s="323"/>
      <c r="D35" s="326">
        <v>422939411</v>
      </c>
      <c r="E35" s="326"/>
      <c r="F35" s="324"/>
    </row>
    <row r="36" spans="1:6" s="311" customFormat="1" ht="17.25" customHeight="1" thickBot="1" x14ac:dyDescent="0.25">
      <c r="A36" s="867" t="s">
        <v>403</v>
      </c>
      <c r="B36" s="868"/>
      <c r="C36" s="332"/>
      <c r="D36" s="330">
        <f>SUM(D34:D35)</f>
        <v>422939411</v>
      </c>
      <c r="E36" s="330">
        <f>SUM(E34:E35)</f>
        <v>52044365</v>
      </c>
      <c r="F36" s="331">
        <f>D36-E36</f>
        <v>370895046</v>
      </c>
    </row>
    <row r="37" spans="1:6" s="290" customFormat="1" ht="17.25" customHeight="1" thickBot="1" x14ac:dyDescent="0.25">
      <c r="A37" s="865" t="s">
        <v>399</v>
      </c>
      <c r="B37" s="866"/>
      <c r="C37" s="315"/>
      <c r="D37" s="316">
        <f>SUM(D33+D36)</f>
        <v>6840352961</v>
      </c>
      <c r="E37" s="316">
        <f>SUM(E33+E36)</f>
        <v>6840352961</v>
      </c>
      <c r="F37" s="316">
        <f t="shared" ref="F37" si="0">SUM(F33+F36)</f>
        <v>0</v>
      </c>
    </row>
  </sheetData>
  <mergeCells count="13">
    <mergeCell ref="A37:B37"/>
    <mergeCell ref="A36:B36"/>
    <mergeCell ref="A11:A15"/>
    <mergeCell ref="A24:B24"/>
    <mergeCell ref="A32:B32"/>
    <mergeCell ref="A33:C33"/>
    <mergeCell ref="B4:F4"/>
    <mergeCell ref="B5:F5"/>
    <mergeCell ref="A7:F7"/>
    <mergeCell ref="A8:A9"/>
    <mergeCell ref="B8:B9"/>
    <mergeCell ref="D8:E8"/>
    <mergeCell ref="F8:F9"/>
  </mergeCells>
  <pageMargins left="0.70866141732283472" right="0.70866141732283472" top="0.55118110236220474" bottom="0.55118110236220474" header="0.31496062992125984" footer="0.31496062992125984"/>
  <pageSetup paperSize="9" scale="83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view="pageBreakPreview" zoomScale="112" zoomScaleNormal="100" zoomScaleSheetLayoutView="112" workbookViewId="0">
      <selection sqref="A1:I1"/>
    </sheetView>
  </sheetViews>
  <sheetFormatPr defaultRowHeight="15" x14ac:dyDescent="0.25"/>
  <cols>
    <col min="1" max="1" width="9.140625" style="602"/>
    <col min="2" max="2" width="32" style="36" customWidth="1"/>
    <col min="3" max="3" width="12.7109375" style="604" bestFit="1" customWidth="1"/>
    <col min="4" max="4" width="11.28515625" style="604" bestFit="1" customWidth="1"/>
    <col min="5" max="5" width="10.7109375" style="604" customWidth="1"/>
    <col min="6" max="6" width="11.28515625" style="604" bestFit="1" customWidth="1"/>
    <col min="7" max="7" width="12.140625" style="604" customWidth="1"/>
    <col min="8" max="8" width="12.42578125" style="604" customWidth="1"/>
    <col min="9" max="9" width="12" style="604" customWidth="1"/>
    <col min="10" max="10" width="12.28515625" style="604" customWidth="1"/>
    <col min="11" max="11" width="12.85546875" style="604" customWidth="1"/>
    <col min="12" max="12" width="11.28515625" style="604" bestFit="1" customWidth="1"/>
    <col min="13" max="14" width="12" style="604" customWidth="1"/>
    <col min="15" max="15" width="12.5703125" style="604" customWidth="1"/>
    <col min="16" max="16384" width="9.140625" style="36"/>
  </cols>
  <sheetData>
    <row r="1" spans="1:15" s="601" customFormat="1" ht="15.75" x14ac:dyDescent="0.25">
      <c r="A1" s="840" t="s">
        <v>603</v>
      </c>
      <c r="B1" s="840"/>
      <c r="C1" s="840"/>
      <c r="D1" s="840"/>
      <c r="E1" s="840"/>
      <c r="F1" s="840"/>
      <c r="G1" s="840"/>
      <c r="H1" s="840"/>
      <c r="I1" s="840"/>
      <c r="J1" s="600"/>
      <c r="K1" s="600"/>
      <c r="L1" s="600"/>
      <c r="M1" s="600"/>
      <c r="N1" s="600"/>
      <c r="O1" s="600"/>
    </row>
    <row r="2" spans="1:15" x14ac:dyDescent="0.25">
      <c r="B2" s="603"/>
    </row>
    <row r="3" spans="1:15" x14ac:dyDescent="0.25">
      <c r="B3" s="603"/>
    </row>
    <row r="4" spans="1:15" ht="19.5" x14ac:dyDescent="0.35">
      <c r="B4" s="787" t="s">
        <v>604</v>
      </c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</row>
    <row r="5" spans="1:15" ht="15.75" x14ac:dyDescent="0.25">
      <c r="B5" s="7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</row>
    <row r="6" spans="1:15" ht="15.75" x14ac:dyDescent="0.25">
      <c r="B6" s="7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</row>
    <row r="7" spans="1:15" ht="15.75" customHeight="1" thickBot="1" x14ac:dyDescent="0.3">
      <c r="B7" s="875" t="s">
        <v>0</v>
      </c>
      <c r="C7" s="875"/>
      <c r="D7" s="875"/>
      <c r="E7" s="875"/>
      <c r="F7" s="875"/>
      <c r="G7" s="875"/>
      <c r="H7" s="875"/>
      <c r="I7" s="875"/>
      <c r="J7" s="875"/>
      <c r="K7" s="875"/>
      <c r="L7" s="875"/>
      <c r="M7" s="875"/>
      <c r="N7" s="875"/>
      <c r="O7" s="875"/>
    </row>
    <row r="8" spans="1:15" s="608" customFormat="1" ht="29.25" customHeight="1" thickBot="1" x14ac:dyDescent="0.3">
      <c r="A8" s="560" t="s">
        <v>605</v>
      </c>
      <c r="B8" s="606" t="s">
        <v>49</v>
      </c>
      <c r="C8" s="607" t="s">
        <v>606</v>
      </c>
      <c r="D8" s="607" t="s">
        <v>607</v>
      </c>
      <c r="E8" s="607" t="s">
        <v>608</v>
      </c>
      <c r="F8" s="607" t="s">
        <v>609</v>
      </c>
      <c r="G8" s="607" t="s">
        <v>610</v>
      </c>
      <c r="H8" s="607" t="s">
        <v>611</v>
      </c>
      <c r="I8" s="607" t="s">
        <v>612</v>
      </c>
      <c r="J8" s="607" t="s">
        <v>613</v>
      </c>
      <c r="K8" s="607" t="s">
        <v>614</v>
      </c>
      <c r="L8" s="607" t="s">
        <v>615</v>
      </c>
      <c r="M8" s="607" t="s">
        <v>616</v>
      </c>
      <c r="N8" s="607" t="s">
        <v>617</v>
      </c>
      <c r="O8" s="607" t="s">
        <v>369</v>
      </c>
    </row>
    <row r="9" spans="1:15" s="612" customFormat="1" ht="18.75" customHeight="1" x14ac:dyDescent="0.25">
      <c r="A9" s="609"/>
      <c r="B9" s="610" t="s">
        <v>618</v>
      </c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611"/>
    </row>
    <row r="10" spans="1:15" s="612" customFormat="1" ht="32.25" customHeight="1" x14ac:dyDescent="0.25">
      <c r="A10" s="613" t="s">
        <v>374</v>
      </c>
      <c r="B10" s="614" t="s">
        <v>375</v>
      </c>
      <c r="C10" s="615">
        <v>180289</v>
      </c>
      <c r="D10" s="615">
        <v>117526</v>
      </c>
      <c r="E10" s="615">
        <v>119476</v>
      </c>
      <c r="F10" s="615">
        <v>117526</v>
      </c>
      <c r="G10" s="615">
        <v>117526</v>
      </c>
      <c r="H10" s="615">
        <v>119476</v>
      </c>
      <c r="I10" s="615">
        <v>117526</v>
      </c>
      <c r="J10" s="615">
        <v>117526</v>
      </c>
      <c r="K10" s="615">
        <v>119476</v>
      </c>
      <c r="L10" s="615">
        <v>117526</v>
      </c>
      <c r="M10" s="615">
        <v>117526</v>
      </c>
      <c r="N10" s="615">
        <v>119472</v>
      </c>
      <c r="O10" s="615">
        <f t="shared" ref="O10:O16" si="0">C10+D10+E10+F10+G10+H10+I10+J10+K10+L10+M10+N10</f>
        <v>1480871</v>
      </c>
    </row>
    <row r="11" spans="1:15" s="612" customFormat="1" ht="30" customHeight="1" x14ac:dyDescent="0.25">
      <c r="A11" s="613" t="s">
        <v>391</v>
      </c>
      <c r="B11" s="614" t="s">
        <v>392</v>
      </c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>
        <f t="shared" si="0"/>
        <v>0</v>
      </c>
    </row>
    <row r="12" spans="1:15" s="612" customFormat="1" ht="18.75" customHeight="1" x14ac:dyDescent="0.25">
      <c r="A12" s="613" t="s">
        <v>378</v>
      </c>
      <c r="B12" s="614" t="s">
        <v>64</v>
      </c>
      <c r="C12" s="615">
        <v>5000</v>
      </c>
      <c r="D12" s="615">
        <v>35000</v>
      </c>
      <c r="E12" s="615">
        <v>190000</v>
      </c>
      <c r="F12" s="615">
        <v>15000</v>
      </c>
      <c r="G12" s="615">
        <v>30000</v>
      </c>
      <c r="H12" s="615">
        <v>12000</v>
      </c>
      <c r="I12" s="615">
        <v>10000</v>
      </c>
      <c r="J12" s="615">
        <v>35000</v>
      </c>
      <c r="K12" s="615">
        <v>190000</v>
      </c>
      <c r="L12" s="615">
        <v>17000</v>
      </c>
      <c r="M12" s="615">
        <v>18400</v>
      </c>
      <c r="N12" s="615">
        <v>59340</v>
      </c>
      <c r="O12" s="615">
        <f t="shared" si="0"/>
        <v>616740</v>
      </c>
    </row>
    <row r="13" spans="1:15" s="612" customFormat="1" ht="18.75" customHeight="1" x14ac:dyDescent="0.25">
      <c r="A13" s="613" t="s">
        <v>380</v>
      </c>
      <c r="B13" s="614" t="s">
        <v>65</v>
      </c>
      <c r="C13" s="615">
        <v>39507</v>
      </c>
      <c r="D13" s="615">
        <v>39507</v>
      </c>
      <c r="E13" s="615">
        <v>39507</v>
      </c>
      <c r="F13" s="615">
        <v>39507</v>
      </c>
      <c r="G13" s="615">
        <v>39508</v>
      </c>
      <c r="H13" s="615">
        <v>39508</v>
      </c>
      <c r="I13" s="615">
        <v>39508</v>
      </c>
      <c r="J13" s="615">
        <v>39508</v>
      </c>
      <c r="K13" s="615">
        <v>39508</v>
      </c>
      <c r="L13" s="615">
        <v>39508</v>
      </c>
      <c r="M13" s="615">
        <v>39508</v>
      </c>
      <c r="N13" s="615">
        <v>39508</v>
      </c>
      <c r="O13" s="615">
        <f t="shared" si="0"/>
        <v>474092</v>
      </c>
    </row>
    <row r="14" spans="1:15" s="612" customFormat="1" ht="18.75" customHeight="1" x14ac:dyDescent="0.25">
      <c r="A14" s="613" t="s">
        <v>393</v>
      </c>
      <c r="B14" s="614" t="s">
        <v>66</v>
      </c>
      <c r="C14" s="615"/>
      <c r="D14" s="615"/>
      <c r="E14" s="615">
        <v>11004</v>
      </c>
      <c r="F14" s="615">
        <v>15000</v>
      </c>
      <c r="G14" s="615"/>
      <c r="H14" s="615"/>
      <c r="I14" s="615"/>
      <c r="J14" s="615"/>
      <c r="K14" s="615">
        <v>30000</v>
      </c>
      <c r="L14" s="615">
        <v>30000</v>
      </c>
      <c r="M14" s="615">
        <v>20543</v>
      </c>
      <c r="N14" s="615">
        <v>8996</v>
      </c>
      <c r="O14" s="615">
        <f t="shared" si="0"/>
        <v>115543</v>
      </c>
    </row>
    <row r="15" spans="1:15" s="612" customFormat="1" ht="18.75" customHeight="1" x14ac:dyDescent="0.25">
      <c r="A15" s="613" t="s">
        <v>400</v>
      </c>
      <c r="B15" s="614" t="s">
        <v>39</v>
      </c>
      <c r="C15" s="615"/>
      <c r="D15" s="615"/>
      <c r="E15" s="615"/>
      <c r="F15" s="615">
        <v>25328</v>
      </c>
      <c r="G15" s="615"/>
      <c r="H15" s="615"/>
      <c r="I15" s="615"/>
      <c r="J15" s="615"/>
      <c r="K15" s="615"/>
      <c r="L15" s="615"/>
      <c r="M15" s="615"/>
      <c r="N15" s="615"/>
      <c r="O15" s="615">
        <f t="shared" si="0"/>
        <v>25328</v>
      </c>
    </row>
    <row r="16" spans="1:15" s="612" customFormat="1" ht="30.75" customHeight="1" x14ac:dyDescent="0.25">
      <c r="A16" s="613" t="s">
        <v>401</v>
      </c>
      <c r="B16" s="614" t="s">
        <v>40</v>
      </c>
      <c r="C16" s="615"/>
      <c r="D16" s="615"/>
      <c r="E16" s="615"/>
      <c r="F16" s="615">
        <v>16096</v>
      </c>
      <c r="G16" s="615"/>
      <c r="H16" s="615"/>
      <c r="I16" s="615"/>
      <c r="J16" s="615"/>
      <c r="K16" s="615"/>
      <c r="L16" s="615"/>
      <c r="M16" s="615"/>
      <c r="N16" s="615"/>
      <c r="O16" s="615">
        <f t="shared" si="0"/>
        <v>16096</v>
      </c>
    </row>
    <row r="17" spans="1:15" s="612" customFormat="1" ht="18.75" customHeight="1" thickBot="1" x14ac:dyDescent="0.3">
      <c r="A17" s="616" t="s">
        <v>38</v>
      </c>
      <c r="B17" s="617" t="s">
        <v>41</v>
      </c>
      <c r="C17" s="618">
        <v>86953</v>
      </c>
      <c r="D17" s="618">
        <v>71770</v>
      </c>
      <c r="E17" s="618"/>
      <c r="F17" s="618"/>
      <c r="G17" s="618"/>
      <c r="H17" s="618"/>
      <c r="I17" s="618">
        <v>16487</v>
      </c>
      <c r="J17" s="618">
        <v>56101</v>
      </c>
      <c r="K17" s="618"/>
      <c r="L17" s="618">
        <v>35101</v>
      </c>
      <c r="M17" s="618">
        <v>40658</v>
      </c>
      <c r="N17" s="618">
        <v>20023</v>
      </c>
      <c r="O17" s="618">
        <f>C17+D17+E17+F17+G17+H17+I17+J17+K17+L17+M17+N17</f>
        <v>327093</v>
      </c>
    </row>
    <row r="18" spans="1:15" s="622" customFormat="1" ht="18.75" customHeight="1" thickBot="1" x14ac:dyDescent="0.3">
      <c r="A18" s="619"/>
      <c r="B18" s="620" t="s">
        <v>619</v>
      </c>
      <c r="C18" s="621">
        <f t="shared" ref="C18:O18" si="1">SUM(C10:C17)</f>
        <v>311749</v>
      </c>
      <c r="D18" s="621">
        <f t="shared" si="1"/>
        <v>263803</v>
      </c>
      <c r="E18" s="621">
        <f t="shared" si="1"/>
        <v>359987</v>
      </c>
      <c r="F18" s="621">
        <f t="shared" si="1"/>
        <v>228457</v>
      </c>
      <c r="G18" s="621">
        <f t="shared" si="1"/>
        <v>187034</v>
      </c>
      <c r="H18" s="621">
        <f t="shared" si="1"/>
        <v>170984</v>
      </c>
      <c r="I18" s="621">
        <f t="shared" si="1"/>
        <v>183521</v>
      </c>
      <c r="J18" s="621">
        <f t="shared" si="1"/>
        <v>248135</v>
      </c>
      <c r="K18" s="621">
        <f t="shared" si="1"/>
        <v>378984</v>
      </c>
      <c r="L18" s="621">
        <f t="shared" si="1"/>
        <v>239135</v>
      </c>
      <c r="M18" s="621">
        <f t="shared" si="1"/>
        <v>236635</v>
      </c>
      <c r="N18" s="621">
        <f t="shared" si="1"/>
        <v>247339</v>
      </c>
      <c r="O18" s="621">
        <f t="shared" si="1"/>
        <v>3055763</v>
      </c>
    </row>
    <row r="19" spans="1:15" s="612" customFormat="1" ht="18.75" customHeight="1" thickBot="1" x14ac:dyDescent="0.3">
      <c r="A19" s="623"/>
      <c r="B19" s="617"/>
      <c r="C19" s="618"/>
      <c r="D19" s="618"/>
      <c r="E19" s="618"/>
      <c r="F19" s="618"/>
      <c r="G19" s="618"/>
      <c r="H19" s="618"/>
      <c r="I19" s="618"/>
      <c r="J19" s="618"/>
      <c r="K19" s="618"/>
      <c r="L19" s="618"/>
      <c r="M19" s="618"/>
      <c r="N19" s="618"/>
      <c r="O19" s="618"/>
    </row>
    <row r="20" spans="1:15" s="612" customFormat="1" ht="18.75" customHeight="1" x14ac:dyDescent="0.25">
      <c r="A20" s="624"/>
      <c r="B20" s="625" t="s">
        <v>620</v>
      </c>
      <c r="C20" s="62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</row>
    <row r="21" spans="1:15" s="612" customFormat="1" ht="18.75" customHeight="1" x14ac:dyDescent="0.25">
      <c r="A21" s="613" t="s">
        <v>382</v>
      </c>
      <c r="B21" s="614" t="s">
        <v>42</v>
      </c>
      <c r="C21" s="615">
        <v>62665</v>
      </c>
      <c r="D21" s="615">
        <v>68468</v>
      </c>
      <c r="E21" s="615">
        <v>68468</v>
      </c>
      <c r="F21" s="615">
        <v>68468</v>
      </c>
      <c r="G21" s="615">
        <v>68468</v>
      </c>
      <c r="H21" s="615">
        <v>68468</v>
      </c>
      <c r="I21" s="615">
        <v>68468</v>
      </c>
      <c r="J21" s="615">
        <v>68468</v>
      </c>
      <c r="K21" s="615">
        <v>68468</v>
      </c>
      <c r="L21" s="615">
        <v>68468</v>
      </c>
      <c r="M21" s="615">
        <v>68468</v>
      </c>
      <c r="N21" s="615">
        <v>68471</v>
      </c>
      <c r="O21" s="615">
        <f t="shared" ref="O21:O29" si="2">C21+D21+E21+F21+G21+H21+I21+J21+K21+L21+M21+N21</f>
        <v>815816</v>
      </c>
    </row>
    <row r="22" spans="1:15" s="612" customFormat="1" ht="33.75" customHeight="1" x14ac:dyDescent="0.25">
      <c r="A22" s="613" t="s">
        <v>383</v>
      </c>
      <c r="B22" s="614" t="s">
        <v>43</v>
      </c>
      <c r="C22" s="615">
        <v>16877</v>
      </c>
      <c r="D22" s="615">
        <v>15403</v>
      </c>
      <c r="E22" s="615">
        <v>15404</v>
      </c>
      <c r="F22" s="615">
        <v>15404</v>
      </c>
      <c r="G22" s="615">
        <v>15404</v>
      </c>
      <c r="H22" s="615">
        <v>15404</v>
      </c>
      <c r="I22" s="615">
        <v>15404</v>
      </c>
      <c r="J22" s="615">
        <v>15404</v>
      </c>
      <c r="K22" s="615">
        <v>15404</v>
      </c>
      <c r="L22" s="615">
        <v>15404</v>
      </c>
      <c r="M22" s="615">
        <v>15404</v>
      </c>
      <c r="N22" s="615">
        <v>15404</v>
      </c>
      <c r="O22" s="615">
        <f t="shared" si="2"/>
        <v>186320</v>
      </c>
    </row>
    <row r="23" spans="1:15" s="612" customFormat="1" ht="18.75" customHeight="1" x14ac:dyDescent="0.25">
      <c r="A23" s="613" t="s">
        <v>384</v>
      </c>
      <c r="B23" s="614" t="s">
        <v>44</v>
      </c>
      <c r="C23" s="615">
        <v>63559</v>
      </c>
      <c r="D23" s="615">
        <v>63559</v>
      </c>
      <c r="E23" s="615">
        <v>63559</v>
      </c>
      <c r="F23" s="615">
        <v>63559</v>
      </c>
      <c r="G23" s="615">
        <v>63559</v>
      </c>
      <c r="H23" s="615">
        <v>63559</v>
      </c>
      <c r="I23" s="615">
        <v>63559</v>
      </c>
      <c r="J23" s="615">
        <v>63559</v>
      </c>
      <c r="K23" s="615">
        <v>63559</v>
      </c>
      <c r="L23" s="615">
        <v>63559</v>
      </c>
      <c r="M23" s="615">
        <v>63559</v>
      </c>
      <c r="N23" s="615">
        <v>63562</v>
      </c>
      <c r="O23" s="615">
        <f t="shared" si="2"/>
        <v>762711</v>
      </c>
    </row>
    <row r="24" spans="1:15" s="612" customFormat="1" ht="18.75" customHeight="1" x14ac:dyDescent="0.25">
      <c r="A24" s="613" t="s">
        <v>385</v>
      </c>
      <c r="B24" s="614" t="s">
        <v>621</v>
      </c>
      <c r="C24" s="615">
        <v>6000</v>
      </c>
      <c r="D24" s="615">
        <v>6000</v>
      </c>
      <c r="E24" s="615">
        <v>4700</v>
      </c>
      <c r="F24" s="615">
        <v>4700</v>
      </c>
      <c r="G24" s="615">
        <v>4700</v>
      </c>
      <c r="H24" s="615">
        <v>4700</v>
      </c>
      <c r="I24" s="615">
        <v>4700</v>
      </c>
      <c r="J24" s="615">
        <v>4700</v>
      </c>
      <c r="K24" s="615">
        <v>4700</v>
      </c>
      <c r="L24" s="615">
        <v>5500</v>
      </c>
      <c r="M24" s="615">
        <v>6000</v>
      </c>
      <c r="N24" s="615">
        <v>6195</v>
      </c>
      <c r="O24" s="615">
        <f t="shared" si="2"/>
        <v>62595</v>
      </c>
    </row>
    <row r="25" spans="1:15" s="612" customFormat="1" ht="18.75" customHeight="1" x14ac:dyDescent="0.25">
      <c r="A25" s="613" t="s">
        <v>387</v>
      </c>
      <c r="B25" s="614" t="s">
        <v>45</v>
      </c>
      <c r="C25" s="615">
        <v>83204</v>
      </c>
      <c r="D25" s="615">
        <v>83204</v>
      </c>
      <c r="E25" s="615">
        <v>83204</v>
      </c>
      <c r="F25" s="615">
        <v>83204</v>
      </c>
      <c r="G25" s="615">
        <v>83204</v>
      </c>
      <c r="H25" s="615">
        <v>83204</v>
      </c>
      <c r="I25" s="615">
        <v>83204</v>
      </c>
      <c r="J25" s="615">
        <v>83204</v>
      </c>
      <c r="K25" s="615">
        <v>83204</v>
      </c>
      <c r="L25" s="615">
        <v>83204</v>
      </c>
      <c r="M25" s="615">
        <v>83204</v>
      </c>
      <c r="N25" s="615">
        <v>83207</v>
      </c>
      <c r="O25" s="615">
        <f t="shared" si="2"/>
        <v>998451</v>
      </c>
    </row>
    <row r="26" spans="1:15" s="612" customFormat="1" ht="18.75" customHeight="1" x14ac:dyDescent="0.25">
      <c r="A26" s="613" t="s">
        <v>394</v>
      </c>
      <c r="B26" s="614" t="s">
        <v>47</v>
      </c>
      <c r="C26" s="615"/>
      <c r="D26" s="615">
        <v>27169</v>
      </c>
      <c r="E26" s="615">
        <v>5000</v>
      </c>
      <c r="F26" s="615">
        <v>16096</v>
      </c>
      <c r="G26" s="615"/>
      <c r="H26" s="615"/>
      <c r="I26" s="615"/>
      <c r="J26" s="615">
        <v>2500</v>
      </c>
      <c r="K26" s="615">
        <f>32942+7493</f>
        <v>40435</v>
      </c>
      <c r="L26" s="615">
        <v>3000</v>
      </c>
      <c r="M26" s="615"/>
      <c r="N26" s="615">
        <v>2500</v>
      </c>
      <c r="O26" s="615">
        <f t="shared" si="2"/>
        <v>96700</v>
      </c>
    </row>
    <row r="27" spans="1:15" s="612" customFormat="1" ht="18.75" customHeight="1" x14ac:dyDescent="0.25">
      <c r="A27" s="613" t="s">
        <v>395</v>
      </c>
      <c r="B27" s="614" t="s">
        <v>46</v>
      </c>
      <c r="C27" s="615"/>
      <c r="D27" s="615"/>
      <c r="E27" s="615">
        <v>2000</v>
      </c>
      <c r="F27" s="615"/>
      <c r="G27" s="615"/>
      <c r="H27" s="615"/>
      <c r="I27" s="615"/>
      <c r="J27" s="615">
        <v>10300</v>
      </c>
      <c r="K27" s="615">
        <f>24406+9020</f>
        <v>33426</v>
      </c>
      <c r="L27" s="615"/>
      <c r="M27" s="615"/>
      <c r="N27" s="615"/>
      <c r="O27" s="615">
        <f t="shared" si="2"/>
        <v>45726</v>
      </c>
    </row>
    <row r="28" spans="1:15" s="612" customFormat="1" ht="18.75" customHeight="1" x14ac:dyDescent="0.25">
      <c r="A28" s="613" t="s">
        <v>396</v>
      </c>
      <c r="B28" s="614" t="s">
        <v>48</v>
      </c>
      <c r="C28" s="615">
        <v>27400</v>
      </c>
      <c r="D28" s="615"/>
      <c r="E28" s="615"/>
      <c r="F28" s="615"/>
      <c r="G28" s="615"/>
      <c r="H28" s="615"/>
      <c r="I28" s="615"/>
      <c r="J28" s="615"/>
      <c r="K28" s="615"/>
      <c r="L28" s="615"/>
      <c r="M28" s="615"/>
      <c r="N28" s="615">
        <v>8000</v>
      </c>
      <c r="O28" s="615">
        <f t="shared" si="2"/>
        <v>35400</v>
      </c>
    </row>
    <row r="29" spans="1:15" s="612" customFormat="1" ht="18.75" customHeight="1" thickBot="1" x14ac:dyDescent="0.3">
      <c r="A29" s="616" t="s">
        <v>388</v>
      </c>
      <c r="B29" s="617" t="s">
        <v>75</v>
      </c>
      <c r="C29" s="618">
        <v>52044</v>
      </c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>
        <f t="shared" si="2"/>
        <v>52044</v>
      </c>
    </row>
    <row r="30" spans="1:15" s="622" customFormat="1" ht="18.75" customHeight="1" thickBot="1" x14ac:dyDescent="0.3">
      <c r="A30" s="619"/>
      <c r="B30" s="627" t="s">
        <v>622</v>
      </c>
      <c r="C30" s="628">
        <f t="shared" ref="C30:O30" si="3">SUM(C21:C29)</f>
        <v>311749</v>
      </c>
      <c r="D30" s="628">
        <f t="shared" si="3"/>
        <v>263803</v>
      </c>
      <c r="E30" s="628">
        <f t="shared" si="3"/>
        <v>242335</v>
      </c>
      <c r="F30" s="628">
        <f t="shared" si="3"/>
        <v>251431</v>
      </c>
      <c r="G30" s="628">
        <f t="shared" si="3"/>
        <v>235335</v>
      </c>
      <c r="H30" s="628">
        <f t="shared" si="3"/>
        <v>235335</v>
      </c>
      <c r="I30" s="628">
        <f t="shared" si="3"/>
        <v>235335</v>
      </c>
      <c r="J30" s="628">
        <f t="shared" si="3"/>
        <v>248135</v>
      </c>
      <c r="K30" s="628">
        <f t="shared" si="3"/>
        <v>309196</v>
      </c>
      <c r="L30" s="628">
        <f t="shared" si="3"/>
        <v>239135</v>
      </c>
      <c r="M30" s="628">
        <f t="shared" si="3"/>
        <v>236635</v>
      </c>
      <c r="N30" s="628">
        <f t="shared" si="3"/>
        <v>247339</v>
      </c>
      <c r="O30" s="628">
        <f t="shared" si="3"/>
        <v>3055763</v>
      </c>
    </row>
    <row r="31" spans="1:15" s="622" customFormat="1" ht="18.75" customHeight="1" thickBot="1" x14ac:dyDescent="0.3">
      <c r="A31" s="619"/>
      <c r="B31" s="627" t="s">
        <v>623</v>
      </c>
      <c r="C31" s="629">
        <f>C18-C30</f>
        <v>0</v>
      </c>
      <c r="D31" s="629">
        <f t="shared" ref="D31:M31" si="4">D18-D30</f>
        <v>0</v>
      </c>
      <c r="E31" s="629">
        <f>E18-E30</f>
        <v>117652</v>
      </c>
      <c r="F31" s="629">
        <f t="shared" si="4"/>
        <v>-22974</v>
      </c>
      <c r="G31" s="629">
        <f t="shared" si="4"/>
        <v>-48301</v>
      </c>
      <c r="H31" s="629">
        <f t="shared" si="4"/>
        <v>-64351</v>
      </c>
      <c r="I31" s="629">
        <f t="shared" si="4"/>
        <v>-51814</v>
      </c>
      <c r="J31" s="629">
        <f t="shared" si="4"/>
        <v>0</v>
      </c>
      <c r="K31" s="629">
        <f t="shared" si="4"/>
        <v>69788</v>
      </c>
      <c r="L31" s="629">
        <f t="shared" si="4"/>
        <v>0</v>
      </c>
      <c r="M31" s="629">
        <f t="shared" si="4"/>
        <v>0</v>
      </c>
      <c r="N31" s="629">
        <f>N18-N30</f>
        <v>0</v>
      </c>
      <c r="O31" s="629">
        <f>O18-O30</f>
        <v>0</v>
      </c>
    </row>
    <row r="32" spans="1:15" s="612" customFormat="1" x14ac:dyDescent="0.25">
      <c r="A32" s="630"/>
      <c r="C32" s="631"/>
      <c r="D32" s="631"/>
      <c r="E32" s="631"/>
      <c r="F32" s="631"/>
      <c r="G32" s="631"/>
      <c r="H32" s="631"/>
      <c r="I32" s="631"/>
      <c r="J32" s="631"/>
      <c r="K32" s="631"/>
      <c r="L32" s="631"/>
      <c r="M32" s="631"/>
      <c r="N32" s="631"/>
      <c r="O32" s="631"/>
    </row>
    <row r="33" spans="1:15" s="612" customFormat="1" x14ac:dyDescent="0.25">
      <c r="A33" s="630"/>
      <c r="C33" s="631"/>
      <c r="D33" s="631"/>
      <c r="E33" s="631"/>
      <c r="F33" s="631"/>
      <c r="G33" s="631"/>
      <c r="H33" s="631"/>
      <c r="I33" s="631"/>
      <c r="J33" s="631"/>
      <c r="K33" s="631"/>
      <c r="L33" s="631"/>
      <c r="M33" s="631"/>
      <c r="N33" s="631"/>
      <c r="O33" s="631"/>
    </row>
    <row r="34" spans="1:15" s="612" customFormat="1" x14ac:dyDescent="0.25">
      <c r="A34" s="630"/>
      <c r="C34" s="631"/>
      <c r="D34" s="631"/>
      <c r="E34" s="631"/>
      <c r="F34" s="631"/>
      <c r="G34" s="631"/>
      <c r="H34" s="631"/>
      <c r="I34" s="631"/>
      <c r="J34" s="631"/>
      <c r="K34" s="631"/>
      <c r="L34" s="631"/>
      <c r="M34" s="631"/>
      <c r="N34" s="631"/>
      <c r="O34" s="631"/>
    </row>
    <row r="35" spans="1:15" s="612" customFormat="1" x14ac:dyDescent="0.25">
      <c r="A35" s="630"/>
      <c r="C35" s="631"/>
      <c r="D35" s="631"/>
      <c r="E35" s="631"/>
      <c r="F35" s="631"/>
      <c r="G35" s="631"/>
      <c r="H35" s="631"/>
      <c r="I35" s="631"/>
      <c r="J35" s="631"/>
      <c r="K35" s="631"/>
      <c r="L35" s="631"/>
      <c r="M35" s="631"/>
      <c r="N35" s="631"/>
      <c r="O35" s="631"/>
    </row>
    <row r="36" spans="1:15" s="612" customFormat="1" x14ac:dyDescent="0.25">
      <c r="A36" s="630"/>
      <c r="C36" s="631"/>
      <c r="D36" s="631"/>
      <c r="E36" s="631"/>
      <c r="F36" s="631"/>
      <c r="G36" s="631"/>
      <c r="H36" s="631"/>
      <c r="I36" s="631"/>
      <c r="J36" s="631"/>
      <c r="K36" s="631"/>
      <c r="L36" s="631"/>
      <c r="M36" s="631"/>
      <c r="N36" s="631"/>
      <c r="O36" s="631"/>
    </row>
    <row r="37" spans="1:15" s="612" customFormat="1" x14ac:dyDescent="0.25">
      <c r="A37" s="630"/>
      <c r="C37" s="631"/>
      <c r="D37" s="631"/>
      <c r="E37" s="631"/>
      <c r="F37" s="631"/>
      <c r="G37" s="631"/>
      <c r="H37" s="631"/>
      <c r="I37" s="631"/>
      <c r="J37" s="631"/>
      <c r="K37" s="631"/>
      <c r="L37" s="631"/>
      <c r="M37" s="631"/>
      <c r="N37" s="631"/>
      <c r="O37" s="631"/>
    </row>
    <row r="38" spans="1:15" s="612" customFormat="1" x14ac:dyDescent="0.25">
      <c r="A38" s="630"/>
      <c r="C38" s="631"/>
      <c r="D38" s="631"/>
      <c r="E38" s="631"/>
      <c r="F38" s="631"/>
      <c r="G38" s="631"/>
      <c r="H38" s="631"/>
      <c r="I38" s="631"/>
      <c r="J38" s="631"/>
      <c r="K38" s="631"/>
      <c r="L38" s="631"/>
      <c r="M38" s="631"/>
      <c r="N38" s="631"/>
      <c r="O38" s="631"/>
    </row>
    <row r="39" spans="1:15" s="612" customFormat="1" x14ac:dyDescent="0.25">
      <c r="A39" s="630"/>
      <c r="C39" s="631"/>
      <c r="D39" s="631"/>
      <c r="E39" s="631"/>
      <c r="F39" s="631"/>
      <c r="G39" s="631"/>
      <c r="H39" s="631"/>
      <c r="I39" s="631"/>
      <c r="J39" s="631"/>
      <c r="K39" s="631"/>
      <c r="L39" s="631"/>
      <c r="M39" s="631"/>
      <c r="N39" s="631"/>
      <c r="O39" s="631"/>
    </row>
    <row r="40" spans="1:15" s="612" customFormat="1" x14ac:dyDescent="0.25">
      <c r="A40" s="630"/>
      <c r="C40" s="631"/>
      <c r="D40" s="631"/>
      <c r="E40" s="631"/>
      <c r="F40" s="631"/>
      <c r="G40" s="631"/>
      <c r="H40" s="631"/>
      <c r="I40" s="631"/>
      <c r="J40" s="631"/>
      <c r="K40" s="631"/>
      <c r="L40" s="631"/>
      <c r="M40" s="631"/>
      <c r="N40" s="631"/>
      <c r="O40" s="631"/>
    </row>
    <row r="41" spans="1:15" s="612" customFormat="1" x14ac:dyDescent="0.25">
      <c r="A41" s="630"/>
      <c r="C41" s="631"/>
      <c r="D41" s="631"/>
      <c r="E41" s="631"/>
      <c r="F41" s="631"/>
      <c r="G41" s="631"/>
      <c r="H41" s="631"/>
      <c r="I41" s="631"/>
      <c r="J41" s="631"/>
      <c r="K41" s="631"/>
      <c r="L41" s="631"/>
      <c r="M41" s="631"/>
      <c r="N41" s="631"/>
      <c r="O41" s="631"/>
    </row>
    <row r="42" spans="1:15" s="612" customFormat="1" x14ac:dyDescent="0.25">
      <c r="A42" s="630"/>
      <c r="C42" s="631"/>
      <c r="D42" s="631"/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</row>
    <row r="43" spans="1:15" s="612" customFormat="1" x14ac:dyDescent="0.25">
      <c r="A43" s="630"/>
      <c r="C43" s="631"/>
      <c r="D43" s="631"/>
      <c r="E43" s="631"/>
      <c r="F43" s="631"/>
      <c r="G43" s="631"/>
      <c r="H43" s="631"/>
      <c r="I43" s="631"/>
      <c r="J43" s="631"/>
      <c r="K43" s="631"/>
      <c r="L43" s="631"/>
      <c r="M43" s="631"/>
      <c r="N43" s="631"/>
      <c r="O43" s="631"/>
    </row>
    <row r="44" spans="1:15" s="612" customFormat="1" x14ac:dyDescent="0.25">
      <c r="A44" s="630"/>
      <c r="C44" s="631"/>
      <c r="D44" s="631"/>
      <c r="E44" s="631"/>
      <c r="F44" s="631"/>
      <c r="G44" s="631"/>
      <c r="H44" s="631"/>
      <c r="I44" s="631"/>
      <c r="J44" s="631"/>
      <c r="K44" s="631"/>
      <c r="L44" s="631"/>
      <c r="M44" s="631"/>
      <c r="N44" s="631"/>
      <c r="O44" s="631"/>
    </row>
    <row r="45" spans="1:15" s="612" customFormat="1" x14ac:dyDescent="0.25">
      <c r="A45" s="630"/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631"/>
      <c r="N45" s="631"/>
      <c r="O45" s="631"/>
    </row>
    <row r="46" spans="1:15" s="612" customFormat="1" x14ac:dyDescent="0.25">
      <c r="A46" s="630"/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</row>
    <row r="47" spans="1:15" s="612" customFormat="1" x14ac:dyDescent="0.25">
      <c r="A47" s="630"/>
      <c r="C47" s="631"/>
      <c r="D47" s="631"/>
      <c r="E47" s="631"/>
      <c r="F47" s="631"/>
      <c r="G47" s="631"/>
      <c r="H47" s="631"/>
      <c r="I47" s="631"/>
      <c r="J47" s="631"/>
      <c r="K47" s="631"/>
      <c r="L47" s="631"/>
      <c r="M47" s="631"/>
      <c r="N47" s="631"/>
      <c r="O47" s="631"/>
    </row>
    <row r="48" spans="1:15" s="612" customFormat="1" x14ac:dyDescent="0.25">
      <c r="A48" s="630"/>
      <c r="C48" s="631"/>
      <c r="D48" s="631"/>
      <c r="E48" s="631"/>
      <c r="F48" s="631"/>
      <c r="G48" s="631"/>
      <c r="H48" s="631"/>
      <c r="I48" s="631"/>
      <c r="J48" s="631"/>
      <c r="K48" s="631"/>
      <c r="L48" s="631"/>
      <c r="M48" s="631"/>
      <c r="N48" s="631"/>
      <c r="O48" s="631"/>
    </row>
    <row r="49" spans="1:15" s="612" customFormat="1" x14ac:dyDescent="0.25">
      <c r="A49" s="630"/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</row>
    <row r="50" spans="1:15" s="612" customFormat="1" x14ac:dyDescent="0.25">
      <c r="A50" s="630"/>
      <c r="C50" s="631"/>
      <c r="D50" s="631"/>
      <c r="E50" s="631"/>
      <c r="F50" s="631"/>
      <c r="G50" s="631"/>
      <c r="H50" s="631"/>
      <c r="I50" s="631"/>
      <c r="J50" s="631"/>
      <c r="K50" s="631"/>
      <c r="L50" s="631"/>
      <c r="M50" s="631"/>
      <c r="N50" s="631"/>
      <c r="O50" s="631"/>
    </row>
    <row r="51" spans="1:15" s="612" customFormat="1" x14ac:dyDescent="0.25">
      <c r="A51" s="630"/>
      <c r="C51" s="631"/>
      <c r="D51" s="631"/>
      <c r="E51" s="631"/>
      <c r="F51" s="631"/>
      <c r="G51" s="631"/>
      <c r="H51" s="631"/>
      <c r="I51" s="631"/>
      <c r="J51" s="631"/>
      <c r="K51" s="631"/>
      <c r="L51" s="631"/>
      <c r="M51" s="631"/>
      <c r="N51" s="631"/>
      <c r="O51" s="631"/>
    </row>
    <row r="52" spans="1:15" s="612" customFormat="1" x14ac:dyDescent="0.25">
      <c r="A52" s="630"/>
      <c r="C52" s="631"/>
      <c r="D52" s="631"/>
      <c r="E52" s="631"/>
      <c r="F52" s="631"/>
      <c r="G52" s="631"/>
      <c r="H52" s="631"/>
      <c r="I52" s="631"/>
      <c r="J52" s="631"/>
      <c r="K52" s="631"/>
      <c r="L52" s="631"/>
      <c r="M52" s="631"/>
      <c r="N52" s="631"/>
      <c r="O52" s="631"/>
    </row>
    <row r="53" spans="1:15" s="612" customFormat="1" x14ac:dyDescent="0.25">
      <c r="A53" s="630"/>
      <c r="C53" s="631"/>
      <c r="D53" s="631"/>
      <c r="E53" s="631"/>
      <c r="F53" s="631"/>
      <c r="G53" s="631"/>
      <c r="H53" s="631"/>
      <c r="I53" s="631"/>
      <c r="J53" s="631"/>
      <c r="K53" s="631"/>
      <c r="L53" s="631"/>
      <c r="M53" s="631"/>
      <c r="N53" s="631"/>
      <c r="O53" s="631"/>
    </row>
    <row r="54" spans="1:15" s="612" customFormat="1" x14ac:dyDescent="0.25">
      <c r="A54" s="630"/>
      <c r="C54" s="631"/>
      <c r="D54" s="631"/>
      <c r="E54" s="631"/>
      <c r="F54" s="631"/>
      <c r="G54" s="631"/>
      <c r="H54" s="631"/>
      <c r="I54" s="631"/>
      <c r="J54" s="631"/>
      <c r="K54" s="631"/>
      <c r="L54" s="631"/>
      <c r="M54" s="631"/>
      <c r="N54" s="631"/>
      <c r="O54" s="631"/>
    </row>
    <row r="55" spans="1:15" s="612" customFormat="1" x14ac:dyDescent="0.25">
      <c r="A55" s="630"/>
      <c r="C55" s="631"/>
      <c r="D55" s="631"/>
      <c r="E55" s="631"/>
      <c r="F55" s="631"/>
      <c r="G55" s="631"/>
      <c r="H55" s="631"/>
      <c r="I55" s="631"/>
      <c r="J55" s="631"/>
      <c r="K55" s="631"/>
      <c r="L55" s="631"/>
      <c r="M55" s="631"/>
      <c r="N55" s="631"/>
      <c r="O55" s="631"/>
    </row>
    <row r="56" spans="1:15" s="612" customFormat="1" x14ac:dyDescent="0.25">
      <c r="A56" s="630"/>
      <c r="C56" s="631"/>
      <c r="D56" s="631"/>
      <c r="E56" s="631"/>
      <c r="F56" s="631"/>
      <c r="G56" s="631"/>
      <c r="H56" s="631"/>
      <c r="I56" s="631"/>
      <c r="J56" s="631"/>
      <c r="K56" s="631"/>
      <c r="L56" s="631"/>
      <c r="M56" s="631"/>
      <c r="N56" s="631"/>
      <c r="O56" s="631"/>
    </row>
    <row r="57" spans="1:15" s="612" customFormat="1" x14ac:dyDescent="0.25">
      <c r="A57" s="630"/>
      <c r="C57" s="631"/>
      <c r="D57" s="631"/>
      <c r="E57" s="631"/>
      <c r="F57" s="631"/>
      <c r="G57" s="631"/>
      <c r="H57" s="631"/>
      <c r="I57" s="631"/>
      <c r="J57" s="631"/>
      <c r="K57" s="631"/>
      <c r="L57" s="631"/>
      <c r="M57" s="631"/>
      <c r="N57" s="631"/>
      <c r="O57" s="631"/>
    </row>
    <row r="58" spans="1:15" s="612" customFormat="1" x14ac:dyDescent="0.25">
      <c r="A58" s="630"/>
      <c r="C58" s="631"/>
      <c r="D58" s="631"/>
      <c r="E58" s="631"/>
      <c r="F58" s="631"/>
      <c r="G58" s="631"/>
      <c r="H58" s="631"/>
      <c r="I58" s="631"/>
      <c r="J58" s="631"/>
      <c r="K58" s="631"/>
      <c r="L58" s="631"/>
      <c r="M58" s="631"/>
      <c r="N58" s="631"/>
      <c r="O58" s="631"/>
    </row>
    <row r="59" spans="1:15" s="612" customFormat="1" x14ac:dyDescent="0.25">
      <c r="A59" s="630"/>
      <c r="C59" s="631"/>
      <c r="D59" s="631"/>
      <c r="E59" s="631"/>
      <c r="F59" s="631"/>
      <c r="G59" s="631"/>
      <c r="H59" s="631"/>
      <c r="I59" s="631"/>
      <c r="J59" s="631"/>
      <c r="K59" s="631"/>
      <c r="L59" s="631"/>
      <c r="M59" s="631"/>
      <c r="N59" s="631"/>
      <c r="O59" s="631"/>
    </row>
    <row r="60" spans="1:15" s="612" customFormat="1" x14ac:dyDescent="0.25">
      <c r="A60" s="630"/>
      <c r="C60" s="631"/>
      <c r="D60" s="631"/>
      <c r="E60" s="631"/>
      <c r="F60" s="631"/>
      <c r="G60" s="631"/>
      <c r="H60" s="631"/>
      <c r="I60" s="631"/>
      <c r="J60" s="631"/>
      <c r="K60" s="631"/>
      <c r="L60" s="631"/>
      <c r="M60" s="631"/>
      <c r="N60" s="631"/>
      <c r="O60" s="631"/>
    </row>
    <row r="61" spans="1:15" s="612" customFormat="1" x14ac:dyDescent="0.25">
      <c r="A61" s="630"/>
      <c r="C61" s="631"/>
      <c r="D61" s="631"/>
      <c r="E61" s="631"/>
      <c r="F61" s="631"/>
      <c r="G61" s="631"/>
      <c r="H61" s="631"/>
      <c r="I61" s="631"/>
      <c r="J61" s="631"/>
      <c r="K61" s="631"/>
      <c r="L61" s="631"/>
      <c r="M61" s="631"/>
      <c r="N61" s="631"/>
      <c r="O61" s="631"/>
    </row>
    <row r="62" spans="1:15" s="612" customFormat="1" x14ac:dyDescent="0.25">
      <c r="A62" s="630"/>
      <c r="C62" s="631"/>
      <c r="D62" s="631"/>
      <c r="E62" s="631"/>
      <c r="F62" s="631"/>
      <c r="G62" s="631"/>
      <c r="H62" s="631"/>
      <c r="I62" s="631"/>
      <c r="J62" s="631"/>
      <c r="K62" s="631"/>
      <c r="L62" s="631"/>
      <c r="M62" s="631"/>
      <c r="N62" s="631"/>
      <c r="O62" s="631"/>
    </row>
    <row r="63" spans="1:15" s="612" customFormat="1" x14ac:dyDescent="0.25">
      <c r="A63" s="630"/>
      <c r="C63" s="631"/>
      <c r="D63" s="631"/>
      <c r="E63" s="631"/>
      <c r="F63" s="631"/>
      <c r="G63" s="631"/>
      <c r="H63" s="631"/>
      <c r="I63" s="631"/>
      <c r="J63" s="631"/>
      <c r="K63" s="631"/>
      <c r="L63" s="631"/>
      <c r="M63" s="631"/>
      <c r="N63" s="631"/>
      <c r="O63" s="631"/>
    </row>
    <row r="64" spans="1:15" s="612" customFormat="1" x14ac:dyDescent="0.25">
      <c r="A64" s="630"/>
      <c r="C64" s="631"/>
      <c r="D64" s="631"/>
      <c r="E64" s="631"/>
      <c r="F64" s="631"/>
      <c r="G64" s="631"/>
      <c r="H64" s="631"/>
      <c r="I64" s="631"/>
      <c r="J64" s="631"/>
      <c r="K64" s="631"/>
      <c r="L64" s="631"/>
      <c r="M64" s="631"/>
      <c r="N64" s="631"/>
      <c r="O64" s="631"/>
    </row>
    <row r="65" spans="1:15" s="612" customFormat="1" x14ac:dyDescent="0.25">
      <c r="A65" s="630"/>
      <c r="C65" s="631"/>
      <c r="D65" s="631"/>
      <c r="E65" s="631"/>
      <c r="F65" s="631"/>
      <c r="G65" s="631"/>
      <c r="H65" s="631"/>
      <c r="I65" s="631"/>
      <c r="J65" s="631"/>
      <c r="K65" s="631"/>
      <c r="L65" s="631"/>
      <c r="M65" s="631"/>
      <c r="N65" s="631"/>
      <c r="O65" s="631"/>
    </row>
    <row r="66" spans="1:15" s="612" customFormat="1" x14ac:dyDescent="0.25">
      <c r="A66" s="630"/>
      <c r="C66" s="631"/>
      <c r="D66" s="631"/>
      <c r="E66" s="631"/>
      <c r="F66" s="631"/>
      <c r="G66" s="631"/>
      <c r="H66" s="631"/>
      <c r="I66" s="631"/>
      <c r="J66" s="631"/>
      <c r="K66" s="631"/>
      <c r="L66" s="631"/>
      <c r="M66" s="631"/>
      <c r="N66" s="631"/>
      <c r="O66" s="631"/>
    </row>
    <row r="67" spans="1:15" s="612" customFormat="1" x14ac:dyDescent="0.25">
      <c r="A67" s="630"/>
      <c r="C67" s="631"/>
      <c r="D67" s="631"/>
      <c r="E67" s="631"/>
      <c r="F67" s="631"/>
      <c r="G67" s="631"/>
      <c r="H67" s="631"/>
      <c r="I67" s="631"/>
      <c r="J67" s="631"/>
      <c r="K67" s="631"/>
      <c r="L67" s="631"/>
      <c r="M67" s="631"/>
      <c r="N67" s="631"/>
      <c r="O67" s="631"/>
    </row>
    <row r="68" spans="1:15" s="612" customFormat="1" x14ac:dyDescent="0.25">
      <c r="A68" s="630"/>
      <c r="C68" s="631"/>
      <c r="D68" s="631"/>
      <c r="E68" s="631"/>
      <c r="F68" s="631"/>
      <c r="G68" s="631"/>
      <c r="H68" s="631"/>
      <c r="I68" s="631"/>
      <c r="J68" s="631"/>
      <c r="K68" s="631"/>
      <c r="L68" s="631"/>
      <c r="M68" s="631"/>
      <c r="N68" s="631"/>
      <c r="O68" s="631"/>
    </row>
    <row r="69" spans="1:15" s="612" customFormat="1" x14ac:dyDescent="0.25">
      <c r="A69" s="630"/>
      <c r="C69" s="631"/>
      <c r="D69" s="631"/>
      <c r="E69" s="631"/>
      <c r="F69" s="631"/>
      <c r="G69" s="631"/>
      <c r="H69" s="631"/>
      <c r="I69" s="631"/>
      <c r="J69" s="631"/>
      <c r="K69" s="631"/>
      <c r="L69" s="631"/>
      <c r="M69" s="631"/>
      <c r="N69" s="631"/>
      <c r="O69" s="631"/>
    </row>
    <row r="70" spans="1:15" s="612" customFormat="1" x14ac:dyDescent="0.25">
      <c r="A70" s="630"/>
      <c r="C70" s="631"/>
      <c r="D70" s="631"/>
      <c r="E70" s="631"/>
      <c r="F70" s="631"/>
      <c r="G70" s="631"/>
      <c r="H70" s="631"/>
      <c r="I70" s="631"/>
      <c r="J70" s="631"/>
      <c r="K70" s="631"/>
      <c r="L70" s="631"/>
      <c r="M70" s="631"/>
      <c r="N70" s="631"/>
      <c r="O70" s="631"/>
    </row>
    <row r="71" spans="1:15" s="612" customFormat="1" x14ac:dyDescent="0.25">
      <c r="A71" s="630"/>
      <c r="C71" s="631"/>
      <c r="D71" s="631"/>
      <c r="E71" s="631"/>
      <c r="F71" s="631"/>
      <c r="G71" s="631"/>
      <c r="H71" s="631"/>
      <c r="I71" s="631"/>
      <c r="J71" s="631"/>
      <c r="K71" s="631"/>
      <c r="L71" s="631"/>
      <c r="M71" s="631"/>
      <c r="N71" s="631"/>
      <c r="O71" s="631"/>
    </row>
    <row r="72" spans="1:15" s="612" customFormat="1" x14ac:dyDescent="0.25">
      <c r="A72" s="630"/>
      <c r="C72" s="631"/>
      <c r="D72" s="631"/>
      <c r="E72" s="631"/>
      <c r="F72" s="631"/>
      <c r="G72" s="631"/>
      <c r="H72" s="631"/>
      <c r="I72" s="631"/>
      <c r="J72" s="631"/>
      <c r="K72" s="631"/>
      <c r="L72" s="631"/>
      <c r="M72" s="631"/>
      <c r="N72" s="631"/>
      <c r="O72" s="631"/>
    </row>
    <row r="73" spans="1:15" s="612" customFormat="1" x14ac:dyDescent="0.25">
      <c r="A73" s="630"/>
      <c r="C73" s="631"/>
      <c r="D73" s="631"/>
      <c r="E73" s="631"/>
      <c r="F73" s="631"/>
      <c r="G73" s="631"/>
      <c r="H73" s="631"/>
      <c r="I73" s="631"/>
      <c r="J73" s="631"/>
      <c r="K73" s="631"/>
      <c r="L73" s="631"/>
      <c r="M73" s="631"/>
      <c r="N73" s="631"/>
      <c r="O73" s="631"/>
    </row>
    <row r="74" spans="1:15" s="612" customFormat="1" x14ac:dyDescent="0.25">
      <c r="A74" s="630"/>
      <c r="C74" s="631"/>
      <c r="D74" s="631"/>
      <c r="E74" s="631"/>
      <c r="F74" s="631"/>
      <c r="G74" s="631"/>
      <c r="H74" s="631"/>
      <c r="I74" s="631"/>
      <c r="J74" s="631"/>
      <c r="K74" s="631"/>
      <c r="L74" s="631"/>
      <c r="M74" s="631"/>
      <c r="N74" s="631"/>
      <c r="O74" s="631"/>
    </row>
    <row r="75" spans="1:15" s="612" customFormat="1" x14ac:dyDescent="0.25">
      <c r="A75" s="630"/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</row>
    <row r="76" spans="1:15" s="612" customFormat="1" x14ac:dyDescent="0.25">
      <c r="A76" s="630"/>
      <c r="C76" s="631"/>
      <c r="D76" s="631"/>
      <c r="E76" s="631"/>
      <c r="F76" s="631"/>
      <c r="G76" s="631"/>
      <c r="H76" s="631"/>
      <c r="I76" s="631"/>
      <c r="J76" s="631"/>
      <c r="K76" s="631"/>
      <c r="L76" s="631"/>
      <c r="M76" s="631"/>
      <c r="N76" s="631"/>
      <c r="O76" s="631"/>
    </row>
    <row r="77" spans="1:15" s="612" customFormat="1" x14ac:dyDescent="0.25">
      <c r="A77" s="630"/>
      <c r="C77" s="631"/>
      <c r="D77" s="631"/>
      <c r="E77" s="631"/>
      <c r="F77" s="631"/>
      <c r="G77" s="631"/>
      <c r="H77" s="631"/>
      <c r="I77" s="631"/>
      <c r="J77" s="631"/>
      <c r="K77" s="631"/>
      <c r="L77" s="631"/>
      <c r="M77" s="631"/>
      <c r="N77" s="631"/>
      <c r="O77" s="631"/>
    </row>
    <row r="78" spans="1:15" s="612" customFormat="1" x14ac:dyDescent="0.25">
      <c r="A78" s="630"/>
      <c r="C78" s="631"/>
      <c r="D78" s="631"/>
      <c r="E78" s="631"/>
      <c r="F78" s="631"/>
      <c r="G78" s="631"/>
      <c r="H78" s="631"/>
      <c r="I78" s="631"/>
      <c r="J78" s="631"/>
      <c r="K78" s="631"/>
      <c r="L78" s="631"/>
      <c r="M78" s="631"/>
      <c r="N78" s="631"/>
      <c r="O78" s="631"/>
    </row>
    <row r="79" spans="1:15" s="612" customFormat="1" x14ac:dyDescent="0.25">
      <c r="A79" s="630"/>
      <c r="C79" s="631"/>
      <c r="D79" s="631"/>
      <c r="E79" s="631"/>
      <c r="F79" s="631"/>
      <c r="G79" s="631"/>
      <c r="H79" s="631"/>
      <c r="I79" s="631"/>
      <c r="J79" s="631"/>
      <c r="K79" s="631"/>
      <c r="L79" s="631"/>
      <c r="M79" s="631"/>
      <c r="N79" s="631"/>
      <c r="O79" s="631"/>
    </row>
    <row r="80" spans="1:15" s="612" customFormat="1" x14ac:dyDescent="0.25">
      <c r="A80" s="630"/>
      <c r="C80" s="631"/>
      <c r="D80" s="631"/>
      <c r="E80" s="631"/>
      <c r="F80" s="631"/>
      <c r="G80" s="631"/>
      <c r="H80" s="631"/>
      <c r="I80" s="631"/>
      <c r="J80" s="631"/>
      <c r="K80" s="631"/>
      <c r="L80" s="631"/>
      <c r="M80" s="631"/>
      <c r="N80" s="631"/>
      <c r="O80" s="631"/>
    </row>
    <row r="81" spans="1:15" s="612" customFormat="1" x14ac:dyDescent="0.25">
      <c r="A81" s="630"/>
      <c r="C81" s="631"/>
      <c r="D81" s="631"/>
      <c r="E81" s="631"/>
      <c r="F81" s="631"/>
      <c r="G81" s="631"/>
      <c r="H81" s="631"/>
      <c r="I81" s="631"/>
      <c r="J81" s="631"/>
      <c r="K81" s="631"/>
      <c r="L81" s="631"/>
      <c r="M81" s="631"/>
      <c r="N81" s="631"/>
      <c r="O81" s="631"/>
    </row>
    <row r="82" spans="1:15" s="612" customFormat="1" x14ac:dyDescent="0.25">
      <c r="A82" s="630"/>
      <c r="C82" s="631"/>
      <c r="D82" s="631"/>
      <c r="E82" s="631"/>
      <c r="F82" s="631"/>
      <c r="G82" s="631"/>
      <c r="H82" s="631"/>
      <c r="I82" s="631"/>
      <c r="J82" s="631"/>
      <c r="K82" s="631"/>
      <c r="L82" s="631"/>
      <c r="M82" s="631"/>
      <c r="N82" s="631"/>
      <c r="O82" s="631"/>
    </row>
    <row r="83" spans="1:15" s="612" customFormat="1" x14ac:dyDescent="0.25">
      <c r="A83" s="630"/>
      <c r="C83" s="631"/>
      <c r="D83" s="631"/>
      <c r="E83" s="631"/>
      <c r="F83" s="631"/>
      <c r="G83" s="631"/>
      <c r="H83" s="631"/>
      <c r="I83" s="631"/>
      <c r="J83" s="631"/>
      <c r="K83" s="631"/>
      <c r="L83" s="631"/>
      <c r="M83" s="631"/>
      <c r="N83" s="631"/>
      <c r="O83" s="631"/>
    </row>
    <row r="84" spans="1:15" s="612" customFormat="1" x14ac:dyDescent="0.25">
      <c r="A84" s="630"/>
      <c r="C84" s="631"/>
      <c r="D84" s="631"/>
      <c r="E84" s="631"/>
      <c r="F84" s="631"/>
      <c r="G84" s="631"/>
      <c r="H84" s="631"/>
      <c r="I84" s="631"/>
      <c r="J84" s="631"/>
      <c r="K84" s="631"/>
      <c r="L84" s="631"/>
      <c r="M84" s="631"/>
      <c r="N84" s="631"/>
      <c r="O84" s="631"/>
    </row>
    <row r="85" spans="1:15" s="612" customFormat="1" x14ac:dyDescent="0.25">
      <c r="A85" s="630"/>
      <c r="C85" s="631"/>
      <c r="D85" s="631"/>
      <c r="E85" s="631"/>
      <c r="F85" s="631"/>
      <c r="G85" s="631"/>
      <c r="H85" s="631"/>
      <c r="I85" s="631"/>
      <c r="J85" s="631"/>
      <c r="K85" s="631"/>
      <c r="L85" s="631"/>
      <c r="M85" s="631"/>
      <c r="N85" s="631"/>
      <c r="O85" s="631"/>
    </row>
    <row r="86" spans="1:15" s="612" customFormat="1" x14ac:dyDescent="0.25">
      <c r="A86" s="630"/>
      <c r="C86" s="631"/>
      <c r="D86" s="631"/>
      <c r="E86" s="631"/>
      <c r="F86" s="631"/>
      <c r="G86" s="631"/>
      <c r="H86" s="631"/>
      <c r="I86" s="631"/>
      <c r="J86" s="631"/>
      <c r="K86" s="631"/>
      <c r="L86" s="631"/>
      <c r="M86" s="631"/>
      <c r="N86" s="631"/>
      <c r="O86" s="631"/>
    </row>
    <row r="87" spans="1:15" s="612" customFormat="1" x14ac:dyDescent="0.25">
      <c r="A87" s="630"/>
      <c r="C87" s="631"/>
      <c r="D87" s="631"/>
      <c r="E87" s="631"/>
      <c r="F87" s="631"/>
      <c r="G87" s="631"/>
      <c r="H87" s="631"/>
      <c r="I87" s="631"/>
      <c r="J87" s="631"/>
      <c r="K87" s="631"/>
      <c r="L87" s="631"/>
      <c r="M87" s="631"/>
      <c r="N87" s="631"/>
      <c r="O87" s="631"/>
    </row>
    <row r="88" spans="1:15" s="612" customFormat="1" x14ac:dyDescent="0.25">
      <c r="A88" s="630"/>
      <c r="C88" s="631"/>
      <c r="D88" s="631"/>
      <c r="E88" s="631"/>
      <c r="F88" s="631"/>
      <c r="G88" s="631"/>
      <c r="H88" s="631"/>
      <c r="I88" s="631"/>
      <c r="J88" s="631"/>
      <c r="K88" s="631"/>
      <c r="L88" s="631"/>
      <c r="M88" s="631"/>
      <c r="N88" s="631"/>
      <c r="O88" s="631"/>
    </row>
    <row r="89" spans="1:15" s="612" customFormat="1" x14ac:dyDescent="0.25">
      <c r="A89" s="630"/>
      <c r="C89" s="631"/>
      <c r="D89" s="631"/>
      <c r="E89" s="631"/>
      <c r="F89" s="631"/>
      <c r="G89" s="631"/>
      <c r="H89" s="631"/>
      <c r="I89" s="631"/>
      <c r="J89" s="631"/>
      <c r="K89" s="631"/>
      <c r="L89" s="631"/>
      <c r="M89" s="631"/>
      <c r="N89" s="631"/>
      <c r="O89" s="631"/>
    </row>
    <row r="90" spans="1:15" s="612" customFormat="1" x14ac:dyDescent="0.25">
      <c r="A90" s="630"/>
      <c r="C90" s="631"/>
      <c r="D90" s="631"/>
      <c r="E90" s="631"/>
      <c r="F90" s="631"/>
      <c r="G90" s="631"/>
      <c r="H90" s="631"/>
      <c r="I90" s="631"/>
      <c r="J90" s="631"/>
      <c r="K90" s="631"/>
      <c r="L90" s="631"/>
      <c r="M90" s="631"/>
      <c r="N90" s="631"/>
      <c r="O90" s="631"/>
    </row>
    <row r="91" spans="1:15" s="612" customFormat="1" x14ac:dyDescent="0.25">
      <c r="A91" s="630"/>
      <c r="C91" s="631"/>
      <c r="D91" s="631"/>
      <c r="E91" s="631"/>
      <c r="F91" s="631"/>
      <c r="G91" s="631"/>
      <c r="H91" s="631"/>
      <c r="I91" s="631"/>
      <c r="J91" s="631"/>
      <c r="K91" s="631"/>
      <c r="L91" s="631"/>
      <c r="M91" s="631"/>
      <c r="N91" s="631"/>
      <c r="O91" s="631"/>
    </row>
    <row r="92" spans="1:15" s="612" customFormat="1" x14ac:dyDescent="0.25">
      <c r="A92" s="630"/>
      <c r="C92" s="631"/>
      <c r="D92" s="631"/>
      <c r="E92" s="631"/>
      <c r="F92" s="631"/>
      <c r="G92" s="631"/>
      <c r="H92" s="631"/>
      <c r="I92" s="631"/>
      <c r="J92" s="631"/>
      <c r="K92" s="631"/>
      <c r="L92" s="631"/>
      <c r="M92" s="631"/>
      <c r="N92" s="631"/>
      <c r="O92" s="631"/>
    </row>
    <row r="93" spans="1:15" s="612" customFormat="1" x14ac:dyDescent="0.25">
      <c r="A93" s="630"/>
      <c r="C93" s="631"/>
      <c r="D93" s="631"/>
      <c r="E93" s="631"/>
      <c r="F93" s="631"/>
      <c r="G93" s="631"/>
      <c r="H93" s="631"/>
      <c r="I93" s="631"/>
      <c r="J93" s="631"/>
      <c r="K93" s="631"/>
      <c r="L93" s="631"/>
      <c r="M93" s="631"/>
      <c r="N93" s="631"/>
      <c r="O93" s="631"/>
    </row>
    <row r="94" spans="1:15" s="612" customFormat="1" x14ac:dyDescent="0.25">
      <c r="A94" s="630"/>
      <c r="C94" s="631"/>
      <c r="D94" s="631"/>
      <c r="E94" s="631"/>
      <c r="F94" s="631"/>
      <c r="G94" s="631"/>
      <c r="H94" s="631"/>
      <c r="I94" s="631"/>
      <c r="J94" s="631"/>
      <c r="K94" s="631"/>
      <c r="L94" s="631"/>
      <c r="M94" s="631"/>
      <c r="N94" s="631"/>
      <c r="O94" s="631"/>
    </row>
    <row r="95" spans="1:15" s="612" customFormat="1" x14ac:dyDescent="0.25">
      <c r="A95" s="630"/>
      <c r="C95" s="631"/>
      <c r="D95" s="631"/>
      <c r="E95" s="631"/>
      <c r="F95" s="631"/>
      <c r="G95" s="631"/>
      <c r="H95" s="631"/>
      <c r="I95" s="631"/>
      <c r="J95" s="631"/>
      <c r="K95" s="631"/>
      <c r="L95" s="631"/>
      <c r="M95" s="631"/>
      <c r="N95" s="631"/>
      <c r="O95" s="631"/>
    </row>
    <row r="96" spans="1:15" s="612" customFormat="1" x14ac:dyDescent="0.25">
      <c r="A96" s="630"/>
      <c r="C96" s="631"/>
      <c r="D96" s="631"/>
      <c r="E96" s="631"/>
      <c r="F96" s="631"/>
      <c r="G96" s="631"/>
      <c r="H96" s="631"/>
      <c r="I96" s="631"/>
      <c r="J96" s="631"/>
      <c r="K96" s="631"/>
      <c r="L96" s="631"/>
      <c r="M96" s="631"/>
      <c r="N96" s="631"/>
      <c r="O96" s="631"/>
    </row>
    <row r="97" spans="1:15" s="612" customFormat="1" x14ac:dyDescent="0.25">
      <c r="A97" s="630"/>
      <c r="C97" s="631"/>
      <c r="D97" s="631"/>
      <c r="E97" s="631"/>
      <c r="F97" s="631"/>
      <c r="G97" s="631"/>
      <c r="H97" s="631"/>
      <c r="I97" s="631"/>
      <c r="J97" s="631"/>
      <c r="K97" s="631"/>
      <c r="L97" s="631"/>
      <c r="M97" s="631"/>
      <c r="N97" s="631"/>
      <c r="O97" s="631"/>
    </row>
    <row r="98" spans="1:15" s="612" customFormat="1" x14ac:dyDescent="0.25">
      <c r="A98" s="630"/>
      <c r="C98" s="631"/>
      <c r="D98" s="631"/>
      <c r="E98" s="631"/>
      <c r="F98" s="631"/>
      <c r="G98" s="631"/>
      <c r="H98" s="631"/>
      <c r="I98" s="631"/>
      <c r="J98" s="631"/>
      <c r="K98" s="631"/>
      <c r="L98" s="631"/>
      <c r="M98" s="631"/>
      <c r="N98" s="631"/>
      <c r="O98" s="631"/>
    </row>
    <row r="99" spans="1:15" s="612" customFormat="1" x14ac:dyDescent="0.25">
      <c r="A99" s="630"/>
      <c r="C99" s="631"/>
      <c r="D99" s="631"/>
      <c r="E99" s="631"/>
      <c r="F99" s="631"/>
      <c r="G99" s="631"/>
      <c r="H99" s="631"/>
      <c r="I99" s="631"/>
      <c r="J99" s="631"/>
      <c r="K99" s="631"/>
      <c r="L99" s="631"/>
      <c r="M99" s="631"/>
      <c r="N99" s="631"/>
      <c r="O99" s="631"/>
    </row>
    <row r="100" spans="1:15" s="612" customFormat="1" x14ac:dyDescent="0.25">
      <c r="A100" s="630"/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</row>
    <row r="101" spans="1:15" s="612" customFormat="1" x14ac:dyDescent="0.25">
      <c r="A101" s="630"/>
      <c r="C101" s="631"/>
      <c r="D101" s="631"/>
      <c r="E101" s="631"/>
      <c r="F101" s="631"/>
      <c r="G101" s="631"/>
      <c r="H101" s="631"/>
      <c r="I101" s="631"/>
      <c r="J101" s="631"/>
      <c r="K101" s="631"/>
      <c r="L101" s="631"/>
      <c r="M101" s="631"/>
      <c r="N101" s="631"/>
      <c r="O101" s="631"/>
    </row>
    <row r="102" spans="1:15" s="612" customFormat="1" x14ac:dyDescent="0.25">
      <c r="A102" s="630"/>
      <c r="C102" s="631"/>
      <c r="D102" s="631"/>
      <c r="E102" s="631"/>
      <c r="F102" s="631"/>
      <c r="G102" s="631"/>
      <c r="H102" s="631"/>
      <c r="I102" s="631"/>
      <c r="J102" s="631"/>
      <c r="K102" s="631"/>
      <c r="L102" s="631"/>
      <c r="M102" s="631"/>
      <c r="N102" s="631"/>
      <c r="O102" s="631"/>
    </row>
    <row r="103" spans="1:15" s="612" customFormat="1" x14ac:dyDescent="0.25">
      <c r="A103" s="630"/>
      <c r="C103" s="631"/>
      <c r="D103" s="631"/>
      <c r="E103" s="631"/>
      <c r="F103" s="631"/>
      <c r="G103" s="631"/>
      <c r="H103" s="631"/>
      <c r="I103" s="631"/>
      <c r="J103" s="631"/>
      <c r="K103" s="631"/>
      <c r="L103" s="631"/>
      <c r="M103" s="631"/>
      <c r="N103" s="631"/>
      <c r="O103" s="631"/>
    </row>
    <row r="104" spans="1:15" s="612" customFormat="1" x14ac:dyDescent="0.25">
      <c r="A104" s="630"/>
      <c r="C104" s="631"/>
      <c r="D104" s="631"/>
      <c r="E104" s="631"/>
      <c r="F104" s="631"/>
      <c r="G104" s="631"/>
      <c r="H104" s="631"/>
      <c r="I104" s="631"/>
      <c r="J104" s="631"/>
      <c r="K104" s="631"/>
      <c r="L104" s="631"/>
      <c r="M104" s="631"/>
      <c r="N104" s="631"/>
      <c r="O104" s="631"/>
    </row>
    <row r="105" spans="1:15" s="612" customFormat="1" x14ac:dyDescent="0.25">
      <c r="A105" s="630"/>
      <c r="C105" s="631"/>
      <c r="D105" s="631"/>
      <c r="E105" s="631"/>
      <c r="F105" s="631"/>
      <c r="G105" s="631"/>
      <c r="H105" s="631"/>
      <c r="I105" s="631"/>
      <c r="J105" s="631"/>
      <c r="K105" s="631"/>
      <c r="L105" s="631"/>
      <c r="M105" s="631"/>
      <c r="N105" s="631"/>
      <c r="O105" s="631"/>
    </row>
    <row r="106" spans="1:15" s="612" customFormat="1" x14ac:dyDescent="0.25">
      <c r="A106" s="630"/>
      <c r="C106" s="631"/>
      <c r="D106" s="631"/>
      <c r="E106" s="631"/>
      <c r="F106" s="631"/>
      <c r="G106" s="631"/>
      <c r="H106" s="631"/>
      <c r="I106" s="631"/>
      <c r="J106" s="631"/>
      <c r="K106" s="631"/>
      <c r="L106" s="631"/>
      <c r="M106" s="631"/>
      <c r="N106" s="631"/>
      <c r="O106" s="631"/>
    </row>
    <row r="107" spans="1:15" s="612" customFormat="1" x14ac:dyDescent="0.25">
      <c r="A107" s="630"/>
      <c r="C107" s="631"/>
      <c r="D107" s="631"/>
      <c r="E107" s="631"/>
      <c r="F107" s="631"/>
      <c r="G107" s="631"/>
      <c r="H107" s="631"/>
      <c r="I107" s="631"/>
      <c r="J107" s="631"/>
      <c r="K107" s="631"/>
      <c r="L107" s="631"/>
      <c r="M107" s="631"/>
      <c r="N107" s="631"/>
      <c r="O107" s="631"/>
    </row>
    <row r="108" spans="1:15" s="612" customFormat="1" x14ac:dyDescent="0.25">
      <c r="A108" s="630"/>
      <c r="C108" s="631"/>
      <c r="D108" s="631"/>
      <c r="E108" s="631"/>
      <c r="F108" s="631"/>
      <c r="G108" s="631"/>
      <c r="H108" s="631"/>
      <c r="I108" s="631"/>
      <c r="J108" s="631"/>
      <c r="K108" s="631"/>
      <c r="L108" s="631"/>
      <c r="M108" s="631"/>
      <c r="N108" s="631"/>
      <c r="O108" s="631"/>
    </row>
    <row r="109" spans="1:15" s="612" customFormat="1" x14ac:dyDescent="0.25">
      <c r="A109" s="630"/>
      <c r="C109" s="631"/>
      <c r="D109" s="631"/>
      <c r="E109" s="631"/>
      <c r="F109" s="631"/>
      <c r="G109" s="631"/>
      <c r="H109" s="631"/>
      <c r="I109" s="631"/>
      <c r="J109" s="631"/>
      <c r="K109" s="631"/>
      <c r="L109" s="631"/>
      <c r="M109" s="631"/>
      <c r="N109" s="631"/>
      <c r="O109" s="631"/>
    </row>
    <row r="110" spans="1:15" s="612" customFormat="1" x14ac:dyDescent="0.25">
      <c r="A110" s="630"/>
      <c r="C110" s="631"/>
      <c r="D110" s="631"/>
      <c r="E110" s="631"/>
      <c r="F110" s="631"/>
      <c r="G110" s="631"/>
      <c r="H110" s="631"/>
      <c r="I110" s="631"/>
      <c r="J110" s="631"/>
      <c r="K110" s="631"/>
      <c r="L110" s="631"/>
      <c r="M110" s="631"/>
      <c r="N110" s="631"/>
      <c r="O110" s="631"/>
    </row>
    <row r="111" spans="1:15" s="612" customFormat="1" x14ac:dyDescent="0.25">
      <c r="A111" s="630"/>
      <c r="C111" s="631"/>
      <c r="D111" s="631"/>
      <c r="E111" s="631"/>
      <c r="F111" s="631"/>
      <c r="G111" s="631"/>
      <c r="H111" s="631"/>
      <c r="I111" s="631"/>
      <c r="J111" s="631"/>
      <c r="K111" s="631"/>
      <c r="L111" s="631"/>
      <c r="M111" s="631"/>
      <c r="N111" s="631"/>
      <c r="O111" s="631"/>
    </row>
    <row r="112" spans="1:15" s="612" customFormat="1" x14ac:dyDescent="0.25">
      <c r="A112" s="630"/>
      <c r="C112" s="631"/>
      <c r="D112" s="631"/>
      <c r="E112" s="631"/>
      <c r="F112" s="631"/>
      <c r="G112" s="631"/>
      <c r="H112" s="631"/>
      <c r="I112" s="631"/>
      <c r="J112" s="631"/>
      <c r="K112" s="631"/>
      <c r="L112" s="631"/>
      <c r="M112" s="631"/>
      <c r="N112" s="631"/>
      <c r="O112" s="631"/>
    </row>
    <row r="113" spans="1:15" s="612" customFormat="1" x14ac:dyDescent="0.25">
      <c r="A113" s="630"/>
      <c r="C113" s="631"/>
      <c r="D113" s="631"/>
      <c r="E113" s="631"/>
      <c r="F113" s="631"/>
      <c r="G113" s="631"/>
      <c r="H113" s="631"/>
      <c r="I113" s="631"/>
      <c r="J113" s="631"/>
      <c r="K113" s="631"/>
      <c r="L113" s="631"/>
      <c r="M113" s="631"/>
      <c r="N113" s="631"/>
      <c r="O113" s="631"/>
    </row>
    <row r="114" spans="1:15" s="612" customFormat="1" x14ac:dyDescent="0.25">
      <c r="A114" s="630"/>
      <c r="C114" s="631"/>
      <c r="D114" s="631"/>
      <c r="E114" s="631"/>
      <c r="F114" s="631"/>
      <c r="G114" s="631"/>
      <c r="H114" s="631"/>
      <c r="I114" s="631"/>
      <c r="J114" s="631"/>
      <c r="K114" s="631"/>
      <c r="L114" s="631"/>
      <c r="M114" s="631"/>
      <c r="N114" s="631"/>
      <c r="O114" s="631"/>
    </row>
    <row r="115" spans="1:15" s="612" customFormat="1" x14ac:dyDescent="0.25">
      <c r="A115" s="630"/>
      <c r="C115" s="631"/>
      <c r="D115" s="631"/>
      <c r="E115" s="631"/>
      <c r="F115" s="631"/>
      <c r="G115" s="631"/>
      <c r="H115" s="631"/>
      <c r="I115" s="631"/>
      <c r="J115" s="631"/>
      <c r="K115" s="631"/>
      <c r="L115" s="631"/>
      <c r="M115" s="631"/>
      <c r="N115" s="631"/>
      <c r="O115" s="631"/>
    </row>
    <row r="116" spans="1:15" s="612" customFormat="1" x14ac:dyDescent="0.25">
      <c r="A116" s="630"/>
      <c r="C116" s="631"/>
      <c r="D116" s="631"/>
      <c r="E116" s="631"/>
      <c r="F116" s="631"/>
      <c r="G116" s="631"/>
      <c r="H116" s="631"/>
      <c r="I116" s="631"/>
      <c r="J116" s="631"/>
      <c r="K116" s="631"/>
      <c r="L116" s="631"/>
      <c r="M116" s="631"/>
      <c r="N116" s="631"/>
      <c r="O116" s="631"/>
    </row>
    <row r="117" spans="1:15" s="612" customFormat="1" x14ac:dyDescent="0.25">
      <c r="A117" s="630"/>
      <c r="C117" s="631"/>
      <c r="D117" s="631"/>
      <c r="E117" s="631"/>
      <c r="F117" s="631"/>
      <c r="G117" s="631"/>
      <c r="H117" s="631"/>
      <c r="I117" s="631"/>
      <c r="J117" s="631"/>
      <c r="K117" s="631"/>
      <c r="L117" s="631"/>
      <c r="M117" s="631"/>
      <c r="N117" s="631"/>
      <c r="O117" s="631"/>
    </row>
    <row r="118" spans="1:15" s="612" customFormat="1" x14ac:dyDescent="0.25">
      <c r="A118" s="630"/>
      <c r="C118" s="631"/>
      <c r="D118" s="631"/>
      <c r="E118" s="631"/>
      <c r="F118" s="631"/>
      <c r="G118" s="631"/>
      <c r="H118" s="631"/>
      <c r="I118" s="631"/>
      <c r="J118" s="631"/>
      <c r="K118" s="631"/>
      <c r="L118" s="631"/>
      <c r="M118" s="631"/>
      <c r="N118" s="631"/>
      <c r="O118" s="631"/>
    </row>
    <row r="119" spans="1:15" s="612" customFormat="1" x14ac:dyDescent="0.25">
      <c r="A119" s="630"/>
      <c r="C119" s="631"/>
      <c r="D119" s="631"/>
      <c r="E119" s="631"/>
      <c r="F119" s="631"/>
      <c r="G119" s="631"/>
      <c r="H119" s="631"/>
      <c r="I119" s="631"/>
      <c r="J119" s="631"/>
      <c r="K119" s="631"/>
      <c r="L119" s="631"/>
      <c r="M119" s="631"/>
      <c r="N119" s="631"/>
      <c r="O119" s="631"/>
    </row>
    <row r="120" spans="1:15" s="612" customFormat="1" x14ac:dyDescent="0.25">
      <c r="A120" s="630"/>
      <c r="C120" s="631"/>
      <c r="D120" s="631"/>
      <c r="E120" s="631"/>
      <c r="F120" s="631"/>
      <c r="G120" s="631"/>
      <c r="H120" s="631"/>
      <c r="I120" s="631"/>
      <c r="J120" s="631"/>
      <c r="K120" s="631"/>
      <c r="L120" s="631"/>
      <c r="M120" s="631"/>
      <c r="N120" s="631"/>
      <c r="O120" s="631"/>
    </row>
    <row r="121" spans="1:15" s="612" customFormat="1" x14ac:dyDescent="0.25">
      <c r="A121" s="630"/>
      <c r="C121" s="631"/>
      <c r="D121" s="631"/>
      <c r="E121" s="631"/>
      <c r="F121" s="631"/>
      <c r="G121" s="631"/>
      <c r="H121" s="631"/>
      <c r="I121" s="631"/>
      <c r="J121" s="631"/>
      <c r="K121" s="631"/>
      <c r="L121" s="631"/>
      <c r="M121" s="631"/>
      <c r="N121" s="631"/>
      <c r="O121" s="631"/>
    </row>
    <row r="122" spans="1:15" s="612" customFormat="1" x14ac:dyDescent="0.25">
      <c r="A122" s="630"/>
      <c r="C122" s="631"/>
      <c r="D122" s="631"/>
      <c r="E122" s="631"/>
      <c r="F122" s="631"/>
      <c r="G122" s="631"/>
      <c r="H122" s="631"/>
      <c r="I122" s="631"/>
      <c r="J122" s="631"/>
      <c r="K122" s="631"/>
      <c r="L122" s="631"/>
      <c r="M122" s="631"/>
      <c r="N122" s="631"/>
      <c r="O122" s="631"/>
    </row>
    <row r="123" spans="1:15" s="612" customFormat="1" x14ac:dyDescent="0.25">
      <c r="A123" s="630"/>
      <c r="C123" s="631"/>
      <c r="D123" s="631"/>
      <c r="E123" s="631"/>
      <c r="F123" s="631"/>
      <c r="G123" s="631"/>
      <c r="H123" s="631"/>
      <c r="I123" s="631"/>
      <c r="J123" s="631"/>
      <c r="K123" s="631"/>
      <c r="L123" s="631"/>
      <c r="M123" s="631"/>
      <c r="N123" s="631"/>
      <c r="O123" s="631"/>
    </row>
    <row r="124" spans="1:15" s="612" customFormat="1" x14ac:dyDescent="0.25">
      <c r="A124" s="630"/>
      <c r="C124" s="631"/>
      <c r="D124" s="631"/>
      <c r="E124" s="631"/>
      <c r="F124" s="631"/>
      <c r="G124" s="631"/>
      <c r="H124" s="631"/>
      <c r="I124" s="631"/>
      <c r="J124" s="631"/>
      <c r="K124" s="631"/>
      <c r="L124" s="631"/>
      <c r="M124" s="631"/>
      <c r="N124" s="631"/>
      <c r="O124" s="631"/>
    </row>
    <row r="125" spans="1:15" s="612" customFormat="1" x14ac:dyDescent="0.25">
      <c r="A125" s="630"/>
      <c r="C125" s="631"/>
      <c r="D125" s="631"/>
      <c r="E125" s="631"/>
      <c r="F125" s="631"/>
      <c r="G125" s="631"/>
      <c r="H125" s="631"/>
      <c r="I125" s="631"/>
      <c r="J125" s="631"/>
      <c r="K125" s="631"/>
      <c r="L125" s="631"/>
      <c r="M125" s="631"/>
      <c r="N125" s="631"/>
      <c r="O125" s="631"/>
    </row>
    <row r="126" spans="1:15" s="612" customFormat="1" x14ac:dyDescent="0.25">
      <c r="A126" s="630"/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</row>
    <row r="127" spans="1:15" s="612" customFormat="1" x14ac:dyDescent="0.25">
      <c r="A127" s="630"/>
      <c r="C127" s="631"/>
      <c r="D127" s="631"/>
      <c r="E127" s="631"/>
      <c r="F127" s="631"/>
      <c r="G127" s="631"/>
      <c r="H127" s="631"/>
      <c r="I127" s="631"/>
      <c r="J127" s="631"/>
      <c r="K127" s="631"/>
      <c r="L127" s="631"/>
      <c r="M127" s="631"/>
      <c r="N127" s="631"/>
      <c r="O127" s="631"/>
    </row>
    <row r="128" spans="1:15" s="612" customFormat="1" x14ac:dyDescent="0.25">
      <c r="A128" s="630"/>
      <c r="C128" s="631"/>
      <c r="D128" s="631"/>
      <c r="E128" s="631"/>
      <c r="F128" s="631"/>
      <c r="G128" s="631"/>
      <c r="H128" s="631"/>
      <c r="I128" s="631"/>
      <c r="J128" s="631"/>
      <c r="K128" s="631"/>
      <c r="L128" s="631"/>
      <c r="M128" s="631"/>
      <c r="N128" s="631"/>
      <c r="O128" s="631"/>
    </row>
    <row r="129" spans="1:15" s="612" customFormat="1" x14ac:dyDescent="0.25">
      <c r="A129" s="630"/>
      <c r="C129" s="631"/>
      <c r="D129" s="631"/>
      <c r="E129" s="631"/>
      <c r="F129" s="631"/>
      <c r="G129" s="631"/>
      <c r="H129" s="631"/>
      <c r="I129" s="631"/>
      <c r="J129" s="631"/>
      <c r="K129" s="631"/>
      <c r="L129" s="631"/>
      <c r="M129" s="631"/>
      <c r="N129" s="631"/>
      <c r="O129" s="631"/>
    </row>
    <row r="130" spans="1:15" s="612" customFormat="1" x14ac:dyDescent="0.25">
      <c r="A130" s="630"/>
      <c r="C130" s="631"/>
      <c r="D130" s="631"/>
      <c r="E130" s="631"/>
      <c r="F130" s="631"/>
      <c r="G130" s="631"/>
      <c r="H130" s="631"/>
      <c r="I130" s="631"/>
      <c r="J130" s="631"/>
      <c r="K130" s="631"/>
      <c r="L130" s="631"/>
      <c r="M130" s="631"/>
      <c r="N130" s="631"/>
      <c r="O130" s="631"/>
    </row>
    <row r="131" spans="1:15" s="612" customFormat="1" x14ac:dyDescent="0.25">
      <c r="A131" s="630"/>
      <c r="C131" s="631"/>
      <c r="D131" s="631"/>
      <c r="E131" s="631"/>
      <c r="F131" s="631"/>
      <c r="G131" s="631"/>
      <c r="H131" s="631"/>
      <c r="I131" s="631"/>
      <c r="J131" s="631"/>
      <c r="K131" s="631"/>
      <c r="L131" s="631"/>
      <c r="M131" s="631"/>
      <c r="N131" s="631"/>
      <c r="O131" s="631"/>
    </row>
    <row r="132" spans="1:15" s="612" customFormat="1" x14ac:dyDescent="0.25">
      <c r="A132" s="630"/>
      <c r="C132" s="631"/>
      <c r="D132" s="631"/>
      <c r="E132" s="631"/>
      <c r="F132" s="631"/>
      <c r="G132" s="631"/>
      <c r="H132" s="631"/>
      <c r="I132" s="631"/>
      <c r="J132" s="631"/>
      <c r="K132" s="631"/>
      <c r="L132" s="631"/>
      <c r="M132" s="631"/>
      <c r="N132" s="631"/>
      <c r="O132" s="631"/>
    </row>
    <row r="133" spans="1:15" s="612" customFormat="1" x14ac:dyDescent="0.25">
      <c r="A133" s="630"/>
      <c r="C133" s="631"/>
      <c r="D133" s="631"/>
      <c r="E133" s="631"/>
      <c r="F133" s="631"/>
      <c r="G133" s="631"/>
      <c r="H133" s="631"/>
      <c r="I133" s="631"/>
      <c r="J133" s="631"/>
      <c r="K133" s="631"/>
      <c r="L133" s="631"/>
      <c r="M133" s="631"/>
      <c r="N133" s="631"/>
      <c r="O133" s="631"/>
    </row>
    <row r="134" spans="1:15" s="612" customFormat="1" x14ac:dyDescent="0.25">
      <c r="A134" s="630"/>
      <c r="C134" s="631"/>
      <c r="D134" s="631"/>
      <c r="E134" s="631"/>
      <c r="F134" s="631"/>
      <c r="G134" s="631"/>
      <c r="H134" s="631"/>
      <c r="I134" s="631"/>
      <c r="J134" s="631"/>
      <c r="K134" s="631"/>
      <c r="L134" s="631"/>
      <c r="M134" s="631"/>
      <c r="N134" s="631"/>
      <c r="O134" s="631"/>
    </row>
    <row r="135" spans="1:15" s="612" customFormat="1" x14ac:dyDescent="0.25">
      <c r="A135" s="630"/>
      <c r="C135" s="631"/>
      <c r="D135" s="631"/>
      <c r="E135" s="631"/>
      <c r="F135" s="631"/>
      <c r="G135" s="631"/>
      <c r="H135" s="631"/>
      <c r="I135" s="631"/>
      <c r="J135" s="631"/>
      <c r="K135" s="631"/>
      <c r="L135" s="631"/>
      <c r="M135" s="631"/>
      <c r="N135" s="631"/>
      <c r="O135" s="631"/>
    </row>
    <row r="136" spans="1:15" s="612" customFormat="1" x14ac:dyDescent="0.25">
      <c r="A136" s="630"/>
      <c r="C136" s="631"/>
      <c r="D136" s="631"/>
      <c r="E136" s="631"/>
      <c r="F136" s="631"/>
      <c r="G136" s="631"/>
      <c r="H136" s="631"/>
      <c r="I136" s="631"/>
      <c r="J136" s="631"/>
      <c r="K136" s="631"/>
      <c r="L136" s="631"/>
      <c r="M136" s="631"/>
      <c r="N136" s="631"/>
      <c r="O136" s="631"/>
    </row>
    <row r="137" spans="1:15" s="612" customFormat="1" x14ac:dyDescent="0.25">
      <c r="A137" s="630"/>
      <c r="C137" s="631"/>
      <c r="D137" s="631"/>
      <c r="E137" s="631"/>
      <c r="F137" s="631"/>
      <c r="G137" s="631"/>
      <c r="H137" s="631"/>
      <c r="I137" s="631"/>
      <c r="J137" s="631"/>
      <c r="K137" s="631"/>
      <c r="L137" s="631"/>
      <c r="M137" s="631"/>
      <c r="N137" s="631"/>
      <c r="O137" s="631"/>
    </row>
    <row r="138" spans="1:15" s="612" customFormat="1" x14ac:dyDescent="0.25">
      <c r="A138" s="630"/>
      <c r="C138" s="631"/>
      <c r="D138" s="631"/>
      <c r="E138" s="631"/>
      <c r="F138" s="631"/>
      <c r="G138" s="631"/>
      <c r="H138" s="631"/>
      <c r="I138" s="631"/>
      <c r="J138" s="631"/>
      <c r="K138" s="631"/>
      <c r="L138" s="631"/>
      <c r="M138" s="631"/>
      <c r="N138" s="631"/>
      <c r="O138" s="631"/>
    </row>
    <row r="139" spans="1:15" s="612" customFormat="1" x14ac:dyDescent="0.25">
      <c r="A139" s="630"/>
      <c r="C139" s="631"/>
      <c r="D139" s="631"/>
      <c r="E139" s="631"/>
      <c r="F139" s="631"/>
      <c r="G139" s="631"/>
      <c r="H139" s="631"/>
      <c r="I139" s="631"/>
      <c r="J139" s="631"/>
      <c r="K139" s="631"/>
      <c r="L139" s="631"/>
      <c r="M139" s="631"/>
      <c r="N139" s="631"/>
      <c r="O139" s="631"/>
    </row>
    <row r="140" spans="1:15" s="612" customFormat="1" x14ac:dyDescent="0.25">
      <c r="A140" s="630"/>
      <c r="C140" s="631"/>
      <c r="D140" s="631"/>
      <c r="E140" s="631"/>
      <c r="F140" s="631"/>
      <c r="G140" s="631"/>
      <c r="H140" s="631"/>
      <c r="I140" s="631"/>
      <c r="J140" s="631"/>
      <c r="K140" s="631"/>
      <c r="L140" s="631"/>
      <c r="M140" s="631"/>
      <c r="N140" s="631"/>
      <c r="O140" s="631"/>
    </row>
    <row r="141" spans="1:15" s="612" customFormat="1" x14ac:dyDescent="0.25">
      <c r="A141" s="630"/>
      <c r="C141" s="631"/>
      <c r="D141" s="631"/>
      <c r="E141" s="631"/>
      <c r="F141" s="631"/>
      <c r="G141" s="631"/>
      <c r="H141" s="631"/>
      <c r="I141" s="631"/>
      <c r="J141" s="631"/>
      <c r="K141" s="631"/>
      <c r="L141" s="631"/>
      <c r="M141" s="631"/>
      <c r="N141" s="631"/>
      <c r="O141" s="631"/>
    </row>
    <row r="142" spans="1:15" s="612" customFormat="1" x14ac:dyDescent="0.25">
      <c r="A142" s="630"/>
      <c r="C142" s="631"/>
      <c r="D142" s="631"/>
      <c r="E142" s="631"/>
      <c r="F142" s="631"/>
      <c r="G142" s="631"/>
      <c r="H142" s="631"/>
      <c r="I142" s="631"/>
      <c r="J142" s="631"/>
      <c r="K142" s="631"/>
      <c r="L142" s="631"/>
      <c r="M142" s="631"/>
      <c r="N142" s="631"/>
      <c r="O142" s="631"/>
    </row>
  </sheetData>
  <mergeCells count="3">
    <mergeCell ref="A1:I1"/>
    <mergeCell ref="B4:O4"/>
    <mergeCell ref="B7:O7"/>
  </mergeCells>
  <pageMargins left="0.7" right="0.7" top="0.75" bottom="0.75" header="0.3" footer="0.3"/>
  <pageSetup paperSize="9" scale="6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view="pageBreakPreview" zoomScale="106" zoomScaleSheetLayoutView="106" workbookViewId="0">
      <selection sqref="A1:D1"/>
    </sheetView>
  </sheetViews>
  <sheetFormatPr defaultRowHeight="15.75" x14ac:dyDescent="0.25"/>
  <cols>
    <col min="1" max="1" width="74.5703125" style="88" customWidth="1"/>
    <col min="2" max="2" width="17.85546875" style="88" customWidth="1"/>
    <col min="3" max="3" width="16.7109375" style="95" customWidth="1"/>
    <col min="4" max="4" width="18.7109375" style="95" customWidth="1"/>
    <col min="5" max="5" width="19.5703125" style="88" customWidth="1"/>
    <col min="6" max="6" width="17.5703125" style="88" bestFit="1" customWidth="1"/>
    <col min="7" max="16384" width="9.140625" style="88"/>
  </cols>
  <sheetData>
    <row r="1" spans="1:5" ht="20.100000000000001" customHeight="1" x14ac:dyDescent="0.25">
      <c r="A1" s="707" t="s">
        <v>482</v>
      </c>
      <c r="B1" s="707"/>
      <c r="C1" s="707"/>
      <c r="D1" s="707"/>
    </row>
    <row r="2" spans="1:5" ht="20.100000000000001" customHeight="1" x14ac:dyDescent="0.25">
      <c r="A2" s="2"/>
      <c r="B2" s="643"/>
      <c r="C2" s="3"/>
      <c r="D2" s="3"/>
    </row>
    <row r="3" spans="1:5" ht="38.25" customHeight="1" x14ac:dyDescent="0.25">
      <c r="A3" s="709" t="s">
        <v>242</v>
      </c>
      <c r="B3" s="710"/>
      <c r="C3" s="710"/>
      <c r="D3" s="710"/>
    </row>
    <row r="4" spans="1:5" ht="20.100000000000001" customHeight="1" x14ac:dyDescent="0.25">
      <c r="A4" s="2"/>
      <c r="B4" s="643"/>
      <c r="C4" s="3"/>
      <c r="D4" s="3"/>
    </row>
    <row r="5" spans="1:5" ht="20.100000000000001" customHeight="1" thickBot="1" x14ac:dyDescent="0.3">
      <c r="A5" s="4"/>
      <c r="B5" s="5"/>
      <c r="C5" s="5"/>
      <c r="D5" s="639"/>
      <c r="E5" s="639" t="s">
        <v>5</v>
      </c>
    </row>
    <row r="6" spans="1:5" ht="31.5" customHeight="1" thickBot="1" x14ac:dyDescent="0.3">
      <c r="A6" s="711" t="s">
        <v>1</v>
      </c>
      <c r="B6" s="712"/>
      <c r="C6" s="333"/>
      <c r="D6" s="334" t="s">
        <v>2</v>
      </c>
      <c r="E6" s="334" t="s">
        <v>404</v>
      </c>
    </row>
    <row r="7" spans="1:5" ht="20.100000000000001" customHeight="1" x14ac:dyDescent="0.25">
      <c r="A7" s="82" t="s">
        <v>3</v>
      </c>
      <c r="B7" s="89"/>
      <c r="C7" s="87"/>
      <c r="D7" s="87"/>
      <c r="E7" s="87"/>
    </row>
    <row r="8" spans="1:5" ht="20.100000000000001" customHeight="1" x14ac:dyDescent="0.25">
      <c r="A8" s="98" t="s">
        <v>4</v>
      </c>
      <c r="B8" s="99" t="s">
        <v>5</v>
      </c>
      <c r="C8" s="100" t="s">
        <v>5</v>
      </c>
      <c r="D8" s="101"/>
      <c r="E8" s="101"/>
    </row>
    <row r="9" spans="1:5" ht="20.100000000000001" customHeight="1" x14ac:dyDescent="0.25">
      <c r="A9" s="98" t="s">
        <v>197</v>
      </c>
      <c r="B9" s="99"/>
      <c r="C9" s="100"/>
      <c r="D9" s="101"/>
      <c r="E9" s="101"/>
    </row>
    <row r="10" spans="1:5" ht="20.100000000000001" customHeight="1" x14ac:dyDescent="0.25">
      <c r="A10" s="713" t="s">
        <v>198</v>
      </c>
      <c r="B10" s="714"/>
      <c r="C10" s="90">
        <v>195337000</v>
      </c>
      <c r="D10" s="90">
        <v>195337000</v>
      </c>
      <c r="E10" s="90">
        <v>195337000</v>
      </c>
    </row>
    <row r="11" spans="1:5" ht="20.100000000000001" customHeight="1" x14ac:dyDescent="0.25">
      <c r="A11" s="713" t="s">
        <v>199</v>
      </c>
      <c r="B11" s="714"/>
      <c r="C11" s="90">
        <v>29491750</v>
      </c>
      <c r="D11" s="90">
        <v>0</v>
      </c>
      <c r="E11" s="90">
        <v>0</v>
      </c>
    </row>
    <row r="12" spans="1:5" ht="20.100000000000001" customHeight="1" x14ac:dyDescent="0.25">
      <c r="A12" s="713" t="s">
        <v>200</v>
      </c>
      <c r="B12" s="714"/>
      <c r="C12" s="90">
        <v>0</v>
      </c>
      <c r="D12" s="90"/>
      <c r="E12" s="90"/>
    </row>
    <row r="13" spans="1:5" ht="20.100000000000001" customHeight="1" x14ac:dyDescent="0.25">
      <c r="A13" s="661" t="s">
        <v>201</v>
      </c>
      <c r="B13" s="662"/>
      <c r="C13" s="90">
        <v>54560000</v>
      </c>
      <c r="D13" s="90">
        <v>50339000</v>
      </c>
      <c r="E13" s="90">
        <f>SUM(C14)</f>
        <v>50338698</v>
      </c>
    </row>
    <row r="14" spans="1:5" ht="20.100000000000001" customHeight="1" x14ac:dyDescent="0.25">
      <c r="A14" s="713" t="s">
        <v>200</v>
      </c>
      <c r="B14" s="714"/>
      <c r="C14" s="90">
        <v>50338698</v>
      </c>
      <c r="D14" s="90"/>
      <c r="E14" s="90"/>
    </row>
    <row r="15" spans="1:5" ht="20.100000000000001" customHeight="1" x14ac:dyDescent="0.25">
      <c r="A15" s="661" t="s">
        <v>202</v>
      </c>
      <c r="B15" s="662"/>
      <c r="C15" s="90">
        <v>0</v>
      </c>
      <c r="D15" s="90">
        <v>0</v>
      </c>
      <c r="E15" s="90">
        <v>0</v>
      </c>
    </row>
    <row r="16" spans="1:5" ht="20.100000000000001" customHeight="1" x14ac:dyDescent="0.25">
      <c r="A16" s="661" t="s">
        <v>203</v>
      </c>
      <c r="B16" s="662"/>
      <c r="C16" s="90">
        <v>32733200</v>
      </c>
      <c r="D16" s="90">
        <v>32733000</v>
      </c>
      <c r="E16" s="90">
        <f>SUM(C16)</f>
        <v>32733200</v>
      </c>
    </row>
    <row r="17" spans="1:6" ht="20.100000000000001" customHeight="1" x14ac:dyDescent="0.25">
      <c r="A17" s="661" t="s">
        <v>204</v>
      </c>
      <c r="B17" s="662"/>
      <c r="C17" s="90">
        <v>55444500</v>
      </c>
      <c r="D17" s="90">
        <v>0</v>
      </c>
      <c r="E17" s="90">
        <v>0</v>
      </c>
    </row>
    <row r="18" spans="1:6" ht="20.100000000000001" customHeight="1" x14ac:dyDescent="0.25">
      <c r="A18" s="713" t="s">
        <v>200</v>
      </c>
      <c r="B18" s="714"/>
      <c r="C18" s="90">
        <v>0</v>
      </c>
      <c r="D18" s="90"/>
      <c r="E18" s="90"/>
    </row>
    <row r="19" spans="1:6" ht="20.100000000000001" customHeight="1" x14ac:dyDescent="0.25">
      <c r="A19" s="661" t="s">
        <v>205</v>
      </c>
      <c r="B19" s="662"/>
      <c r="C19" s="90">
        <v>1384650</v>
      </c>
      <c r="D19" s="90">
        <v>0</v>
      </c>
      <c r="E19" s="90">
        <v>0</v>
      </c>
    </row>
    <row r="20" spans="1:6" ht="20.100000000000001" customHeight="1" x14ac:dyDescent="0.25">
      <c r="A20" s="713" t="s">
        <v>200</v>
      </c>
      <c r="B20" s="714"/>
      <c r="C20" s="90">
        <v>0</v>
      </c>
      <c r="D20" s="90"/>
      <c r="E20" s="90"/>
    </row>
    <row r="21" spans="1:6" ht="20.100000000000001" customHeight="1" x14ac:dyDescent="0.25">
      <c r="A21" s="661" t="s">
        <v>206</v>
      </c>
      <c r="B21" s="662"/>
      <c r="C21" s="90">
        <v>3503000</v>
      </c>
      <c r="D21" s="90">
        <v>3503000</v>
      </c>
      <c r="E21" s="90">
        <v>3503000</v>
      </c>
    </row>
    <row r="22" spans="1:6" ht="20.100000000000001" customHeight="1" x14ac:dyDescent="0.25">
      <c r="A22" s="713" t="s">
        <v>200</v>
      </c>
      <c r="B22" s="714"/>
      <c r="C22" s="90">
        <v>3503000</v>
      </c>
      <c r="D22" s="90"/>
      <c r="E22" s="90"/>
    </row>
    <row r="23" spans="1:6" ht="20.100000000000001" customHeight="1" x14ac:dyDescent="0.25">
      <c r="A23" s="661" t="s">
        <v>6</v>
      </c>
      <c r="B23" s="102">
        <f>C11+C13-C14+C17+C19</f>
        <v>90542202</v>
      </c>
      <c r="C23" s="90"/>
      <c r="D23" s="90"/>
      <c r="E23" s="90"/>
    </row>
    <row r="24" spans="1:6" ht="20.100000000000001" customHeight="1" thickBot="1" x14ac:dyDescent="0.3">
      <c r="A24" s="335" t="s">
        <v>207</v>
      </c>
      <c r="B24" s="336"/>
      <c r="C24" s="337">
        <v>1448308</v>
      </c>
      <c r="D24" s="337"/>
      <c r="E24" s="337">
        <v>1448308</v>
      </c>
    </row>
    <row r="25" spans="1:6" ht="19.5" customHeight="1" thickBot="1" x14ac:dyDescent="0.3">
      <c r="A25" s="719" t="s">
        <v>208</v>
      </c>
      <c r="B25" s="720"/>
      <c r="C25" s="342">
        <f>C10+C12+C14+C15+C16+C18+C20+C22+C24</f>
        <v>283360206</v>
      </c>
      <c r="D25" s="342">
        <f>SUM(D10:D24)</f>
        <v>281912000</v>
      </c>
      <c r="E25" s="342">
        <f>SUM(E10:E24)</f>
        <v>283360206</v>
      </c>
      <c r="F25" s="95"/>
    </row>
    <row r="26" spans="1:6" ht="19.5" customHeight="1" x14ac:dyDescent="0.25">
      <c r="A26" s="721" t="s">
        <v>209</v>
      </c>
      <c r="B26" s="722"/>
      <c r="C26" s="101"/>
      <c r="D26" s="101"/>
      <c r="E26" s="101"/>
    </row>
    <row r="27" spans="1:6" s="37" customFormat="1" ht="20.100000000000001" customHeight="1" x14ac:dyDescent="0.2">
      <c r="A27" s="661" t="s">
        <v>210</v>
      </c>
      <c r="B27" s="662"/>
      <c r="C27" s="90">
        <v>370039664</v>
      </c>
      <c r="D27" s="90">
        <v>350135000</v>
      </c>
      <c r="E27" s="90">
        <f>SUM(C27)</f>
        <v>370039664</v>
      </c>
    </row>
    <row r="28" spans="1:6" s="37" customFormat="1" ht="20.100000000000001" customHeight="1" x14ac:dyDescent="0.2">
      <c r="A28" s="661" t="s">
        <v>211</v>
      </c>
      <c r="B28" s="662"/>
      <c r="C28" s="90"/>
      <c r="D28" s="90"/>
      <c r="E28" s="90"/>
    </row>
    <row r="29" spans="1:6" s="37" customFormat="1" ht="20.100000000000001" customHeight="1" x14ac:dyDescent="0.2">
      <c r="A29" s="661" t="s">
        <v>212</v>
      </c>
      <c r="B29" s="662"/>
      <c r="C29" s="90">
        <v>58388267</v>
      </c>
      <c r="D29" s="90">
        <v>68255000</v>
      </c>
      <c r="E29" s="90">
        <f>SUM(C29)</f>
        <v>58388267</v>
      </c>
    </row>
    <row r="30" spans="1:6" s="37" customFormat="1" ht="20.100000000000001" customHeight="1" x14ac:dyDescent="0.2">
      <c r="A30" s="661" t="s">
        <v>213</v>
      </c>
      <c r="B30" s="662"/>
      <c r="C30" s="90"/>
      <c r="D30" s="90"/>
      <c r="E30" s="90"/>
    </row>
    <row r="31" spans="1:6" s="37" customFormat="1" ht="20.100000000000001" customHeight="1" x14ac:dyDescent="0.2">
      <c r="A31" s="335" t="s">
        <v>214</v>
      </c>
      <c r="B31" s="338"/>
      <c r="C31" s="337">
        <f>13673336+167560</f>
        <v>13840896</v>
      </c>
      <c r="D31" s="337"/>
      <c r="E31" s="90">
        <f>SUM(C31)</f>
        <v>13840896</v>
      </c>
    </row>
    <row r="32" spans="1:6" s="37" customFormat="1" ht="20.100000000000001" customHeight="1" thickBot="1" x14ac:dyDescent="0.25">
      <c r="A32" s="661" t="s">
        <v>458</v>
      </c>
      <c r="B32" s="662"/>
      <c r="C32" s="90">
        <v>15147091</v>
      </c>
      <c r="D32" s="90"/>
      <c r="E32" s="90">
        <f>SUM(C32)</f>
        <v>15147091</v>
      </c>
    </row>
    <row r="33" spans="1:5" s="37" customFormat="1" ht="20.100000000000001" customHeight="1" thickBot="1" x14ac:dyDescent="0.25">
      <c r="A33" s="719" t="s">
        <v>209</v>
      </c>
      <c r="B33" s="720"/>
      <c r="C33" s="342">
        <f>SUM(C27:C32)</f>
        <v>457415918</v>
      </c>
      <c r="D33" s="342">
        <f t="shared" ref="D33:E33" si="0">SUM(D27:D32)</f>
        <v>418390000</v>
      </c>
      <c r="E33" s="342">
        <f t="shared" si="0"/>
        <v>457415918</v>
      </c>
    </row>
    <row r="34" spans="1:5" s="37" customFormat="1" ht="20.100000000000001" customHeight="1" x14ac:dyDescent="0.2">
      <c r="A34" s="721" t="s">
        <v>215</v>
      </c>
      <c r="B34" s="722"/>
      <c r="C34" s="101"/>
      <c r="D34" s="101"/>
      <c r="E34" s="101"/>
    </row>
    <row r="35" spans="1:5" s="37" customFormat="1" ht="20.100000000000001" customHeight="1" x14ac:dyDescent="0.2">
      <c r="A35" s="83" t="s">
        <v>7</v>
      </c>
      <c r="B35" s="664"/>
      <c r="C35" s="91"/>
      <c r="D35" s="91"/>
      <c r="E35" s="91"/>
    </row>
    <row r="36" spans="1:5" s="37" customFormat="1" ht="20.100000000000001" customHeight="1" x14ac:dyDescent="0.2">
      <c r="A36" s="723" t="s">
        <v>216</v>
      </c>
      <c r="B36" s="724"/>
      <c r="C36" s="90">
        <v>80804000</v>
      </c>
      <c r="D36" s="90">
        <v>80804000</v>
      </c>
      <c r="E36" s="90">
        <v>80804000</v>
      </c>
    </row>
    <row r="37" spans="1:5" s="37" customFormat="1" ht="20.100000000000001" customHeight="1" x14ac:dyDescent="0.2">
      <c r="A37" s="661" t="s">
        <v>217</v>
      </c>
      <c r="B37" s="662"/>
      <c r="C37" s="90">
        <f>SUM(B38:B48)</f>
        <v>187364881</v>
      </c>
      <c r="D37" s="90">
        <v>154053000</v>
      </c>
      <c r="E37" s="90">
        <f>SUM(B38:B48)</f>
        <v>187364881</v>
      </c>
    </row>
    <row r="38" spans="1:5" s="37" customFormat="1" ht="20.100000000000001" customHeight="1" x14ac:dyDescent="0.2">
      <c r="A38" s="661" t="s">
        <v>227</v>
      </c>
      <c r="B38" s="103">
        <v>14700000</v>
      </c>
      <c r="C38" s="90"/>
      <c r="D38" s="90"/>
      <c r="E38" s="90"/>
    </row>
    <row r="39" spans="1:5" s="37" customFormat="1" ht="20.100000000000001" customHeight="1" x14ac:dyDescent="0.2">
      <c r="A39" s="661" t="s">
        <v>228</v>
      </c>
      <c r="B39" s="103">
        <v>22500000</v>
      </c>
      <c r="C39" s="90"/>
      <c r="D39" s="90"/>
      <c r="E39" s="90"/>
    </row>
    <row r="40" spans="1:5" s="37" customFormat="1" ht="20.100000000000001" customHeight="1" x14ac:dyDescent="0.2">
      <c r="A40" s="661" t="s">
        <v>229</v>
      </c>
      <c r="B40" s="103">
        <f>31117856-1765984+548064</f>
        <v>29899936</v>
      </c>
      <c r="C40" s="90"/>
      <c r="D40" s="90"/>
      <c r="E40" s="90"/>
    </row>
    <row r="41" spans="1:5" s="37" customFormat="1" ht="20.100000000000001" customHeight="1" x14ac:dyDescent="0.2">
      <c r="A41" s="661" t="s">
        <v>230</v>
      </c>
      <c r="B41" s="103">
        <f>775000-50000-550000</f>
        <v>175000</v>
      </c>
      <c r="C41" s="90"/>
      <c r="D41" s="90"/>
      <c r="E41" s="90"/>
    </row>
    <row r="42" spans="1:5" s="37" customFormat="1" ht="20.100000000000001" customHeight="1" x14ac:dyDescent="0.2">
      <c r="A42" s="661" t="s">
        <v>231</v>
      </c>
      <c r="B42" s="103">
        <f>15015000+3276000+8190000</f>
        <v>26481000</v>
      </c>
      <c r="C42" s="90"/>
      <c r="D42" s="90"/>
      <c r="E42" s="90"/>
    </row>
    <row r="43" spans="1:5" s="37" customFormat="1" ht="20.100000000000001" customHeight="1" x14ac:dyDescent="0.2">
      <c r="A43" s="661" t="s">
        <v>232</v>
      </c>
      <c r="B43" s="103">
        <v>2500000</v>
      </c>
      <c r="C43" s="90"/>
      <c r="D43" s="90"/>
      <c r="E43" s="90"/>
    </row>
    <row r="44" spans="1:5" s="37" customFormat="1" ht="20.100000000000001" customHeight="1" x14ac:dyDescent="0.2">
      <c r="A44" s="661" t="s">
        <v>233</v>
      </c>
      <c r="B44" s="103">
        <f>8338500+490500</f>
        <v>8829000</v>
      </c>
      <c r="C44" s="90"/>
      <c r="D44" s="90"/>
      <c r="E44" s="90"/>
    </row>
    <row r="45" spans="1:5" s="37" customFormat="1" ht="20.100000000000001" customHeight="1" x14ac:dyDescent="0.2">
      <c r="A45" s="661" t="s">
        <v>234</v>
      </c>
      <c r="B45" s="103">
        <v>5500000</v>
      </c>
      <c r="C45" s="90"/>
      <c r="D45" s="90"/>
      <c r="E45" s="90"/>
    </row>
    <row r="46" spans="1:5" s="37" customFormat="1" ht="20.100000000000001" customHeight="1" x14ac:dyDescent="0.2">
      <c r="A46" s="661" t="s">
        <v>235</v>
      </c>
      <c r="B46" s="103">
        <f>2976000+744000</f>
        <v>3720000</v>
      </c>
      <c r="C46" s="90"/>
      <c r="D46" s="90"/>
      <c r="E46" s="90"/>
    </row>
    <row r="47" spans="1:5" s="37" customFormat="1" ht="20.100000000000001" customHeight="1" x14ac:dyDescent="0.2">
      <c r="A47" s="661" t="s">
        <v>236</v>
      </c>
      <c r="B47" s="103">
        <v>2604000</v>
      </c>
      <c r="C47" s="90"/>
      <c r="D47" s="90"/>
      <c r="E47" s="90"/>
    </row>
    <row r="48" spans="1:5" s="37" customFormat="1" ht="20.100000000000001" customHeight="1" x14ac:dyDescent="0.2">
      <c r="A48" s="661" t="s">
        <v>237</v>
      </c>
      <c r="B48" s="103">
        <f>48026520+21895465+533960</f>
        <v>70455945</v>
      </c>
      <c r="C48" s="90"/>
      <c r="D48" s="90"/>
      <c r="E48" s="90"/>
    </row>
    <row r="49" spans="1:5" s="37" customFormat="1" ht="20.100000000000001" customHeight="1" x14ac:dyDescent="0.2">
      <c r="A49" s="661" t="s">
        <v>218</v>
      </c>
      <c r="B49" s="662"/>
      <c r="C49" s="90">
        <f>SUM(B51:B52)</f>
        <v>308258120</v>
      </c>
      <c r="D49" s="90">
        <v>305409000</v>
      </c>
      <c r="E49" s="90">
        <f>SUM(B51:B52)</f>
        <v>308258120</v>
      </c>
    </row>
    <row r="50" spans="1:5" s="37" customFormat="1" ht="20.100000000000001" customHeight="1" x14ac:dyDescent="0.2">
      <c r="A50" s="723" t="s">
        <v>219</v>
      </c>
      <c r="B50" s="724"/>
      <c r="C50" s="90"/>
      <c r="D50" s="90"/>
      <c r="E50" s="90"/>
    </row>
    <row r="51" spans="1:5" s="37" customFormat="1" ht="20.100000000000001" customHeight="1" x14ac:dyDescent="0.2">
      <c r="A51" s="661" t="s">
        <v>238</v>
      </c>
      <c r="B51" s="104">
        <f>205877160-2606040</f>
        <v>203271120</v>
      </c>
      <c r="C51" s="90"/>
      <c r="D51" s="90"/>
      <c r="E51" s="90"/>
    </row>
    <row r="52" spans="1:5" s="37" customFormat="1" ht="20.100000000000001" customHeight="1" x14ac:dyDescent="0.2">
      <c r="A52" s="661" t="s">
        <v>239</v>
      </c>
      <c r="B52" s="104">
        <f>99532000+5455000</f>
        <v>104987000</v>
      </c>
      <c r="C52" s="90"/>
      <c r="D52" s="90"/>
      <c r="E52" s="90"/>
    </row>
    <row r="53" spans="1:5" s="37" customFormat="1" ht="20.100000000000001" customHeight="1" x14ac:dyDescent="0.2">
      <c r="A53" s="661" t="s">
        <v>220</v>
      </c>
      <c r="B53" s="104"/>
      <c r="C53" s="90">
        <f>SUM(B54:B55)</f>
        <v>167402106</v>
      </c>
      <c r="D53" s="90">
        <v>165391000</v>
      </c>
      <c r="E53" s="90">
        <f>SUM(B54:B55)</f>
        <v>167402106</v>
      </c>
    </row>
    <row r="54" spans="1:5" s="37" customFormat="1" ht="20.100000000000001" customHeight="1" x14ac:dyDescent="0.2">
      <c r="A54" s="661" t="s">
        <v>240</v>
      </c>
      <c r="B54" s="104">
        <f>44831040-456960+391680</f>
        <v>44765760</v>
      </c>
      <c r="C54" s="90"/>
      <c r="D54" s="90"/>
      <c r="E54" s="90"/>
    </row>
    <row r="55" spans="1:5" s="37" customFormat="1" ht="20.100000000000001" customHeight="1" x14ac:dyDescent="0.2">
      <c r="A55" s="661" t="s">
        <v>241</v>
      </c>
      <c r="B55" s="104">
        <f>120559456+861273+1+1215616</f>
        <v>122636346</v>
      </c>
      <c r="C55" s="90"/>
      <c r="D55" s="90"/>
      <c r="E55" s="90"/>
    </row>
    <row r="56" spans="1:5" s="37" customFormat="1" ht="20.100000000000001" customHeight="1" x14ac:dyDescent="0.2">
      <c r="A56" s="661" t="s">
        <v>221</v>
      </c>
      <c r="B56" s="104">
        <f>19807390+5420-5173932</f>
        <v>14638878</v>
      </c>
      <c r="C56" s="90">
        <f>SUM(B56)</f>
        <v>14638878</v>
      </c>
      <c r="D56" s="90">
        <v>19807000</v>
      </c>
      <c r="E56" s="90">
        <f>SUM(B56)-390</f>
        <v>14638488</v>
      </c>
    </row>
    <row r="57" spans="1:5" s="37" customFormat="1" ht="20.100000000000001" customHeight="1" x14ac:dyDescent="0.2">
      <c r="A57" s="105" t="s">
        <v>405</v>
      </c>
      <c r="B57" s="106"/>
      <c r="C57" s="107">
        <v>4526280</v>
      </c>
      <c r="D57" s="90">
        <v>4526000</v>
      </c>
      <c r="E57" s="90">
        <f>SUM(C57)</f>
        <v>4526280</v>
      </c>
    </row>
    <row r="58" spans="1:5" s="37" customFormat="1" ht="20.100000000000001" customHeight="1" x14ac:dyDescent="0.2">
      <c r="A58" s="339" t="s">
        <v>406</v>
      </c>
      <c r="B58" s="340"/>
      <c r="C58" s="341"/>
      <c r="D58" s="337"/>
      <c r="E58" s="337"/>
    </row>
    <row r="59" spans="1:5" s="37" customFormat="1" ht="20.100000000000001" customHeight="1" x14ac:dyDescent="0.2">
      <c r="A59" s="105" t="s">
        <v>407</v>
      </c>
      <c r="B59" s="340"/>
      <c r="C59" s="341">
        <f>34645518+27283696+13348400+6610410</f>
        <v>81888024</v>
      </c>
      <c r="D59" s="337"/>
      <c r="E59" s="337">
        <f>SUM(C59)</f>
        <v>81888024</v>
      </c>
    </row>
    <row r="60" spans="1:5" s="37" customFormat="1" ht="20.100000000000001" customHeight="1" x14ac:dyDescent="0.2">
      <c r="A60" s="105" t="s">
        <v>408</v>
      </c>
      <c r="B60" s="340"/>
      <c r="C60" s="341">
        <f>4240465+4287375+2083345+1045956</f>
        <v>11657141</v>
      </c>
      <c r="D60" s="111"/>
      <c r="E60" s="337">
        <f>SUM(C60)</f>
        <v>11657141</v>
      </c>
    </row>
    <row r="61" spans="1:5" s="37" customFormat="1" ht="20.100000000000001" customHeight="1" thickBot="1" x14ac:dyDescent="0.25">
      <c r="A61" s="339" t="s">
        <v>409</v>
      </c>
      <c r="B61" s="340"/>
      <c r="C61" s="341"/>
      <c r="D61" s="7"/>
      <c r="E61" s="480"/>
    </row>
    <row r="62" spans="1:5" s="37" customFormat="1" ht="21" customHeight="1" x14ac:dyDescent="0.2">
      <c r="A62" s="717" t="s">
        <v>215</v>
      </c>
      <c r="B62" s="718"/>
      <c r="C62" s="343">
        <f>SUM(C36:C60)</f>
        <v>856539430</v>
      </c>
      <c r="D62" s="343">
        <f>SUM(D36:D57)</f>
        <v>729990000</v>
      </c>
      <c r="E62" s="343">
        <f>SUM(E36:E60)</f>
        <v>856539040</v>
      </c>
    </row>
    <row r="63" spans="1:5" s="37" customFormat="1" ht="20.100000000000001" customHeight="1" thickBot="1" x14ac:dyDescent="0.25">
      <c r="A63" s="344" t="s">
        <v>7</v>
      </c>
      <c r="B63" s="345"/>
      <c r="C63" s="346"/>
      <c r="D63" s="346"/>
      <c r="E63" s="346"/>
    </row>
    <row r="64" spans="1:5" ht="31.5" customHeight="1" thickBot="1" x14ac:dyDescent="0.3">
      <c r="A64" s="711" t="s">
        <v>1</v>
      </c>
      <c r="B64" s="712"/>
      <c r="C64" s="333"/>
      <c r="D64" s="334" t="s">
        <v>2</v>
      </c>
      <c r="E64" s="334" t="s">
        <v>404</v>
      </c>
    </row>
    <row r="65" spans="1:5" s="37" customFormat="1" ht="20.100000000000001" customHeight="1" x14ac:dyDescent="0.2">
      <c r="A65" s="725" t="s">
        <v>222</v>
      </c>
      <c r="B65" s="726"/>
      <c r="C65" s="7"/>
      <c r="D65" s="7"/>
      <c r="E65" s="7"/>
    </row>
    <row r="66" spans="1:5" ht="20.100000000000001" customHeight="1" x14ac:dyDescent="0.25">
      <c r="A66" s="125" t="s">
        <v>223</v>
      </c>
      <c r="B66" s="481">
        <v>23409900</v>
      </c>
      <c r="C66" s="126"/>
      <c r="D66" s="126">
        <v>23410000</v>
      </c>
      <c r="E66" s="126">
        <f>SUM(B66)</f>
        <v>23409900</v>
      </c>
    </row>
    <row r="67" spans="1:5" ht="19.5" customHeight="1" x14ac:dyDescent="0.25">
      <c r="A67" s="661" t="s">
        <v>224</v>
      </c>
      <c r="B67" s="104"/>
      <c r="C67" s="90"/>
      <c r="D67" s="90"/>
      <c r="E67" s="90"/>
    </row>
    <row r="68" spans="1:5" ht="20.100000000000001" customHeight="1" x14ac:dyDescent="0.25">
      <c r="A68" s="661" t="s">
        <v>225</v>
      </c>
      <c r="B68" s="106">
        <v>15369000</v>
      </c>
      <c r="C68" s="90"/>
      <c r="D68" s="90">
        <v>15369000</v>
      </c>
      <c r="E68" s="90">
        <v>15369000</v>
      </c>
    </row>
    <row r="69" spans="1:5" ht="20.100000000000001" customHeight="1" x14ac:dyDescent="0.25">
      <c r="A69" s="335" t="s">
        <v>226</v>
      </c>
      <c r="B69" s="340"/>
      <c r="C69" s="337"/>
      <c r="D69" s="337"/>
      <c r="E69" s="337"/>
    </row>
    <row r="70" spans="1:5" ht="20.100000000000001" customHeight="1" thickBot="1" x14ac:dyDescent="0.3">
      <c r="A70" s="335" t="s">
        <v>410</v>
      </c>
      <c r="B70" s="340">
        <f>1938735+1977620+957620+488184</f>
        <v>5362159</v>
      </c>
      <c r="C70" s="337"/>
      <c r="D70" s="337"/>
      <c r="E70" s="337">
        <f>SUM(B70)</f>
        <v>5362159</v>
      </c>
    </row>
    <row r="71" spans="1:5" ht="20.100000000000001" customHeight="1" thickBot="1" x14ac:dyDescent="0.3">
      <c r="A71" s="715" t="s">
        <v>222</v>
      </c>
      <c r="B71" s="716"/>
      <c r="C71" s="342">
        <f>SUM(B66:B70)</f>
        <v>44141059</v>
      </c>
      <c r="D71" s="342">
        <f>SUM(D66:D70)</f>
        <v>38779000</v>
      </c>
      <c r="E71" s="342">
        <f>SUM(E66:E70)</f>
        <v>44141059</v>
      </c>
    </row>
    <row r="72" spans="1:5" ht="20.100000000000001" customHeight="1" x14ac:dyDescent="0.25">
      <c r="A72" s="335" t="s">
        <v>411</v>
      </c>
      <c r="B72" s="340">
        <f>5036008+3146380+3058174+245372</f>
        <v>11485934</v>
      </c>
      <c r="C72" s="337"/>
      <c r="D72" s="337"/>
      <c r="E72" s="337">
        <f>SUM(B72)</f>
        <v>11485934</v>
      </c>
    </row>
    <row r="73" spans="1:5" ht="20.100000000000001" customHeight="1" x14ac:dyDescent="0.25">
      <c r="A73" s="661" t="s">
        <v>459</v>
      </c>
      <c r="B73" s="106">
        <v>1882700</v>
      </c>
      <c r="C73" s="90"/>
      <c r="D73" s="90"/>
      <c r="E73" s="90">
        <f>SUM(B73)</f>
        <v>1882700</v>
      </c>
    </row>
    <row r="74" spans="1:5" ht="20.100000000000001" customHeight="1" x14ac:dyDescent="0.25">
      <c r="A74" s="335" t="s">
        <v>460</v>
      </c>
      <c r="B74" s="340">
        <v>37765112</v>
      </c>
      <c r="C74" s="337"/>
      <c r="D74" s="337"/>
      <c r="E74" s="90">
        <f t="shared" ref="E74:E79" si="1">SUM(B74)</f>
        <v>37765112</v>
      </c>
    </row>
    <row r="75" spans="1:5" ht="20.100000000000001" customHeight="1" x14ac:dyDescent="0.25">
      <c r="A75" s="335" t="s">
        <v>461</v>
      </c>
      <c r="B75" s="340">
        <v>440000</v>
      </c>
      <c r="C75" s="337"/>
      <c r="D75" s="337"/>
      <c r="E75" s="90">
        <f t="shared" si="1"/>
        <v>440000</v>
      </c>
    </row>
    <row r="76" spans="1:5" ht="20.100000000000001" customHeight="1" x14ac:dyDescent="0.25">
      <c r="A76" s="335" t="s">
        <v>625</v>
      </c>
      <c r="B76" s="340">
        <v>35755000</v>
      </c>
      <c r="C76" s="337"/>
      <c r="D76" s="337"/>
      <c r="E76" s="90">
        <f t="shared" si="1"/>
        <v>35755000</v>
      </c>
    </row>
    <row r="77" spans="1:5" ht="20.100000000000001" customHeight="1" x14ac:dyDescent="0.25">
      <c r="A77" s="335" t="s">
        <v>626</v>
      </c>
      <c r="B77" s="340">
        <v>12000000</v>
      </c>
      <c r="C77" s="337"/>
      <c r="D77" s="337"/>
      <c r="E77" s="90">
        <f t="shared" si="1"/>
        <v>12000000</v>
      </c>
    </row>
    <row r="78" spans="1:5" ht="20.100000000000001" customHeight="1" x14ac:dyDescent="0.25">
      <c r="A78" s="335" t="s">
        <v>627</v>
      </c>
      <c r="B78" s="340">
        <v>24655170</v>
      </c>
      <c r="C78" s="337"/>
      <c r="D78" s="337"/>
      <c r="E78" s="90">
        <f t="shared" si="1"/>
        <v>24655170</v>
      </c>
    </row>
    <row r="79" spans="1:5" ht="20.100000000000001" customHeight="1" thickBot="1" x14ac:dyDescent="0.3">
      <c r="A79" s="335" t="s">
        <v>654</v>
      </c>
      <c r="B79" s="340">
        <v>11250798</v>
      </c>
      <c r="C79" s="337"/>
      <c r="D79" s="337"/>
      <c r="E79" s="90">
        <f t="shared" si="1"/>
        <v>11250798</v>
      </c>
    </row>
    <row r="80" spans="1:5" ht="20.100000000000001" customHeight="1" thickBot="1" x14ac:dyDescent="0.3">
      <c r="A80" s="715" t="s">
        <v>412</v>
      </c>
      <c r="B80" s="716"/>
      <c r="C80" s="342">
        <f>SUM(B72:B79)</f>
        <v>135234714</v>
      </c>
      <c r="D80" s="342">
        <v>0</v>
      </c>
      <c r="E80" s="342">
        <f>SUM(E72:E79)</f>
        <v>135234714</v>
      </c>
    </row>
    <row r="81" spans="1:6" ht="20.100000000000001" customHeight="1" thickBot="1" x14ac:dyDescent="0.3">
      <c r="A81" s="715" t="s">
        <v>628</v>
      </c>
      <c r="B81" s="716"/>
      <c r="C81" s="342">
        <v>16917000</v>
      </c>
      <c r="D81" s="342">
        <f>SUM(D76:D80)</f>
        <v>0</v>
      </c>
      <c r="E81" s="342">
        <f>SUM(C81)</f>
        <v>16917000</v>
      </c>
    </row>
    <row r="82" spans="1:6" ht="20.100000000000001" customHeight="1" x14ac:dyDescent="0.25">
      <c r="A82" s="731" t="s">
        <v>8</v>
      </c>
      <c r="B82" s="732"/>
      <c r="C82" s="347"/>
      <c r="D82" s="348">
        <f>SUM(D25+D33+D62+D71+D80+D81)</f>
        <v>1469071000</v>
      </c>
      <c r="E82" s="348">
        <f>SUM(E25+E33+E62+E71+E80+E81)</f>
        <v>1793607937</v>
      </c>
      <c r="F82" s="95"/>
    </row>
    <row r="83" spans="1:6" ht="20.100000000000001" customHeight="1" x14ac:dyDescent="0.25">
      <c r="A83" s="733" t="s">
        <v>9</v>
      </c>
      <c r="B83" s="734"/>
      <c r="C83" s="349"/>
      <c r="D83" s="350">
        <v>7800000</v>
      </c>
      <c r="E83" s="416">
        <f>7800000+85015021+50000</f>
        <v>92865021</v>
      </c>
      <c r="F83" s="95"/>
    </row>
    <row r="84" spans="1:6" ht="20.100000000000001" customHeight="1" thickBot="1" x14ac:dyDescent="0.3">
      <c r="A84" s="733" t="s">
        <v>413</v>
      </c>
      <c r="B84" s="734"/>
      <c r="C84" s="346"/>
      <c r="D84" s="358">
        <v>0</v>
      </c>
      <c r="E84" s="350">
        <v>11119721</v>
      </c>
      <c r="F84" s="95"/>
    </row>
    <row r="85" spans="1:6" ht="20.100000000000001" customHeight="1" thickBot="1" x14ac:dyDescent="0.3">
      <c r="A85" s="663" t="s">
        <v>10</v>
      </c>
      <c r="B85" s="351"/>
      <c r="C85" s="352"/>
      <c r="D85" s="353">
        <f>SUM(D82:D84)</f>
        <v>1476871000</v>
      </c>
      <c r="E85" s="353">
        <f>SUM(E82:E84)</f>
        <v>1897592679</v>
      </c>
      <c r="F85" s="95"/>
    </row>
    <row r="86" spans="1:6" ht="20.100000000000001" customHeight="1" thickBot="1" x14ac:dyDescent="0.3">
      <c r="A86" s="747" t="s">
        <v>11</v>
      </c>
      <c r="B86" s="748"/>
      <c r="C86" s="354"/>
      <c r="D86" s="342">
        <v>0</v>
      </c>
      <c r="E86" s="342">
        <f>963356861+651162000+838906063</f>
        <v>2453424924</v>
      </c>
      <c r="F86" s="95"/>
    </row>
    <row r="87" spans="1:6" ht="20.100000000000001" customHeight="1" x14ac:dyDescent="0.25">
      <c r="A87" s="749" t="s">
        <v>12</v>
      </c>
      <c r="B87" s="750"/>
      <c r="C87" s="10"/>
      <c r="D87" s="7"/>
      <c r="E87" s="7"/>
    </row>
    <row r="88" spans="1:6" ht="20.100000000000001" customHeight="1" x14ac:dyDescent="0.25">
      <c r="A88" s="741" t="s">
        <v>13</v>
      </c>
      <c r="B88" s="742"/>
      <c r="C88" s="108"/>
      <c r="D88" s="90"/>
      <c r="E88" s="90"/>
    </row>
    <row r="89" spans="1:6" ht="20.100000000000001" customHeight="1" x14ac:dyDescent="0.25">
      <c r="A89" s="713" t="s">
        <v>14</v>
      </c>
      <c r="B89" s="714"/>
      <c r="C89" s="90"/>
      <c r="D89" s="90">
        <v>564500000</v>
      </c>
      <c r="E89" s="90">
        <f>SUM(C90+C93)</f>
        <v>584262000</v>
      </c>
    </row>
    <row r="90" spans="1:6" ht="20.100000000000001" customHeight="1" x14ac:dyDescent="0.25">
      <c r="A90" s="713" t="s">
        <v>15</v>
      </c>
      <c r="B90" s="714"/>
      <c r="C90" s="90">
        <f>B91+B92</f>
        <v>579062000</v>
      </c>
      <c r="D90" s="90"/>
      <c r="E90" s="90"/>
    </row>
    <row r="91" spans="1:6" ht="20.100000000000001" customHeight="1" x14ac:dyDescent="0.25">
      <c r="A91" s="661" t="s">
        <v>16</v>
      </c>
      <c r="B91" s="109">
        <f>560000000+18562000</f>
        <v>578562000</v>
      </c>
      <c r="C91" s="90"/>
      <c r="D91" s="90"/>
      <c r="E91" s="90"/>
    </row>
    <row r="92" spans="1:6" ht="20.100000000000001" customHeight="1" x14ac:dyDescent="0.25">
      <c r="A92" s="661" t="s">
        <v>17</v>
      </c>
      <c r="B92" s="109">
        <v>500000</v>
      </c>
      <c r="C92" s="90"/>
      <c r="D92" s="90"/>
      <c r="E92" s="90"/>
    </row>
    <row r="93" spans="1:6" ht="20.100000000000001" customHeight="1" x14ac:dyDescent="0.25">
      <c r="A93" s="713" t="s">
        <v>18</v>
      </c>
      <c r="B93" s="714"/>
      <c r="C93" s="90">
        <f>4000000+1200000</f>
        <v>5200000</v>
      </c>
      <c r="D93" s="90"/>
      <c r="E93" s="90"/>
    </row>
    <row r="94" spans="1:6" ht="20.100000000000001" customHeight="1" x14ac:dyDescent="0.25">
      <c r="A94" s="661" t="s">
        <v>19</v>
      </c>
      <c r="B94" s="110"/>
      <c r="C94" s="90"/>
      <c r="D94" s="90">
        <v>40200000</v>
      </c>
      <c r="E94" s="90">
        <f>SUM(C95:C96)</f>
        <v>42953000</v>
      </c>
    </row>
    <row r="95" spans="1:6" ht="20.100000000000001" customHeight="1" x14ac:dyDescent="0.25">
      <c r="A95" s="743" t="s">
        <v>20</v>
      </c>
      <c r="B95" s="744"/>
      <c r="C95" s="90">
        <f>40000000+2753000</f>
        <v>42753000</v>
      </c>
      <c r="D95" s="111"/>
      <c r="E95" s="111"/>
    </row>
    <row r="96" spans="1:6" ht="20.100000000000001" customHeight="1" x14ac:dyDescent="0.25">
      <c r="A96" s="743" t="s">
        <v>21</v>
      </c>
      <c r="B96" s="744"/>
      <c r="C96" s="90">
        <v>200000</v>
      </c>
      <c r="D96" s="111"/>
      <c r="E96" s="111"/>
    </row>
    <row r="97" spans="1:6" ht="20.100000000000001" customHeight="1" x14ac:dyDescent="0.25">
      <c r="A97" s="713" t="s">
        <v>22</v>
      </c>
      <c r="B97" s="714"/>
      <c r="C97" s="90"/>
      <c r="D97" s="90">
        <v>3000000</v>
      </c>
      <c r="E97" s="90">
        <v>3000000</v>
      </c>
    </row>
    <row r="98" spans="1:6" ht="20.100000000000001" customHeight="1" x14ac:dyDescent="0.25">
      <c r="A98" s="661" t="s">
        <v>23</v>
      </c>
      <c r="B98" s="662"/>
      <c r="C98" s="90">
        <v>2000000</v>
      </c>
      <c r="D98" s="90"/>
      <c r="E98" s="90"/>
    </row>
    <row r="99" spans="1:6" ht="20.100000000000001" customHeight="1" x14ac:dyDescent="0.25">
      <c r="A99" s="661" t="s">
        <v>24</v>
      </c>
      <c r="B99" s="662"/>
      <c r="C99" s="90">
        <v>1000000</v>
      </c>
      <c r="D99" s="90"/>
      <c r="E99" s="90"/>
    </row>
    <row r="100" spans="1:6" ht="20.100000000000001" customHeight="1" thickBot="1" x14ac:dyDescent="0.3">
      <c r="A100" s="83" t="s">
        <v>25</v>
      </c>
      <c r="B100" s="84"/>
      <c r="C100" s="92">
        <f>9000000+4000000</f>
        <v>13000000</v>
      </c>
      <c r="D100" s="92">
        <v>9000000</v>
      </c>
      <c r="E100" s="92">
        <f>SUM(C100)</f>
        <v>13000000</v>
      </c>
    </row>
    <row r="101" spans="1:6" ht="20.100000000000001" customHeight="1" thickBot="1" x14ac:dyDescent="0.3">
      <c r="A101" s="735" t="s">
        <v>26</v>
      </c>
      <c r="B101" s="736"/>
      <c r="C101" s="342"/>
      <c r="D101" s="342">
        <f>SUM(D88:D100)</f>
        <v>616700000</v>
      </c>
      <c r="E101" s="342">
        <f>SUM(E88:E100)</f>
        <v>643215000</v>
      </c>
      <c r="F101" s="95"/>
    </row>
    <row r="102" spans="1:6" ht="20.100000000000001" customHeight="1" thickBot="1" x14ac:dyDescent="0.3">
      <c r="A102" s="655" t="s">
        <v>27</v>
      </c>
      <c r="B102" s="656"/>
      <c r="C102" s="342"/>
      <c r="D102" s="342">
        <v>309247000</v>
      </c>
      <c r="E102" s="342">
        <f>309247000+448273+1811100+61560</f>
        <v>311567933</v>
      </c>
      <c r="F102" s="95"/>
    </row>
    <row r="103" spans="1:6" ht="20.100000000000001" customHeight="1" x14ac:dyDescent="0.25">
      <c r="A103" s="745" t="s">
        <v>28</v>
      </c>
      <c r="B103" s="746"/>
      <c r="C103" s="11"/>
      <c r="D103" s="8"/>
      <c r="E103" s="8"/>
    </row>
    <row r="104" spans="1:6" ht="20.100000000000001" customHeight="1" x14ac:dyDescent="0.25">
      <c r="A104" s="737" t="s">
        <v>29</v>
      </c>
      <c r="B104" s="738"/>
      <c r="C104" s="112"/>
      <c r="D104" s="176">
        <v>95543000</v>
      </c>
      <c r="E104" s="176">
        <f>95543000-6515000+15080196</f>
        <v>104108196</v>
      </c>
    </row>
    <row r="105" spans="1:6" ht="20.100000000000001" customHeight="1" thickBot="1" x14ac:dyDescent="0.3">
      <c r="A105" s="80" t="s">
        <v>30</v>
      </c>
      <c r="B105" s="81"/>
      <c r="C105" s="12"/>
      <c r="D105" s="93">
        <v>20000000</v>
      </c>
      <c r="E105" s="93">
        <f>20000000-20000000</f>
        <v>0</v>
      </c>
    </row>
    <row r="106" spans="1:6" ht="20.100000000000001" customHeight="1" thickBot="1" x14ac:dyDescent="0.3">
      <c r="A106" s="727" t="s">
        <v>31</v>
      </c>
      <c r="B106" s="728"/>
      <c r="C106" s="355"/>
      <c r="D106" s="353">
        <f>SUM(D104:D105)</f>
        <v>115543000</v>
      </c>
      <c r="E106" s="353">
        <f>SUM(E104:E105)</f>
        <v>104108196</v>
      </c>
      <c r="F106" s="95"/>
    </row>
    <row r="107" spans="1:6" s="94" customFormat="1" ht="20.100000000000001" customHeight="1" x14ac:dyDescent="0.25">
      <c r="A107" s="729" t="s">
        <v>32</v>
      </c>
      <c r="B107" s="730"/>
      <c r="C107" s="356"/>
      <c r="D107" s="359">
        <v>25328000</v>
      </c>
      <c r="E107" s="343">
        <f>25328000-6050000-9551727-448273</f>
        <v>9278000</v>
      </c>
      <c r="F107" s="95"/>
    </row>
    <row r="108" spans="1:6" s="94" customFormat="1" ht="20.100000000000001" customHeight="1" thickBot="1" x14ac:dyDescent="0.3">
      <c r="A108" s="739" t="s">
        <v>33</v>
      </c>
      <c r="B108" s="740"/>
      <c r="C108" s="357"/>
      <c r="D108" s="360">
        <v>16096000</v>
      </c>
      <c r="E108" s="358">
        <f>16096000-7366000-6190000</f>
        <v>2540000</v>
      </c>
      <c r="F108" s="95"/>
    </row>
    <row r="109" spans="1:6" ht="20.100000000000001" customHeight="1" thickBot="1" x14ac:dyDescent="0.3">
      <c r="A109" s="727" t="s">
        <v>34</v>
      </c>
      <c r="B109" s="728"/>
      <c r="C109" s="355"/>
      <c r="D109" s="353">
        <f>SUM(D84+D86+D101+D102+D106+D107+D108+D85)</f>
        <v>2559785000</v>
      </c>
      <c r="E109" s="353">
        <f>SUM(E85+E86+E101+E102+E106+E107+E108)</f>
        <v>5421726732</v>
      </c>
      <c r="F109" s="95"/>
    </row>
    <row r="110" spans="1:6" ht="20.100000000000001" customHeight="1" x14ac:dyDescent="0.25">
      <c r="A110" s="659" t="s">
        <v>35</v>
      </c>
      <c r="B110" s="660"/>
      <c r="C110" s="6"/>
      <c r="D110" s="6"/>
      <c r="E110" s="6"/>
    </row>
    <row r="111" spans="1:6" ht="20.100000000000001" customHeight="1" thickBot="1" x14ac:dyDescent="0.3">
      <c r="A111" s="85" t="s">
        <v>186</v>
      </c>
      <c r="B111" s="86"/>
      <c r="C111" s="7"/>
      <c r="D111" s="92">
        <v>273553000</v>
      </c>
      <c r="E111" s="92">
        <f>273553000+75162308</f>
        <v>348715308</v>
      </c>
    </row>
    <row r="112" spans="1:6" ht="20.100000000000001" customHeight="1" thickBot="1" x14ac:dyDescent="0.3">
      <c r="A112" s="657" t="s">
        <v>36</v>
      </c>
      <c r="B112" s="658"/>
      <c r="C112" s="355"/>
      <c r="D112" s="353">
        <f>SUM(D111:D111)</f>
        <v>273553000</v>
      </c>
      <c r="E112" s="353">
        <f>SUM(E111:E111)</f>
        <v>348715308</v>
      </c>
      <c r="F112" s="95"/>
    </row>
    <row r="113" spans="1:6" ht="20.100000000000001" customHeight="1" thickBot="1" x14ac:dyDescent="0.3">
      <c r="A113" s="727" t="s">
        <v>37</v>
      </c>
      <c r="B113" s="728"/>
      <c r="C113" s="355"/>
      <c r="D113" s="353">
        <f>D109+D112</f>
        <v>2833338000</v>
      </c>
      <c r="E113" s="353">
        <f>E109+E112</f>
        <v>5770442040</v>
      </c>
    </row>
    <row r="114" spans="1:6" ht="20.25" customHeight="1" x14ac:dyDescent="0.25">
      <c r="F114" s="95"/>
    </row>
    <row r="115" spans="1:6" ht="20.25" customHeight="1" x14ac:dyDescent="0.25"/>
    <row r="116" spans="1:6" ht="20.25" customHeight="1" x14ac:dyDescent="0.25"/>
    <row r="117" spans="1:6" ht="20.25" customHeight="1" x14ac:dyDescent="0.25"/>
    <row r="118" spans="1:6" ht="20.25" customHeight="1" x14ac:dyDescent="0.25"/>
    <row r="119" spans="1:6" ht="20.25" customHeight="1" x14ac:dyDescent="0.25"/>
    <row r="120" spans="1:6" ht="20.25" customHeight="1" x14ac:dyDescent="0.25"/>
    <row r="121" spans="1:6" ht="20.25" customHeight="1" x14ac:dyDescent="0.25"/>
    <row r="122" spans="1:6" ht="20.25" customHeight="1" x14ac:dyDescent="0.25"/>
    <row r="123" spans="1:6" ht="20.25" customHeight="1" x14ac:dyDescent="0.25"/>
    <row r="124" spans="1:6" ht="20.25" customHeight="1" x14ac:dyDescent="0.25"/>
    <row r="125" spans="1:6" ht="20.25" customHeight="1" x14ac:dyDescent="0.25"/>
    <row r="126" spans="1:6" ht="20.25" customHeight="1" x14ac:dyDescent="0.25"/>
    <row r="127" spans="1:6" ht="20.25" customHeight="1" x14ac:dyDescent="0.25"/>
    <row r="128" spans="1:6" ht="20.25" customHeight="1" x14ac:dyDescent="0.25"/>
    <row r="129" ht="20.25" customHeight="1" x14ac:dyDescent="0.25"/>
    <row r="130" ht="20.25" customHeight="1" x14ac:dyDescent="0.25"/>
    <row r="131" ht="20.25" customHeight="1" x14ac:dyDescent="0.25"/>
    <row r="132" ht="20.25" customHeight="1" x14ac:dyDescent="0.25"/>
    <row r="133" ht="20.25" customHeight="1" x14ac:dyDescent="0.25"/>
    <row r="134" ht="20.25" customHeight="1" x14ac:dyDescent="0.25"/>
    <row r="135" ht="20.25" customHeight="1" x14ac:dyDescent="0.25"/>
    <row r="136" ht="20.25" customHeight="1" x14ac:dyDescent="0.25"/>
    <row r="137" ht="20.25" customHeight="1" x14ac:dyDescent="0.25"/>
    <row r="138" ht="20.25" customHeight="1" x14ac:dyDescent="0.25"/>
    <row r="139" ht="20.25" customHeight="1" x14ac:dyDescent="0.25"/>
    <row r="140" ht="20.25" customHeight="1" x14ac:dyDescent="0.25"/>
    <row r="141" ht="20.25" customHeight="1" x14ac:dyDescent="0.25"/>
    <row r="142" ht="20.25" customHeight="1" x14ac:dyDescent="0.25"/>
    <row r="143" ht="20.25" customHeight="1" x14ac:dyDescent="0.25"/>
    <row r="144" ht="20.25" customHeight="1" x14ac:dyDescent="0.25"/>
    <row r="145" ht="20.25" customHeight="1" x14ac:dyDescent="0.25"/>
    <row r="146" ht="20.25" customHeight="1" x14ac:dyDescent="0.25"/>
    <row r="147" ht="20.25" customHeight="1" x14ac:dyDescent="0.25"/>
    <row r="148" ht="20.25" customHeight="1" x14ac:dyDescent="0.25"/>
    <row r="149" ht="20.25" customHeight="1" x14ac:dyDescent="0.25"/>
    <row r="150" ht="20.25" customHeight="1" x14ac:dyDescent="0.25"/>
    <row r="151" ht="20.25" customHeight="1" x14ac:dyDescent="0.25"/>
    <row r="152" ht="20.25" customHeight="1" x14ac:dyDescent="0.25"/>
    <row r="153" ht="20.25" customHeight="1" x14ac:dyDescent="0.25"/>
    <row r="154" ht="20.25" customHeight="1" x14ac:dyDescent="0.25"/>
    <row r="155" ht="20.25" customHeight="1" x14ac:dyDescent="0.25"/>
    <row r="156" ht="20.25" customHeight="1" x14ac:dyDescent="0.25"/>
    <row r="157" ht="20.25" customHeight="1" x14ac:dyDescent="0.25"/>
    <row r="158" ht="20.25" customHeight="1" x14ac:dyDescent="0.25"/>
    <row r="159" ht="20.25" customHeight="1" x14ac:dyDescent="0.25"/>
    <row r="160" ht="20.25" customHeight="1" x14ac:dyDescent="0.25"/>
    <row r="161" ht="20.25" customHeight="1" x14ac:dyDescent="0.25"/>
    <row r="162" ht="20.25" customHeight="1" x14ac:dyDescent="0.25"/>
    <row r="163" ht="20.25" customHeight="1" x14ac:dyDescent="0.25"/>
    <row r="164" ht="20.25" customHeight="1" x14ac:dyDescent="0.25"/>
    <row r="165" ht="20.25" customHeight="1" x14ac:dyDescent="0.25"/>
    <row r="166" ht="20.25" customHeight="1" x14ac:dyDescent="0.25"/>
    <row r="167" ht="20.25" customHeight="1" x14ac:dyDescent="0.25"/>
    <row r="168" ht="20.25" customHeight="1" x14ac:dyDescent="0.25"/>
    <row r="169" ht="20.25" customHeight="1" x14ac:dyDescent="0.25"/>
    <row r="170" ht="20.25" customHeight="1" x14ac:dyDescent="0.25"/>
    <row r="171" ht="20.25" customHeight="1" x14ac:dyDescent="0.25"/>
    <row r="172" ht="20.25" customHeight="1" x14ac:dyDescent="0.25"/>
    <row r="173" ht="20.25" customHeight="1" x14ac:dyDescent="0.25"/>
    <row r="174" ht="20.25" customHeight="1" x14ac:dyDescent="0.25"/>
    <row r="175" ht="20.25" customHeight="1" x14ac:dyDescent="0.25"/>
    <row r="176" ht="20.25" customHeight="1" x14ac:dyDescent="0.25"/>
    <row r="177" ht="20.25" customHeight="1" x14ac:dyDescent="0.25"/>
    <row r="178" ht="20.25" customHeight="1" x14ac:dyDescent="0.25"/>
    <row r="179" ht="20.25" customHeight="1" x14ac:dyDescent="0.25"/>
    <row r="180" ht="20.25" customHeight="1" x14ac:dyDescent="0.25"/>
    <row r="181" ht="20.25" customHeight="1" x14ac:dyDescent="0.25"/>
    <row r="182" ht="20.25" customHeight="1" x14ac:dyDescent="0.25"/>
    <row r="183" ht="20.25" customHeight="1" x14ac:dyDescent="0.25"/>
    <row r="184" ht="20.25" customHeight="1" x14ac:dyDescent="0.25"/>
    <row r="185" ht="20.25" customHeight="1" x14ac:dyDescent="0.25"/>
    <row r="186" ht="20.25" customHeight="1" x14ac:dyDescent="0.25"/>
    <row r="187" ht="20.25" customHeight="1" x14ac:dyDescent="0.25"/>
    <row r="188" ht="20.25" customHeight="1" x14ac:dyDescent="0.25"/>
    <row r="189" ht="20.25" customHeight="1" x14ac:dyDescent="0.25"/>
    <row r="190" ht="20.25" customHeight="1" x14ac:dyDescent="0.25"/>
  </sheetData>
  <mergeCells count="42">
    <mergeCell ref="A97:B97"/>
    <mergeCell ref="A101:B101"/>
    <mergeCell ref="A104:B104"/>
    <mergeCell ref="A109:B109"/>
    <mergeCell ref="A113:B113"/>
    <mergeCell ref="A106:B106"/>
    <mergeCell ref="A107:B107"/>
    <mergeCell ref="A103:B103"/>
    <mergeCell ref="A108:B108"/>
    <mergeCell ref="A96:B96"/>
    <mergeCell ref="A95:B95"/>
    <mergeCell ref="A83:B83"/>
    <mergeCell ref="A88:B88"/>
    <mergeCell ref="A86:B86"/>
    <mergeCell ref="A87:B87"/>
    <mergeCell ref="A89:B89"/>
    <mergeCell ref="A84:B84"/>
    <mergeCell ref="A90:B90"/>
    <mergeCell ref="A93:B93"/>
    <mergeCell ref="A81:B81"/>
    <mergeCell ref="A82:B82"/>
    <mergeCell ref="A80:B80"/>
    <mergeCell ref="A1:D1"/>
    <mergeCell ref="A3:D3"/>
    <mergeCell ref="A6:B6"/>
    <mergeCell ref="A10:B10"/>
    <mergeCell ref="A11:B11"/>
    <mergeCell ref="A71:B71"/>
    <mergeCell ref="A25:B25"/>
    <mergeCell ref="A12:B12"/>
    <mergeCell ref="A14:B14"/>
    <mergeCell ref="A18:B18"/>
    <mergeCell ref="A20:B20"/>
    <mergeCell ref="A22:B22"/>
    <mergeCell ref="A62:B62"/>
    <mergeCell ref="A64:B64"/>
    <mergeCell ref="A65:B65"/>
    <mergeCell ref="A26:B26"/>
    <mergeCell ref="A33:B33"/>
    <mergeCell ref="A34:B34"/>
    <mergeCell ref="A36:B36"/>
    <mergeCell ref="A50:B50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  <rowBreaks count="1" manualBreakCount="1">
    <brk id="6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58"/>
  <sheetViews>
    <sheetView view="pageBreakPreview" zoomScale="60" workbookViewId="0">
      <selection activeCell="A3" sqref="A3"/>
    </sheetView>
  </sheetViews>
  <sheetFormatPr defaultRowHeight="20.25" x14ac:dyDescent="0.3"/>
  <cols>
    <col min="1" max="1" width="69.85546875" style="115" customWidth="1"/>
    <col min="2" max="3" width="22.7109375" style="114" customWidth="1"/>
    <col min="4" max="15" width="22.7109375" style="115" customWidth="1"/>
    <col min="16" max="16" width="69.85546875" style="115" customWidth="1"/>
    <col min="17" max="28" width="22.7109375" style="115" customWidth="1"/>
    <col min="29" max="29" width="10.42578125" style="115" bestFit="1" customWidth="1"/>
    <col min="30" max="16384" width="9.140625" style="115"/>
  </cols>
  <sheetData>
    <row r="2" spans="1:29" x14ac:dyDescent="0.3">
      <c r="O2" s="417" t="s">
        <v>414</v>
      </c>
      <c r="AB2" s="417" t="s">
        <v>415</v>
      </c>
    </row>
    <row r="3" spans="1:29" s="420" customFormat="1" ht="26.25" x14ac:dyDescent="0.4">
      <c r="A3" s="418" t="s">
        <v>483</v>
      </c>
      <c r="B3" s="419"/>
      <c r="C3" s="419"/>
      <c r="P3" s="418"/>
    </row>
    <row r="4" spans="1:29" s="420" customFormat="1" ht="26.25" x14ac:dyDescent="0.4">
      <c r="A4" s="421"/>
      <c r="B4" s="419"/>
      <c r="C4" s="419"/>
      <c r="P4" s="421"/>
    </row>
    <row r="5" spans="1:29" s="420" customFormat="1" ht="26.25" x14ac:dyDescent="0.4">
      <c r="A5" s="751" t="s">
        <v>417</v>
      </c>
      <c r="B5" s="751"/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635"/>
      <c r="Q5" s="751" t="s">
        <v>417</v>
      </c>
      <c r="R5" s="751"/>
      <c r="S5" s="751"/>
      <c r="T5" s="751"/>
      <c r="U5" s="751"/>
      <c r="V5" s="751"/>
      <c r="W5" s="751"/>
      <c r="X5" s="751"/>
      <c r="Y5" s="751"/>
      <c r="Z5" s="751"/>
      <c r="AA5" s="751"/>
      <c r="AB5" s="751"/>
    </row>
    <row r="6" spans="1:29" s="420" customFormat="1" ht="26.25" x14ac:dyDescent="0.4">
      <c r="A6" s="752" t="s">
        <v>195</v>
      </c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636"/>
      <c r="Q6" s="752" t="s">
        <v>195</v>
      </c>
      <c r="R6" s="752"/>
      <c r="S6" s="752"/>
      <c r="T6" s="752"/>
      <c r="U6" s="752"/>
      <c r="V6" s="752"/>
      <c r="W6" s="752"/>
      <c r="X6" s="752"/>
      <c r="Y6" s="752"/>
      <c r="Z6" s="752"/>
      <c r="AA6" s="752"/>
      <c r="AB6" s="752"/>
    </row>
    <row r="7" spans="1:29" x14ac:dyDescent="0.3">
      <c r="A7" s="117"/>
      <c r="B7" s="117"/>
      <c r="C7" s="117"/>
      <c r="P7" s="117"/>
    </row>
    <row r="8" spans="1:29" ht="21" thickBot="1" x14ac:dyDescent="0.35">
      <c r="A8" s="116"/>
      <c r="P8" s="116"/>
      <c r="Y8" s="753" t="s">
        <v>5</v>
      </c>
      <c r="Z8" s="753"/>
      <c r="AA8" s="753"/>
      <c r="AB8" s="637"/>
    </row>
    <row r="9" spans="1:29" s="678" customFormat="1" ht="21" thickBot="1" x14ac:dyDescent="0.35">
      <c r="A9" s="754" t="s">
        <v>49</v>
      </c>
      <c r="B9" s="757" t="s">
        <v>55</v>
      </c>
      <c r="C9" s="758"/>
      <c r="D9" s="757" t="s">
        <v>56</v>
      </c>
      <c r="E9" s="758"/>
      <c r="F9" s="757" t="s">
        <v>57</v>
      </c>
      <c r="G9" s="758"/>
      <c r="H9" s="757" t="s">
        <v>58</v>
      </c>
      <c r="I9" s="758"/>
      <c r="J9" s="757" t="s">
        <v>59</v>
      </c>
      <c r="K9" s="758"/>
      <c r="L9" s="757" t="s">
        <v>60</v>
      </c>
      <c r="M9" s="758"/>
      <c r="N9" s="757" t="s">
        <v>61</v>
      </c>
      <c r="O9" s="758"/>
      <c r="P9" s="754" t="s">
        <v>49</v>
      </c>
      <c r="Q9" s="759" t="s">
        <v>38</v>
      </c>
      <c r="R9" s="760"/>
      <c r="S9" s="760"/>
      <c r="T9" s="760"/>
      <c r="U9" s="760"/>
      <c r="V9" s="760"/>
      <c r="W9" s="761" t="s">
        <v>161</v>
      </c>
      <c r="X9" s="761"/>
      <c r="Y9" s="761"/>
      <c r="Z9" s="761"/>
      <c r="AA9" s="761"/>
      <c r="AB9" s="761"/>
    </row>
    <row r="10" spans="1:29" s="678" customFormat="1" ht="63.75" customHeight="1" thickBot="1" x14ac:dyDescent="0.35">
      <c r="A10" s="755"/>
      <c r="B10" s="762" t="s">
        <v>375</v>
      </c>
      <c r="C10" s="763"/>
      <c r="D10" s="762" t="s">
        <v>392</v>
      </c>
      <c r="E10" s="763"/>
      <c r="F10" s="762" t="s">
        <v>64</v>
      </c>
      <c r="G10" s="763"/>
      <c r="H10" s="762" t="s">
        <v>65</v>
      </c>
      <c r="I10" s="763"/>
      <c r="J10" s="762" t="s">
        <v>66</v>
      </c>
      <c r="K10" s="763"/>
      <c r="L10" s="762" t="s">
        <v>39</v>
      </c>
      <c r="M10" s="763"/>
      <c r="N10" s="762" t="s">
        <v>40</v>
      </c>
      <c r="O10" s="763"/>
      <c r="P10" s="755"/>
      <c r="Q10" s="766" t="s">
        <v>41</v>
      </c>
      <c r="R10" s="767"/>
      <c r="S10" s="767"/>
      <c r="T10" s="767"/>
      <c r="U10" s="767"/>
      <c r="V10" s="768"/>
      <c r="W10" s="769" t="s">
        <v>50</v>
      </c>
      <c r="X10" s="769"/>
      <c r="Y10" s="769"/>
      <c r="Z10" s="769"/>
      <c r="AA10" s="769"/>
      <c r="AB10" s="769"/>
    </row>
    <row r="11" spans="1:29" s="678" customFormat="1" ht="63.75" customHeight="1" thickBot="1" x14ac:dyDescent="0.35">
      <c r="A11" s="755"/>
      <c r="B11" s="764"/>
      <c r="C11" s="765"/>
      <c r="D11" s="764"/>
      <c r="E11" s="765"/>
      <c r="F11" s="764"/>
      <c r="G11" s="765"/>
      <c r="H11" s="764"/>
      <c r="I11" s="765"/>
      <c r="J11" s="764"/>
      <c r="K11" s="765"/>
      <c r="L11" s="764"/>
      <c r="M11" s="765"/>
      <c r="N11" s="764"/>
      <c r="O11" s="765"/>
      <c r="P11" s="755"/>
      <c r="Q11" s="766" t="s">
        <v>139</v>
      </c>
      <c r="R11" s="768"/>
      <c r="S11" s="766" t="s">
        <v>140</v>
      </c>
      <c r="T11" s="768"/>
      <c r="U11" s="766" t="s">
        <v>141</v>
      </c>
      <c r="V11" s="768"/>
      <c r="W11" s="766" t="s">
        <v>76</v>
      </c>
      <c r="X11" s="768"/>
      <c r="Y11" s="766" t="s">
        <v>77</v>
      </c>
      <c r="Z11" s="768"/>
      <c r="AA11" s="766" t="s">
        <v>50</v>
      </c>
      <c r="AB11" s="768"/>
    </row>
    <row r="12" spans="1:29" s="678" customFormat="1" ht="76.5" customHeight="1" thickBot="1" x14ac:dyDescent="0.35">
      <c r="A12" s="756"/>
      <c r="B12" s="679" t="s">
        <v>312</v>
      </c>
      <c r="C12" s="679" t="s">
        <v>416</v>
      </c>
      <c r="D12" s="679" t="s">
        <v>312</v>
      </c>
      <c r="E12" s="679" t="s">
        <v>416</v>
      </c>
      <c r="F12" s="679" t="s">
        <v>312</v>
      </c>
      <c r="G12" s="679" t="s">
        <v>416</v>
      </c>
      <c r="H12" s="679" t="s">
        <v>312</v>
      </c>
      <c r="I12" s="679" t="s">
        <v>416</v>
      </c>
      <c r="J12" s="679" t="s">
        <v>312</v>
      </c>
      <c r="K12" s="679" t="s">
        <v>416</v>
      </c>
      <c r="L12" s="679" t="s">
        <v>312</v>
      </c>
      <c r="M12" s="679" t="s">
        <v>416</v>
      </c>
      <c r="N12" s="679" t="s">
        <v>312</v>
      </c>
      <c r="O12" s="679" t="s">
        <v>416</v>
      </c>
      <c r="P12" s="756"/>
      <c r="Q12" s="679" t="s">
        <v>312</v>
      </c>
      <c r="R12" s="679" t="s">
        <v>416</v>
      </c>
      <c r="S12" s="679" t="s">
        <v>312</v>
      </c>
      <c r="T12" s="679" t="s">
        <v>416</v>
      </c>
      <c r="U12" s="679" t="s">
        <v>312</v>
      </c>
      <c r="V12" s="679" t="s">
        <v>416</v>
      </c>
      <c r="W12" s="679" t="s">
        <v>312</v>
      </c>
      <c r="X12" s="679" t="s">
        <v>416</v>
      </c>
      <c r="Y12" s="679" t="s">
        <v>312</v>
      </c>
      <c r="Z12" s="679" t="s">
        <v>416</v>
      </c>
      <c r="AA12" s="679" t="s">
        <v>312</v>
      </c>
      <c r="AB12" s="679" t="s">
        <v>416</v>
      </c>
    </row>
    <row r="13" spans="1:29" s="123" customFormat="1" ht="30" customHeight="1" x14ac:dyDescent="0.3">
      <c r="A13" s="680" t="s">
        <v>142</v>
      </c>
      <c r="B13" s="681"/>
      <c r="C13" s="681"/>
      <c r="D13" s="681"/>
      <c r="E13" s="681"/>
      <c r="F13" s="681"/>
      <c r="G13" s="681"/>
      <c r="H13" s="681"/>
      <c r="I13" s="681"/>
      <c r="J13" s="681"/>
      <c r="K13" s="681"/>
      <c r="L13" s="681"/>
      <c r="M13" s="681"/>
      <c r="N13" s="681"/>
      <c r="O13" s="681"/>
      <c r="P13" s="680" t="s">
        <v>142</v>
      </c>
      <c r="Q13" s="681"/>
      <c r="R13" s="681"/>
      <c r="S13" s="681"/>
      <c r="T13" s="681"/>
      <c r="U13" s="681"/>
      <c r="V13" s="681"/>
      <c r="W13" s="681"/>
      <c r="X13" s="681"/>
      <c r="Y13" s="681"/>
      <c r="Z13" s="681"/>
      <c r="AA13" s="681"/>
      <c r="AB13" s="681"/>
    </row>
    <row r="14" spans="1:29" s="123" customFormat="1" ht="37.5" customHeight="1" x14ac:dyDescent="0.3">
      <c r="A14" s="151" t="s">
        <v>143</v>
      </c>
      <c r="B14" s="682">
        <v>1469071000</v>
      </c>
      <c r="C14" s="682">
        <v>1793607937</v>
      </c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3"/>
      <c r="P14" s="151" t="s">
        <v>143</v>
      </c>
      <c r="Q14" s="683"/>
      <c r="R14" s="683"/>
      <c r="S14" s="683"/>
      <c r="T14" s="683"/>
      <c r="U14" s="683"/>
      <c r="V14" s="683"/>
      <c r="W14" s="682">
        <f t="shared" ref="W14:X29" si="0">SUM(B14+F14+H14+L14+Q14+U14)</f>
        <v>1469071000</v>
      </c>
      <c r="X14" s="682">
        <f t="shared" si="0"/>
        <v>1793607937</v>
      </c>
      <c r="Y14" s="682">
        <f t="shared" ref="Y14:Z29" si="1">SUM(D14+J14+N14+S14)</f>
        <v>0</v>
      </c>
      <c r="Z14" s="682">
        <f t="shared" si="1"/>
        <v>0</v>
      </c>
      <c r="AA14" s="683">
        <f>SUM(B14+D14+F14+H14+J14+L14+N14+Q14+S14+U14)</f>
        <v>1469071000</v>
      </c>
      <c r="AB14" s="683">
        <f>SUM(C14+E14+G14+I14+K14+M14+O14+R14+T14+V14)</f>
        <v>1793607937</v>
      </c>
      <c r="AC14" s="122"/>
    </row>
    <row r="15" spans="1:29" s="123" customFormat="1" ht="30" customHeight="1" x14ac:dyDescent="0.3">
      <c r="A15" s="151" t="s">
        <v>144</v>
      </c>
      <c r="B15" s="682">
        <v>6800000</v>
      </c>
      <c r="C15" s="682">
        <v>6800000</v>
      </c>
      <c r="D15" s="683"/>
      <c r="E15" s="683"/>
      <c r="F15" s="683"/>
      <c r="G15" s="683"/>
      <c r="H15" s="683"/>
      <c r="I15" s="683"/>
      <c r="J15" s="683"/>
      <c r="K15" s="683"/>
      <c r="L15" s="683"/>
      <c r="M15" s="683"/>
      <c r="N15" s="683"/>
      <c r="O15" s="683"/>
      <c r="P15" s="151" t="s">
        <v>144</v>
      </c>
      <c r="Q15" s="683"/>
      <c r="R15" s="683"/>
      <c r="S15" s="683"/>
      <c r="T15" s="683"/>
      <c r="U15" s="683"/>
      <c r="V15" s="683"/>
      <c r="W15" s="682">
        <f t="shared" si="0"/>
        <v>6800000</v>
      </c>
      <c r="X15" s="682">
        <f t="shared" si="0"/>
        <v>6800000</v>
      </c>
      <c r="Y15" s="682">
        <f t="shared" si="1"/>
        <v>0</v>
      </c>
      <c r="Z15" s="682">
        <f t="shared" si="1"/>
        <v>0</v>
      </c>
      <c r="AA15" s="683">
        <f t="shared" ref="AA15:AB40" si="2">SUM(B15+D15+F15+H15+J15+L15+N15+Q15+S15+U15)</f>
        <v>6800000</v>
      </c>
      <c r="AB15" s="683">
        <f t="shared" si="2"/>
        <v>6800000</v>
      </c>
      <c r="AC15" s="122"/>
    </row>
    <row r="16" spans="1:29" s="123" customFormat="1" ht="30" customHeight="1" x14ac:dyDescent="0.3">
      <c r="A16" s="151" t="s">
        <v>145</v>
      </c>
      <c r="B16" s="684">
        <v>1000000</v>
      </c>
      <c r="C16" s="684">
        <v>1000000</v>
      </c>
      <c r="D16" s="683"/>
      <c r="E16" s="683"/>
      <c r="F16" s="683"/>
      <c r="G16" s="683"/>
      <c r="H16" s="682"/>
      <c r="I16" s="682"/>
      <c r="J16" s="683"/>
      <c r="K16" s="683"/>
      <c r="L16" s="683"/>
      <c r="M16" s="683"/>
      <c r="N16" s="683"/>
      <c r="O16" s="683"/>
      <c r="P16" s="151" t="s">
        <v>145</v>
      </c>
      <c r="Q16" s="683"/>
      <c r="R16" s="683"/>
      <c r="S16" s="683"/>
      <c r="T16" s="683"/>
      <c r="U16" s="683"/>
      <c r="V16" s="683"/>
      <c r="W16" s="682">
        <f t="shared" si="0"/>
        <v>1000000</v>
      </c>
      <c r="X16" s="682">
        <f t="shared" si="0"/>
        <v>1000000</v>
      </c>
      <c r="Y16" s="682">
        <f t="shared" si="1"/>
        <v>0</v>
      </c>
      <c r="Z16" s="682">
        <f t="shared" si="1"/>
        <v>0</v>
      </c>
      <c r="AA16" s="683">
        <f t="shared" si="2"/>
        <v>1000000</v>
      </c>
      <c r="AB16" s="683">
        <f t="shared" si="2"/>
        <v>1000000</v>
      </c>
      <c r="AC16" s="122"/>
    </row>
    <row r="17" spans="1:29" s="123" customFormat="1" ht="57.75" customHeight="1" x14ac:dyDescent="0.3">
      <c r="A17" s="151" t="s">
        <v>418</v>
      </c>
      <c r="B17" s="684"/>
      <c r="C17" s="684">
        <v>85015021</v>
      </c>
      <c r="D17" s="683"/>
      <c r="E17" s="683"/>
      <c r="F17" s="683"/>
      <c r="G17" s="683"/>
      <c r="H17" s="682"/>
      <c r="I17" s="682"/>
      <c r="J17" s="683"/>
      <c r="K17" s="683"/>
      <c r="L17" s="683"/>
      <c r="M17" s="683"/>
      <c r="N17" s="683"/>
      <c r="O17" s="683"/>
      <c r="P17" s="151" t="s">
        <v>418</v>
      </c>
      <c r="Q17" s="683"/>
      <c r="R17" s="683"/>
      <c r="S17" s="683"/>
      <c r="T17" s="683"/>
      <c r="U17" s="683"/>
      <c r="V17" s="683"/>
      <c r="W17" s="682">
        <f t="shared" si="0"/>
        <v>0</v>
      </c>
      <c r="X17" s="682">
        <f t="shared" si="0"/>
        <v>85015021</v>
      </c>
      <c r="Y17" s="682">
        <f t="shared" si="1"/>
        <v>0</v>
      </c>
      <c r="Z17" s="682">
        <f t="shared" si="1"/>
        <v>0</v>
      </c>
      <c r="AA17" s="683">
        <f t="shared" si="2"/>
        <v>0</v>
      </c>
      <c r="AB17" s="683">
        <f t="shared" si="2"/>
        <v>85015021</v>
      </c>
      <c r="AC17" s="122"/>
    </row>
    <row r="18" spans="1:29" s="123" customFormat="1" ht="30" customHeight="1" x14ac:dyDescent="0.3">
      <c r="A18" s="151" t="s">
        <v>146</v>
      </c>
      <c r="B18" s="684"/>
      <c r="C18" s="684"/>
      <c r="D18" s="683"/>
      <c r="E18" s="682"/>
      <c r="F18" s="682">
        <v>9000000</v>
      </c>
      <c r="G18" s="682">
        <f>9000000+4000000</f>
        <v>13000000</v>
      </c>
      <c r="H18" s="682"/>
      <c r="I18" s="682"/>
      <c r="J18" s="683"/>
      <c r="K18" s="683"/>
      <c r="L18" s="683"/>
      <c r="M18" s="683"/>
      <c r="N18" s="683"/>
      <c r="O18" s="683"/>
      <c r="P18" s="151" t="s">
        <v>146</v>
      </c>
      <c r="Q18" s="683"/>
      <c r="R18" s="683"/>
      <c r="S18" s="683"/>
      <c r="T18" s="683"/>
      <c r="U18" s="683"/>
      <c r="V18" s="683"/>
      <c r="W18" s="682">
        <f t="shared" si="0"/>
        <v>9000000</v>
      </c>
      <c r="X18" s="682">
        <f t="shared" si="0"/>
        <v>13000000</v>
      </c>
      <c r="Y18" s="682">
        <f t="shared" si="1"/>
        <v>0</v>
      </c>
      <c r="Z18" s="682">
        <f t="shared" si="1"/>
        <v>0</v>
      </c>
      <c r="AA18" s="683">
        <f t="shared" si="2"/>
        <v>9000000</v>
      </c>
      <c r="AB18" s="683">
        <f t="shared" si="2"/>
        <v>13000000</v>
      </c>
      <c r="AC18" s="122"/>
    </row>
    <row r="19" spans="1:29" s="123" customFormat="1" ht="48" customHeight="1" x14ac:dyDescent="0.3">
      <c r="A19" s="151" t="s">
        <v>147</v>
      </c>
      <c r="B19" s="684"/>
      <c r="C19" s="684"/>
      <c r="D19" s="683"/>
      <c r="E19" s="682"/>
      <c r="F19" s="682"/>
      <c r="G19" s="682"/>
      <c r="H19" s="682">
        <v>1000000</v>
      </c>
      <c r="I19" s="682">
        <v>1000000</v>
      </c>
      <c r="J19" s="683"/>
      <c r="K19" s="683"/>
      <c r="L19" s="683"/>
      <c r="M19" s="683"/>
      <c r="N19" s="683"/>
      <c r="O19" s="683"/>
      <c r="P19" s="151" t="s">
        <v>147</v>
      </c>
      <c r="Q19" s="683"/>
      <c r="R19" s="683"/>
      <c r="S19" s="683"/>
      <c r="T19" s="683"/>
      <c r="U19" s="683"/>
      <c r="V19" s="683"/>
      <c r="W19" s="682">
        <f t="shared" si="0"/>
        <v>1000000</v>
      </c>
      <c r="X19" s="682">
        <f t="shared" si="0"/>
        <v>1000000</v>
      </c>
      <c r="Y19" s="682">
        <f t="shared" si="1"/>
        <v>0</v>
      </c>
      <c r="Z19" s="682">
        <f t="shared" si="1"/>
        <v>0</v>
      </c>
      <c r="AA19" s="683">
        <f t="shared" si="2"/>
        <v>1000000</v>
      </c>
      <c r="AB19" s="683">
        <f t="shared" si="2"/>
        <v>1000000</v>
      </c>
      <c r="AC19" s="122"/>
    </row>
    <row r="20" spans="1:29" s="123" customFormat="1" ht="30" customHeight="1" x14ac:dyDescent="0.3">
      <c r="A20" s="151" t="s">
        <v>148</v>
      </c>
      <c r="B20" s="684"/>
      <c r="C20" s="684"/>
      <c r="D20" s="683"/>
      <c r="E20" s="682"/>
      <c r="F20" s="682">
        <v>560500000</v>
      </c>
      <c r="G20" s="682">
        <f>560500000+18562000</f>
        <v>579062000</v>
      </c>
      <c r="H20" s="682"/>
      <c r="I20" s="682"/>
      <c r="J20" s="683"/>
      <c r="K20" s="683"/>
      <c r="L20" s="683"/>
      <c r="M20" s="683"/>
      <c r="N20" s="683"/>
      <c r="O20" s="683"/>
      <c r="P20" s="151" t="s">
        <v>148</v>
      </c>
      <c r="Q20" s="683"/>
      <c r="R20" s="683"/>
      <c r="S20" s="683"/>
      <c r="T20" s="683"/>
      <c r="U20" s="683"/>
      <c r="V20" s="683"/>
      <c r="W20" s="682">
        <f t="shared" si="0"/>
        <v>560500000</v>
      </c>
      <c r="X20" s="682">
        <f t="shared" si="0"/>
        <v>579062000</v>
      </c>
      <c r="Y20" s="682">
        <f t="shared" si="1"/>
        <v>0</v>
      </c>
      <c r="Z20" s="682">
        <f t="shared" si="1"/>
        <v>0</v>
      </c>
      <c r="AA20" s="683">
        <f t="shared" si="2"/>
        <v>560500000</v>
      </c>
      <c r="AB20" s="683">
        <f t="shared" si="2"/>
        <v>579062000</v>
      </c>
      <c r="AC20" s="122"/>
    </row>
    <row r="21" spans="1:29" s="123" customFormat="1" ht="46.5" customHeight="1" x14ac:dyDescent="0.3">
      <c r="A21" s="151" t="s">
        <v>149</v>
      </c>
      <c r="B21" s="684"/>
      <c r="C21" s="684"/>
      <c r="D21" s="683"/>
      <c r="E21" s="682"/>
      <c r="F21" s="682">
        <v>4000000</v>
      </c>
      <c r="G21" s="682">
        <f>4000000+1200000</f>
        <v>5200000</v>
      </c>
      <c r="H21" s="682"/>
      <c r="I21" s="682"/>
      <c r="J21" s="683"/>
      <c r="K21" s="683"/>
      <c r="L21" s="683"/>
      <c r="M21" s="683"/>
      <c r="N21" s="683"/>
      <c r="O21" s="683"/>
      <c r="P21" s="151" t="s">
        <v>149</v>
      </c>
      <c r="Q21" s="683"/>
      <c r="R21" s="683"/>
      <c r="S21" s="683"/>
      <c r="T21" s="683"/>
      <c r="U21" s="683"/>
      <c r="V21" s="683"/>
      <c r="W21" s="682">
        <f t="shared" si="0"/>
        <v>4000000</v>
      </c>
      <c r="X21" s="682">
        <f t="shared" si="0"/>
        <v>5200000</v>
      </c>
      <c r="Y21" s="682">
        <f t="shared" si="1"/>
        <v>0</v>
      </c>
      <c r="Z21" s="682">
        <f t="shared" si="1"/>
        <v>0</v>
      </c>
      <c r="AA21" s="683">
        <f t="shared" si="2"/>
        <v>4000000</v>
      </c>
      <c r="AB21" s="683">
        <f t="shared" si="2"/>
        <v>5200000</v>
      </c>
      <c r="AC21" s="122"/>
    </row>
    <row r="22" spans="1:29" s="123" customFormat="1" ht="30" customHeight="1" x14ac:dyDescent="0.3">
      <c r="A22" s="151" t="s">
        <v>150</v>
      </c>
      <c r="B22" s="684"/>
      <c r="C22" s="684"/>
      <c r="D22" s="685"/>
      <c r="E22" s="685"/>
      <c r="F22" s="684">
        <v>40000000</v>
      </c>
      <c r="G22" s="684">
        <f>40000000+2753000</f>
        <v>42753000</v>
      </c>
      <c r="H22" s="682"/>
      <c r="I22" s="682"/>
      <c r="J22" s="684"/>
      <c r="K22" s="684"/>
      <c r="L22" s="684"/>
      <c r="M22" s="684"/>
      <c r="N22" s="684"/>
      <c r="O22" s="684"/>
      <c r="P22" s="151" t="s">
        <v>150</v>
      </c>
      <c r="Q22" s="684"/>
      <c r="R22" s="684"/>
      <c r="S22" s="684"/>
      <c r="T22" s="684"/>
      <c r="U22" s="684"/>
      <c r="V22" s="684"/>
      <c r="W22" s="682">
        <f t="shared" si="0"/>
        <v>40000000</v>
      </c>
      <c r="X22" s="682">
        <f t="shared" si="0"/>
        <v>42753000</v>
      </c>
      <c r="Y22" s="682">
        <f t="shared" si="1"/>
        <v>0</v>
      </c>
      <c r="Z22" s="682">
        <f t="shared" si="1"/>
        <v>0</v>
      </c>
      <c r="AA22" s="683">
        <f t="shared" si="2"/>
        <v>40000000</v>
      </c>
      <c r="AB22" s="683">
        <f t="shared" si="2"/>
        <v>42753000</v>
      </c>
      <c r="AC22" s="122"/>
    </row>
    <row r="23" spans="1:29" s="123" customFormat="1" ht="30" customHeight="1" x14ac:dyDescent="0.3">
      <c r="A23" s="151" t="s">
        <v>151</v>
      </c>
      <c r="B23" s="684"/>
      <c r="C23" s="684"/>
      <c r="D23" s="685"/>
      <c r="E23" s="685"/>
      <c r="F23" s="684">
        <v>200000</v>
      </c>
      <c r="G23" s="684">
        <v>200000</v>
      </c>
      <c r="H23" s="682"/>
      <c r="I23" s="682"/>
      <c r="J23" s="684"/>
      <c r="K23" s="684"/>
      <c r="L23" s="684"/>
      <c r="M23" s="684"/>
      <c r="N23" s="684"/>
      <c r="O23" s="684"/>
      <c r="P23" s="151" t="s">
        <v>151</v>
      </c>
      <c r="Q23" s="684"/>
      <c r="R23" s="684"/>
      <c r="S23" s="684"/>
      <c r="T23" s="684"/>
      <c r="U23" s="684"/>
      <c r="V23" s="684"/>
      <c r="W23" s="682">
        <f t="shared" si="0"/>
        <v>200000</v>
      </c>
      <c r="X23" s="682">
        <f t="shared" si="0"/>
        <v>200000</v>
      </c>
      <c r="Y23" s="682">
        <f t="shared" si="1"/>
        <v>0</v>
      </c>
      <c r="Z23" s="682">
        <f t="shared" si="1"/>
        <v>0</v>
      </c>
      <c r="AA23" s="683">
        <f t="shared" si="2"/>
        <v>200000</v>
      </c>
      <c r="AB23" s="683">
        <f t="shared" si="2"/>
        <v>200000</v>
      </c>
      <c r="AC23" s="122"/>
    </row>
    <row r="24" spans="1:29" s="123" customFormat="1" ht="30" customHeight="1" x14ac:dyDescent="0.3">
      <c r="A24" s="151" t="s">
        <v>152</v>
      </c>
      <c r="B24" s="684"/>
      <c r="C24" s="684"/>
      <c r="D24" s="685"/>
      <c r="E24" s="685"/>
      <c r="F24" s="684">
        <v>3000000</v>
      </c>
      <c r="G24" s="684">
        <v>3000000</v>
      </c>
      <c r="H24" s="682"/>
      <c r="I24" s="682"/>
      <c r="J24" s="684"/>
      <c r="K24" s="684"/>
      <c r="L24" s="684"/>
      <c r="M24" s="684"/>
      <c r="N24" s="684"/>
      <c r="O24" s="684"/>
      <c r="P24" s="151" t="s">
        <v>152</v>
      </c>
      <c r="Q24" s="684"/>
      <c r="R24" s="684"/>
      <c r="S24" s="684"/>
      <c r="T24" s="684"/>
      <c r="U24" s="684"/>
      <c r="V24" s="684"/>
      <c r="W24" s="682">
        <f t="shared" si="0"/>
        <v>3000000</v>
      </c>
      <c r="X24" s="682">
        <f t="shared" si="0"/>
        <v>3000000</v>
      </c>
      <c r="Y24" s="682">
        <f t="shared" si="1"/>
        <v>0</v>
      </c>
      <c r="Z24" s="682">
        <f t="shared" si="1"/>
        <v>0</v>
      </c>
      <c r="AA24" s="683">
        <f t="shared" si="2"/>
        <v>3000000</v>
      </c>
      <c r="AB24" s="683">
        <f t="shared" si="2"/>
        <v>3000000</v>
      </c>
      <c r="AC24" s="122"/>
    </row>
    <row r="25" spans="1:29" s="123" customFormat="1" ht="31.5" customHeight="1" x14ac:dyDescent="0.3">
      <c r="A25" s="151" t="s">
        <v>419</v>
      </c>
      <c r="B25" s="684"/>
      <c r="C25" s="684">
        <v>11119721</v>
      </c>
      <c r="D25" s="685"/>
      <c r="E25" s="685"/>
      <c r="F25" s="684"/>
      <c r="G25" s="684"/>
      <c r="H25" s="682"/>
      <c r="I25" s="682"/>
      <c r="J25" s="684"/>
      <c r="K25" s="684"/>
      <c r="L25" s="684"/>
      <c r="M25" s="684"/>
      <c r="N25" s="684"/>
      <c r="O25" s="684"/>
      <c r="P25" s="151" t="s">
        <v>419</v>
      </c>
      <c r="Q25" s="684"/>
      <c r="R25" s="684"/>
      <c r="S25" s="684"/>
      <c r="T25" s="684"/>
      <c r="U25" s="684"/>
      <c r="V25" s="684"/>
      <c r="W25" s="682">
        <f t="shared" si="0"/>
        <v>0</v>
      </c>
      <c r="X25" s="682">
        <f t="shared" si="0"/>
        <v>11119721</v>
      </c>
      <c r="Y25" s="682">
        <f t="shared" si="1"/>
        <v>0</v>
      </c>
      <c r="Z25" s="682">
        <f t="shared" si="1"/>
        <v>0</v>
      </c>
      <c r="AA25" s="683">
        <f t="shared" si="2"/>
        <v>0</v>
      </c>
      <c r="AB25" s="683">
        <f t="shared" si="2"/>
        <v>11119721</v>
      </c>
      <c r="AC25" s="122"/>
    </row>
    <row r="26" spans="1:29" s="123" customFormat="1" ht="48.75" customHeight="1" x14ac:dyDescent="0.3">
      <c r="A26" s="151" t="s">
        <v>422</v>
      </c>
      <c r="B26" s="684"/>
      <c r="C26" s="684"/>
      <c r="D26" s="685"/>
      <c r="E26" s="684">
        <v>9000000</v>
      </c>
      <c r="F26" s="684"/>
      <c r="G26" s="684"/>
      <c r="H26" s="682"/>
      <c r="I26" s="682"/>
      <c r="J26" s="684"/>
      <c r="K26" s="684"/>
      <c r="L26" s="684"/>
      <c r="M26" s="684"/>
      <c r="N26" s="684"/>
      <c r="O26" s="684"/>
      <c r="P26" s="151" t="s">
        <v>422</v>
      </c>
      <c r="Q26" s="684"/>
      <c r="R26" s="684"/>
      <c r="S26" s="684"/>
      <c r="T26" s="684"/>
      <c r="U26" s="684"/>
      <c r="V26" s="684"/>
      <c r="W26" s="682">
        <f t="shared" si="0"/>
        <v>0</v>
      </c>
      <c r="X26" s="682">
        <f t="shared" si="0"/>
        <v>0</v>
      </c>
      <c r="Y26" s="682">
        <f t="shared" si="1"/>
        <v>0</v>
      </c>
      <c r="Z26" s="682">
        <f t="shared" si="1"/>
        <v>9000000</v>
      </c>
      <c r="AA26" s="683">
        <f t="shared" si="2"/>
        <v>0</v>
      </c>
      <c r="AB26" s="683">
        <f t="shared" si="2"/>
        <v>9000000</v>
      </c>
      <c r="AC26" s="122"/>
    </row>
    <row r="27" spans="1:29" s="123" customFormat="1" ht="35.25" customHeight="1" x14ac:dyDescent="0.3">
      <c r="A27" s="118" t="s">
        <v>463</v>
      </c>
      <c r="B27" s="121"/>
      <c r="C27" s="121"/>
      <c r="D27" s="120"/>
      <c r="E27" s="121">
        <v>1162000</v>
      </c>
      <c r="F27" s="121"/>
      <c r="G27" s="121"/>
      <c r="H27" s="119"/>
      <c r="I27" s="119"/>
      <c r="J27" s="121"/>
      <c r="K27" s="121"/>
      <c r="L27" s="121"/>
      <c r="M27" s="121"/>
      <c r="N27" s="121"/>
      <c r="O27" s="121"/>
      <c r="P27" s="118" t="s">
        <v>463</v>
      </c>
      <c r="Q27" s="121"/>
      <c r="R27" s="121"/>
      <c r="S27" s="121"/>
      <c r="T27" s="121"/>
      <c r="U27" s="121"/>
      <c r="V27" s="121"/>
      <c r="W27" s="682">
        <f t="shared" si="0"/>
        <v>0</v>
      </c>
      <c r="X27" s="682">
        <f t="shared" si="0"/>
        <v>0</v>
      </c>
      <c r="Y27" s="682">
        <f t="shared" si="1"/>
        <v>0</v>
      </c>
      <c r="Z27" s="682">
        <f t="shared" si="1"/>
        <v>1162000</v>
      </c>
      <c r="AA27" s="683">
        <f t="shared" si="2"/>
        <v>0</v>
      </c>
      <c r="AB27" s="683">
        <f t="shared" si="2"/>
        <v>1162000</v>
      </c>
      <c r="AC27" s="122"/>
    </row>
    <row r="28" spans="1:29" s="123" customFormat="1" ht="35.25" customHeight="1" x14ac:dyDescent="0.3">
      <c r="A28" s="118" t="s">
        <v>467</v>
      </c>
      <c r="B28" s="121"/>
      <c r="C28" s="121"/>
      <c r="D28" s="120"/>
      <c r="E28" s="121"/>
      <c r="F28" s="121"/>
      <c r="G28" s="121"/>
      <c r="H28" s="119"/>
      <c r="I28" s="121">
        <f>448273+61560</f>
        <v>509833</v>
      </c>
      <c r="J28" s="121"/>
      <c r="K28" s="121"/>
      <c r="L28" s="121"/>
      <c r="M28" s="121"/>
      <c r="N28" s="121"/>
      <c r="O28" s="121"/>
      <c r="P28" s="118" t="s">
        <v>467</v>
      </c>
      <c r="Q28" s="121"/>
      <c r="R28" s="121"/>
      <c r="S28" s="121"/>
      <c r="T28" s="121"/>
      <c r="U28" s="121"/>
      <c r="V28" s="121"/>
      <c r="W28" s="682">
        <f t="shared" si="0"/>
        <v>0</v>
      </c>
      <c r="X28" s="682">
        <f t="shared" si="0"/>
        <v>509833</v>
      </c>
      <c r="Y28" s="682">
        <f t="shared" si="1"/>
        <v>0</v>
      </c>
      <c r="Z28" s="682">
        <f t="shared" si="1"/>
        <v>0</v>
      </c>
      <c r="AA28" s="683">
        <f t="shared" si="2"/>
        <v>0</v>
      </c>
      <c r="AB28" s="683">
        <f t="shared" si="2"/>
        <v>509833</v>
      </c>
      <c r="AC28" s="122"/>
    </row>
    <row r="29" spans="1:29" s="123" customFormat="1" ht="30" customHeight="1" thickBot="1" x14ac:dyDescent="0.35">
      <c r="A29" s="118" t="s">
        <v>424</v>
      </c>
      <c r="B29" s="119"/>
      <c r="C29" s="119"/>
      <c r="D29" s="120"/>
      <c r="E29" s="121">
        <v>37500</v>
      </c>
      <c r="F29" s="120"/>
      <c r="G29" s="120"/>
      <c r="H29" s="121"/>
      <c r="I29" s="121"/>
      <c r="J29" s="121"/>
      <c r="K29" s="121"/>
      <c r="L29" s="121"/>
      <c r="M29" s="121"/>
      <c r="N29" s="121"/>
      <c r="O29" s="121"/>
      <c r="P29" s="118" t="s">
        <v>424</v>
      </c>
      <c r="Q29" s="121"/>
      <c r="R29" s="121"/>
      <c r="S29" s="121"/>
      <c r="T29" s="121"/>
      <c r="U29" s="121"/>
      <c r="V29" s="121"/>
      <c r="W29" s="119">
        <f t="shared" si="0"/>
        <v>0</v>
      </c>
      <c r="X29" s="119">
        <f t="shared" si="0"/>
        <v>0</v>
      </c>
      <c r="Y29" s="119">
        <f t="shared" si="1"/>
        <v>0</v>
      </c>
      <c r="Z29" s="119">
        <f t="shared" si="1"/>
        <v>37500</v>
      </c>
      <c r="AA29" s="683">
        <f t="shared" si="2"/>
        <v>0</v>
      </c>
      <c r="AB29" s="683">
        <f t="shared" si="2"/>
        <v>37500</v>
      </c>
      <c r="AC29" s="122"/>
    </row>
    <row r="30" spans="1:29" s="689" customFormat="1" ht="39" customHeight="1" thickBot="1" x14ac:dyDescent="0.35">
      <c r="A30" s="686" t="s">
        <v>153</v>
      </c>
      <c r="B30" s="687">
        <f t="shared" ref="B30:O30" si="3">SUM(B14:B29)</f>
        <v>1476871000</v>
      </c>
      <c r="C30" s="687">
        <f t="shared" si="3"/>
        <v>1897542679</v>
      </c>
      <c r="D30" s="687">
        <f t="shared" si="3"/>
        <v>0</v>
      </c>
      <c r="E30" s="687">
        <f t="shared" si="3"/>
        <v>10199500</v>
      </c>
      <c r="F30" s="687">
        <f t="shared" si="3"/>
        <v>616700000</v>
      </c>
      <c r="G30" s="687">
        <f t="shared" si="3"/>
        <v>643215000</v>
      </c>
      <c r="H30" s="687">
        <f t="shared" si="3"/>
        <v>1000000</v>
      </c>
      <c r="I30" s="687">
        <f t="shared" si="3"/>
        <v>1509833</v>
      </c>
      <c r="J30" s="687">
        <f t="shared" si="3"/>
        <v>0</v>
      </c>
      <c r="K30" s="687">
        <f t="shared" si="3"/>
        <v>0</v>
      </c>
      <c r="L30" s="687">
        <f t="shared" si="3"/>
        <v>0</v>
      </c>
      <c r="M30" s="687">
        <f t="shared" si="3"/>
        <v>0</v>
      </c>
      <c r="N30" s="687">
        <f t="shared" si="3"/>
        <v>0</v>
      </c>
      <c r="O30" s="687">
        <f t="shared" si="3"/>
        <v>0</v>
      </c>
      <c r="P30" s="686" t="s">
        <v>153</v>
      </c>
      <c r="Q30" s="687">
        <f t="shared" ref="Q30:AB30" si="4">SUM(Q14:Q29)</f>
        <v>0</v>
      </c>
      <c r="R30" s="687">
        <f t="shared" si="4"/>
        <v>0</v>
      </c>
      <c r="S30" s="687">
        <f t="shared" si="4"/>
        <v>0</v>
      </c>
      <c r="T30" s="687">
        <f t="shared" si="4"/>
        <v>0</v>
      </c>
      <c r="U30" s="687">
        <f t="shared" si="4"/>
        <v>0</v>
      </c>
      <c r="V30" s="687">
        <f t="shared" si="4"/>
        <v>0</v>
      </c>
      <c r="W30" s="687">
        <f t="shared" si="4"/>
        <v>2094571000</v>
      </c>
      <c r="X30" s="687">
        <f t="shared" si="4"/>
        <v>2542267512</v>
      </c>
      <c r="Y30" s="687">
        <f t="shared" si="4"/>
        <v>0</v>
      </c>
      <c r="Z30" s="687">
        <f t="shared" si="4"/>
        <v>10199500</v>
      </c>
      <c r="AA30" s="687">
        <f t="shared" si="4"/>
        <v>2094571000</v>
      </c>
      <c r="AB30" s="687">
        <f t="shared" si="4"/>
        <v>2552467012</v>
      </c>
      <c r="AC30" s="688"/>
    </row>
    <row r="31" spans="1:29" s="123" customFormat="1" ht="30" customHeight="1" x14ac:dyDescent="0.3">
      <c r="A31" s="690" t="s">
        <v>154</v>
      </c>
      <c r="B31" s="691"/>
      <c r="C31" s="691"/>
      <c r="D31" s="692"/>
      <c r="E31" s="692"/>
      <c r="F31" s="692"/>
      <c r="G31" s="692"/>
      <c r="H31" s="693"/>
      <c r="I31" s="693"/>
      <c r="J31" s="693"/>
      <c r="K31" s="693"/>
      <c r="L31" s="693"/>
      <c r="M31" s="693"/>
      <c r="N31" s="693"/>
      <c r="O31" s="693"/>
      <c r="P31" s="690" t="s">
        <v>154</v>
      </c>
      <c r="Q31" s="693"/>
      <c r="R31" s="693"/>
      <c r="S31" s="693"/>
      <c r="T31" s="693"/>
      <c r="U31" s="693"/>
      <c r="V31" s="693"/>
      <c r="W31" s="691">
        <f t="shared" ref="W31:X46" si="5">SUM(B31+F31+H31+L31+Q31+U31)</f>
        <v>0</v>
      </c>
      <c r="X31" s="691">
        <f t="shared" si="5"/>
        <v>0</v>
      </c>
      <c r="Y31" s="691">
        <f t="shared" ref="Y31:Z34" si="6">SUM(D31+J31+N31+S31)</f>
        <v>0</v>
      </c>
      <c r="Z31" s="691">
        <f t="shared" si="6"/>
        <v>0</v>
      </c>
      <c r="AA31" s="683">
        <f t="shared" si="2"/>
        <v>0</v>
      </c>
      <c r="AB31" s="683">
        <f t="shared" si="2"/>
        <v>0</v>
      </c>
      <c r="AC31" s="122"/>
    </row>
    <row r="32" spans="1:29" s="123" customFormat="1" ht="30" customHeight="1" x14ac:dyDescent="0.3">
      <c r="A32" s="151" t="s">
        <v>155</v>
      </c>
      <c r="B32" s="684"/>
      <c r="C32" s="684"/>
      <c r="D32" s="685"/>
      <c r="E32" s="685"/>
      <c r="F32" s="684"/>
      <c r="G32" s="684"/>
      <c r="H32" s="682">
        <v>96000000</v>
      </c>
      <c r="I32" s="682">
        <v>96000000</v>
      </c>
      <c r="J32" s="684"/>
      <c r="K32" s="684"/>
      <c r="L32" s="684"/>
      <c r="M32" s="684"/>
      <c r="N32" s="684"/>
      <c r="O32" s="684"/>
      <c r="P32" s="151" t="s">
        <v>155</v>
      </c>
      <c r="Q32" s="684"/>
      <c r="R32" s="684"/>
      <c r="S32" s="684"/>
      <c r="T32" s="684"/>
      <c r="U32" s="684"/>
      <c r="V32" s="684"/>
      <c r="W32" s="682">
        <f t="shared" si="5"/>
        <v>96000000</v>
      </c>
      <c r="X32" s="682">
        <f t="shared" si="5"/>
        <v>96000000</v>
      </c>
      <c r="Y32" s="682">
        <f t="shared" si="6"/>
        <v>0</v>
      </c>
      <c r="Z32" s="682">
        <f t="shared" si="6"/>
        <v>0</v>
      </c>
      <c r="AA32" s="683">
        <f t="shared" si="2"/>
        <v>96000000</v>
      </c>
      <c r="AB32" s="683">
        <f t="shared" si="2"/>
        <v>96000000</v>
      </c>
      <c r="AC32" s="122"/>
    </row>
    <row r="33" spans="1:29" s="123" customFormat="1" ht="30" customHeight="1" x14ac:dyDescent="0.3">
      <c r="A33" s="151" t="s">
        <v>156</v>
      </c>
      <c r="B33" s="684"/>
      <c r="C33" s="684"/>
      <c r="D33" s="685"/>
      <c r="E33" s="685"/>
      <c r="F33" s="684"/>
      <c r="G33" s="684"/>
      <c r="H33" s="682">
        <v>3000000</v>
      </c>
      <c r="I33" s="682">
        <v>3000000</v>
      </c>
      <c r="J33" s="684"/>
      <c r="K33" s="684"/>
      <c r="L33" s="684"/>
      <c r="M33" s="684"/>
      <c r="N33" s="684"/>
      <c r="O33" s="684"/>
      <c r="P33" s="151" t="s">
        <v>156</v>
      </c>
      <c r="Q33" s="684"/>
      <c r="R33" s="684"/>
      <c r="S33" s="684"/>
      <c r="T33" s="684"/>
      <c r="U33" s="684"/>
      <c r="V33" s="684"/>
      <c r="W33" s="682">
        <f t="shared" si="5"/>
        <v>3000000</v>
      </c>
      <c r="X33" s="682">
        <f t="shared" si="5"/>
        <v>3000000</v>
      </c>
      <c r="Y33" s="682">
        <f t="shared" si="6"/>
        <v>0</v>
      </c>
      <c r="Z33" s="682">
        <f t="shared" si="6"/>
        <v>0</v>
      </c>
      <c r="AA33" s="683">
        <f t="shared" si="2"/>
        <v>3000000</v>
      </c>
      <c r="AB33" s="683">
        <f t="shared" si="2"/>
        <v>3000000</v>
      </c>
      <c r="AC33" s="122"/>
    </row>
    <row r="34" spans="1:29" s="123" customFormat="1" ht="30" customHeight="1" x14ac:dyDescent="0.3">
      <c r="A34" s="151" t="s">
        <v>162</v>
      </c>
      <c r="B34" s="684"/>
      <c r="C34" s="684"/>
      <c r="D34" s="685"/>
      <c r="E34" s="685"/>
      <c r="F34" s="684"/>
      <c r="G34" s="684"/>
      <c r="H34" s="682">
        <v>140970000</v>
      </c>
      <c r="I34" s="682">
        <v>140970000</v>
      </c>
      <c r="J34" s="684"/>
      <c r="K34" s="684"/>
      <c r="L34" s="684"/>
      <c r="M34" s="684"/>
      <c r="N34" s="684"/>
      <c r="O34" s="684"/>
      <c r="P34" s="151" t="s">
        <v>162</v>
      </c>
      <c r="Q34" s="684"/>
      <c r="R34" s="684"/>
      <c r="S34" s="684"/>
      <c r="T34" s="684"/>
      <c r="U34" s="684"/>
      <c r="V34" s="684"/>
      <c r="W34" s="682">
        <f t="shared" si="5"/>
        <v>140970000</v>
      </c>
      <c r="X34" s="682">
        <f t="shared" si="5"/>
        <v>140970000</v>
      </c>
      <c r="Y34" s="682">
        <f t="shared" si="6"/>
        <v>0</v>
      </c>
      <c r="Z34" s="682">
        <f t="shared" si="6"/>
        <v>0</v>
      </c>
      <c r="AA34" s="683">
        <f t="shared" si="2"/>
        <v>140970000</v>
      </c>
      <c r="AB34" s="683">
        <f t="shared" si="2"/>
        <v>140970000</v>
      </c>
      <c r="AC34" s="122"/>
    </row>
    <row r="35" spans="1:29" s="123" customFormat="1" ht="30" customHeight="1" x14ac:dyDescent="0.3">
      <c r="A35" s="151" t="s">
        <v>163</v>
      </c>
      <c r="B35" s="684"/>
      <c r="C35" s="684"/>
      <c r="D35" s="685"/>
      <c r="E35" s="685"/>
      <c r="F35" s="684"/>
      <c r="G35" s="684"/>
      <c r="H35" s="682">
        <v>57172000</v>
      </c>
      <c r="I35" s="682">
        <v>57172000</v>
      </c>
      <c r="J35" s="684"/>
      <c r="K35" s="684"/>
      <c r="L35" s="684"/>
      <c r="M35" s="684"/>
      <c r="N35" s="684"/>
      <c r="O35" s="684"/>
      <c r="P35" s="151" t="s">
        <v>163</v>
      </c>
      <c r="Q35" s="684"/>
      <c r="R35" s="684"/>
      <c r="S35" s="684"/>
      <c r="T35" s="684"/>
      <c r="U35" s="684"/>
      <c r="V35" s="684"/>
      <c r="W35" s="682">
        <f t="shared" si="5"/>
        <v>57172000</v>
      </c>
      <c r="X35" s="682">
        <f t="shared" si="5"/>
        <v>57172000</v>
      </c>
      <c r="Y35" s="682"/>
      <c r="Z35" s="682"/>
      <c r="AA35" s="683">
        <f t="shared" si="2"/>
        <v>57172000</v>
      </c>
      <c r="AB35" s="683">
        <f t="shared" si="2"/>
        <v>57172000</v>
      </c>
      <c r="AC35" s="122"/>
    </row>
    <row r="36" spans="1:29" s="123" customFormat="1" ht="30" customHeight="1" x14ac:dyDescent="0.3">
      <c r="A36" s="151" t="s">
        <v>263</v>
      </c>
      <c r="B36" s="684"/>
      <c r="C36" s="684"/>
      <c r="D36" s="685"/>
      <c r="E36" s="685"/>
      <c r="F36" s="684"/>
      <c r="G36" s="684"/>
      <c r="H36" s="682">
        <v>3600000</v>
      </c>
      <c r="I36" s="682">
        <v>3600000</v>
      </c>
      <c r="J36" s="684"/>
      <c r="K36" s="684"/>
      <c r="L36" s="684"/>
      <c r="M36" s="684"/>
      <c r="N36" s="684"/>
      <c r="O36" s="684"/>
      <c r="P36" s="151" t="s">
        <v>263</v>
      </c>
      <c r="Q36" s="684"/>
      <c r="R36" s="684"/>
      <c r="S36" s="684"/>
      <c r="T36" s="684"/>
      <c r="U36" s="684"/>
      <c r="V36" s="684"/>
      <c r="W36" s="682">
        <f t="shared" si="5"/>
        <v>3600000</v>
      </c>
      <c r="X36" s="682">
        <f t="shared" si="5"/>
        <v>3600000</v>
      </c>
      <c r="Y36" s="682">
        <f t="shared" ref="Y36:Z49" si="7">SUM(D36+J36+N36+S36)</f>
        <v>0</v>
      </c>
      <c r="Z36" s="682">
        <f t="shared" si="7"/>
        <v>0</v>
      </c>
      <c r="AA36" s="683">
        <f t="shared" si="2"/>
        <v>3600000</v>
      </c>
      <c r="AB36" s="683">
        <f t="shared" si="2"/>
        <v>3600000</v>
      </c>
      <c r="AC36" s="122"/>
    </row>
    <row r="37" spans="1:29" s="123" customFormat="1" ht="55.5" customHeight="1" x14ac:dyDescent="0.3">
      <c r="A37" s="151" t="s">
        <v>157</v>
      </c>
      <c r="B37" s="682"/>
      <c r="C37" s="682"/>
      <c r="D37" s="682"/>
      <c r="E37" s="682"/>
      <c r="F37" s="685"/>
      <c r="G37" s="685"/>
      <c r="H37" s="684">
        <v>7505000</v>
      </c>
      <c r="I37" s="684">
        <f>7505000+1811100</f>
        <v>9316100</v>
      </c>
      <c r="J37" s="684"/>
      <c r="K37" s="684"/>
      <c r="L37" s="684"/>
      <c r="M37" s="684"/>
      <c r="N37" s="684"/>
      <c r="O37" s="684"/>
      <c r="P37" s="151" t="s">
        <v>157</v>
      </c>
      <c r="Q37" s="684"/>
      <c r="R37" s="684"/>
      <c r="S37" s="684"/>
      <c r="T37" s="684"/>
      <c r="U37" s="684"/>
      <c r="V37" s="684"/>
      <c r="W37" s="682">
        <f t="shared" si="5"/>
        <v>7505000</v>
      </c>
      <c r="X37" s="682">
        <f t="shared" si="5"/>
        <v>9316100</v>
      </c>
      <c r="Y37" s="682">
        <f t="shared" si="7"/>
        <v>0</v>
      </c>
      <c r="Z37" s="682">
        <f t="shared" si="7"/>
        <v>0</v>
      </c>
      <c r="AA37" s="683">
        <f t="shared" si="2"/>
        <v>7505000</v>
      </c>
      <c r="AB37" s="683">
        <f t="shared" si="2"/>
        <v>9316100</v>
      </c>
      <c r="AC37" s="122"/>
    </row>
    <row r="38" spans="1:29" s="123" customFormat="1" ht="50.25" customHeight="1" x14ac:dyDescent="0.3">
      <c r="A38" s="124" t="s">
        <v>243</v>
      </c>
      <c r="B38" s="682"/>
      <c r="C38" s="682"/>
      <c r="D38" s="682"/>
      <c r="E38" s="682"/>
      <c r="F38" s="685"/>
      <c r="G38" s="685"/>
      <c r="H38" s="684"/>
      <c r="I38" s="684"/>
      <c r="J38" s="684"/>
      <c r="K38" s="684"/>
      <c r="L38" s="684">
        <v>1500000</v>
      </c>
      <c r="M38" s="684">
        <v>1500000</v>
      </c>
      <c r="N38" s="684"/>
      <c r="O38" s="684"/>
      <c r="P38" s="124" t="s">
        <v>243</v>
      </c>
      <c r="Q38" s="684"/>
      <c r="R38" s="684"/>
      <c r="S38" s="684"/>
      <c r="T38" s="684"/>
      <c r="U38" s="684"/>
      <c r="V38" s="684"/>
      <c r="W38" s="682">
        <f t="shared" si="5"/>
        <v>1500000</v>
      </c>
      <c r="X38" s="682">
        <f t="shared" si="5"/>
        <v>1500000</v>
      </c>
      <c r="Y38" s="682">
        <f t="shared" si="7"/>
        <v>0</v>
      </c>
      <c r="Z38" s="682">
        <f t="shared" si="7"/>
        <v>0</v>
      </c>
      <c r="AA38" s="683">
        <f t="shared" si="2"/>
        <v>1500000</v>
      </c>
      <c r="AB38" s="683">
        <f t="shared" si="2"/>
        <v>1500000</v>
      </c>
      <c r="AC38" s="122"/>
    </row>
    <row r="39" spans="1:29" s="123" customFormat="1" ht="74.25" customHeight="1" x14ac:dyDescent="0.3">
      <c r="A39" s="124" t="s">
        <v>265</v>
      </c>
      <c r="B39" s="682"/>
      <c r="C39" s="682"/>
      <c r="D39" s="682"/>
      <c r="E39" s="682"/>
      <c r="F39" s="685"/>
      <c r="G39" s="685"/>
      <c r="H39" s="684"/>
      <c r="I39" s="684"/>
      <c r="J39" s="684">
        <v>20000000</v>
      </c>
      <c r="K39" s="684">
        <f>20000000-20000000</f>
        <v>0</v>
      </c>
      <c r="L39" s="684"/>
      <c r="M39" s="684"/>
      <c r="N39" s="684"/>
      <c r="O39" s="684"/>
      <c r="P39" s="124" t="s">
        <v>265</v>
      </c>
      <c r="Q39" s="684"/>
      <c r="R39" s="684"/>
      <c r="S39" s="684"/>
      <c r="T39" s="684"/>
      <c r="U39" s="684"/>
      <c r="V39" s="684"/>
      <c r="W39" s="682">
        <f t="shared" si="5"/>
        <v>0</v>
      </c>
      <c r="X39" s="682">
        <f t="shared" si="5"/>
        <v>0</v>
      </c>
      <c r="Y39" s="682">
        <f t="shared" si="7"/>
        <v>20000000</v>
      </c>
      <c r="Z39" s="682">
        <f t="shared" si="7"/>
        <v>0</v>
      </c>
      <c r="AA39" s="683">
        <f t="shared" si="2"/>
        <v>20000000</v>
      </c>
      <c r="AB39" s="683">
        <f t="shared" si="2"/>
        <v>0</v>
      </c>
      <c r="AC39" s="122"/>
    </row>
    <row r="40" spans="1:29" s="123" customFormat="1" ht="38.25" customHeight="1" x14ac:dyDescent="0.3">
      <c r="A40" s="124" t="s">
        <v>308</v>
      </c>
      <c r="B40" s="694"/>
      <c r="C40" s="694"/>
      <c r="D40" s="694"/>
      <c r="E40" s="694"/>
      <c r="F40" s="695"/>
      <c r="G40" s="695"/>
      <c r="H40" s="696"/>
      <c r="I40" s="696"/>
      <c r="J40" s="696">
        <v>95543000</v>
      </c>
      <c r="K40" s="696">
        <f>95543000-6515000+15080196</f>
        <v>104108196</v>
      </c>
      <c r="L40" s="696"/>
      <c r="M40" s="696"/>
      <c r="N40" s="696"/>
      <c r="O40" s="696"/>
      <c r="P40" s="124" t="s">
        <v>308</v>
      </c>
      <c r="Q40" s="696"/>
      <c r="R40" s="696"/>
      <c r="S40" s="696"/>
      <c r="T40" s="696"/>
      <c r="U40" s="696"/>
      <c r="V40" s="696"/>
      <c r="W40" s="682">
        <f t="shared" si="5"/>
        <v>0</v>
      </c>
      <c r="X40" s="682">
        <f t="shared" si="5"/>
        <v>0</v>
      </c>
      <c r="Y40" s="682">
        <f t="shared" si="7"/>
        <v>95543000</v>
      </c>
      <c r="Z40" s="682">
        <f t="shared" si="7"/>
        <v>104108196</v>
      </c>
      <c r="AA40" s="683">
        <f t="shared" si="2"/>
        <v>95543000</v>
      </c>
      <c r="AB40" s="683">
        <f t="shared" si="2"/>
        <v>104108196</v>
      </c>
      <c r="AC40" s="122"/>
    </row>
    <row r="41" spans="1:29" s="123" customFormat="1" ht="38.25" customHeight="1" x14ac:dyDescent="0.3">
      <c r="A41" s="124" t="s">
        <v>306</v>
      </c>
      <c r="B41" s="682"/>
      <c r="C41" s="682"/>
      <c r="D41" s="682"/>
      <c r="E41" s="682"/>
      <c r="F41" s="685"/>
      <c r="G41" s="685"/>
      <c r="H41" s="684"/>
      <c r="I41" s="684"/>
      <c r="J41" s="684"/>
      <c r="K41" s="684"/>
      <c r="L41" s="684">
        <v>23828000</v>
      </c>
      <c r="M41" s="684">
        <f>23828000-7050000-10000000</f>
        <v>6778000</v>
      </c>
      <c r="N41" s="684">
        <v>16096000</v>
      </c>
      <c r="O41" s="684">
        <f>16096000-7366000-6190000</f>
        <v>2540000</v>
      </c>
      <c r="P41" s="124" t="s">
        <v>306</v>
      </c>
      <c r="Q41" s="684"/>
      <c r="R41" s="684"/>
      <c r="S41" s="684"/>
      <c r="T41" s="684"/>
      <c r="U41" s="684"/>
      <c r="V41" s="684"/>
      <c r="W41" s="682">
        <f t="shared" si="5"/>
        <v>23828000</v>
      </c>
      <c r="X41" s="682">
        <f t="shared" si="5"/>
        <v>6778000</v>
      </c>
      <c r="Y41" s="682">
        <f t="shared" si="7"/>
        <v>16096000</v>
      </c>
      <c r="Z41" s="682">
        <f t="shared" si="7"/>
        <v>2540000</v>
      </c>
      <c r="AA41" s="683">
        <f t="shared" ref="AA41:AB49" si="8">SUM(B41+D41+F41+H41+J41+L41+N41+Q41+S41+U41)</f>
        <v>39924000</v>
      </c>
      <c r="AB41" s="683">
        <f t="shared" si="8"/>
        <v>9318000</v>
      </c>
      <c r="AC41" s="122"/>
    </row>
    <row r="42" spans="1:29" s="123" customFormat="1" ht="57.75" customHeight="1" x14ac:dyDescent="0.3">
      <c r="A42" s="151" t="s">
        <v>425</v>
      </c>
      <c r="B42" s="684"/>
      <c r="C42" s="684"/>
      <c r="D42" s="685"/>
      <c r="E42" s="685"/>
      <c r="F42" s="684"/>
      <c r="G42" s="684"/>
      <c r="H42" s="682"/>
      <c r="I42" s="682"/>
      <c r="J42" s="684"/>
      <c r="K42" s="684"/>
      <c r="L42" s="684"/>
      <c r="M42" s="684">
        <v>1000000</v>
      </c>
      <c r="N42" s="684"/>
      <c r="O42" s="684"/>
      <c r="P42" s="151" t="s">
        <v>425</v>
      </c>
      <c r="Q42" s="684"/>
      <c r="R42" s="684"/>
      <c r="S42" s="684"/>
      <c r="T42" s="684"/>
      <c r="U42" s="684"/>
      <c r="V42" s="684"/>
      <c r="W42" s="682">
        <f t="shared" si="5"/>
        <v>0</v>
      </c>
      <c r="X42" s="682">
        <f t="shared" si="5"/>
        <v>1000000</v>
      </c>
      <c r="Y42" s="682">
        <f t="shared" si="7"/>
        <v>0</v>
      </c>
      <c r="Z42" s="682">
        <f t="shared" si="7"/>
        <v>0</v>
      </c>
      <c r="AA42" s="683">
        <f t="shared" si="8"/>
        <v>0</v>
      </c>
      <c r="AB42" s="683">
        <f t="shared" si="8"/>
        <v>1000000</v>
      </c>
      <c r="AC42" s="122"/>
    </row>
    <row r="43" spans="1:29" s="123" customFormat="1" ht="69.75" customHeight="1" x14ac:dyDescent="0.3">
      <c r="A43" s="151" t="s">
        <v>420</v>
      </c>
      <c r="B43" s="684"/>
      <c r="C43" s="684"/>
      <c r="D43" s="685"/>
      <c r="E43" s="684">
        <v>328900000</v>
      </c>
      <c r="F43" s="684"/>
      <c r="G43" s="684"/>
      <c r="H43" s="682"/>
      <c r="I43" s="682"/>
      <c r="J43" s="684"/>
      <c r="K43" s="684"/>
      <c r="L43" s="684"/>
      <c r="M43" s="684"/>
      <c r="N43" s="684"/>
      <c r="O43" s="684"/>
      <c r="P43" s="151" t="s">
        <v>420</v>
      </c>
      <c r="Q43" s="684"/>
      <c r="R43" s="684"/>
      <c r="S43" s="684"/>
      <c r="T43" s="684"/>
      <c r="U43" s="684"/>
      <c r="V43" s="684"/>
      <c r="W43" s="682">
        <f t="shared" si="5"/>
        <v>0</v>
      </c>
      <c r="X43" s="682">
        <f t="shared" si="5"/>
        <v>0</v>
      </c>
      <c r="Y43" s="682">
        <f t="shared" si="7"/>
        <v>0</v>
      </c>
      <c r="Z43" s="682">
        <f t="shared" si="7"/>
        <v>328900000</v>
      </c>
      <c r="AA43" s="683">
        <f t="shared" si="8"/>
        <v>0</v>
      </c>
      <c r="AB43" s="683">
        <f t="shared" si="8"/>
        <v>328900000</v>
      </c>
      <c r="AC43" s="122"/>
    </row>
    <row r="44" spans="1:29" s="123" customFormat="1" ht="48.75" customHeight="1" x14ac:dyDescent="0.3">
      <c r="A44" s="151" t="s">
        <v>421</v>
      </c>
      <c r="B44" s="684"/>
      <c r="C44" s="684"/>
      <c r="D44" s="685"/>
      <c r="E44" s="684">
        <v>127916054</v>
      </c>
      <c r="F44" s="684"/>
      <c r="G44" s="684"/>
      <c r="H44" s="682"/>
      <c r="I44" s="682"/>
      <c r="J44" s="684"/>
      <c r="K44" s="684"/>
      <c r="L44" s="684"/>
      <c r="M44" s="684"/>
      <c r="N44" s="684"/>
      <c r="O44" s="684"/>
      <c r="P44" s="151" t="s">
        <v>421</v>
      </c>
      <c r="Q44" s="684"/>
      <c r="R44" s="684"/>
      <c r="S44" s="684"/>
      <c r="T44" s="684"/>
      <c r="U44" s="684"/>
      <c r="V44" s="684"/>
      <c r="W44" s="682">
        <f t="shared" si="5"/>
        <v>0</v>
      </c>
      <c r="X44" s="682">
        <f t="shared" si="5"/>
        <v>0</v>
      </c>
      <c r="Y44" s="682">
        <f t="shared" si="7"/>
        <v>0</v>
      </c>
      <c r="Z44" s="682">
        <f t="shared" si="7"/>
        <v>127916054</v>
      </c>
      <c r="AA44" s="683">
        <f t="shared" si="8"/>
        <v>0</v>
      </c>
      <c r="AB44" s="683">
        <f t="shared" si="8"/>
        <v>127916054</v>
      </c>
      <c r="AC44" s="122"/>
    </row>
    <row r="45" spans="1:29" s="123" customFormat="1" ht="48.75" customHeight="1" x14ac:dyDescent="0.3">
      <c r="A45" s="151" t="s">
        <v>423</v>
      </c>
      <c r="B45" s="684"/>
      <c r="C45" s="684"/>
      <c r="D45" s="685"/>
      <c r="E45" s="684">
        <v>497503307</v>
      </c>
      <c r="F45" s="684"/>
      <c r="G45" s="684"/>
      <c r="H45" s="682"/>
      <c r="I45" s="682"/>
      <c r="J45" s="684"/>
      <c r="K45" s="684"/>
      <c r="L45" s="684"/>
      <c r="M45" s="684"/>
      <c r="N45" s="684"/>
      <c r="O45" s="684"/>
      <c r="P45" s="151" t="s">
        <v>423</v>
      </c>
      <c r="Q45" s="684"/>
      <c r="R45" s="684"/>
      <c r="S45" s="684"/>
      <c r="T45" s="684"/>
      <c r="U45" s="684"/>
      <c r="V45" s="684"/>
      <c r="W45" s="682">
        <f t="shared" si="5"/>
        <v>0</v>
      </c>
      <c r="X45" s="682">
        <f t="shared" si="5"/>
        <v>0</v>
      </c>
      <c r="Y45" s="682">
        <f t="shared" si="7"/>
        <v>0</v>
      </c>
      <c r="Z45" s="682">
        <f t="shared" si="7"/>
        <v>497503307</v>
      </c>
      <c r="AA45" s="683">
        <f t="shared" si="8"/>
        <v>0</v>
      </c>
      <c r="AB45" s="683">
        <f t="shared" si="8"/>
        <v>497503307</v>
      </c>
      <c r="AC45" s="122"/>
    </row>
    <row r="46" spans="1:29" s="123" customFormat="1" ht="48.75" customHeight="1" x14ac:dyDescent="0.3">
      <c r="A46" s="151" t="s">
        <v>464</v>
      </c>
      <c r="B46" s="684"/>
      <c r="C46" s="684"/>
      <c r="D46" s="685"/>
      <c r="E46" s="684">
        <v>200000000</v>
      </c>
      <c r="F46" s="684"/>
      <c r="G46" s="684"/>
      <c r="H46" s="682"/>
      <c r="I46" s="682"/>
      <c r="J46" s="684"/>
      <c r="K46" s="684"/>
      <c r="L46" s="684"/>
      <c r="M46" s="684"/>
      <c r="N46" s="684"/>
      <c r="O46" s="684"/>
      <c r="P46" s="151" t="s">
        <v>464</v>
      </c>
      <c r="Q46" s="684"/>
      <c r="R46" s="684"/>
      <c r="S46" s="684"/>
      <c r="T46" s="684"/>
      <c r="U46" s="684"/>
      <c r="V46" s="684"/>
      <c r="W46" s="682">
        <f t="shared" si="5"/>
        <v>0</v>
      </c>
      <c r="X46" s="682">
        <f t="shared" si="5"/>
        <v>0</v>
      </c>
      <c r="Y46" s="682">
        <f t="shared" si="7"/>
        <v>0</v>
      </c>
      <c r="Z46" s="682">
        <f t="shared" si="7"/>
        <v>200000000</v>
      </c>
      <c r="AA46" s="683">
        <f t="shared" si="8"/>
        <v>0</v>
      </c>
      <c r="AB46" s="683">
        <f t="shared" si="8"/>
        <v>200000000</v>
      </c>
      <c r="AC46" s="122"/>
    </row>
    <row r="47" spans="1:29" s="123" customFormat="1" ht="48.75" customHeight="1" x14ac:dyDescent="0.3">
      <c r="A47" s="151" t="s">
        <v>465</v>
      </c>
      <c r="B47" s="684"/>
      <c r="C47" s="684"/>
      <c r="D47" s="685"/>
      <c r="E47" s="684">
        <v>250000000</v>
      </c>
      <c r="F47" s="684"/>
      <c r="G47" s="684"/>
      <c r="H47" s="682"/>
      <c r="I47" s="682"/>
      <c r="J47" s="684"/>
      <c r="K47" s="684"/>
      <c r="L47" s="684"/>
      <c r="M47" s="684"/>
      <c r="N47" s="684"/>
      <c r="O47" s="684"/>
      <c r="P47" s="151" t="s">
        <v>465</v>
      </c>
      <c r="Q47" s="684"/>
      <c r="R47" s="684"/>
      <c r="S47" s="684"/>
      <c r="T47" s="684"/>
      <c r="U47" s="684"/>
      <c r="V47" s="684"/>
      <c r="W47" s="682">
        <f t="shared" ref="W47:X49" si="9">SUM(B47+F47+H47+L47+Q47+U47)</f>
        <v>0</v>
      </c>
      <c r="X47" s="682">
        <f t="shared" si="9"/>
        <v>0</v>
      </c>
      <c r="Y47" s="682">
        <f t="shared" si="7"/>
        <v>0</v>
      </c>
      <c r="Z47" s="682">
        <f t="shared" si="7"/>
        <v>250000000</v>
      </c>
      <c r="AA47" s="683">
        <f t="shared" si="8"/>
        <v>0</v>
      </c>
      <c r="AB47" s="683">
        <f t="shared" si="8"/>
        <v>250000000</v>
      </c>
      <c r="AC47" s="122"/>
    </row>
    <row r="48" spans="1:29" s="123" customFormat="1" ht="48.75" customHeight="1" x14ac:dyDescent="0.3">
      <c r="A48" s="151" t="s">
        <v>466</v>
      </c>
      <c r="B48" s="684"/>
      <c r="C48" s="684"/>
      <c r="D48" s="685"/>
      <c r="E48" s="684">
        <v>200000000</v>
      </c>
      <c r="F48" s="684"/>
      <c r="G48" s="684"/>
      <c r="H48" s="682"/>
      <c r="I48" s="682"/>
      <c r="J48" s="684"/>
      <c r="K48" s="684"/>
      <c r="L48" s="684"/>
      <c r="M48" s="684"/>
      <c r="N48" s="684"/>
      <c r="O48" s="684"/>
      <c r="P48" s="151" t="s">
        <v>466</v>
      </c>
      <c r="Q48" s="684"/>
      <c r="R48" s="684"/>
      <c r="S48" s="684"/>
      <c r="T48" s="684"/>
      <c r="U48" s="684"/>
      <c r="V48" s="684"/>
      <c r="W48" s="682">
        <f t="shared" si="9"/>
        <v>0</v>
      </c>
      <c r="X48" s="682">
        <f t="shared" si="9"/>
        <v>0</v>
      </c>
      <c r="Y48" s="682">
        <f t="shared" si="7"/>
        <v>0</v>
      </c>
      <c r="Z48" s="682">
        <f t="shared" si="7"/>
        <v>200000000</v>
      </c>
      <c r="AA48" s="683">
        <f t="shared" si="8"/>
        <v>0</v>
      </c>
      <c r="AB48" s="683">
        <f t="shared" si="8"/>
        <v>200000000</v>
      </c>
      <c r="AC48" s="122"/>
    </row>
    <row r="49" spans="1:29" s="123" customFormat="1" ht="48.75" customHeight="1" x14ac:dyDescent="0.3">
      <c r="A49" s="118" t="s">
        <v>655</v>
      </c>
      <c r="B49" s="121"/>
      <c r="C49" s="121"/>
      <c r="D49" s="120"/>
      <c r="E49" s="121">
        <v>838906063</v>
      </c>
      <c r="F49" s="121"/>
      <c r="G49" s="121"/>
      <c r="H49" s="119"/>
      <c r="I49" s="119"/>
      <c r="J49" s="121"/>
      <c r="K49" s="121"/>
      <c r="L49" s="121"/>
      <c r="M49" s="121"/>
      <c r="N49" s="121"/>
      <c r="O49" s="121"/>
      <c r="P49" s="118" t="s">
        <v>655</v>
      </c>
      <c r="Q49" s="121"/>
      <c r="R49" s="121"/>
      <c r="S49" s="121"/>
      <c r="T49" s="121"/>
      <c r="U49" s="121"/>
      <c r="V49" s="121"/>
      <c r="W49" s="682">
        <f t="shared" si="9"/>
        <v>0</v>
      </c>
      <c r="X49" s="682">
        <f t="shared" si="9"/>
        <v>0</v>
      </c>
      <c r="Y49" s="682">
        <f t="shared" si="7"/>
        <v>0</v>
      </c>
      <c r="Z49" s="682">
        <f t="shared" si="7"/>
        <v>838906063</v>
      </c>
      <c r="AA49" s="683"/>
      <c r="AB49" s="683">
        <f t="shared" si="8"/>
        <v>838906063</v>
      </c>
      <c r="AC49" s="122"/>
    </row>
    <row r="50" spans="1:29" s="123" customFormat="1" ht="48.75" customHeight="1" x14ac:dyDescent="0.3">
      <c r="A50" s="118" t="s">
        <v>462</v>
      </c>
      <c r="B50" s="121"/>
      <c r="C50" s="121">
        <v>50000</v>
      </c>
      <c r="D50" s="120"/>
      <c r="E50" s="121"/>
      <c r="F50" s="121"/>
      <c r="G50" s="121"/>
      <c r="H50" s="119"/>
      <c r="I50" s="119"/>
      <c r="J50" s="121"/>
      <c r="K50" s="121"/>
      <c r="L50" s="121"/>
      <c r="M50" s="121"/>
      <c r="N50" s="121"/>
      <c r="O50" s="121"/>
      <c r="P50" s="118" t="s">
        <v>462</v>
      </c>
      <c r="Q50" s="121"/>
      <c r="R50" s="121"/>
      <c r="S50" s="121"/>
      <c r="T50" s="121"/>
      <c r="U50" s="121"/>
      <c r="V50" s="121"/>
      <c r="W50" s="682">
        <f>SUM(B50+F50+H50+L50+Q50+U50)</f>
        <v>0</v>
      </c>
      <c r="X50" s="682">
        <f>SUM(C50+G50+I50+M50+R50+V50)</f>
        <v>50000</v>
      </c>
      <c r="Y50" s="682">
        <f>SUM(D50+J50+N50+S50)</f>
        <v>0</v>
      </c>
      <c r="Z50" s="682">
        <f>SUM(E50+K50+O50+T50)</f>
        <v>0</v>
      </c>
      <c r="AA50" s="683">
        <f>SUM(B50+D50+F50+H50+J50+L50+N50+Q50+S50+U50)</f>
        <v>0</v>
      </c>
      <c r="AB50" s="683">
        <f>SUM(C50+E50+G50+I50+K50+M50+O50+R50+T50+V50)</f>
        <v>50000</v>
      </c>
      <c r="AC50" s="122"/>
    </row>
    <row r="51" spans="1:29" s="123" customFormat="1" ht="30" customHeight="1" thickBot="1" x14ac:dyDescent="0.35">
      <c r="A51" s="118" t="s">
        <v>158</v>
      </c>
      <c r="B51" s="684"/>
      <c r="C51" s="684"/>
      <c r="D51" s="685"/>
      <c r="E51" s="685"/>
      <c r="F51" s="684"/>
      <c r="G51" s="684"/>
      <c r="H51" s="682"/>
      <c r="I51" s="682"/>
      <c r="J51" s="684"/>
      <c r="K51" s="684"/>
      <c r="L51" s="684"/>
      <c r="M51" s="684"/>
      <c r="N51" s="684"/>
      <c r="O51" s="684"/>
      <c r="P51" s="118" t="s">
        <v>158</v>
      </c>
      <c r="Q51" s="684">
        <v>3263000</v>
      </c>
      <c r="R51" s="684">
        <v>201667646</v>
      </c>
      <c r="S51" s="684">
        <f>178109000+92181000</f>
        <v>270290000</v>
      </c>
      <c r="T51" s="684">
        <v>147047662</v>
      </c>
      <c r="U51" s="684"/>
      <c r="V51" s="684"/>
      <c r="W51" s="682">
        <f>SUM(B51+F51+H51+L51+Q51+U51)</f>
        <v>3263000</v>
      </c>
      <c r="X51" s="682">
        <f>SUM(C51+G51+I51+M51+R51+V51)</f>
        <v>201667646</v>
      </c>
      <c r="Y51" s="682">
        <f>SUM(D51+J51+N51+S51)</f>
        <v>270290000</v>
      </c>
      <c r="Z51" s="682">
        <f>SUM(E51+K51+O51+T51)</f>
        <v>147047662</v>
      </c>
      <c r="AA51" s="682">
        <f>SUM(B51+D51+F51+H51+J51+L51+N51+Q51+S51+U51)</f>
        <v>273553000</v>
      </c>
      <c r="AB51" s="683">
        <f>SUM(C51+E51+G51+I51+K51+M51+O51+R51+T51+V51)</f>
        <v>348715308</v>
      </c>
      <c r="AC51" s="122"/>
    </row>
    <row r="52" spans="1:29" s="689" customFormat="1" ht="42.75" customHeight="1" thickBot="1" x14ac:dyDescent="0.35">
      <c r="A52" s="697" t="s">
        <v>159</v>
      </c>
      <c r="B52" s="687">
        <f t="shared" ref="B52:O52" si="10">SUM(B32:B51)</f>
        <v>0</v>
      </c>
      <c r="C52" s="687">
        <f t="shared" si="10"/>
        <v>50000</v>
      </c>
      <c r="D52" s="687">
        <f t="shared" si="10"/>
        <v>0</v>
      </c>
      <c r="E52" s="687">
        <f t="shared" si="10"/>
        <v>2443225424</v>
      </c>
      <c r="F52" s="687">
        <f t="shared" si="10"/>
        <v>0</v>
      </c>
      <c r="G52" s="687">
        <f t="shared" si="10"/>
        <v>0</v>
      </c>
      <c r="H52" s="687">
        <f t="shared" si="10"/>
        <v>308247000</v>
      </c>
      <c r="I52" s="687">
        <f t="shared" si="10"/>
        <v>310058100</v>
      </c>
      <c r="J52" s="687">
        <f t="shared" si="10"/>
        <v>115543000</v>
      </c>
      <c r="K52" s="687">
        <f t="shared" si="10"/>
        <v>104108196</v>
      </c>
      <c r="L52" s="687">
        <f t="shared" si="10"/>
        <v>25328000</v>
      </c>
      <c r="M52" s="687">
        <f t="shared" si="10"/>
        <v>9278000</v>
      </c>
      <c r="N52" s="687">
        <f t="shared" si="10"/>
        <v>16096000</v>
      </c>
      <c r="O52" s="687">
        <f t="shared" si="10"/>
        <v>2540000</v>
      </c>
      <c r="P52" s="697" t="s">
        <v>159</v>
      </c>
      <c r="Q52" s="687">
        <f t="shared" ref="Q52:AB52" si="11">SUM(Q32:Q51)</f>
        <v>3263000</v>
      </c>
      <c r="R52" s="687">
        <f t="shared" si="11"/>
        <v>201667646</v>
      </c>
      <c r="S52" s="687">
        <f t="shared" si="11"/>
        <v>270290000</v>
      </c>
      <c r="T52" s="687">
        <f t="shared" si="11"/>
        <v>147047662</v>
      </c>
      <c r="U52" s="687">
        <f t="shared" si="11"/>
        <v>0</v>
      </c>
      <c r="V52" s="687">
        <f t="shared" si="11"/>
        <v>0</v>
      </c>
      <c r="W52" s="687">
        <f t="shared" si="11"/>
        <v>336838000</v>
      </c>
      <c r="X52" s="687">
        <f t="shared" si="11"/>
        <v>521053746</v>
      </c>
      <c r="Y52" s="687">
        <f t="shared" si="11"/>
        <v>401929000</v>
      </c>
      <c r="Z52" s="687">
        <f t="shared" si="11"/>
        <v>2696921282</v>
      </c>
      <c r="AA52" s="687">
        <f t="shared" si="11"/>
        <v>738767000</v>
      </c>
      <c r="AB52" s="687">
        <f t="shared" si="11"/>
        <v>3217975028</v>
      </c>
    </row>
    <row r="53" spans="1:29" s="689" customFormat="1" ht="42.75" customHeight="1" thickBot="1" x14ac:dyDescent="0.35">
      <c r="A53" s="698" t="s">
        <v>160</v>
      </c>
      <c r="B53" s="687">
        <f t="shared" ref="B53:O53" si="12">SUM(B30+B52)</f>
        <v>1476871000</v>
      </c>
      <c r="C53" s="687">
        <f t="shared" si="12"/>
        <v>1897592679</v>
      </c>
      <c r="D53" s="687">
        <f t="shared" si="12"/>
        <v>0</v>
      </c>
      <c r="E53" s="687">
        <f t="shared" si="12"/>
        <v>2453424924</v>
      </c>
      <c r="F53" s="687">
        <f t="shared" si="12"/>
        <v>616700000</v>
      </c>
      <c r="G53" s="687">
        <f t="shared" si="12"/>
        <v>643215000</v>
      </c>
      <c r="H53" s="687">
        <f t="shared" si="12"/>
        <v>309247000</v>
      </c>
      <c r="I53" s="687">
        <f t="shared" si="12"/>
        <v>311567933</v>
      </c>
      <c r="J53" s="687">
        <f t="shared" si="12"/>
        <v>115543000</v>
      </c>
      <c r="K53" s="687">
        <f t="shared" si="12"/>
        <v>104108196</v>
      </c>
      <c r="L53" s="687">
        <f t="shared" si="12"/>
        <v>25328000</v>
      </c>
      <c r="M53" s="687">
        <f t="shared" si="12"/>
        <v>9278000</v>
      </c>
      <c r="N53" s="687">
        <f t="shared" si="12"/>
        <v>16096000</v>
      </c>
      <c r="O53" s="687">
        <f t="shared" si="12"/>
        <v>2540000</v>
      </c>
      <c r="P53" s="698" t="s">
        <v>160</v>
      </c>
      <c r="Q53" s="687">
        <f t="shared" ref="Q53:AB53" si="13">SUM(Q30+Q52)</f>
        <v>3263000</v>
      </c>
      <c r="R53" s="687">
        <f t="shared" si="13"/>
        <v>201667646</v>
      </c>
      <c r="S53" s="687">
        <f t="shared" si="13"/>
        <v>270290000</v>
      </c>
      <c r="T53" s="687">
        <f t="shared" si="13"/>
        <v>147047662</v>
      </c>
      <c r="U53" s="687">
        <f t="shared" si="13"/>
        <v>0</v>
      </c>
      <c r="V53" s="687">
        <f t="shared" si="13"/>
        <v>0</v>
      </c>
      <c r="W53" s="687">
        <f t="shared" si="13"/>
        <v>2431409000</v>
      </c>
      <c r="X53" s="687">
        <f t="shared" si="13"/>
        <v>3063321258</v>
      </c>
      <c r="Y53" s="687">
        <f t="shared" si="13"/>
        <v>401929000</v>
      </c>
      <c r="Z53" s="687">
        <f t="shared" si="13"/>
        <v>2707120782</v>
      </c>
      <c r="AA53" s="687">
        <f t="shared" si="13"/>
        <v>2833338000</v>
      </c>
      <c r="AB53" s="687">
        <f t="shared" si="13"/>
        <v>5770442040</v>
      </c>
    </row>
    <row r="54" spans="1:29" s="123" customFormat="1" x14ac:dyDescent="0.3">
      <c r="B54" s="699"/>
      <c r="C54" s="699"/>
    </row>
    <row r="55" spans="1:29" s="123" customFormat="1" x14ac:dyDescent="0.3">
      <c r="B55" s="699"/>
      <c r="C55" s="699"/>
      <c r="S55" s="122"/>
      <c r="T55" s="122"/>
      <c r="X55" s="122"/>
      <c r="Z55" s="122"/>
      <c r="AB55" s="122"/>
    </row>
    <row r="56" spans="1:29" s="123" customFormat="1" x14ac:dyDescent="0.3">
      <c r="B56" s="699"/>
      <c r="C56" s="699"/>
      <c r="AB56" s="122"/>
    </row>
    <row r="57" spans="1:29" s="123" customFormat="1" x14ac:dyDescent="0.3">
      <c r="B57" s="699"/>
      <c r="C57" s="699"/>
      <c r="J57" s="122"/>
      <c r="K57" s="122"/>
    </row>
    <row r="58" spans="1:29" s="123" customFormat="1" x14ac:dyDescent="0.3">
      <c r="B58" s="699"/>
      <c r="C58" s="699"/>
    </row>
  </sheetData>
  <mergeCells count="31">
    <mergeCell ref="W9:AB9"/>
    <mergeCell ref="B10:C11"/>
    <mergeCell ref="D10:E11"/>
    <mergeCell ref="F10:G11"/>
    <mergeCell ref="H10:I11"/>
    <mergeCell ref="J10:K11"/>
    <mergeCell ref="L10:M11"/>
    <mergeCell ref="N10:O11"/>
    <mergeCell ref="Q10:V10"/>
    <mergeCell ref="W10:AB10"/>
    <mergeCell ref="Q11:R11"/>
    <mergeCell ref="S11:T11"/>
    <mergeCell ref="U11:V11"/>
    <mergeCell ref="W11:X11"/>
    <mergeCell ref="Y11:Z11"/>
    <mergeCell ref="AA11:AB11"/>
    <mergeCell ref="J9:K9"/>
    <mergeCell ref="L9:M9"/>
    <mergeCell ref="N9:O9"/>
    <mergeCell ref="P9:P12"/>
    <mergeCell ref="Q9:V9"/>
    <mergeCell ref="A9:A12"/>
    <mergeCell ref="B9:C9"/>
    <mergeCell ref="D9:E9"/>
    <mergeCell ref="F9:G9"/>
    <mergeCell ref="H9:I9"/>
    <mergeCell ref="A5:O5"/>
    <mergeCell ref="Q5:AB5"/>
    <mergeCell ref="A6:O6"/>
    <mergeCell ref="Q6:AB6"/>
    <mergeCell ref="Y8:AA8"/>
  </mergeCells>
  <pageMargins left="0.7" right="0.7" top="0.75" bottom="0.75" header="0.3" footer="0.3"/>
  <pageSetup paperSize="9" scale="25" orientation="landscape" horizontalDpi="300" verticalDpi="300" r:id="rId1"/>
  <colBreaks count="1" manualBreakCount="1">
    <brk id="15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view="pageBreakPreview" zoomScale="89" zoomScaleSheetLayoutView="89" workbookViewId="0">
      <selection sqref="A1:AB1"/>
    </sheetView>
  </sheetViews>
  <sheetFormatPr defaultRowHeight="15" x14ac:dyDescent="0.25"/>
  <cols>
    <col min="1" max="1" width="55.7109375" customWidth="1"/>
    <col min="2" max="15" width="14.5703125" style="1" customWidth="1"/>
    <col min="16" max="16" width="55.7109375" customWidth="1"/>
    <col min="17" max="24" width="14.5703125" style="1" customWidth="1"/>
    <col min="25" max="26" width="14.5703125" style="14" customWidth="1"/>
    <col min="27" max="27" width="13.28515625" style="1" customWidth="1"/>
    <col min="28" max="28" width="14.140625" style="1" customWidth="1"/>
    <col min="29" max="29" width="13.5703125" customWidth="1"/>
    <col min="30" max="30" width="11.5703125" customWidth="1"/>
    <col min="31" max="32" width="13" customWidth="1"/>
    <col min="33" max="33" width="15.140625" customWidth="1"/>
  </cols>
  <sheetData>
    <row r="1" spans="1:54" s="37" customFormat="1" ht="15.75" x14ac:dyDescent="0.25">
      <c r="A1" s="707" t="s">
        <v>629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7"/>
      <c r="Z1" s="707"/>
      <c r="AA1" s="707"/>
      <c r="AB1" s="707"/>
      <c r="AC1" s="9"/>
      <c r="AD1" s="9"/>
      <c r="AE1" s="9"/>
      <c r="AF1" s="9"/>
      <c r="AG1" s="9"/>
    </row>
    <row r="2" spans="1:54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22" t="s">
        <v>414</v>
      </c>
      <c r="P2" s="34"/>
      <c r="Q2" s="34"/>
      <c r="R2" s="34"/>
      <c r="S2" s="34"/>
      <c r="T2" s="34"/>
      <c r="U2" s="34"/>
      <c r="V2" s="34"/>
      <c r="W2" s="34"/>
      <c r="X2" s="34"/>
      <c r="Y2" s="38"/>
      <c r="Z2" s="422" t="s">
        <v>415</v>
      </c>
      <c r="AA2" s="34"/>
      <c r="AB2" s="34"/>
      <c r="AC2" s="35"/>
      <c r="AD2" s="35"/>
      <c r="AE2" s="35"/>
      <c r="AF2" s="35"/>
      <c r="AG2" s="35"/>
    </row>
    <row r="3" spans="1:54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8"/>
      <c r="Z3" s="38"/>
      <c r="AA3" s="34"/>
      <c r="AB3" s="34"/>
      <c r="AC3" s="35"/>
      <c r="AD3" s="35"/>
      <c r="AE3" s="35"/>
      <c r="AF3" s="35"/>
      <c r="AG3" s="35"/>
    </row>
    <row r="4" spans="1:54" x14ac:dyDescent="0.25">
      <c r="A4" s="34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4"/>
      <c r="Q4" s="39"/>
      <c r="R4" s="39"/>
      <c r="S4" s="39"/>
      <c r="T4" s="39"/>
      <c r="U4" s="39"/>
      <c r="V4" s="39"/>
      <c r="W4" s="39"/>
      <c r="X4" s="39"/>
      <c r="Y4" s="40"/>
      <c r="Z4" s="40"/>
      <c r="AA4" s="39"/>
      <c r="AB4" s="39"/>
      <c r="AC4" s="35"/>
      <c r="AD4" s="35"/>
      <c r="AE4" s="35"/>
      <c r="AF4" s="35"/>
      <c r="AG4" s="35"/>
    </row>
    <row r="5" spans="1:54" s="42" customFormat="1" ht="39.75" customHeight="1" x14ac:dyDescent="0.25">
      <c r="A5" s="770" t="s">
        <v>244</v>
      </c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 t="s">
        <v>426</v>
      </c>
      <c r="Q5" s="770"/>
      <c r="R5" s="770"/>
      <c r="S5" s="770"/>
      <c r="T5" s="770"/>
      <c r="U5" s="770"/>
      <c r="V5" s="770"/>
      <c r="W5" s="770"/>
      <c r="X5" s="770"/>
      <c r="Y5" s="770"/>
      <c r="Z5" s="770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</row>
    <row r="6" spans="1:54" ht="15.75" x14ac:dyDescent="0.25">
      <c r="A6" s="634"/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ht="16.5" thickBot="1" x14ac:dyDescent="0.3">
      <c r="A7" s="634"/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771" t="s">
        <v>5</v>
      </c>
      <c r="X7" s="771"/>
      <c r="Y7" s="771"/>
      <c r="Z7" s="638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s="424" customFormat="1" ht="13.5" customHeight="1" thickBot="1" x14ac:dyDescent="0.25">
      <c r="A8" s="772" t="s">
        <v>164</v>
      </c>
      <c r="B8" s="666" t="s">
        <v>55</v>
      </c>
      <c r="C8" s="666" t="s">
        <v>55</v>
      </c>
      <c r="D8" s="666" t="s">
        <v>56</v>
      </c>
      <c r="E8" s="666" t="s">
        <v>56</v>
      </c>
      <c r="F8" s="666" t="s">
        <v>57</v>
      </c>
      <c r="G8" s="666" t="s">
        <v>57</v>
      </c>
      <c r="H8" s="666" t="s">
        <v>58</v>
      </c>
      <c r="I8" s="666" t="s">
        <v>58</v>
      </c>
      <c r="J8" s="666" t="s">
        <v>59</v>
      </c>
      <c r="K8" s="666" t="s">
        <v>59</v>
      </c>
      <c r="L8" s="666" t="s">
        <v>60</v>
      </c>
      <c r="M8" s="666" t="s">
        <v>60</v>
      </c>
      <c r="N8" s="666" t="s">
        <v>61</v>
      </c>
      <c r="O8" s="666" t="s">
        <v>61</v>
      </c>
      <c r="P8" s="772" t="s">
        <v>164</v>
      </c>
      <c r="Q8" s="775" t="s">
        <v>62</v>
      </c>
      <c r="R8" s="776"/>
      <c r="S8" s="776"/>
      <c r="T8" s="777"/>
      <c r="U8" s="778" t="s">
        <v>63</v>
      </c>
      <c r="V8" s="778"/>
      <c r="W8" s="778"/>
      <c r="X8" s="778"/>
      <c r="Y8" s="778"/>
      <c r="Z8" s="778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</row>
    <row r="9" spans="1:54" s="426" customFormat="1" ht="15.75" customHeight="1" thickBot="1" x14ac:dyDescent="0.3">
      <c r="A9" s="773"/>
      <c r="B9" s="779" t="s">
        <v>375</v>
      </c>
      <c r="C9" s="780"/>
      <c r="D9" s="779" t="s">
        <v>392</v>
      </c>
      <c r="E9" s="780"/>
      <c r="F9" s="779" t="s">
        <v>64</v>
      </c>
      <c r="G9" s="780"/>
      <c r="H9" s="779" t="s">
        <v>65</v>
      </c>
      <c r="I9" s="780"/>
      <c r="J9" s="779" t="s">
        <v>66</v>
      </c>
      <c r="K9" s="780"/>
      <c r="L9" s="779" t="s">
        <v>39</v>
      </c>
      <c r="M9" s="780"/>
      <c r="N9" s="779" t="s">
        <v>40</v>
      </c>
      <c r="O9" s="780"/>
      <c r="P9" s="773"/>
      <c r="Q9" s="783" t="s">
        <v>41</v>
      </c>
      <c r="R9" s="784"/>
      <c r="S9" s="784"/>
      <c r="T9" s="785"/>
      <c r="U9" s="786" t="s">
        <v>50</v>
      </c>
      <c r="V9" s="786"/>
      <c r="W9" s="786"/>
      <c r="X9" s="786"/>
      <c r="Y9" s="786"/>
      <c r="Z9" s="786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425"/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  <c r="BA9" s="425"/>
      <c r="BB9" s="425"/>
    </row>
    <row r="10" spans="1:54" s="426" customFormat="1" ht="51" customHeight="1" thickBot="1" x14ac:dyDescent="0.3">
      <c r="A10" s="773"/>
      <c r="B10" s="781"/>
      <c r="C10" s="782"/>
      <c r="D10" s="781"/>
      <c r="E10" s="782"/>
      <c r="F10" s="781"/>
      <c r="G10" s="782"/>
      <c r="H10" s="781"/>
      <c r="I10" s="782"/>
      <c r="J10" s="781"/>
      <c r="K10" s="782"/>
      <c r="L10" s="781"/>
      <c r="M10" s="782"/>
      <c r="N10" s="781"/>
      <c r="O10" s="782"/>
      <c r="P10" s="773"/>
      <c r="Q10" s="783" t="s">
        <v>165</v>
      </c>
      <c r="R10" s="785"/>
      <c r="S10" s="783" t="s">
        <v>166</v>
      </c>
      <c r="T10" s="785"/>
      <c r="U10" s="786" t="s">
        <v>76</v>
      </c>
      <c r="V10" s="786"/>
      <c r="W10" s="786" t="s">
        <v>77</v>
      </c>
      <c r="X10" s="786"/>
      <c r="Y10" s="786" t="s">
        <v>50</v>
      </c>
      <c r="Z10" s="786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425"/>
      <c r="AL10" s="425"/>
      <c r="AM10" s="425"/>
      <c r="AN10" s="425"/>
      <c r="AO10" s="425"/>
      <c r="AP10" s="425"/>
      <c r="AQ10" s="425"/>
      <c r="AR10" s="425"/>
      <c r="AS10" s="425"/>
      <c r="AT10" s="425"/>
      <c r="AU10" s="425"/>
      <c r="AV10" s="425"/>
      <c r="AW10" s="425"/>
      <c r="AX10" s="425"/>
      <c r="AY10" s="425"/>
      <c r="AZ10" s="425"/>
      <c r="BA10" s="425"/>
      <c r="BB10" s="425"/>
    </row>
    <row r="11" spans="1:54" s="425" customFormat="1" ht="51" customHeight="1" thickBot="1" x14ac:dyDescent="0.3">
      <c r="A11" s="774"/>
      <c r="B11" s="427" t="s">
        <v>312</v>
      </c>
      <c r="C11" s="427" t="s">
        <v>416</v>
      </c>
      <c r="D11" s="427" t="s">
        <v>312</v>
      </c>
      <c r="E11" s="427" t="s">
        <v>416</v>
      </c>
      <c r="F11" s="427" t="s">
        <v>312</v>
      </c>
      <c r="G11" s="427" t="s">
        <v>416</v>
      </c>
      <c r="H11" s="427" t="s">
        <v>312</v>
      </c>
      <c r="I11" s="427" t="s">
        <v>416</v>
      </c>
      <c r="J11" s="427" t="s">
        <v>312</v>
      </c>
      <c r="K11" s="427" t="s">
        <v>416</v>
      </c>
      <c r="L11" s="427" t="s">
        <v>312</v>
      </c>
      <c r="M11" s="427" t="s">
        <v>416</v>
      </c>
      <c r="N11" s="427" t="s">
        <v>312</v>
      </c>
      <c r="O11" s="427" t="s">
        <v>416</v>
      </c>
      <c r="P11" s="774"/>
      <c r="Q11" s="427" t="s">
        <v>312</v>
      </c>
      <c r="R11" s="427" t="s">
        <v>416</v>
      </c>
      <c r="S11" s="427" t="s">
        <v>312</v>
      </c>
      <c r="T11" s="427" t="s">
        <v>416</v>
      </c>
      <c r="U11" s="427" t="s">
        <v>312</v>
      </c>
      <c r="V11" s="427" t="s">
        <v>416</v>
      </c>
      <c r="W11" s="427" t="s">
        <v>312</v>
      </c>
      <c r="X11" s="427" t="s">
        <v>416</v>
      </c>
      <c r="Y11" s="427" t="s">
        <v>312</v>
      </c>
      <c r="Z11" s="427" t="s">
        <v>416</v>
      </c>
    </row>
    <row r="12" spans="1:54" s="47" customFormat="1" ht="21" customHeight="1" x14ac:dyDescent="0.25">
      <c r="A12" s="43" t="s">
        <v>52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3" t="s">
        <v>52</v>
      </c>
      <c r="Q12" s="44"/>
      <c r="R12" s="44"/>
      <c r="S12" s="44"/>
      <c r="T12" s="44"/>
      <c r="U12" s="44"/>
      <c r="V12" s="44"/>
      <c r="W12" s="44"/>
      <c r="X12" s="44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</row>
    <row r="13" spans="1:54" s="47" customFormat="1" ht="21" customHeight="1" x14ac:dyDescent="0.25">
      <c r="A13" s="48" t="s">
        <v>78</v>
      </c>
      <c r="B13" s="49"/>
      <c r="C13" s="49">
        <f>7593000+6869320+391025+8590968+1021004+1600000+19608+211650</f>
        <v>26296575</v>
      </c>
      <c r="D13" s="49"/>
      <c r="E13" s="49"/>
      <c r="F13" s="49"/>
      <c r="G13" s="49"/>
      <c r="H13" s="49">
        <v>6255000</v>
      </c>
      <c r="I13" s="49">
        <v>6255000</v>
      </c>
      <c r="J13" s="49"/>
      <c r="K13" s="49"/>
      <c r="L13" s="49"/>
      <c r="M13" s="49"/>
      <c r="N13" s="49"/>
      <c r="O13" s="49"/>
      <c r="P13" s="48" t="s">
        <v>78</v>
      </c>
      <c r="Q13" s="49"/>
      <c r="R13" s="49">
        <f>6218431</f>
        <v>6218431</v>
      </c>
      <c r="S13" s="49">
        <v>554614000</v>
      </c>
      <c r="T13" s="49">
        <f>554614000+22192171+8723903-9465363</f>
        <v>576064711</v>
      </c>
      <c r="U13" s="49">
        <f>SUM(B13+F13+H13+L13+S13)</f>
        <v>560869000</v>
      </c>
      <c r="V13" s="49">
        <f>SUM(C13+G13+I13+M13+T13+R13)</f>
        <v>614834717</v>
      </c>
      <c r="W13" s="49">
        <f>SUM(D13+J13+N13)</f>
        <v>0</v>
      </c>
      <c r="X13" s="49">
        <f>SUM(E13+K13+O13)</f>
        <v>0</v>
      </c>
      <c r="Y13" s="50">
        <f>SUM(U13+W13)</f>
        <v>560869000</v>
      </c>
      <c r="Z13" s="50">
        <f>SUM(V13+X13)</f>
        <v>614834717</v>
      </c>
      <c r="AA13" s="51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</row>
    <row r="14" spans="1:54" s="47" customFormat="1" ht="21" customHeight="1" thickBot="1" x14ac:dyDescent="0.3">
      <c r="A14" s="52" t="s">
        <v>98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2" t="s">
        <v>98</v>
      </c>
      <c r="Q14" s="53"/>
      <c r="R14" s="53"/>
      <c r="S14" s="53"/>
      <c r="T14" s="53"/>
      <c r="U14" s="54">
        <f>SUM(B14+F14+H14+L14+S14)</f>
        <v>0</v>
      </c>
      <c r="V14" s="54">
        <f>SUM(C14+G14+I14+M14+T14)</f>
        <v>0</v>
      </c>
      <c r="W14" s="54">
        <f>SUM(D14+J14+N14)</f>
        <v>0</v>
      </c>
      <c r="X14" s="54">
        <f>SUM(E14+K14+O14)</f>
        <v>0</v>
      </c>
      <c r="Y14" s="50">
        <f>SUM(U14+W14)</f>
        <v>0</v>
      </c>
      <c r="Z14" s="50">
        <f>SUM(V14+X14)</f>
        <v>0</v>
      </c>
      <c r="AA14" s="51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</row>
    <row r="15" spans="1:54" s="432" customFormat="1" ht="26.25" customHeight="1" thickBot="1" x14ac:dyDescent="0.3">
      <c r="A15" s="428" t="s">
        <v>167</v>
      </c>
      <c r="B15" s="429">
        <f>B13+B14</f>
        <v>0</v>
      </c>
      <c r="C15" s="429">
        <f>C13+C14</f>
        <v>26296575</v>
      </c>
      <c r="D15" s="429">
        <f t="shared" ref="D15:Z15" si="0">D13+D14</f>
        <v>0</v>
      </c>
      <c r="E15" s="429">
        <f t="shared" si="0"/>
        <v>0</v>
      </c>
      <c r="F15" s="429">
        <f t="shared" si="0"/>
        <v>0</v>
      </c>
      <c r="G15" s="429">
        <f t="shared" si="0"/>
        <v>0</v>
      </c>
      <c r="H15" s="429">
        <f t="shared" si="0"/>
        <v>6255000</v>
      </c>
      <c r="I15" s="429">
        <f t="shared" si="0"/>
        <v>6255000</v>
      </c>
      <c r="J15" s="429">
        <f t="shared" si="0"/>
        <v>0</v>
      </c>
      <c r="K15" s="429">
        <f t="shared" si="0"/>
        <v>0</v>
      </c>
      <c r="L15" s="429">
        <f t="shared" si="0"/>
        <v>0</v>
      </c>
      <c r="M15" s="429">
        <f t="shared" si="0"/>
        <v>0</v>
      </c>
      <c r="N15" s="429">
        <f t="shared" si="0"/>
        <v>0</v>
      </c>
      <c r="O15" s="429">
        <f t="shared" si="0"/>
        <v>0</v>
      </c>
      <c r="P15" s="428" t="s">
        <v>167</v>
      </c>
      <c r="Q15" s="429">
        <f>Q13+Q14</f>
        <v>0</v>
      </c>
      <c r="R15" s="429">
        <f>R13+R14</f>
        <v>6218431</v>
      </c>
      <c r="S15" s="429">
        <f t="shared" si="0"/>
        <v>554614000</v>
      </c>
      <c r="T15" s="429">
        <f t="shared" si="0"/>
        <v>576064711</v>
      </c>
      <c r="U15" s="429">
        <f t="shared" si="0"/>
        <v>560869000</v>
      </c>
      <c r="V15" s="429">
        <f t="shared" si="0"/>
        <v>614834717</v>
      </c>
      <c r="W15" s="429">
        <f t="shared" si="0"/>
        <v>0</v>
      </c>
      <c r="X15" s="429">
        <f t="shared" si="0"/>
        <v>0</v>
      </c>
      <c r="Y15" s="429">
        <f t="shared" si="0"/>
        <v>560869000</v>
      </c>
      <c r="Z15" s="429">
        <f t="shared" si="0"/>
        <v>614834717</v>
      </c>
      <c r="AA15" s="430"/>
      <c r="AB15" s="430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</row>
    <row r="16" spans="1:54" s="47" customFormat="1" ht="36.75" customHeight="1" x14ac:dyDescent="0.25">
      <c r="A16" s="43" t="s">
        <v>168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43" t="s">
        <v>168</v>
      </c>
      <c r="Q16" s="54"/>
      <c r="R16" s="54"/>
      <c r="S16" s="54"/>
      <c r="T16" s="54"/>
      <c r="U16" s="54"/>
      <c r="V16" s="54"/>
      <c r="W16" s="54"/>
      <c r="X16" s="54"/>
      <c r="Y16" s="55"/>
      <c r="Z16" s="55"/>
      <c r="AA16" s="51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</row>
    <row r="17" spans="1:54" s="47" customFormat="1" ht="24.75" customHeight="1" x14ac:dyDescent="0.25">
      <c r="A17" s="48" t="s">
        <v>78</v>
      </c>
      <c r="B17" s="49">
        <v>4000000</v>
      </c>
      <c r="C17" s="49">
        <f>4000000+9757000+8000000+650000+8000000+50000+5500000+7088000-1762062</f>
        <v>41282938</v>
      </c>
      <c r="D17" s="49"/>
      <c r="E17" s="49"/>
      <c r="F17" s="49"/>
      <c r="G17" s="49"/>
      <c r="H17" s="49">
        <v>44599000</v>
      </c>
      <c r="I17" s="49">
        <f>44599000+10000000-14623525</f>
        <v>39975475</v>
      </c>
      <c r="J17" s="49"/>
      <c r="K17" s="49"/>
      <c r="L17" s="49"/>
      <c r="M17" s="49">
        <v>240000</v>
      </c>
      <c r="N17" s="49"/>
      <c r="O17" s="49"/>
      <c r="P17" s="48" t="s">
        <v>78</v>
      </c>
      <c r="Q17" s="49">
        <v>858000</v>
      </c>
      <c r="R17" s="49">
        <f>858000+3537290</f>
        <v>4395290</v>
      </c>
      <c r="S17" s="49">
        <v>78191000</v>
      </c>
      <c r="T17" s="49">
        <f>78191000+4009567+7666579+16385587</f>
        <v>106252733</v>
      </c>
      <c r="U17" s="49">
        <f>SUM(B17+F17+H17+L17+S17)</f>
        <v>126790000</v>
      </c>
      <c r="V17" s="49">
        <f>SUM(C17+G17+I17+M17+T17+R17)</f>
        <v>192146436</v>
      </c>
      <c r="W17" s="49">
        <v>858000</v>
      </c>
      <c r="X17" s="49">
        <f>SUM(E17+K17+O17)</f>
        <v>0</v>
      </c>
      <c r="Y17" s="50">
        <f t="shared" ref="Y17:Y18" si="1">SUM(U17+W17)</f>
        <v>127648000</v>
      </c>
      <c r="Z17" s="50">
        <f>SUM(V17+X17)</f>
        <v>192146436</v>
      </c>
      <c r="AA17" s="51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</row>
    <row r="18" spans="1:54" s="47" customFormat="1" ht="24.75" customHeight="1" thickBot="1" x14ac:dyDescent="0.3">
      <c r="A18" s="52" t="s">
        <v>98</v>
      </c>
      <c r="B18" s="53"/>
      <c r="C18" s="53"/>
      <c r="D18" s="53"/>
      <c r="E18" s="53"/>
      <c r="F18" s="53"/>
      <c r="G18" s="53"/>
      <c r="H18" s="53">
        <v>7430000</v>
      </c>
      <c r="I18" s="53">
        <v>7430000</v>
      </c>
      <c r="J18" s="53"/>
      <c r="K18" s="53"/>
      <c r="L18" s="53"/>
      <c r="M18" s="53"/>
      <c r="N18" s="53"/>
      <c r="O18" s="53"/>
      <c r="P18" s="52" t="s">
        <v>98</v>
      </c>
      <c r="Q18" s="53"/>
      <c r="R18" s="53"/>
      <c r="S18" s="53">
        <v>8799000</v>
      </c>
      <c r="T18" s="53">
        <v>8799000</v>
      </c>
      <c r="U18" s="54">
        <f>SUM(B18+F18+H18+L18+S18)</f>
        <v>16229000</v>
      </c>
      <c r="V18" s="54">
        <f>SUM(C18+G18+I18+M18+T18)</f>
        <v>16229000</v>
      </c>
      <c r="W18" s="54">
        <f>SUM(D18+J18+N18)</f>
        <v>0</v>
      </c>
      <c r="X18" s="54">
        <f>SUM(E18+K18+O18)</f>
        <v>0</v>
      </c>
      <c r="Y18" s="50">
        <f t="shared" si="1"/>
        <v>16229000</v>
      </c>
      <c r="Z18" s="50">
        <f>SUM(V18+X18)</f>
        <v>16229000</v>
      </c>
      <c r="AA18" s="51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</row>
    <row r="19" spans="1:54" s="47" customFormat="1" ht="32.25" thickBot="1" x14ac:dyDescent="0.3">
      <c r="A19" s="428" t="s">
        <v>169</v>
      </c>
      <c r="B19" s="429">
        <f>B17+B18</f>
        <v>4000000</v>
      </c>
      <c r="C19" s="429">
        <f>C17+C18</f>
        <v>41282938</v>
      </c>
      <c r="D19" s="429">
        <f t="shared" ref="D19:V19" si="2">D17+D18</f>
        <v>0</v>
      </c>
      <c r="E19" s="429">
        <f t="shared" si="2"/>
        <v>0</v>
      </c>
      <c r="F19" s="429">
        <f t="shared" si="2"/>
        <v>0</v>
      </c>
      <c r="G19" s="429">
        <f t="shared" si="2"/>
        <v>0</v>
      </c>
      <c r="H19" s="429">
        <f t="shared" si="2"/>
        <v>52029000</v>
      </c>
      <c r="I19" s="429">
        <f t="shared" si="2"/>
        <v>47405475</v>
      </c>
      <c r="J19" s="429">
        <f t="shared" si="2"/>
        <v>0</v>
      </c>
      <c r="K19" s="429">
        <f t="shared" si="2"/>
        <v>0</v>
      </c>
      <c r="L19" s="429">
        <f t="shared" si="2"/>
        <v>0</v>
      </c>
      <c r="M19" s="429">
        <f t="shared" si="2"/>
        <v>240000</v>
      </c>
      <c r="N19" s="429">
        <f t="shared" si="2"/>
        <v>0</v>
      </c>
      <c r="O19" s="429">
        <f t="shared" si="2"/>
        <v>0</v>
      </c>
      <c r="P19" s="428" t="s">
        <v>169</v>
      </c>
      <c r="Q19" s="429">
        <f>Q17+Q18</f>
        <v>858000</v>
      </c>
      <c r="R19" s="429">
        <f>R17+R18</f>
        <v>4395290</v>
      </c>
      <c r="S19" s="429">
        <f t="shared" si="2"/>
        <v>86990000</v>
      </c>
      <c r="T19" s="429">
        <f t="shared" si="2"/>
        <v>115051733</v>
      </c>
      <c r="U19" s="429">
        <f t="shared" si="2"/>
        <v>143019000</v>
      </c>
      <c r="V19" s="429">
        <f t="shared" si="2"/>
        <v>208375436</v>
      </c>
      <c r="W19" s="429">
        <f>W17+W18</f>
        <v>858000</v>
      </c>
      <c r="X19" s="429">
        <f>X17+X18</f>
        <v>0</v>
      </c>
      <c r="Y19" s="429">
        <f>Y17+Y18</f>
        <v>143877000</v>
      </c>
      <c r="Z19" s="429">
        <f>Z17+Z18</f>
        <v>208375436</v>
      </c>
      <c r="AA19" s="51"/>
      <c r="AB19" s="430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</row>
    <row r="20" spans="1:54" s="47" customFormat="1" ht="23.25" customHeight="1" x14ac:dyDescent="0.25">
      <c r="A20" s="43" t="s">
        <v>170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43" t="s">
        <v>170</v>
      </c>
      <c r="Q20" s="54"/>
      <c r="R20" s="54"/>
      <c r="S20" s="54"/>
      <c r="T20" s="54"/>
      <c r="U20" s="54"/>
      <c r="V20" s="54"/>
      <c r="W20" s="54"/>
      <c r="X20" s="54"/>
      <c r="Y20" s="55"/>
      <c r="Z20" s="55"/>
      <c r="AA20" s="51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</row>
    <row r="21" spans="1:54" s="47" customFormat="1" ht="23.25" customHeight="1" x14ac:dyDescent="0.25">
      <c r="A21" s="48" t="s">
        <v>78</v>
      </c>
      <c r="B21" s="49"/>
      <c r="C21" s="49">
        <f>130560000+45431000+124859000+10600000+98335742+53969973</f>
        <v>463755715</v>
      </c>
      <c r="D21" s="49"/>
      <c r="E21" s="49">
        <v>120000000</v>
      </c>
      <c r="F21" s="49"/>
      <c r="G21" s="49"/>
      <c r="H21" s="49">
        <v>92408000</v>
      </c>
      <c r="I21" s="49">
        <f>92408000-20000000</f>
        <v>72408000</v>
      </c>
      <c r="J21" s="49"/>
      <c r="K21" s="49"/>
      <c r="L21" s="49"/>
      <c r="M21" s="49"/>
      <c r="N21" s="49"/>
      <c r="O21" s="49"/>
      <c r="P21" s="48" t="s">
        <v>78</v>
      </c>
      <c r="Q21" s="49">
        <v>49082000</v>
      </c>
      <c r="R21" s="49">
        <f>49082000+3719750</f>
        <v>52801750</v>
      </c>
      <c r="S21" s="49">
        <v>244329000</v>
      </c>
      <c r="T21" s="49">
        <f>244329000+688259+34752258-14489153</f>
        <v>265280364</v>
      </c>
      <c r="U21" s="49">
        <f>SUM(B21+F21+H21+L21+S21+Q21)</f>
        <v>385819000</v>
      </c>
      <c r="V21" s="49">
        <f>SUM(C21+G21+I21+M21+T21+R21)</f>
        <v>854245829</v>
      </c>
      <c r="W21" s="54">
        <f>SUM(D21+J21+N21)</f>
        <v>0</v>
      </c>
      <c r="X21" s="49">
        <f>E21+K21+O21</f>
        <v>120000000</v>
      </c>
      <c r="Y21" s="50">
        <f>SUM(U21+W21)</f>
        <v>385819000</v>
      </c>
      <c r="Z21" s="50">
        <f>SUM(V21+X21)</f>
        <v>974245829</v>
      </c>
      <c r="AA21" s="51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</row>
    <row r="22" spans="1:54" s="47" customFormat="1" ht="23.25" customHeight="1" thickBot="1" x14ac:dyDescent="0.3">
      <c r="A22" s="52" t="s">
        <v>98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2" t="s">
        <v>98</v>
      </c>
      <c r="Q22" s="53"/>
      <c r="R22" s="53"/>
      <c r="S22" s="53"/>
      <c r="T22" s="53"/>
      <c r="U22" s="54">
        <f>SUM(B22+F22+H22+L22+S22)</f>
        <v>0</v>
      </c>
      <c r="V22" s="54">
        <f>SUM(C22+G22+I22+M22+T22)</f>
        <v>0</v>
      </c>
      <c r="W22" s="54">
        <f>SUM(D22+J22+N22)</f>
        <v>0</v>
      </c>
      <c r="X22" s="54">
        <f>SUM(E22+K22+O22)</f>
        <v>0</v>
      </c>
      <c r="Y22" s="50">
        <f t="shared" ref="Y22" si="3">SUM(U22+W22)</f>
        <v>0</v>
      </c>
      <c r="Z22" s="50">
        <f>SUM(V22+X22)</f>
        <v>0</v>
      </c>
      <c r="AA22" s="51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</row>
    <row r="23" spans="1:54" s="435" customFormat="1" ht="16.5" thickBot="1" x14ac:dyDescent="0.3">
      <c r="A23" s="428" t="s">
        <v>171</v>
      </c>
      <c r="B23" s="429">
        <f>B21+B22</f>
        <v>0</v>
      </c>
      <c r="C23" s="429">
        <f>C21+C22</f>
        <v>463755715</v>
      </c>
      <c r="D23" s="429">
        <f t="shared" ref="D23:U23" si="4">D21+D22</f>
        <v>0</v>
      </c>
      <c r="E23" s="429">
        <f t="shared" si="4"/>
        <v>120000000</v>
      </c>
      <c r="F23" s="429">
        <f t="shared" si="4"/>
        <v>0</v>
      </c>
      <c r="G23" s="429">
        <f t="shared" si="4"/>
        <v>0</v>
      </c>
      <c r="H23" s="429">
        <f t="shared" si="4"/>
        <v>92408000</v>
      </c>
      <c r="I23" s="429">
        <f t="shared" si="4"/>
        <v>72408000</v>
      </c>
      <c r="J23" s="429">
        <f t="shared" si="4"/>
        <v>0</v>
      </c>
      <c r="K23" s="429">
        <f t="shared" si="4"/>
        <v>0</v>
      </c>
      <c r="L23" s="429">
        <f t="shared" si="4"/>
        <v>0</v>
      </c>
      <c r="M23" s="429">
        <f t="shared" si="4"/>
        <v>0</v>
      </c>
      <c r="N23" s="429">
        <f t="shared" si="4"/>
        <v>0</v>
      </c>
      <c r="O23" s="429">
        <f t="shared" si="4"/>
        <v>0</v>
      </c>
      <c r="P23" s="428" t="s">
        <v>171</v>
      </c>
      <c r="Q23" s="429">
        <f>Q21+Q22</f>
        <v>49082000</v>
      </c>
      <c r="R23" s="429">
        <f>R21+R22</f>
        <v>52801750</v>
      </c>
      <c r="S23" s="429">
        <f t="shared" si="4"/>
        <v>244329000</v>
      </c>
      <c r="T23" s="429">
        <f t="shared" si="4"/>
        <v>265280364</v>
      </c>
      <c r="U23" s="429">
        <f t="shared" si="4"/>
        <v>385819000</v>
      </c>
      <c r="V23" s="429">
        <f>V21+V22</f>
        <v>854245829</v>
      </c>
      <c r="W23" s="429">
        <f>W21+W22</f>
        <v>0</v>
      </c>
      <c r="X23" s="429">
        <f>X21+X22</f>
        <v>120000000</v>
      </c>
      <c r="Y23" s="429">
        <f>Y21+Y22</f>
        <v>385819000</v>
      </c>
      <c r="Z23" s="429">
        <f>Z21+Z22</f>
        <v>974245829</v>
      </c>
      <c r="AA23" s="433"/>
      <c r="AB23" s="430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</row>
    <row r="24" spans="1:54" s="47" customFormat="1" ht="23.25" customHeight="1" x14ac:dyDescent="0.25">
      <c r="A24" s="43" t="s">
        <v>172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43" t="s">
        <v>172</v>
      </c>
      <c r="Q24" s="54"/>
      <c r="R24" s="54"/>
      <c r="S24" s="54"/>
      <c r="T24" s="54"/>
      <c r="U24" s="54"/>
      <c r="V24" s="54"/>
      <c r="W24" s="54"/>
      <c r="X24" s="54"/>
      <c r="Y24" s="55"/>
      <c r="Z24" s="55"/>
      <c r="AA24" s="51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</row>
    <row r="25" spans="1:54" s="47" customFormat="1" ht="23.25" customHeight="1" x14ac:dyDescent="0.25">
      <c r="A25" s="56" t="s">
        <v>78</v>
      </c>
      <c r="B25" s="54"/>
      <c r="C25" s="54">
        <f>825000+543000+318519+357879</f>
        <v>2044398</v>
      </c>
      <c r="D25" s="54"/>
      <c r="E25" s="54"/>
      <c r="F25" s="54"/>
      <c r="G25" s="54"/>
      <c r="H25" s="54">
        <v>600000</v>
      </c>
      <c r="I25" s="54">
        <v>600000</v>
      </c>
      <c r="J25" s="54"/>
      <c r="K25" s="54"/>
      <c r="L25" s="54"/>
      <c r="M25" s="54">
        <v>180000</v>
      </c>
      <c r="N25" s="54"/>
      <c r="O25" s="54"/>
      <c r="P25" s="56" t="s">
        <v>78</v>
      </c>
      <c r="Q25" s="54">
        <v>3600000</v>
      </c>
      <c r="R25" s="54">
        <f>3600000+1517448</f>
        <v>5117448</v>
      </c>
      <c r="S25" s="54">
        <v>18210000</v>
      </c>
      <c r="T25" s="54">
        <f>18210000+672099+3238087+1700000</f>
        <v>23820186</v>
      </c>
      <c r="U25" s="49">
        <f>SUM(B25+F25+H25+L25+S25)</f>
        <v>18810000</v>
      </c>
      <c r="V25" s="49">
        <f>SUM(C25+G25+I25+M25+T25+R25)</f>
        <v>31762032</v>
      </c>
      <c r="W25" s="49">
        <v>3600000</v>
      </c>
      <c r="X25" s="49">
        <f>SUM(E25+K25+O25)</f>
        <v>0</v>
      </c>
      <c r="Y25" s="50">
        <f>SUM(U25+W25)</f>
        <v>22410000</v>
      </c>
      <c r="Z25" s="50">
        <f>SUM(V25+X25)</f>
        <v>31762032</v>
      </c>
      <c r="AA25" s="51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</row>
    <row r="26" spans="1:54" s="47" customFormat="1" ht="23.25" customHeight="1" thickBot="1" x14ac:dyDescent="0.3">
      <c r="A26" s="52" t="s">
        <v>98</v>
      </c>
      <c r="B26" s="53"/>
      <c r="C26" s="53"/>
      <c r="D26" s="53"/>
      <c r="E26" s="53"/>
      <c r="F26" s="53"/>
      <c r="G26" s="53"/>
      <c r="H26" s="53">
        <v>1553000</v>
      </c>
      <c r="I26" s="53">
        <v>1553000</v>
      </c>
      <c r="J26" s="53"/>
      <c r="K26" s="53"/>
      <c r="L26" s="53"/>
      <c r="M26" s="53"/>
      <c r="N26" s="53"/>
      <c r="O26" s="53"/>
      <c r="P26" s="52" t="s">
        <v>98</v>
      </c>
      <c r="Q26" s="53"/>
      <c r="R26" s="53">
        <f>477668</f>
        <v>477668</v>
      </c>
      <c r="S26" s="53">
        <v>19862000</v>
      </c>
      <c r="T26" s="53">
        <f>19862000+1495000-2397425</f>
        <v>18959575</v>
      </c>
      <c r="U26" s="54">
        <f>SUM(B26+F26+H26+L26+S26)</f>
        <v>21415000</v>
      </c>
      <c r="V26" s="49">
        <f>SUM(C26+G26+I26+M26+T26+R26)</f>
        <v>20990243</v>
      </c>
      <c r="W26" s="54">
        <f>SUM(D26+J26+N26)</f>
        <v>0</v>
      </c>
      <c r="X26" s="54">
        <f>SUM(E26+K26+O26)</f>
        <v>0</v>
      </c>
      <c r="Y26" s="50">
        <f>SUM(U26+W26)</f>
        <v>21415000</v>
      </c>
      <c r="Z26" s="50">
        <f>SUM(V26+X26)</f>
        <v>20990243</v>
      </c>
      <c r="AA26" s="51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</row>
    <row r="27" spans="1:54" s="47" customFormat="1" ht="37.5" customHeight="1" thickBot="1" x14ac:dyDescent="0.3">
      <c r="A27" s="428" t="s">
        <v>173</v>
      </c>
      <c r="B27" s="429">
        <f>B25+B26</f>
        <v>0</v>
      </c>
      <c r="C27" s="429">
        <f>C25+C26</f>
        <v>2044398</v>
      </c>
      <c r="D27" s="429">
        <f t="shared" ref="D27:U27" si="5">D25+D26</f>
        <v>0</v>
      </c>
      <c r="E27" s="429">
        <f t="shared" si="5"/>
        <v>0</v>
      </c>
      <c r="F27" s="429">
        <f t="shared" si="5"/>
        <v>0</v>
      </c>
      <c r="G27" s="429">
        <f t="shared" si="5"/>
        <v>0</v>
      </c>
      <c r="H27" s="429">
        <f t="shared" si="5"/>
        <v>2153000</v>
      </c>
      <c r="I27" s="429">
        <f t="shared" si="5"/>
        <v>2153000</v>
      </c>
      <c r="J27" s="429">
        <f t="shared" si="5"/>
        <v>0</v>
      </c>
      <c r="K27" s="429">
        <f t="shared" si="5"/>
        <v>0</v>
      </c>
      <c r="L27" s="429">
        <f t="shared" si="5"/>
        <v>0</v>
      </c>
      <c r="M27" s="429">
        <f t="shared" si="5"/>
        <v>180000</v>
      </c>
      <c r="N27" s="429">
        <f t="shared" si="5"/>
        <v>0</v>
      </c>
      <c r="O27" s="429">
        <f t="shared" si="5"/>
        <v>0</v>
      </c>
      <c r="P27" s="428" t="s">
        <v>173</v>
      </c>
      <c r="Q27" s="429">
        <f>Q25+Q26</f>
        <v>3600000</v>
      </c>
      <c r="R27" s="429">
        <f>R25+R26</f>
        <v>5595116</v>
      </c>
      <c r="S27" s="429">
        <f t="shared" si="5"/>
        <v>38072000</v>
      </c>
      <c r="T27" s="429">
        <f t="shared" si="5"/>
        <v>42779761</v>
      </c>
      <c r="U27" s="429">
        <f t="shared" si="5"/>
        <v>40225000</v>
      </c>
      <c r="V27" s="429">
        <f>V25+V26</f>
        <v>52752275</v>
      </c>
      <c r="W27" s="429">
        <f>W25+W26</f>
        <v>3600000</v>
      </c>
      <c r="X27" s="429">
        <f>X25+X26</f>
        <v>0</v>
      </c>
      <c r="Y27" s="429">
        <f>Y25+Y26</f>
        <v>43825000</v>
      </c>
      <c r="Z27" s="429">
        <f>Z25+Z26</f>
        <v>52752275</v>
      </c>
      <c r="AA27" s="51"/>
      <c r="AB27" s="430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</row>
    <row r="28" spans="1:54" s="47" customFormat="1" ht="32.25" thickBot="1" x14ac:dyDescent="0.3">
      <c r="A28" s="56" t="s">
        <v>174</v>
      </c>
      <c r="B28" s="361">
        <f>B13+B17+B21+B25</f>
        <v>4000000</v>
      </c>
      <c r="C28" s="361">
        <f>C13+C17+C21+C25</f>
        <v>533379626</v>
      </c>
      <c r="D28" s="361">
        <f>D13+D17+D21+D25</f>
        <v>0</v>
      </c>
      <c r="E28" s="361">
        <f>E13+E17+E21+E25</f>
        <v>120000000</v>
      </c>
      <c r="F28" s="361"/>
      <c r="G28" s="361"/>
      <c r="H28" s="361">
        <f t="shared" ref="H28:M29" si="6">H13+H17+H21+H25</f>
        <v>143862000</v>
      </c>
      <c r="I28" s="361">
        <f t="shared" si="6"/>
        <v>119238475</v>
      </c>
      <c r="J28" s="361">
        <f t="shared" si="6"/>
        <v>0</v>
      </c>
      <c r="K28" s="361">
        <f t="shared" si="6"/>
        <v>0</v>
      </c>
      <c r="L28" s="361">
        <f t="shared" si="6"/>
        <v>0</v>
      </c>
      <c r="M28" s="361">
        <f t="shared" si="6"/>
        <v>420000</v>
      </c>
      <c r="N28" s="361"/>
      <c r="O28" s="361"/>
      <c r="P28" s="56" t="s">
        <v>174</v>
      </c>
      <c r="Q28" s="361">
        <f t="shared" ref="Q28:W29" si="7">Q13+Q17+Q21+Q25</f>
        <v>53540000</v>
      </c>
      <c r="R28" s="361">
        <f t="shared" si="7"/>
        <v>68532919</v>
      </c>
      <c r="S28" s="361">
        <f t="shared" si="7"/>
        <v>895344000</v>
      </c>
      <c r="T28" s="361">
        <f t="shared" si="7"/>
        <v>971417994</v>
      </c>
      <c r="U28" s="361">
        <f t="shared" si="7"/>
        <v>1092288000</v>
      </c>
      <c r="V28" s="361">
        <f>V13+V17+V21+V25</f>
        <v>1692989014</v>
      </c>
      <c r="W28" s="361">
        <f t="shared" si="7"/>
        <v>4458000</v>
      </c>
      <c r="X28" s="361">
        <f>X13+X17+X21+X25</f>
        <v>120000000</v>
      </c>
      <c r="Y28" s="50">
        <f>SUM(U28+W28)</f>
        <v>1096746000</v>
      </c>
      <c r="Z28" s="50">
        <f>SUM(V28+X28)</f>
        <v>1812989014</v>
      </c>
      <c r="AA28" s="51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</row>
    <row r="29" spans="1:54" s="47" customFormat="1" ht="54" customHeight="1" thickBot="1" x14ac:dyDescent="0.3">
      <c r="A29" s="362" t="s">
        <v>175</v>
      </c>
      <c r="B29" s="54">
        <f>B14+B18+B22+B26</f>
        <v>0</v>
      </c>
      <c r="C29" s="54">
        <f>C14+C18+C22+C26</f>
        <v>0</v>
      </c>
      <c r="D29" s="54">
        <f t="shared" ref="D29:O29" si="8">D14+D18+D22+D26</f>
        <v>0</v>
      </c>
      <c r="E29" s="54">
        <f t="shared" si="8"/>
        <v>0</v>
      </c>
      <c r="F29" s="54">
        <f t="shared" si="8"/>
        <v>0</v>
      </c>
      <c r="G29" s="54">
        <f t="shared" si="8"/>
        <v>0</v>
      </c>
      <c r="H29" s="54">
        <f>H14+H18+H22+H26</f>
        <v>8983000</v>
      </c>
      <c r="I29" s="54">
        <f>I14+I18+I22+I26</f>
        <v>8983000</v>
      </c>
      <c r="J29" s="54">
        <f t="shared" si="8"/>
        <v>0</v>
      </c>
      <c r="K29" s="54">
        <f t="shared" si="6"/>
        <v>0</v>
      </c>
      <c r="L29" s="54">
        <f t="shared" si="8"/>
        <v>0</v>
      </c>
      <c r="M29" s="54">
        <f t="shared" si="6"/>
        <v>0</v>
      </c>
      <c r="N29" s="54">
        <f t="shared" si="8"/>
        <v>0</v>
      </c>
      <c r="O29" s="54">
        <f t="shared" si="8"/>
        <v>0</v>
      </c>
      <c r="P29" s="362" t="s">
        <v>175</v>
      </c>
      <c r="Q29" s="361">
        <f t="shared" si="7"/>
        <v>0</v>
      </c>
      <c r="R29" s="361">
        <f t="shared" si="7"/>
        <v>477668</v>
      </c>
      <c r="S29" s="361">
        <f t="shared" si="7"/>
        <v>28661000</v>
      </c>
      <c r="T29" s="361">
        <f t="shared" si="7"/>
        <v>27758575</v>
      </c>
      <c r="U29" s="361">
        <f t="shared" si="7"/>
        <v>37644000</v>
      </c>
      <c r="V29" s="361">
        <f>V14+V18+V22+V26</f>
        <v>37219243</v>
      </c>
      <c r="W29" s="361">
        <f t="shared" si="7"/>
        <v>0</v>
      </c>
      <c r="X29" s="361">
        <f>X14+X18+X22+X26</f>
        <v>0</v>
      </c>
      <c r="Y29" s="50">
        <f>SUM(U29+W29)</f>
        <v>37644000</v>
      </c>
      <c r="Z29" s="50">
        <f>SUM(V29+X29)</f>
        <v>37219243</v>
      </c>
      <c r="AA29" s="51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</row>
    <row r="30" spans="1:54" s="47" customFormat="1" ht="32.25" thickBot="1" x14ac:dyDescent="0.3">
      <c r="A30" s="428" t="s">
        <v>176</v>
      </c>
      <c r="B30" s="429">
        <f>B28+B29</f>
        <v>4000000</v>
      </c>
      <c r="C30" s="429">
        <f>C28+C29</f>
        <v>533379626</v>
      </c>
      <c r="D30" s="429">
        <f t="shared" ref="D30:V30" si="9">D28+D29</f>
        <v>0</v>
      </c>
      <c r="E30" s="429">
        <f t="shared" si="9"/>
        <v>120000000</v>
      </c>
      <c r="F30" s="429">
        <f t="shared" si="9"/>
        <v>0</v>
      </c>
      <c r="G30" s="429">
        <f t="shared" si="9"/>
        <v>0</v>
      </c>
      <c r="H30" s="429">
        <f t="shared" si="9"/>
        <v>152845000</v>
      </c>
      <c r="I30" s="429">
        <f t="shared" si="9"/>
        <v>128221475</v>
      </c>
      <c r="J30" s="429">
        <f t="shared" si="9"/>
        <v>0</v>
      </c>
      <c r="K30" s="429">
        <f t="shared" si="9"/>
        <v>0</v>
      </c>
      <c r="L30" s="429">
        <f t="shared" si="9"/>
        <v>0</v>
      </c>
      <c r="M30" s="429">
        <f t="shared" si="9"/>
        <v>420000</v>
      </c>
      <c r="N30" s="429">
        <f t="shared" si="9"/>
        <v>0</v>
      </c>
      <c r="O30" s="429">
        <f t="shared" si="9"/>
        <v>0</v>
      </c>
      <c r="P30" s="428" t="s">
        <v>176</v>
      </c>
      <c r="Q30" s="429">
        <f>Q28+Q29</f>
        <v>53540000</v>
      </c>
      <c r="R30" s="429">
        <f>R28+R29</f>
        <v>69010587</v>
      </c>
      <c r="S30" s="429">
        <f t="shared" si="9"/>
        <v>924005000</v>
      </c>
      <c r="T30" s="429">
        <f t="shared" si="9"/>
        <v>999176569</v>
      </c>
      <c r="U30" s="429">
        <f t="shared" si="9"/>
        <v>1129932000</v>
      </c>
      <c r="V30" s="429">
        <f t="shared" si="9"/>
        <v>1730208257</v>
      </c>
      <c r="W30" s="429">
        <f>W28+W29</f>
        <v>4458000</v>
      </c>
      <c r="X30" s="429">
        <f>X28+X29</f>
        <v>120000000</v>
      </c>
      <c r="Y30" s="429">
        <f>Y28+Y29</f>
        <v>1134390000</v>
      </c>
      <c r="Z30" s="429">
        <f>Z28+Z29</f>
        <v>1850208257</v>
      </c>
      <c r="AA30" s="51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</row>
    <row r="31" spans="1:54" s="47" customFormat="1" ht="24.75" customHeight="1" x14ac:dyDescent="0.25">
      <c r="A31" s="43" t="s">
        <v>177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43" t="s">
        <v>177</v>
      </c>
      <c r="Q31" s="54"/>
      <c r="R31" s="54"/>
      <c r="S31" s="54"/>
      <c r="T31" s="54"/>
      <c r="U31" s="54"/>
      <c r="V31" s="54"/>
      <c r="W31" s="54"/>
      <c r="X31" s="54"/>
      <c r="Y31" s="55"/>
      <c r="Z31" s="55"/>
      <c r="AA31" s="51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</row>
    <row r="32" spans="1:54" s="47" customFormat="1" ht="24.75" customHeight="1" x14ac:dyDescent="0.25">
      <c r="A32" s="56" t="s">
        <v>78</v>
      </c>
      <c r="B32" s="54"/>
      <c r="C32" s="54">
        <v>4849641</v>
      </c>
      <c r="D32" s="54"/>
      <c r="E32" s="54"/>
      <c r="F32" s="54"/>
      <c r="G32" s="54"/>
      <c r="H32" s="54">
        <v>12000000</v>
      </c>
      <c r="I32" s="54">
        <v>12000000</v>
      </c>
      <c r="J32" s="54"/>
      <c r="K32" s="54"/>
      <c r="L32" s="54"/>
      <c r="M32" s="54"/>
      <c r="N32" s="54"/>
      <c r="O32" s="54"/>
      <c r="P32" s="56" t="s">
        <v>78</v>
      </c>
      <c r="Q32" s="54"/>
      <c r="R32" s="54">
        <f>5213516</f>
        <v>5213516</v>
      </c>
      <c r="S32" s="54">
        <v>309047000</v>
      </c>
      <c r="T32" s="54">
        <f>309047000+196542+169580-2290106</f>
        <v>307123016</v>
      </c>
      <c r="U32" s="49">
        <f t="shared" ref="U32:V34" si="10">SUM(B32+F32+H32+L32+S32)</f>
        <v>321047000</v>
      </c>
      <c r="V32" s="49">
        <f>SUM(C32+G32+I32+M32+T32+R32)</f>
        <v>329186173</v>
      </c>
      <c r="W32" s="49">
        <f t="shared" ref="W32:X34" si="11">SUM(D32+J32+N32)</f>
        <v>0</v>
      </c>
      <c r="X32" s="49">
        <f t="shared" si="11"/>
        <v>0</v>
      </c>
      <c r="Y32" s="50">
        <f t="shared" ref="Y32:Y34" si="12">SUM(U32+W32)</f>
        <v>321047000</v>
      </c>
      <c r="Z32" s="50">
        <f>SUM(V32:X32)</f>
        <v>329186173</v>
      </c>
      <c r="AA32" s="51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</row>
    <row r="33" spans="1:54" s="47" customFormat="1" ht="24.75" customHeight="1" x14ac:dyDescent="0.25">
      <c r="A33" s="52" t="s">
        <v>98</v>
      </c>
      <c r="B33" s="53"/>
      <c r="C33" s="53">
        <v>196776076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2" t="s">
        <v>98</v>
      </c>
      <c r="Q33" s="53"/>
      <c r="R33" s="53"/>
      <c r="S33" s="53"/>
      <c r="T33" s="53"/>
      <c r="U33" s="49">
        <f t="shared" si="10"/>
        <v>0</v>
      </c>
      <c r="V33" s="49">
        <f t="shared" si="10"/>
        <v>196776076</v>
      </c>
      <c r="W33" s="49">
        <f t="shared" si="11"/>
        <v>0</v>
      </c>
      <c r="X33" s="49">
        <f t="shared" si="11"/>
        <v>0</v>
      </c>
      <c r="Y33" s="50">
        <f t="shared" si="12"/>
        <v>0</v>
      </c>
      <c r="Z33" s="50">
        <f t="shared" ref="Z33:Z34" si="13">SUM(V33:X33)</f>
        <v>196776076</v>
      </c>
      <c r="AA33" s="51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</row>
    <row r="34" spans="1:54" s="62" customFormat="1" ht="24.75" customHeight="1" thickBot="1" x14ac:dyDescent="0.3">
      <c r="A34" s="57" t="s">
        <v>178</v>
      </c>
      <c r="B34" s="58"/>
      <c r="C34" s="58"/>
      <c r="D34" s="58"/>
      <c r="E34" s="58"/>
      <c r="F34" s="58">
        <v>40000</v>
      </c>
      <c r="G34" s="58">
        <v>40000</v>
      </c>
      <c r="H34" s="58"/>
      <c r="I34" s="58"/>
      <c r="J34" s="58"/>
      <c r="K34" s="58"/>
      <c r="L34" s="58"/>
      <c r="M34" s="58"/>
      <c r="N34" s="58"/>
      <c r="O34" s="58"/>
      <c r="P34" s="57" t="s">
        <v>178</v>
      </c>
      <c r="Q34" s="58"/>
      <c r="R34" s="58"/>
      <c r="S34" s="58"/>
      <c r="T34" s="58"/>
      <c r="U34" s="237">
        <f t="shared" si="10"/>
        <v>40000</v>
      </c>
      <c r="V34" s="237">
        <f t="shared" si="10"/>
        <v>40000</v>
      </c>
      <c r="W34" s="237">
        <f t="shared" si="11"/>
        <v>0</v>
      </c>
      <c r="X34" s="237">
        <f t="shared" si="11"/>
        <v>0</v>
      </c>
      <c r="Y34" s="50">
        <f t="shared" si="12"/>
        <v>40000</v>
      </c>
      <c r="Z34" s="363">
        <f t="shared" si="13"/>
        <v>40000</v>
      </c>
      <c r="AA34" s="60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</row>
    <row r="35" spans="1:54" s="47" customFormat="1" ht="27.75" customHeight="1" thickBot="1" x14ac:dyDescent="0.3">
      <c r="A35" s="428" t="s">
        <v>179</v>
      </c>
      <c r="B35" s="429">
        <f>SUM(B32:B34)</f>
        <v>0</v>
      </c>
      <c r="C35" s="429">
        <f>SUM(C32:C34)</f>
        <v>201625717</v>
      </c>
      <c r="D35" s="429">
        <f t="shared" ref="D35:X35" si="14">SUM(D32:D34)</f>
        <v>0</v>
      </c>
      <c r="E35" s="429">
        <f t="shared" si="14"/>
        <v>0</v>
      </c>
      <c r="F35" s="429">
        <f t="shared" si="14"/>
        <v>40000</v>
      </c>
      <c r="G35" s="429">
        <f t="shared" si="14"/>
        <v>40000</v>
      </c>
      <c r="H35" s="429">
        <f t="shared" si="14"/>
        <v>12000000</v>
      </c>
      <c r="I35" s="429">
        <f t="shared" si="14"/>
        <v>12000000</v>
      </c>
      <c r="J35" s="429">
        <f t="shared" si="14"/>
        <v>0</v>
      </c>
      <c r="K35" s="429">
        <f t="shared" si="14"/>
        <v>0</v>
      </c>
      <c r="L35" s="429">
        <f t="shared" si="14"/>
        <v>0</v>
      </c>
      <c r="M35" s="429">
        <f t="shared" si="14"/>
        <v>0</v>
      </c>
      <c r="N35" s="429">
        <f t="shared" si="14"/>
        <v>0</v>
      </c>
      <c r="O35" s="429">
        <f t="shared" si="14"/>
        <v>0</v>
      </c>
      <c r="P35" s="428" t="s">
        <v>179</v>
      </c>
      <c r="Q35" s="429">
        <f t="shared" si="14"/>
        <v>0</v>
      </c>
      <c r="R35" s="429">
        <f t="shared" si="14"/>
        <v>5213516</v>
      </c>
      <c r="S35" s="429">
        <f t="shared" si="14"/>
        <v>309047000</v>
      </c>
      <c r="T35" s="429">
        <f t="shared" si="14"/>
        <v>307123016</v>
      </c>
      <c r="U35" s="429">
        <f t="shared" si="14"/>
        <v>321087000</v>
      </c>
      <c r="V35" s="429">
        <f t="shared" si="14"/>
        <v>526002249</v>
      </c>
      <c r="W35" s="429">
        <f t="shared" si="14"/>
        <v>0</v>
      </c>
      <c r="X35" s="429">
        <f t="shared" si="14"/>
        <v>0</v>
      </c>
      <c r="Y35" s="429">
        <f>SUM(Y32:Y34)</f>
        <v>321087000</v>
      </c>
      <c r="Z35" s="429">
        <f>SUM(Z32:Z34)</f>
        <v>526002249</v>
      </c>
      <c r="AA35" s="51"/>
      <c r="AB35" s="430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</row>
    <row r="36" spans="1:54" s="47" customFormat="1" ht="16.5" thickBot="1" x14ac:dyDescent="0.3">
      <c r="A36" s="364" t="s">
        <v>180</v>
      </c>
      <c r="B36" s="365">
        <f>B28+B32</f>
        <v>4000000</v>
      </c>
      <c r="C36" s="365">
        <f>C28+C32</f>
        <v>538229267</v>
      </c>
      <c r="D36" s="365">
        <f t="shared" ref="D36:G36" si="15">SUM(D28,D32)</f>
        <v>0</v>
      </c>
      <c r="E36" s="365">
        <f t="shared" si="15"/>
        <v>120000000</v>
      </c>
      <c r="F36" s="365">
        <f t="shared" si="15"/>
        <v>0</v>
      </c>
      <c r="G36" s="365">
        <f t="shared" si="15"/>
        <v>0</v>
      </c>
      <c r="H36" s="365">
        <f>SUM(H28,H32)</f>
        <v>155862000</v>
      </c>
      <c r="I36" s="365">
        <f>SUM(I28,I32)</f>
        <v>131238475</v>
      </c>
      <c r="J36" s="365">
        <f>J28+J32</f>
        <v>0</v>
      </c>
      <c r="K36" s="365">
        <f>K28+K32</f>
        <v>0</v>
      </c>
      <c r="L36" s="55">
        <f>SUM(L28,L32)</f>
        <v>0</v>
      </c>
      <c r="M36" s="55">
        <f>SUM(M28,M32)</f>
        <v>420000</v>
      </c>
      <c r="N36" s="55"/>
      <c r="O36" s="55"/>
      <c r="P36" s="364" t="s">
        <v>180</v>
      </c>
      <c r="Q36" s="55">
        <f t="shared" ref="Q36:X37" si="16">SUM(Q28,Q32)</f>
        <v>53540000</v>
      </c>
      <c r="R36" s="55">
        <f t="shared" si="16"/>
        <v>73746435</v>
      </c>
      <c r="S36" s="55">
        <f t="shared" si="16"/>
        <v>1204391000</v>
      </c>
      <c r="T36" s="55">
        <f t="shared" si="16"/>
        <v>1278541010</v>
      </c>
      <c r="U36" s="55">
        <f t="shared" si="16"/>
        <v>1413335000</v>
      </c>
      <c r="V36" s="55">
        <f>SUM(V28,V32)</f>
        <v>2022175187</v>
      </c>
      <c r="W36" s="55">
        <f t="shared" si="16"/>
        <v>4458000</v>
      </c>
      <c r="X36" s="55">
        <f t="shared" si="16"/>
        <v>120000000</v>
      </c>
      <c r="Y36" s="50">
        <f>SUM(U36+W36)</f>
        <v>1417793000</v>
      </c>
      <c r="Z36" s="50">
        <f>SUM(V36+X36)</f>
        <v>2142175187</v>
      </c>
      <c r="AA36" s="51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</row>
    <row r="37" spans="1:54" ht="32.25" thickBot="1" x14ac:dyDescent="0.3">
      <c r="A37" s="63" t="s">
        <v>181</v>
      </c>
      <c r="B37" s="55">
        <f>B29+B33</f>
        <v>0</v>
      </c>
      <c r="C37" s="55">
        <f>C29+C33</f>
        <v>196776076</v>
      </c>
      <c r="D37" s="55">
        <f t="shared" ref="D37:O37" si="17">D29+D33</f>
        <v>0</v>
      </c>
      <c r="E37" s="55">
        <f t="shared" si="17"/>
        <v>0</v>
      </c>
      <c r="F37" s="55">
        <f t="shared" si="17"/>
        <v>0</v>
      </c>
      <c r="G37" s="55">
        <f t="shared" si="17"/>
        <v>0</v>
      </c>
      <c r="H37" s="55">
        <f>H29+H33</f>
        <v>8983000</v>
      </c>
      <c r="I37" s="55">
        <f>I29+I33</f>
        <v>8983000</v>
      </c>
      <c r="J37" s="55">
        <f t="shared" si="17"/>
        <v>0</v>
      </c>
      <c r="K37" s="55">
        <f t="shared" si="17"/>
        <v>0</v>
      </c>
      <c r="L37" s="64">
        <f t="shared" si="17"/>
        <v>0</v>
      </c>
      <c r="M37" s="64">
        <f t="shared" si="17"/>
        <v>0</v>
      </c>
      <c r="N37" s="64">
        <f t="shared" si="17"/>
        <v>0</v>
      </c>
      <c r="O37" s="64">
        <f t="shared" si="17"/>
        <v>0</v>
      </c>
      <c r="P37" s="63" t="s">
        <v>181</v>
      </c>
      <c r="Q37" s="64">
        <f t="shared" si="16"/>
        <v>0</v>
      </c>
      <c r="R37" s="64">
        <f t="shared" si="16"/>
        <v>477668</v>
      </c>
      <c r="S37" s="64">
        <f t="shared" si="16"/>
        <v>28661000</v>
      </c>
      <c r="T37" s="64">
        <f t="shared" si="16"/>
        <v>27758575</v>
      </c>
      <c r="U37" s="64">
        <f t="shared" si="16"/>
        <v>37644000</v>
      </c>
      <c r="V37" s="64">
        <f>SUM(V29,V33)</f>
        <v>233995319</v>
      </c>
      <c r="W37" s="65">
        <f>SUM(D37+J37+N37)</f>
        <v>0</v>
      </c>
      <c r="X37" s="65">
        <f>SUM(E37+K37+O37)</f>
        <v>0</v>
      </c>
      <c r="Y37" s="55">
        <f t="shared" ref="Y37:Y38" si="18">SUM(U37+W37)</f>
        <v>37644000</v>
      </c>
      <c r="Z37" s="50">
        <f>SUM(V37+X37)</f>
        <v>233995319</v>
      </c>
      <c r="AA37" s="51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1:54" ht="32.25" thickBot="1" x14ac:dyDescent="0.3">
      <c r="A38" s="366" t="s">
        <v>182</v>
      </c>
      <c r="B38" s="65">
        <f>SUM(B34)</f>
        <v>0</v>
      </c>
      <c r="C38" s="65">
        <f>SUM(C34)</f>
        <v>0</v>
      </c>
      <c r="D38" s="65">
        <f t="shared" ref="D38:X38" si="19">SUM(D34)</f>
        <v>0</v>
      </c>
      <c r="E38" s="65">
        <f t="shared" si="19"/>
        <v>0</v>
      </c>
      <c r="F38" s="65">
        <f t="shared" si="19"/>
        <v>40000</v>
      </c>
      <c r="G38" s="65">
        <f t="shared" si="19"/>
        <v>40000</v>
      </c>
      <c r="H38" s="65">
        <f t="shared" si="19"/>
        <v>0</v>
      </c>
      <c r="I38" s="65">
        <f t="shared" si="19"/>
        <v>0</v>
      </c>
      <c r="J38" s="65">
        <f t="shared" si="19"/>
        <v>0</v>
      </c>
      <c r="K38" s="65">
        <f t="shared" si="19"/>
        <v>0</v>
      </c>
      <c r="L38" s="65">
        <f t="shared" si="19"/>
        <v>0</v>
      </c>
      <c r="M38" s="65">
        <f t="shared" si="19"/>
        <v>0</v>
      </c>
      <c r="N38" s="65">
        <f t="shared" si="19"/>
        <v>0</v>
      </c>
      <c r="O38" s="65">
        <f t="shared" si="19"/>
        <v>0</v>
      </c>
      <c r="P38" s="366" t="s">
        <v>182</v>
      </c>
      <c r="Q38" s="65">
        <f t="shared" si="19"/>
        <v>0</v>
      </c>
      <c r="R38" s="65">
        <f t="shared" si="19"/>
        <v>0</v>
      </c>
      <c r="S38" s="65">
        <f t="shared" si="19"/>
        <v>0</v>
      </c>
      <c r="T38" s="65">
        <f t="shared" si="19"/>
        <v>0</v>
      </c>
      <c r="U38" s="65">
        <f t="shared" si="19"/>
        <v>40000</v>
      </c>
      <c r="V38" s="65">
        <f t="shared" si="19"/>
        <v>40000</v>
      </c>
      <c r="W38" s="65">
        <f t="shared" si="19"/>
        <v>0</v>
      </c>
      <c r="X38" s="65">
        <f t="shared" si="19"/>
        <v>0</v>
      </c>
      <c r="Y38" s="64">
        <f t="shared" si="18"/>
        <v>40000</v>
      </c>
      <c r="Z38" s="65">
        <f t="shared" ref="Z38" si="20">SUM(Z34)</f>
        <v>40000</v>
      </c>
      <c r="AA38" s="51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1:54" s="241" customFormat="1" ht="26.25" customHeight="1" thickBot="1" x14ac:dyDescent="0.3">
      <c r="A39" s="436" t="s">
        <v>183</v>
      </c>
      <c r="B39" s="437">
        <f>B36+B37+B38</f>
        <v>4000000</v>
      </c>
      <c r="C39" s="437">
        <f>C36+C37+C38</f>
        <v>735005343</v>
      </c>
      <c r="D39" s="437">
        <f t="shared" ref="D39:X39" si="21">D36+D37+D38</f>
        <v>0</v>
      </c>
      <c r="E39" s="437">
        <f t="shared" si="21"/>
        <v>120000000</v>
      </c>
      <c r="F39" s="437">
        <f t="shared" si="21"/>
        <v>40000</v>
      </c>
      <c r="G39" s="437">
        <f t="shared" si="21"/>
        <v>40000</v>
      </c>
      <c r="H39" s="437">
        <f>H36+H37+H38</f>
        <v>164845000</v>
      </c>
      <c r="I39" s="437">
        <f>I36+I37+I38</f>
        <v>140221475</v>
      </c>
      <c r="J39" s="437">
        <f t="shared" si="21"/>
        <v>0</v>
      </c>
      <c r="K39" s="437">
        <f t="shared" si="21"/>
        <v>0</v>
      </c>
      <c r="L39" s="437">
        <f t="shared" si="21"/>
        <v>0</v>
      </c>
      <c r="M39" s="437">
        <f t="shared" si="21"/>
        <v>420000</v>
      </c>
      <c r="N39" s="437">
        <f t="shared" si="21"/>
        <v>0</v>
      </c>
      <c r="O39" s="437">
        <f t="shared" si="21"/>
        <v>0</v>
      </c>
      <c r="P39" s="436" t="s">
        <v>183</v>
      </c>
      <c r="Q39" s="437">
        <f t="shared" si="21"/>
        <v>53540000</v>
      </c>
      <c r="R39" s="437">
        <f t="shared" si="21"/>
        <v>74224103</v>
      </c>
      <c r="S39" s="437">
        <f t="shared" si="21"/>
        <v>1233052000</v>
      </c>
      <c r="T39" s="437">
        <f t="shared" si="21"/>
        <v>1306299585</v>
      </c>
      <c r="U39" s="437">
        <f t="shared" si="21"/>
        <v>1451019000</v>
      </c>
      <c r="V39" s="437">
        <f t="shared" si="21"/>
        <v>2256210506</v>
      </c>
      <c r="W39" s="437">
        <f t="shared" si="21"/>
        <v>4458000</v>
      </c>
      <c r="X39" s="437">
        <f t="shared" si="21"/>
        <v>120000000</v>
      </c>
      <c r="Y39" s="437">
        <f>Y36+Y37+Y38</f>
        <v>1455477000</v>
      </c>
      <c r="Z39" s="437">
        <f>Z36+Z37+Z38</f>
        <v>2376210506</v>
      </c>
      <c r="AA39" s="430"/>
      <c r="AB39" s="438"/>
      <c r="AC39" s="425"/>
      <c r="AD39" s="425"/>
      <c r="AE39" s="425"/>
      <c r="AF39" s="425"/>
      <c r="AG39" s="425"/>
      <c r="AH39" s="425"/>
      <c r="AI39" s="425"/>
      <c r="AJ39" s="425"/>
      <c r="AK39" s="425"/>
      <c r="AL39" s="425"/>
      <c r="AM39" s="425"/>
      <c r="AN39" s="425"/>
      <c r="AO39" s="425"/>
      <c r="AP39" s="425"/>
      <c r="AQ39" s="425"/>
      <c r="AR39" s="425"/>
      <c r="AS39" s="425"/>
      <c r="AT39" s="425"/>
      <c r="AU39" s="425"/>
      <c r="AV39" s="425"/>
      <c r="AW39" s="425"/>
      <c r="AX39" s="425"/>
      <c r="AY39" s="425"/>
      <c r="AZ39" s="425"/>
      <c r="BA39" s="425"/>
      <c r="BB39" s="425"/>
    </row>
    <row r="40" spans="1:54" ht="15.75" thickTop="1" x14ac:dyDescent="0.25"/>
  </sheetData>
  <mergeCells count="22">
    <mergeCell ref="U9:Z9"/>
    <mergeCell ref="Q10:R10"/>
    <mergeCell ref="S10:T10"/>
    <mergeCell ref="U10:V10"/>
    <mergeCell ref="W10:X10"/>
    <mergeCell ref="Y10:Z10"/>
    <mergeCell ref="A1:AB1"/>
    <mergeCell ref="A5:O5"/>
    <mergeCell ref="P5:Z5"/>
    <mergeCell ref="W7:Y7"/>
    <mergeCell ref="A8:A11"/>
    <mergeCell ref="P8:P11"/>
    <mergeCell ref="Q8:T8"/>
    <mergeCell ref="U8:Z8"/>
    <mergeCell ref="B9:C10"/>
    <mergeCell ref="D9:E10"/>
    <mergeCell ref="F9:G10"/>
    <mergeCell ref="H9:I10"/>
    <mergeCell ref="J9:K10"/>
    <mergeCell ref="L9:M10"/>
    <mergeCell ref="N9:O10"/>
    <mergeCell ref="Q9:T9"/>
  </mergeCells>
  <pageMargins left="0.7" right="0.7" top="0.75" bottom="0.75" header="0.3" footer="0.3"/>
  <pageSetup paperSize="9" scale="49" orientation="landscape" horizontalDpi="300" verticalDpi="300" r:id="rId1"/>
  <colBreaks count="1" manualBreakCount="1">
    <brk id="15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3"/>
  <sheetViews>
    <sheetView view="pageBreakPreview" zoomScale="93" zoomScaleSheetLayoutView="93" workbookViewId="0"/>
  </sheetViews>
  <sheetFormatPr defaultRowHeight="15" x14ac:dyDescent="0.25"/>
  <cols>
    <col min="1" max="1" width="26.140625" style="36" customWidth="1"/>
    <col min="2" max="3" width="15.5703125" style="76" customWidth="1"/>
    <col min="4" max="7" width="15.5703125" style="36" customWidth="1"/>
    <col min="8" max="9" width="12" style="36" customWidth="1"/>
    <col min="10" max="10" width="13.85546875" style="36" customWidth="1"/>
    <col min="11" max="11" width="16.140625" style="36" customWidth="1"/>
    <col min="12" max="12" width="12" style="36" customWidth="1"/>
    <col min="13" max="13" width="14.85546875" style="36" customWidth="1"/>
    <col min="14" max="14" width="12" style="36" customWidth="1"/>
    <col min="15" max="15" width="14" style="36" customWidth="1"/>
    <col min="16" max="19" width="12" style="36" customWidth="1"/>
    <col min="20" max="25" width="17.28515625" style="36" customWidth="1"/>
    <col min="26" max="26" width="13.5703125" style="36" customWidth="1"/>
    <col min="27" max="27" width="13.28515625" style="36" bestFit="1" customWidth="1"/>
    <col min="28" max="30" width="13.5703125" style="36" customWidth="1"/>
    <col min="31" max="31" width="14.28515625" style="36" customWidth="1"/>
    <col min="32" max="34" width="13.5703125" style="36" customWidth="1"/>
    <col min="35" max="16384" width="9.140625" style="36"/>
  </cols>
  <sheetData>
    <row r="1" spans="1:66" s="74" customFormat="1" ht="15.75" x14ac:dyDescent="0.25">
      <c r="A1" s="644" t="s">
        <v>649</v>
      </c>
      <c r="B1" s="73"/>
      <c r="C1" s="73"/>
    </row>
    <row r="2" spans="1:66" ht="15.75" x14ac:dyDescent="0.25">
      <c r="A2" s="75"/>
    </row>
    <row r="3" spans="1:66" ht="15.75" x14ac:dyDescent="0.25">
      <c r="A3" s="75"/>
    </row>
    <row r="4" spans="1:66" ht="15.75" x14ac:dyDescent="0.25">
      <c r="A4" s="75"/>
    </row>
    <row r="5" spans="1:66" ht="19.5" x14ac:dyDescent="0.35">
      <c r="A5" s="787" t="s">
        <v>245</v>
      </c>
      <c r="B5" s="787"/>
      <c r="C5" s="787"/>
      <c r="D5" s="787"/>
      <c r="E5" s="787"/>
      <c r="F5" s="787"/>
      <c r="G5" s="787"/>
      <c r="H5" s="787"/>
      <c r="I5" s="787"/>
      <c r="J5" s="787"/>
      <c r="K5" s="787"/>
      <c r="L5" s="787"/>
      <c r="M5" s="787"/>
      <c r="N5" s="787"/>
      <c r="O5" s="787"/>
      <c r="P5" s="787"/>
      <c r="Q5" s="787"/>
      <c r="R5" s="787"/>
      <c r="S5" s="787"/>
      <c r="T5" s="787"/>
      <c r="U5" s="787"/>
      <c r="V5" s="787"/>
      <c r="W5" s="787"/>
      <c r="X5" s="787"/>
      <c r="Y5" s="640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pans="1:66" x14ac:dyDescent="0.25">
      <c r="A6" s="78"/>
    </row>
    <row r="7" spans="1:66" x14ac:dyDescent="0.25">
      <c r="A7" s="78"/>
    </row>
    <row r="8" spans="1:66" ht="15.75" x14ac:dyDescent="0.25">
      <c r="A8" s="79" t="s">
        <v>188</v>
      </c>
      <c r="AA8" s="789"/>
      <c r="AB8" s="789"/>
      <c r="AC8" s="789"/>
      <c r="AD8" s="789"/>
      <c r="AE8" s="789"/>
      <c r="AF8" s="789"/>
      <c r="AG8" s="789"/>
      <c r="AH8" s="789"/>
    </row>
    <row r="9" spans="1:66" customFormat="1" ht="15.75" x14ac:dyDescent="0.25">
      <c r="A9" s="634"/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</row>
    <row r="10" spans="1:66" customFormat="1" ht="16.5" thickBot="1" x14ac:dyDescent="0.3">
      <c r="A10" s="634"/>
      <c r="B10" s="634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790" t="s">
        <v>5</v>
      </c>
      <c r="W10" s="790"/>
      <c r="X10" s="790"/>
      <c r="Y10" s="639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</row>
    <row r="11" spans="1:66" s="424" customFormat="1" ht="13.5" customHeight="1" thickBot="1" x14ac:dyDescent="0.25">
      <c r="A11" s="788" t="s">
        <v>164</v>
      </c>
      <c r="B11" s="676" t="s">
        <v>67</v>
      </c>
      <c r="C11" s="676" t="s">
        <v>67</v>
      </c>
      <c r="D11" s="676" t="s">
        <v>68</v>
      </c>
      <c r="E11" s="676" t="s">
        <v>68</v>
      </c>
      <c r="F11" s="676" t="s">
        <v>69</v>
      </c>
      <c r="G11" s="676" t="s">
        <v>69</v>
      </c>
      <c r="H11" s="676" t="s">
        <v>70</v>
      </c>
      <c r="I11" s="676" t="s">
        <v>70</v>
      </c>
      <c r="J11" s="676" t="s">
        <v>71</v>
      </c>
      <c r="K11" s="676" t="s">
        <v>71</v>
      </c>
      <c r="L11" s="676" t="s">
        <v>72</v>
      </c>
      <c r="M11" s="676" t="s">
        <v>72</v>
      </c>
      <c r="N11" s="676" t="s">
        <v>73</v>
      </c>
      <c r="O11" s="676" t="s">
        <v>73</v>
      </c>
      <c r="P11" s="676" t="s">
        <v>74</v>
      </c>
      <c r="Q11" s="676" t="s">
        <v>74</v>
      </c>
      <c r="R11" s="676" t="s">
        <v>189</v>
      </c>
      <c r="S11" s="676" t="s">
        <v>189</v>
      </c>
      <c r="T11" s="778" t="s">
        <v>427</v>
      </c>
      <c r="U11" s="778"/>
      <c r="V11" s="778"/>
      <c r="W11" s="778"/>
      <c r="X11" s="778"/>
      <c r="Y11" s="778"/>
      <c r="Z11" s="439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23"/>
      <c r="BJ11" s="423"/>
      <c r="BK11" s="423"/>
      <c r="BL11" s="423"/>
      <c r="BM11" s="423"/>
      <c r="BN11" s="423"/>
    </row>
    <row r="12" spans="1:66" s="426" customFormat="1" ht="30" customHeight="1" thickBot="1" x14ac:dyDescent="0.3">
      <c r="A12" s="788"/>
      <c r="B12" s="786" t="s">
        <v>42</v>
      </c>
      <c r="C12" s="786"/>
      <c r="D12" s="786" t="s">
        <v>43</v>
      </c>
      <c r="E12" s="786"/>
      <c r="F12" s="786" t="s">
        <v>44</v>
      </c>
      <c r="G12" s="786"/>
      <c r="H12" s="786" t="s">
        <v>53</v>
      </c>
      <c r="I12" s="786"/>
      <c r="J12" s="786" t="s">
        <v>45</v>
      </c>
      <c r="K12" s="786"/>
      <c r="L12" s="786" t="s">
        <v>47</v>
      </c>
      <c r="M12" s="786"/>
      <c r="N12" s="786" t="s">
        <v>46</v>
      </c>
      <c r="O12" s="786"/>
      <c r="P12" s="786" t="s">
        <v>48</v>
      </c>
      <c r="Q12" s="786"/>
      <c r="R12" s="786" t="s">
        <v>75</v>
      </c>
      <c r="S12" s="786"/>
      <c r="T12" s="786" t="s">
        <v>51</v>
      </c>
      <c r="U12" s="786"/>
      <c r="V12" s="786"/>
      <c r="W12" s="786"/>
      <c r="X12" s="786"/>
      <c r="Y12" s="786"/>
      <c r="Z12" s="440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425"/>
      <c r="AL12" s="425"/>
      <c r="AM12" s="425"/>
      <c r="AN12" s="425"/>
      <c r="AO12" s="425"/>
      <c r="AP12" s="425"/>
      <c r="AQ12" s="425"/>
      <c r="AR12" s="425"/>
      <c r="AS12" s="425"/>
      <c r="AT12" s="425"/>
      <c r="AU12" s="425"/>
      <c r="AV12" s="425"/>
      <c r="AW12" s="425"/>
      <c r="AX12" s="425"/>
      <c r="AY12" s="425"/>
      <c r="AZ12" s="425"/>
      <c r="BA12" s="425"/>
      <c r="BB12" s="425"/>
      <c r="BC12" s="425"/>
      <c r="BD12" s="425"/>
      <c r="BE12" s="425"/>
      <c r="BF12" s="425"/>
      <c r="BG12" s="425"/>
      <c r="BH12" s="425"/>
      <c r="BI12" s="425"/>
      <c r="BJ12" s="425"/>
      <c r="BK12" s="425"/>
      <c r="BL12" s="425"/>
      <c r="BM12" s="425"/>
      <c r="BN12" s="425"/>
    </row>
    <row r="13" spans="1:66" s="426" customFormat="1" ht="12.75" customHeight="1" thickBot="1" x14ac:dyDescent="0.3">
      <c r="A13" s="788"/>
      <c r="B13" s="786"/>
      <c r="C13" s="786"/>
      <c r="D13" s="786"/>
      <c r="E13" s="786"/>
      <c r="F13" s="786"/>
      <c r="G13" s="786"/>
      <c r="H13" s="786"/>
      <c r="I13" s="786"/>
      <c r="J13" s="786"/>
      <c r="K13" s="786"/>
      <c r="L13" s="786"/>
      <c r="M13" s="786"/>
      <c r="N13" s="786"/>
      <c r="O13" s="786"/>
      <c r="P13" s="786"/>
      <c r="Q13" s="786"/>
      <c r="R13" s="786"/>
      <c r="S13" s="786"/>
      <c r="T13" s="786" t="s">
        <v>76</v>
      </c>
      <c r="U13" s="786"/>
      <c r="V13" s="786" t="s">
        <v>77</v>
      </c>
      <c r="W13" s="786"/>
      <c r="X13" s="786" t="s">
        <v>51</v>
      </c>
      <c r="Y13" s="786"/>
      <c r="Z13" s="440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5"/>
      <c r="AO13" s="425"/>
      <c r="AP13" s="425"/>
      <c r="AQ13" s="425"/>
      <c r="AR13" s="425"/>
      <c r="AS13" s="425"/>
      <c r="AT13" s="425"/>
      <c r="AU13" s="425"/>
      <c r="AV13" s="425"/>
      <c r="AW13" s="425"/>
      <c r="AX13" s="425"/>
      <c r="AY13" s="425"/>
      <c r="AZ13" s="425"/>
      <c r="BA13" s="425"/>
      <c r="BB13" s="425"/>
      <c r="BC13" s="425"/>
      <c r="BD13" s="425"/>
      <c r="BE13" s="425"/>
      <c r="BF13" s="425"/>
      <c r="BG13" s="425"/>
      <c r="BH13" s="425"/>
      <c r="BI13" s="425"/>
      <c r="BJ13" s="425"/>
      <c r="BK13" s="425"/>
      <c r="BL13" s="425"/>
      <c r="BM13" s="425"/>
      <c r="BN13" s="425"/>
    </row>
    <row r="14" spans="1:66" s="426" customFormat="1" ht="38.25" customHeight="1" thickBot="1" x14ac:dyDescent="0.3">
      <c r="A14" s="788"/>
      <c r="B14" s="677" t="s">
        <v>312</v>
      </c>
      <c r="C14" s="677" t="s">
        <v>416</v>
      </c>
      <c r="D14" s="677" t="s">
        <v>312</v>
      </c>
      <c r="E14" s="677" t="s">
        <v>416</v>
      </c>
      <c r="F14" s="677" t="s">
        <v>312</v>
      </c>
      <c r="G14" s="677" t="s">
        <v>416</v>
      </c>
      <c r="H14" s="677" t="s">
        <v>312</v>
      </c>
      <c r="I14" s="677" t="s">
        <v>416</v>
      </c>
      <c r="J14" s="677" t="s">
        <v>312</v>
      </c>
      <c r="K14" s="677" t="s">
        <v>416</v>
      </c>
      <c r="L14" s="677" t="s">
        <v>312</v>
      </c>
      <c r="M14" s="677" t="s">
        <v>416</v>
      </c>
      <c r="N14" s="677" t="s">
        <v>312</v>
      </c>
      <c r="O14" s="677" t="s">
        <v>416</v>
      </c>
      <c r="P14" s="677" t="s">
        <v>312</v>
      </c>
      <c r="Q14" s="677" t="s">
        <v>416</v>
      </c>
      <c r="R14" s="677" t="s">
        <v>312</v>
      </c>
      <c r="S14" s="677" t="s">
        <v>416</v>
      </c>
      <c r="T14" s="677" t="s">
        <v>312</v>
      </c>
      <c r="U14" s="677" t="s">
        <v>416</v>
      </c>
      <c r="V14" s="677" t="s">
        <v>312</v>
      </c>
      <c r="W14" s="677" t="s">
        <v>416</v>
      </c>
      <c r="X14" s="677" t="s">
        <v>312</v>
      </c>
      <c r="Y14" s="677" t="s">
        <v>416</v>
      </c>
      <c r="Z14" s="440"/>
      <c r="AA14" s="425"/>
      <c r="AB14" s="425"/>
      <c r="AC14" s="425"/>
      <c r="AD14" s="425"/>
      <c r="AE14" s="425"/>
      <c r="AF14" s="425"/>
      <c r="AG14" s="425"/>
      <c r="AH14" s="425"/>
      <c r="AI14" s="425"/>
      <c r="AJ14" s="425"/>
      <c r="AK14" s="425"/>
      <c r="AL14" s="425"/>
      <c r="AM14" s="425"/>
      <c r="AN14" s="425"/>
      <c r="AO14" s="425"/>
      <c r="AP14" s="425"/>
      <c r="AQ14" s="425"/>
      <c r="AR14" s="425"/>
      <c r="AS14" s="425"/>
      <c r="AT14" s="425"/>
      <c r="AU14" s="425"/>
      <c r="AV14" s="425"/>
      <c r="AW14" s="425"/>
      <c r="AX14" s="425"/>
      <c r="AY14" s="425"/>
      <c r="AZ14" s="425"/>
      <c r="BA14" s="425"/>
      <c r="BB14" s="425"/>
      <c r="BC14" s="425"/>
      <c r="BD14" s="425"/>
      <c r="BE14" s="425"/>
      <c r="BF14" s="425"/>
      <c r="BG14" s="425"/>
      <c r="BH14" s="425"/>
      <c r="BI14" s="425"/>
      <c r="BJ14" s="425"/>
      <c r="BK14" s="425"/>
      <c r="BL14" s="425"/>
      <c r="BM14" s="425"/>
      <c r="BN14" s="425"/>
    </row>
    <row r="15" spans="1:66" s="47" customFormat="1" ht="39.950000000000003" customHeight="1" x14ac:dyDescent="0.25">
      <c r="A15" s="43" t="s">
        <v>190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</row>
    <row r="16" spans="1:66" s="47" customFormat="1" ht="57" customHeight="1" x14ac:dyDescent="0.25">
      <c r="A16" s="48" t="s">
        <v>193</v>
      </c>
      <c r="B16" s="49">
        <f>'[1]8. sz. melléklet'!B44</f>
        <v>769357000</v>
      </c>
      <c r="C16" s="49">
        <f>'[1]8. sz. melléklet'!C44</f>
        <v>1200844415</v>
      </c>
      <c r="D16" s="49">
        <f>'[1]8. sz. melléklet'!D44</f>
        <v>174665000</v>
      </c>
      <c r="E16" s="49">
        <f>'[1]8. sz. melléklet'!E44</f>
        <v>233426008</v>
      </c>
      <c r="F16" s="49">
        <f>'[1]8. sz. melléklet'!F44</f>
        <v>486942000</v>
      </c>
      <c r="G16" s="49">
        <f>'[1]8. sz. melléklet'!G44</f>
        <v>739280017</v>
      </c>
      <c r="H16" s="49">
        <f>'[1]8. sz. melléklet'!H44</f>
        <v>0</v>
      </c>
      <c r="I16" s="49">
        <f>'[1]8. sz. melléklet'!I44</f>
        <v>0</v>
      </c>
      <c r="J16" s="49">
        <f>'[1]8. sz. melléklet'!J44</f>
        <v>0</v>
      </c>
      <c r="K16" s="49">
        <f>'[1]8. sz. melléklet'!K44</f>
        <v>14643721</v>
      </c>
      <c r="L16" s="49">
        <f>'[1]8. sz. melléklet'!L44</f>
        <v>8593000</v>
      </c>
      <c r="M16" s="49">
        <f>'[1]8. sz. melléklet'!M44</f>
        <v>34434945</v>
      </c>
      <c r="N16" s="49">
        <f>'[1]8. sz. melléklet'!N44</f>
        <v>7920000</v>
      </c>
      <c r="O16" s="49">
        <f>'[1]8. sz. melléklet'!O44</f>
        <v>153581400</v>
      </c>
      <c r="P16" s="49">
        <f>'[1]8. sz. melléklet'!P44</f>
        <v>8000000</v>
      </c>
      <c r="Q16" s="49">
        <f>'[1]8. sz. melléklet'!Q44</f>
        <v>0</v>
      </c>
      <c r="R16" s="49"/>
      <c r="S16" s="49"/>
      <c r="T16" s="49">
        <f>SUM(B16+D16+F16+H16+J16)</f>
        <v>1430964000</v>
      </c>
      <c r="U16" s="49">
        <f>SUM(C16+E16+G16+I16+K16)</f>
        <v>2188194161</v>
      </c>
      <c r="V16" s="49">
        <f>SUM(L16+N16+P16+R16)</f>
        <v>24513000</v>
      </c>
      <c r="W16" s="49">
        <f>SUM(M16+O16+Q16+S16)</f>
        <v>188016345</v>
      </c>
      <c r="X16" s="49">
        <f>SUM(T16+V16)</f>
        <v>1455477000</v>
      </c>
      <c r="Y16" s="49">
        <f>SUM(U16+W16)</f>
        <v>2376210506</v>
      </c>
      <c r="Z16" s="68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</row>
    <row r="17" spans="1:66" s="47" customFormat="1" ht="70.5" customHeight="1" x14ac:dyDescent="0.25">
      <c r="A17" s="43" t="s">
        <v>191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54"/>
      <c r="Y17" s="54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</row>
    <row r="18" spans="1:66" s="62" customFormat="1" ht="39.950000000000003" customHeight="1" thickBot="1" x14ac:dyDescent="0.3">
      <c r="A18" s="69" t="s">
        <v>194</v>
      </c>
      <c r="B18" s="59">
        <f>SUM('[1]7. sz. melléklet'!C21)</f>
        <v>46459000</v>
      </c>
      <c r="C18" s="59">
        <f>SUM('[1]7. sz. melléklet'!D21)</f>
        <v>57553708</v>
      </c>
      <c r="D18" s="59">
        <f>SUM('[1]7. sz. melléklet'!C37)</f>
        <v>11655000</v>
      </c>
      <c r="E18" s="59">
        <f>SUM('[1]7. sz. melléklet'!D37)</f>
        <v>14789875</v>
      </c>
      <c r="F18" s="59">
        <f>SUM('[1]7. sz. melléklet'!C127)</f>
        <v>275769000</v>
      </c>
      <c r="G18" s="59">
        <f>SUM('[1]7. sz. melléklet'!D127)</f>
        <v>345198730</v>
      </c>
      <c r="H18" s="59">
        <f>SUM('[1]7. sz. melléklet'!C141)</f>
        <v>58595000</v>
      </c>
      <c r="I18" s="59">
        <f>SUM('[1]7. sz. melléklet'!D141)</f>
        <v>75512000</v>
      </c>
      <c r="J18" s="59">
        <f>SUM('[1]7. sz. melléklet'!C190)</f>
        <v>998451000</v>
      </c>
      <c r="K18" s="59">
        <f>SUM('[1]7. sz. melléklet'!D190)</f>
        <v>3267051849</v>
      </c>
      <c r="L18" s="59">
        <f>SUM('[1]7. sz. melléklet'!C226)</f>
        <v>89207000</v>
      </c>
      <c r="M18" s="59">
        <f>SUM('[1]7. sz. melléklet'!D226)</f>
        <v>505535768</v>
      </c>
      <c r="N18" s="59">
        <f>SUM('[1]7. sz. melléklet'!C243)</f>
        <v>36706000</v>
      </c>
      <c r="O18" s="59">
        <f>SUM('[1]7. sz. melléklet'!D243)</f>
        <v>110018660</v>
      </c>
      <c r="P18" s="59">
        <f>SUM('[1]7. sz. melléklet'!C252)</f>
        <v>27400000</v>
      </c>
      <c r="Q18" s="59">
        <f>SUM('[1]7. sz. melléklet'!D252)</f>
        <v>36437500</v>
      </c>
      <c r="R18" s="59">
        <f>SUM('[1]7. sz. melléklet'!C255)</f>
        <v>52044000</v>
      </c>
      <c r="S18" s="59">
        <f>SUM('[1]7. sz. melléklet'!D255)</f>
        <v>52044365</v>
      </c>
      <c r="T18" s="49">
        <f>SUM(B18+D18+F18+H18+J18)</f>
        <v>1390929000</v>
      </c>
      <c r="U18" s="49">
        <f>SUM(C18+E18+G18+I18+K18)</f>
        <v>3760106162</v>
      </c>
      <c r="V18" s="49">
        <f>SUM(L18+N18+P18+R18)</f>
        <v>205357000</v>
      </c>
      <c r="W18" s="49">
        <f>SUM(M18+O18+Q18+S18)</f>
        <v>704036293</v>
      </c>
      <c r="X18" s="49">
        <f>SUM(T18+V18)</f>
        <v>1596286000</v>
      </c>
      <c r="Y18" s="49">
        <f>SUM(U18+W18)</f>
        <v>4464142455</v>
      </c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</row>
    <row r="19" spans="1:66" s="241" customFormat="1" ht="39.75" customHeight="1" thickTop="1" thickBot="1" x14ac:dyDescent="0.3">
      <c r="A19" s="441" t="s">
        <v>192</v>
      </c>
      <c r="B19" s="442">
        <f>SUM(B16+B18)</f>
        <v>815816000</v>
      </c>
      <c r="C19" s="442">
        <f>SUM(C16+C18)</f>
        <v>1258398123</v>
      </c>
      <c r="D19" s="442">
        <f t="shared" ref="D19:X19" si="0">SUM(D16+D18)</f>
        <v>186320000</v>
      </c>
      <c r="E19" s="442">
        <f t="shared" si="0"/>
        <v>248215883</v>
      </c>
      <c r="F19" s="442">
        <f t="shared" si="0"/>
        <v>762711000</v>
      </c>
      <c r="G19" s="442">
        <f t="shared" si="0"/>
        <v>1084478747</v>
      </c>
      <c r="H19" s="442">
        <f t="shared" si="0"/>
        <v>58595000</v>
      </c>
      <c r="I19" s="442">
        <f t="shared" si="0"/>
        <v>75512000</v>
      </c>
      <c r="J19" s="442">
        <f t="shared" si="0"/>
        <v>998451000</v>
      </c>
      <c r="K19" s="442">
        <f t="shared" si="0"/>
        <v>3281695570</v>
      </c>
      <c r="L19" s="442">
        <f t="shared" si="0"/>
        <v>97800000</v>
      </c>
      <c r="M19" s="442">
        <f t="shared" si="0"/>
        <v>539970713</v>
      </c>
      <c r="N19" s="442">
        <f t="shared" si="0"/>
        <v>44626000</v>
      </c>
      <c r="O19" s="442">
        <f t="shared" si="0"/>
        <v>263600060</v>
      </c>
      <c r="P19" s="442">
        <f t="shared" si="0"/>
        <v>35400000</v>
      </c>
      <c r="Q19" s="442">
        <f t="shared" si="0"/>
        <v>36437500</v>
      </c>
      <c r="R19" s="442">
        <f t="shared" si="0"/>
        <v>52044000</v>
      </c>
      <c r="S19" s="442">
        <f t="shared" si="0"/>
        <v>52044365</v>
      </c>
      <c r="T19" s="442">
        <f t="shared" si="0"/>
        <v>2821893000</v>
      </c>
      <c r="U19" s="442">
        <f t="shared" si="0"/>
        <v>5948300323</v>
      </c>
      <c r="V19" s="442">
        <f t="shared" si="0"/>
        <v>229870000</v>
      </c>
      <c r="W19" s="442">
        <f t="shared" si="0"/>
        <v>892052638</v>
      </c>
      <c r="X19" s="442">
        <f t="shared" si="0"/>
        <v>3051763000</v>
      </c>
      <c r="Y19" s="442">
        <f>SUM(Y16+Y18)</f>
        <v>6840352961</v>
      </c>
      <c r="Z19" s="652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  <c r="AM19" s="425"/>
      <c r="AN19" s="425"/>
      <c r="AO19" s="425"/>
      <c r="AP19" s="425"/>
      <c r="AQ19" s="425"/>
      <c r="AR19" s="425"/>
      <c r="AS19" s="425"/>
      <c r="AT19" s="425"/>
      <c r="AU19" s="425"/>
      <c r="AV19" s="425"/>
      <c r="AW19" s="425"/>
      <c r="AX19" s="425"/>
      <c r="AY19" s="425"/>
      <c r="AZ19" s="425"/>
      <c r="BA19" s="425"/>
      <c r="BB19" s="425"/>
      <c r="BC19" s="425"/>
      <c r="BD19" s="425"/>
      <c r="BE19" s="425"/>
      <c r="BF19" s="425"/>
      <c r="BG19" s="425"/>
      <c r="BH19" s="425"/>
      <c r="BI19" s="425"/>
      <c r="BJ19" s="425"/>
      <c r="BK19" s="425"/>
      <c r="BL19" s="425"/>
      <c r="BM19" s="425"/>
      <c r="BN19" s="425"/>
    </row>
    <row r="20" spans="1:66" ht="15.75" thickTop="1" x14ac:dyDescent="0.25">
      <c r="X20" s="76"/>
      <c r="Y20" s="76"/>
    </row>
    <row r="21" spans="1:66" x14ac:dyDescent="0.25">
      <c r="X21" s="76"/>
      <c r="Y21" s="76"/>
      <c r="Z21" s="76"/>
    </row>
    <row r="23" spans="1:66" x14ac:dyDescent="0.25">
      <c r="Z23" s="76"/>
    </row>
  </sheetData>
  <mergeCells count="18">
    <mergeCell ref="V13:W13"/>
    <mergeCell ref="X13:Y13"/>
    <mergeCell ref="A5:X5"/>
    <mergeCell ref="A11:A14"/>
    <mergeCell ref="AA8:AH8"/>
    <mergeCell ref="V10:X10"/>
    <mergeCell ref="T11:Y11"/>
    <mergeCell ref="B12:C13"/>
    <mergeCell ref="D12:E13"/>
    <mergeCell ref="F12:G13"/>
    <mergeCell ref="H12:I13"/>
    <mergeCell ref="J12:K13"/>
    <mergeCell ref="L12:M13"/>
    <mergeCell ref="N12:O13"/>
    <mergeCell ref="P12:Q13"/>
    <mergeCell ref="R12:S13"/>
    <mergeCell ref="T12:Y12"/>
    <mergeCell ref="T13:U13"/>
  </mergeCells>
  <pageMargins left="0.70866141732283472" right="0.70866141732283472" top="0.74803149606299213" bottom="0.74803149606299213" header="0.31496062992125984" footer="0.31496062992125984"/>
  <pageSetup paperSize="9" scale="3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809"/>
  <sheetViews>
    <sheetView view="pageBreakPreview" zoomScale="90" zoomScaleSheetLayoutView="90" workbookViewId="0"/>
  </sheetViews>
  <sheetFormatPr defaultRowHeight="15.75" thickBottom="1" x14ac:dyDescent="0.3"/>
  <cols>
    <col min="1" max="1" width="100" style="28" customWidth="1"/>
    <col min="2" max="2" width="27.85546875" style="28" customWidth="1"/>
    <col min="3" max="3" width="27.42578125" style="29" customWidth="1"/>
    <col min="4" max="4" width="27.42578125" style="27" customWidth="1"/>
    <col min="5" max="5" width="19.42578125" style="13" customWidth="1"/>
    <col min="6" max="7" width="15.7109375" style="13" bestFit="1" customWidth="1"/>
    <col min="8" max="73" width="9.140625" style="13"/>
    <col min="74" max="16384" width="9.140625" style="27"/>
  </cols>
  <sheetData>
    <row r="1" spans="1:73" s="17" customFormat="1" ht="15.75" customHeight="1" x14ac:dyDescent="0.25">
      <c r="A1" s="367" t="s">
        <v>658</v>
      </c>
      <c r="B1" s="15"/>
      <c r="C1" s="16"/>
    </row>
    <row r="2" spans="1:73" s="13" customFormat="1" ht="15" customHeight="1" x14ac:dyDescent="0.25">
      <c r="A2" s="113"/>
      <c r="B2" s="15"/>
      <c r="C2" s="18"/>
    </row>
    <row r="3" spans="1:73" s="13" customFormat="1" ht="42" customHeight="1" x14ac:dyDescent="0.25">
      <c r="A3" s="793" t="s">
        <v>246</v>
      </c>
      <c r="B3" s="793"/>
      <c r="C3" s="793"/>
      <c r="D3" s="793"/>
    </row>
    <row r="4" spans="1:73" s="13" customFormat="1" ht="15" customHeight="1" x14ac:dyDescent="0.25">
      <c r="C4" s="18"/>
    </row>
    <row r="5" spans="1:73" s="19" customFormat="1" ht="15.75" customHeight="1" thickBot="1" x14ac:dyDescent="0.3">
      <c r="C5" s="20"/>
      <c r="D5" s="445" t="s">
        <v>5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</row>
    <row r="6" spans="1:73" s="372" customFormat="1" ht="66.75" customHeight="1" thickBot="1" x14ac:dyDescent="0.35">
      <c r="A6" s="380" t="s">
        <v>248</v>
      </c>
      <c r="B6" s="369"/>
      <c r="C6" s="370" t="s">
        <v>312</v>
      </c>
      <c r="D6" s="370" t="s">
        <v>416</v>
      </c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371"/>
      <c r="BJ6" s="371"/>
      <c r="BK6" s="371"/>
      <c r="BL6" s="371"/>
      <c r="BM6" s="371"/>
      <c r="BN6" s="371"/>
      <c r="BO6" s="371"/>
      <c r="BP6" s="371"/>
      <c r="BQ6" s="371"/>
      <c r="BR6" s="371"/>
      <c r="BS6" s="371"/>
      <c r="BT6" s="371"/>
      <c r="BU6" s="371"/>
    </row>
    <row r="7" spans="1:73" s="180" customFormat="1" ht="33" customHeight="1" thickBot="1" x14ac:dyDescent="0.3">
      <c r="A7" s="127" t="s">
        <v>142</v>
      </c>
      <c r="B7" s="128"/>
      <c r="C7" s="149"/>
      <c r="D7" s="149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</row>
    <row r="8" spans="1:73" s="180" customFormat="1" ht="21" customHeight="1" thickBot="1" x14ac:dyDescent="0.3">
      <c r="A8" s="668" t="s">
        <v>79</v>
      </c>
      <c r="B8" s="21"/>
      <c r="C8" s="25">
        <v>57800000</v>
      </c>
      <c r="D8" s="25">
        <v>57800000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</row>
    <row r="9" spans="1:73" s="183" customFormat="1" ht="28.5" customHeight="1" thickBot="1" x14ac:dyDescent="0.3">
      <c r="A9" s="668" t="s">
        <v>262</v>
      </c>
      <c r="B9" s="24"/>
      <c r="C9" s="25">
        <f>SUM(B10:B10)</f>
        <v>2000000</v>
      </c>
      <c r="D9" s="25">
        <v>2000000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</row>
    <row r="10" spans="1:73" s="180" customFormat="1" ht="19.5" customHeight="1" thickBot="1" x14ac:dyDescent="0.3">
      <c r="A10" s="23" t="s">
        <v>258</v>
      </c>
      <c r="B10" s="21">
        <v>2000000</v>
      </c>
      <c r="C10" s="22"/>
      <c r="D10" s="22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</row>
    <row r="11" spans="1:73" s="183" customFormat="1" ht="23.25" customHeight="1" thickBot="1" x14ac:dyDescent="0.3">
      <c r="A11" s="668" t="s">
        <v>259</v>
      </c>
      <c r="B11" s="24"/>
      <c r="C11" s="25">
        <v>2300000</v>
      </c>
      <c r="D11" s="25">
        <f>SUM(B12:B13)</f>
        <v>2522250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</row>
    <row r="12" spans="1:73" s="183" customFormat="1" ht="19.5" customHeight="1" thickBot="1" x14ac:dyDescent="0.3">
      <c r="A12" s="23" t="s">
        <v>260</v>
      </c>
      <c r="B12" s="21">
        <v>1000000</v>
      </c>
      <c r="C12" s="25"/>
      <c r="D12" s="25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</row>
    <row r="13" spans="1:73" s="183" customFormat="1" ht="19.5" customHeight="1" thickBot="1" x14ac:dyDescent="0.3">
      <c r="A13" s="23" t="s">
        <v>261</v>
      </c>
      <c r="B13" s="21">
        <f>1300000+222250</f>
        <v>1522250</v>
      </c>
      <c r="C13" s="25"/>
      <c r="D13" s="25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</row>
    <row r="14" spans="1:73" s="180" customFormat="1" ht="29.25" customHeight="1" thickBot="1" x14ac:dyDescent="0.3">
      <c r="A14" s="668" t="s">
        <v>80</v>
      </c>
      <c r="B14" s="21"/>
      <c r="C14" s="25">
        <v>5283000</v>
      </c>
      <c r="D14" s="25">
        <f>SUM(B15:B18)</f>
        <v>25697196</v>
      </c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</row>
    <row r="15" spans="1:73" s="180" customFormat="1" ht="39.75" customHeight="1" thickBot="1" x14ac:dyDescent="0.3">
      <c r="A15" s="23" t="s">
        <v>309</v>
      </c>
      <c r="B15" s="152">
        <v>4000000</v>
      </c>
      <c r="C15" s="25"/>
      <c r="D15" s="25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</row>
    <row r="16" spans="1:73" s="180" customFormat="1" ht="27.75" customHeight="1" thickBot="1" x14ac:dyDescent="0.3">
      <c r="A16" s="23" t="s">
        <v>301</v>
      </c>
      <c r="B16" s="645">
        <f>1283000+2794000</f>
        <v>4077000</v>
      </c>
      <c r="C16" s="25"/>
      <c r="D16" s="700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</row>
    <row r="17" spans="1:125" s="180" customFormat="1" ht="27.75" customHeight="1" thickBot="1" x14ac:dyDescent="0.3">
      <c r="A17" s="23" t="s">
        <v>656</v>
      </c>
      <c r="B17" s="645">
        <v>15080196</v>
      </c>
      <c r="C17" s="25"/>
      <c r="D17" s="700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</row>
    <row r="18" spans="1:125" s="30" customFormat="1" ht="21" customHeight="1" thickBot="1" x14ac:dyDescent="0.35">
      <c r="A18" s="23" t="s">
        <v>630</v>
      </c>
      <c r="B18" s="645">
        <v>2540000</v>
      </c>
      <c r="C18" s="25"/>
      <c r="D18" s="700"/>
      <c r="E18" s="646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647"/>
      <c r="AP18" s="648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</row>
    <row r="19" spans="1:125" s="180" customFormat="1" ht="22.5" customHeight="1" thickBot="1" x14ac:dyDescent="0.3">
      <c r="A19" s="668" t="s">
        <v>81</v>
      </c>
      <c r="B19" s="21"/>
      <c r="C19" s="25">
        <v>150000</v>
      </c>
      <c r="D19" s="25">
        <v>150000</v>
      </c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</row>
    <row r="20" spans="1:125" s="180" customFormat="1" ht="22.5" customHeight="1" thickBot="1" x14ac:dyDescent="0.3">
      <c r="A20" s="668" t="s">
        <v>82</v>
      </c>
      <c r="B20" s="21"/>
      <c r="C20" s="25">
        <f>SUM(B22:B23)</f>
        <v>340000</v>
      </c>
      <c r="D20" s="25">
        <v>340000</v>
      </c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</row>
    <row r="21" spans="1:125" s="180" customFormat="1" ht="22.5" customHeight="1" thickBot="1" x14ac:dyDescent="0.3">
      <c r="A21" s="23" t="s">
        <v>54</v>
      </c>
      <c r="B21" s="21"/>
      <c r="C21" s="25"/>
      <c r="D21" s="25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</row>
    <row r="22" spans="1:125" s="180" customFormat="1" ht="38.25" thickBot="1" x14ac:dyDescent="0.3">
      <c r="A22" s="23" t="s">
        <v>83</v>
      </c>
      <c r="B22" s="21">
        <v>300000</v>
      </c>
      <c r="C22" s="25"/>
      <c r="D22" s="25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</row>
    <row r="23" spans="1:125" s="180" customFormat="1" ht="22.5" customHeight="1" thickBot="1" x14ac:dyDescent="0.3">
      <c r="A23" s="23" t="s">
        <v>84</v>
      </c>
      <c r="B23" s="21">
        <v>40000</v>
      </c>
      <c r="C23" s="25"/>
      <c r="D23" s="25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</row>
    <row r="24" spans="1:125" s="180" customFormat="1" ht="22.5" customHeight="1" thickBot="1" x14ac:dyDescent="0.3">
      <c r="A24" s="668" t="s">
        <v>85</v>
      </c>
      <c r="B24" s="21"/>
      <c r="C24" s="25">
        <f>SUM(B26:B27)</f>
        <v>1050000</v>
      </c>
      <c r="D24" s="25">
        <f>SUM(B26:B29)</f>
        <v>2511770</v>
      </c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</row>
    <row r="25" spans="1:125" s="180" customFormat="1" ht="22.5" customHeight="1" thickBot="1" x14ac:dyDescent="0.3">
      <c r="A25" s="23" t="s">
        <v>54</v>
      </c>
      <c r="B25" s="21"/>
      <c r="C25" s="25"/>
      <c r="D25" s="25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</row>
    <row r="26" spans="1:125" s="180" customFormat="1" ht="22.5" customHeight="1" thickBot="1" x14ac:dyDescent="0.3">
      <c r="A26" s="23" t="s">
        <v>86</v>
      </c>
      <c r="B26" s="21">
        <v>50000</v>
      </c>
      <c r="C26" s="25"/>
      <c r="D26" s="25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</row>
    <row r="27" spans="1:125" s="180" customFormat="1" ht="22.5" customHeight="1" thickBot="1" x14ac:dyDescent="0.3">
      <c r="A27" s="23" t="s">
        <v>271</v>
      </c>
      <c r="B27" s="21">
        <v>1000000</v>
      </c>
      <c r="C27" s="25"/>
      <c r="D27" s="25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</row>
    <row r="28" spans="1:125" s="180" customFormat="1" ht="22.5" customHeight="1" thickBot="1" x14ac:dyDescent="0.3">
      <c r="A28" s="23" t="s">
        <v>631</v>
      </c>
      <c r="B28" s="21">
        <v>730250</v>
      </c>
      <c r="C28" s="25"/>
      <c r="D28" s="25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</row>
    <row r="29" spans="1:125" s="180" customFormat="1" ht="22.5" customHeight="1" thickBot="1" x14ac:dyDescent="0.3">
      <c r="A29" s="23" t="s">
        <v>632</v>
      </c>
      <c r="B29" s="21">
        <v>731520</v>
      </c>
      <c r="C29" s="25"/>
      <c r="D29" s="25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</row>
    <row r="30" spans="1:125" s="180" customFormat="1" ht="22.5" customHeight="1" thickBot="1" x14ac:dyDescent="0.3">
      <c r="A30" s="668" t="s">
        <v>87</v>
      </c>
      <c r="B30" s="21"/>
      <c r="C30" s="25">
        <v>1209000</v>
      </c>
      <c r="D30" s="25">
        <f>SUM(B32:B33)</f>
        <v>2083476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</row>
    <row r="31" spans="1:125" s="180" customFormat="1" ht="22.5" customHeight="1" thickBot="1" x14ac:dyDescent="0.3">
      <c r="A31" s="23" t="s">
        <v>54</v>
      </c>
      <c r="B31" s="21"/>
      <c r="C31" s="25"/>
      <c r="D31" s="25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</row>
    <row r="32" spans="1:125" s="180" customFormat="1" ht="43.5" customHeight="1" thickBot="1" x14ac:dyDescent="0.3">
      <c r="A32" s="23" t="s">
        <v>633</v>
      </c>
      <c r="B32" s="21">
        <f>909000+833476</f>
        <v>1742476</v>
      </c>
      <c r="C32" s="25"/>
      <c r="D32" s="25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</row>
    <row r="33" spans="1:73" s="180" customFormat="1" ht="30.75" customHeight="1" thickBot="1" x14ac:dyDescent="0.3">
      <c r="A33" s="23" t="s">
        <v>120</v>
      </c>
      <c r="B33" s="21">
        <f>300000+41000</f>
        <v>341000</v>
      </c>
      <c r="C33" s="25"/>
      <c r="D33" s="25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</row>
    <row r="34" spans="1:73" s="180" customFormat="1" ht="110.25" customHeight="1" thickBot="1" x14ac:dyDescent="0.3">
      <c r="A34" s="791" t="s">
        <v>269</v>
      </c>
      <c r="B34" s="792"/>
      <c r="C34" s="25">
        <v>1400000</v>
      </c>
      <c r="D34" s="25">
        <v>1400000</v>
      </c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</row>
    <row r="35" spans="1:73" s="180" customFormat="1" ht="38.25" thickBot="1" x14ac:dyDescent="0.3">
      <c r="A35" s="668" t="s">
        <v>88</v>
      </c>
      <c r="B35" s="21"/>
      <c r="C35" s="25">
        <v>475340000</v>
      </c>
      <c r="D35" s="25">
        <f>475340000+42911662+100583430+48938447+8268928</f>
        <v>676042467</v>
      </c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</row>
    <row r="36" spans="1:73" s="180" customFormat="1" ht="38.25" thickBot="1" x14ac:dyDescent="0.3">
      <c r="A36" s="668" t="s">
        <v>249</v>
      </c>
      <c r="B36" s="21"/>
      <c r="C36" s="25">
        <v>97000000</v>
      </c>
      <c r="D36" s="25">
        <f>97000000+425073-8280000+61560</f>
        <v>89206633</v>
      </c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</row>
    <row r="37" spans="1:73" s="180" customFormat="1" ht="27.75" customHeight="1" thickBot="1" x14ac:dyDescent="0.3">
      <c r="A37" s="668" t="s">
        <v>307</v>
      </c>
      <c r="B37" s="21"/>
      <c r="C37" s="25">
        <v>1027000</v>
      </c>
      <c r="D37" s="25">
        <v>1027000</v>
      </c>
      <c r="E37" s="223">
        <f>SUM(D35:D37)</f>
        <v>766276100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</row>
    <row r="38" spans="1:73" s="180" customFormat="1" ht="27.75" customHeight="1" thickBot="1" x14ac:dyDescent="0.3">
      <c r="A38" s="791" t="s">
        <v>468</v>
      </c>
      <c r="B38" s="792"/>
      <c r="C38" s="25"/>
      <c r="D38" s="25">
        <v>593000</v>
      </c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</row>
    <row r="39" spans="1:73" s="180" customFormat="1" ht="42" customHeight="1" thickBot="1" x14ac:dyDescent="0.3">
      <c r="A39" s="791" t="s">
        <v>287</v>
      </c>
      <c r="B39" s="792"/>
      <c r="C39" s="25">
        <f>SUM(B40:B44)</f>
        <v>56545000</v>
      </c>
      <c r="D39" s="25">
        <v>56545000</v>
      </c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</row>
    <row r="40" spans="1:73" s="180" customFormat="1" ht="21" customHeight="1" thickBot="1" x14ac:dyDescent="0.3">
      <c r="A40" s="23" t="s">
        <v>124</v>
      </c>
      <c r="B40" s="21">
        <v>29090000</v>
      </c>
      <c r="C40" s="25"/>
      <c r="D40" s="25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</row>
    <row r="41" spans="1:73" s="180" customFormat="1" ht="21" customHeight="1" thickBot="1" x14ac:dyDescent="0.3">
      <c r="A41" s="23" t="s">
        <v>125</v>
      </c>
      <c r="B41" s="21">
        <v>5455000</v>
      </c>
      <c r="C41" s="25"/>
      <c r="D41" s="25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</row>
    <row r="42" spans="1:73" s="180" customFormat="1" ht="21" customHeight="1" thickBot="1" x14ac:dyDescent="0.3">
      <c r="A42" s="23" t="s">
        <v>285</v>
      </c>
      <c r="B42" s="21">
        <v>7455000</v>
      </c>
      <c r="C42" s="25"/>
      <c r="D42" s="25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</row>
    <row r="43" spans="1:73" s="180" customFormat="1" ht="21" customHeight="1" thickBot="1" x14ac:dyDescent="0.3">
      <c r="A43" s="23" t="s">
        <v>286</v>
      </c>
      <c r="B43" s="21">
        <v>11364000</v>
      </c>
      <c r="C43" s="25"/>
      <c r="D43" s="25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</row>
    <row r="44" spans="1:73" s="180" customFormat="1" ht="21" customHeight="1" thickBot="1" x14ac:dyDescent="0.3">
      <c r="A44" s="23" t="s">
        <v>126</v>
      </c>
      <c r="B44" s="21">
        <v>3181000</v>
      </c>
      <c r="C44" s="25"/>
      <c r="D44" s="25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</row>
    <row r="45" spans="1:73" s="183" customFormat="1" ht="21" customHeight="1" thickBot="1" x14ac:dyDescent="0.3">
      <c r="A45" s="668" t="s">
        <v>634</v>
      </c>
      <c r="B45" s="24"/>
      <c r="C45" s="25"/>
      <c r="D45" s="25">
        <v>16917000</v>
      </c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</row>
    <row r="46" spans="1:73" s="180" customFormat="1" ht="39" customHeight="1" thickBot="1" x14ac:dyDescent="0.3">
      <c r="A46" s="668" t="s">
        <v>284</v>
      </c>
      <c r="B46" s="21"/>
      <c r="C46" s="25">
        <f>SUM(B48:B49)</f>
        <v>33998000</v>
      </c>
      <c r="D46" s="25">
        <v>33998000</v>
      </c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</row>
    <row r="47" spans="1:73" s="180" customFormat="1" ht="27.75" customHeight="1" thickBot="1" x14ac:dyDescent="0.3">
      <c r="A47" s="23" t="s">
        <v>91</v>
      </c>
      <c r="B47" s="21"/>
      <c r="C47" s="25"/>
      <c r="D47" s="25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</row>
    <row r="48" spans="1:73" s="180" customFormat="1" ht="37.5" customHeight="1" thickBot="1" x14ac:dyDescent="0.3">
      <c r="A48" s="23" t="s">
        <v>272</v>
      </c>
      <c r="B48" s="21">
        <v>3263000</v>
      </c>
      <c r="C48" s="25"/>
      <c r="D48" s="25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</row>
    <row r="49" spans="1:125" s="180" customFormat="1" ht="24.75" customHeight="1" thickBot="1" x14ac:dyDescent="0.3">
      <c r="A49" s="23" t="s">
        <v>273</v>
      </c>
      <c r="B49" s="21">
        <f>29970000+765000</f>
        <v>30735000</v>
      </c>
      <c r="C49" s="25"/>
      <c r="D49" s="25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</row>
    <row r="50" spans="1:125" s="180" customFormat="1" ht="37.5" customHeight="1" thickBot="1" x14ac:dyDescent="0.3">
      <c r="A50" s="668" t="s">
        <v>119</v>
      </c>
      <c r="B50" s="21"/>
      <c r="C50" s="25">
        <v>14981000</v>
      </c>
      <c r="D50" s="25">
        <f>SUM(B51:B53)</f>
        <v>14636000</v>
      </c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</row>
    <row r="51" spans="1:125" s="180" customFormat="1" ht="37.5" customHeight="1" thickBot="1" x14ac:dyDescent="0.3">
      <c r="A51" s="23" t="s">
        <v>270</v>
      </c>
      <c r="B51" s="21">
        <v>13000000</v>
      </c>
      <c r="C51" s="25"/>
      <c r="D51" s="25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</row>
    <row r="52" spans="1:125" s="180" customFormat="1" ht="24.75" customHeight="1" thickBot="1" x14ac:dyDescent="0.3">
      <c r="A52" s="378" t="s">
        <v>335</v>
      </c>
      <c r="B52" s="177">
        <f>1981000-1981000+1196000</f>
        <v>1196000</v>
      </c>
      <c r="C52" s="25"/>
      <c r="D52" s="25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</row>
    <row r="53" spans="1:125" s="180" customFormat="1" ht="24.75" customHeight="1" thickBot="1" x14ac:dyDescent="0.3">
      <c r="A53" s="23" t="s">
        <v>469</v>
      </c>
      <c r="B53" s="21">
        <v>440000</v>
      </c>
      <c r="C53" s="25"/>
      <c r="D53" s="25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</row>
    <row r="54" spans="1:125" s="202" customFormat="1" ht="66.75" customHeight="1" thickBot="1" x14ac:dyDescent="0.35">
      <c r="A54" s="701" t="s">
        <v>248</v>
      </c>
      <c r="B54" s="702"/>
      <c r="C54" s="370" t="s">
        <v>312</v>
      </c>
      <c r="D54" s="370" t="s">
        <v>416</v>
      </c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</row>
    <row r="55" spans="1:125" s="187" customFormat="1" ht="29.25" customHeight="1" thickBot="1" x14ac:dyDescent="0.35">
      <c r="A55" s="208" t="s">
        <v>470</v>
      </c>
      <c r="B55" s="483"/>
      <c r="C55" s="25"/>
      <c r="D55" s="484">
        <f>2445858+96520</f>
        <v>2542378</v>
      </c>
      <c r="E55" s="129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5"/>
      <c r="CC55" s="185"/>
      <c r="CD55" s="185"/>
      <c r="CE55" s="185"/>
      <c r="CF55" s="185"/>
      <c r="CG55" s="185"/>
      <c r="CH55" s="185"/>
      <c r="CI55" s="185"/>
      <c r="CJ55" s="185"/>
      <c r="CK55" s="185"/>
      <c r="CL55" s="185"/>
      <c r="CM55" s="185"/>
      <c r="CN55" s="185"/>
      <c r="CO55" s="185"/>
      <c r="CP55" s="185"/>
      <c r="CQ55" s="185"/>
      <c r="CR55" s="185"/>
      <c r="CS55" s="185"/>
      <c r="CT55" s="185"/>
      <c r="CU55" s="185"/>
      <c r="CV55" s="185"/>
      <c r="CW55" s="185"/>
      <c r="CX55" s="185"/>
      <c r="CY55" s="185"/>
      <c r="CZ55" s="185"/>
      <c r="DA55" s="185"/>
      <c r="DB55" s="185"/>
      <c r="DC55" s="185"/>
      <c r="DD55" s="185"/>
      <c r="DE55" s="185"/>
      <c r="DF55" s="185"/>
      <c r="DG55" s="185"/>
      <c r="DH55" s="185"/>
      <c r="DI55" s="185"/>
      <c r="DJ55" s="185"/>
      <c r="DK55" s="185"/>
      <c r="DL55" s="185"/>
      <c r="DM55" s="185"/>
      <c r="DN55" s="185"/>
      <c r="DO55" s="185"/>
      <c r="DP55" s="185"/>
      <c r="DQ55" s="185"/>
      <c r="DR55" s="185"/>
      <c r="DS55" s="185"/>
      <c r="DT55" s="185"/>
      <c r="DU55" s="185"/>
    </row>
    <row r="56" spans="1:125" s="187" customFormat="1" ht="29.25" customHeight="1" thickBot="1" x14ac:dyDescent="0.35">
      <c r="A56" s="668" t="s">
        <v>635</v>
      </c>
      <c r="B56" s="483"/>
      <c r="C56" s="25"/>
      <c r="D56" s="25">
        <v>620991</v>
      </c>
      <c r="E56" s="129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5"/>
      <c r="CC56" s="185"/>
      <c r="CD56" s="185"/>
      <c r="CE56" s="185"/>
      <c r="CF56" s="185"/>
      <c r="CG56" s="185"/>
      <c r="CH56" s="185"/>
      <c r="CI56" s="185"/>
      <c r="CJ56" s="185"/>
      <c r="CK56" s="185"/>
      <c r="CL56" s="185"/>
      <c r="CM56" s="185"/>
      <c r="CN56" s="185"/>
      <c r="CO56" s="185"/>
      <c r="CP56" s="185"/>
      <c r="CQ56" s="185"/>
      <c r="CR56" s="185"/>
      <c r="CS56" s="185"/>
      <c r="CT56" s="185"/>
      <c r="CU56" s="185"/>
      <c r="CV56" s="185"/>
      <c r="CW56" s="185"/>
      <c r="CX56" s="185"/>
      <c r="CY56" s="185"/>
      <c r="CZ56" s="185"/>
      <c r="DA56" s="185"/>
      <c r="DB56" s="185"/>
      <c r="DC56" s="185"/>
      <c r="DD56" s="185"/>
      <c r="DE56" s="185"/>
      <c r="DF56" s="185"/>
      <c r="DG56" s="185"/>
      <c r="DH56" s="185"/>
      <c r="DI56" s="185"/>
      <c r="DJ56" s="185"/>
      <c r="DK56" s="185"/>
      <c r="DL56" s="185"/>
      <c r="DM56" s="185"/>
      <c r="DN56" s="185"/>
      <c r="DO56" s="185"/>
      <c r="DP56" s="185"/>
      <c r="DQ56" s="185"/>
      <c r="DR56" s="185"/>
      <c r="DS56" s="185"/>
      <c r="DT56" s="185"/>
      <c r="DU56" s="185"/>
    </row>
    <row r="57" spans="1:125" s="183" customFormat="1" ht="32.25" customHeight="1" thickBot="1" x14ac:dyDescent="0.3">
      <c r="A57" s="668" t="s">
        <v>127</v>
      </c>
      <c r="B57" s="24"/>
      <c r="C57" s="25">
        <f>SUM(B58)</f>
        <v>1600000</v>
      </c>
      <c r="D57" s="25">
        <f>SUM(B58:B59)</f>
        <v>4800000</v>
      </c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</row>
    <row r="58" spans="1:125" s="180" customFormat="1" ht="87.75" customHeight="1" thickBot="1" x14ac:dyDescent="0.3">
      <c r="A58" s="23" t="s">
        <v>288</v>
      </c>
      <c r="B58" s="21">
        <v>1600000</v>
      </c>
      <c r="C58" s="22"/>
      <c r="D58" s="22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</row>
    <row r="59" spans="1:125" s="180" customFormat="1" ht="29.25" customHeight="1" thickBot="1" x14ac:dyDescent="0.3">
      <c r="A59" s="23" t="s">
        <v>428</v>
      </c>
      <c r="B59" s="21">
        <v>3200000</v>
      </c>
      <c r="C59" s="22"/>
      <c r="D59" s="22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</row>
    <row r="60" spans="1:125" s="183" customFormat="1" ht="30" customHeight="1" thickBot="1" x14ac:dyDescent="0.3">
      <c r="A60" s="668" t="s">
        <v>310</v>
      </c>
      <c r="B60" s="24"/>
      <c r="C60" s="25">
        <v>3000000</v>
      </c>
      <c r="D60" s="25">
        <v>3000000</v>
      </c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</row>
    <row r="61" spans="1:125" s="183" customFormat="1" ht="63.75" customHeight="1" thickBot="1" x14ac:dyDescent="0.3">
      <c r="A61" s="668" t="s">
        <v>429</v>
      </c>
      <c r="B61" s="24"/>
      <c r="C61" s="25"/>
      <c r="D61" s="25">
        <v>3000000</v>
      </c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</row>
    <row r="62" spans="1:125" s="183" customFormat="1" ht="56.25" customHeight="1" thickBot="1" x14ac:dyDescent="0.3">
      <c r="A62" s="668" t="s">
        <v>430</v>
      </c>
      <c r="B62" s="24"/>
      <c r="C62" s="25"/>
      <c r="D62" s="25">
        <v>9000000</v>
      </c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</row>
    <row r="63" spans="1:125" s="183" customFormat="1" ht="28.5" customHeight="1" thickBot="1" x14ac:dyDescent="0.3">
      <c r="A63" s="668" t="s">
        <v>431</v>
      </c>
      <c r="B63" s="24"/>
      <c r="C63" s="25"/>
      <c r="D63" s="25">
        <v>37500</v>
      </c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</row>
    <row r="64" spans="1:125" s="183" customFormat="1" ht="42" customHeight="1" thickBot="1" x14ac:dyDescent="0.3">
      <c r="A64" s="668" t="s">
        <v>432</v>
      </c>
      <c r="B64" s="24"/>
      <c r="C64" s="25"/>
      <c r="D64" s="25">
        <f>460419+2103086+25757662-2583543+5164861</f>
        <v>30902485</v>
      </c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</row>
    <row r="65" spans="1:73" s="180" customFormat="1" ht="25.5" customHeight="1" thickBot="1" x14ac:dyDescent="0.3">
      <c r="A65" s="668" t="s">
        <v>92</v>
      </c>
      <c r="B65" s="21"/>
      <c r="C65" s="25">
        <f>SUM(B66)</f>
        <v>21764000</v>
      </c>
      <c r="D65" s="25">
        <v>21764000</v>
      </c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</row>
    <row r="66" spans="1:73" s="180" customFormat="1" ht="25.5" customHeight="1" thickBot="1" x14ac:dyDescent="0.3">
      <c r="A66" s="23" t="s">
        <v>93</v>
      </c>
      <c r="B66" s="21">
        <v>21764000</v>
      </c>
      <c r="C66" s="25"/>
      <c r="D66" s="25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</row>
    <row r="67" spans="1:73" s="180" customFormat="1" ht="39.75" customHeight="1" thickBot="1" x14ac:dyDescent="0.3">
      <c r="A67" s="668" t="s">
        <v>94</v>
      </c>
      <c r="B67" s="21"/>
      <c r="C67" s="25">
        <v>24147000</v>
      </c>
      <c r="D67" s="25">
        <f>SUM(B69:B73)</f>
        <v>25668134</v>
      </c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</row>
    <row r="68" spans="1:73" s="180" customFormat="1" ht="21.75" customHeight="1" thickBot="1" x14ac:dyDescent="0.3">
      <c r="A68" s="23" t="s">
        <v>54</v>
      </c>
      <c r="B68" s="21"/>
      <c r="C68" s="25"/>
      <c r="D68" s="25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</row>
    <row r="69" spans="1:73" s="180" customFormat="1" ht="21.75" customHeight="1" thickBot="1" x14ac:dyDescent="0.3">
      <c r="A69" s="23" t="s">
        <v>135</v>
      </c>
      <c r="B69" s="21">
        <v>14000000</v>
      </c>
      <c r="C69" s="25"/>
      <c r="D69" s="25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</row>
    <row r="70" spans="1:73" s="180" customFormat="1" ht="21.75" customHeight="1" thickBot="1" x14ac:dyDescent="0.3">
      <c r="A70" s="23" t="s">
        <v>95</v>
      </c>
      <c r="B70" s="21">
        <f>3147000+326000</f>
        <v>3473000</v>
      </c>
      <c r="C70" s="25"/>
      <c r="D70" s="25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</row>
    <row r="71" spans="1:73" s="180" customFormat="1" ht="21.75" customHeight="1" thickBot="1" x14ac:dyDescent="0.3">
      <c r="A71" s="23" t="s">
        <v>136</v>
      </c>
      <c r="B71" s="21">
        <v>2000000</v>
      </c>
      <c r="C71" s="25"/>
      <c r="D71" s="25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</row>
    <row r="72" spans="1:73" s="180" customFormat="1" ht="21.75" customHeight="1" thickBot="1" x14ac:dyDescent="0.3">
      <c r="A72" s="23" t="s">
        <v>96</v>
      </c>
      <c r="B72" s="21">
        <v>1000000</v>
      </c>
      <c r="C72" s="25"/>
      <c r="D72" s="25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</row>
    <row r="73" spans="1:73" s="180" customFormat="1" ht="21.75" customHeight="1" thickBot="1" x14ac:dyDescent="0.3">
      <c r="A73" s="23" t="s">
        <v>302</v>
      </c>
      <c r="B73" s="21">
        <f>4000000+642734+552400</f>
        <v>5195134</v>
      </c>
      <c r="C73" s="161"/>
      <c r="D73" s="161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</row>
    <row r="74" spans="1:73" s="180" customFormat="1" ht="21.75" customHeight="1" thickBot="1" x14ac:dyDescent="0.3">
      <c r="A74" s="160" t="s">
        <v>121</v>
      </c>
      <c r="B74" s="177"/>
      <c r="C74" s="161">
        <v>67450000</v>
      </c>
      <c r="D74" s="161">
        <v>67450000</v>
      </c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</row>
    <row r="75" spans="1:73" s="180" customFormat="1" ht="40.5" customHeight="1" thickBot="1" x14ac:dyDescent="0.3">
      <c r="A75" s="160" t="s">
        <v>433</v>
      </c>
      <c r="B75" s="177"/>
      <c r="C75" s="161"/>
      <c r="D75" s="161">
        <v>2126894</v>
      </c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</row>
    <row r="76" spans="1:73" s="33" customFormat="1" ht="41.25" customHeight="1" thickBot="1" x14ac:dyDescent="0.35">
      <c r="A76" s="167" t="s">
        <v>97</v>
      </c>
      <c r="B76" s="168"/>
      <c r="C76" s="169">
        <f>SUM(C8:C75)</f>
        <v>868384000</v>
      </c>
      <c r="D76" s="169">
        <f>SUM(D8:D75)</f>
        <v>1154382174</v>
      </c>
      <c r="E76" s="443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</row>
    <row r="77" spans="1:73" s="33" customFormat="1" ht="26.25" customHeight="1" thickBot="1" x14ac:dyDescent="0.35">
      <c r="A77" s="31"/>
      <c r="B77" s="130"/>
      <c r="C77" s="131"/>
      <c r="D77" s="13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</row>
    <row r="78" spans="1:73" s="30" customFormat="1" ht="28.5" customHeight="1" thickBot="1" x14ac:dyDescent="0.35">
      <c r="A78" s="132" t="s">
        <v>250</v>
      </c>
      <c r="B78" s="133"/>
      <c r="C78" s="134"/>
      <c r="D78" s="13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</row>
    <row r="79" spans="1:73" s="163" customFormat="1" ht="28.5" customHeight="1" x14ac:dyDescent="0.3">
      <c r="A79" s="668" t="s">
        <v>122</v>
      </c>
      <c r="B79" s="150"/>
      <c r="C79" s="25">
        <v>39924000</v>
      </c>
      <c r="D79" s="25">
        <f>SUM(B80:B90)</f>
        <v>23733375</v>
      </c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62"/>
      <c r="BN79" s="162"/>
      <c r="BO79" s="162"/>
      <c r="BP79" s="162"/>
      <c r="BQ79" s="162"/>
      <c r="BR79" s="162"/>
      <c r="BS79" s="162"/>
      <c r="BT79" s="162"/>
      <c r="BU79" s="162"/>
    </row>
    <row r="80" spans="1:73" s="163" customFormat="1" ht="42" customHeight="1" x14ac:dyDescent="0.3">
      <c r="A80" s="23" t="s">
        <v>298</v>
      </c>
      <c r="B80" s="21">
        <f>7366000-7366000</f>
        <v>0</v>
      </c>
      <c r="C80" s="22"/>
      <c r="D80" s="22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62"/>
      <c r="BN80" s="162"/>
      <c r="BO80" s="162"/>
      <c r="BP80" s="162"/>
      <c r="BQ80" s="162"/>
      <c r="BR80" s="162"/>
      <c r="BS80" s="162"/>
      <c r="BT80" s="162"/>
      <c r="BU80" s="162"/>
    </row>
    <row r="81" spans="1:73" s="163" customFormat="1" ht="47.25" customHeight="1" x14ac:dyDescent="0.3">
      <c r="A81" s="23" t="s">
        <v>636</v>
      </c>
      <c r="B81" s="21">
        <f>2540000+895350</f>
        <v>3435350</v>
      </c>
      <c r="C81" s="22"/>
      <c r="D81" s="22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62"/>
      <c r="BN81" s="162"/>
      <c r="BO81" s="162"/>
      <c r="BP81" s="162"/>
      <c r="BQ81" s="162"/>
      <c r="BR81" s="162"/>
      <c r="BS81" s="162"/>
      <c r="BT81" s="162"/>
      <c r="BU81" s="162"/>
    </row>
    <row r="82" spans="1:73" s="163" customFormat="1" ht="48.75" customHeight="1" x14ac:dyDescent="0.3">
      <c r="A82" s="23" t="s">
        <v>295</v>
      </c>
      <c r="B82" s="21">
        <f>6190000-6190000</f>
        <v>0</v>
      </c>
      <c r="C82" s="22"/>
      <c r="D82" s="22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62"/>
      <c r="BN82" s="162"/>
      <c r="BO82" s="162"/>
      <c r="BP82" s="162"/>
      <c r="BQ82" s="162"/>
      <c r="BR82" s="162"/>
      <c r="BS82" s="162"/>
      <c r="BT82" s="162"/>
      <c r="BU82" s="162"/>
    </row>
    <row r="83" spans="1:73" s="163" customFormat="1" ht="45.75" customHeight="1" x14ac:dyDescent="0.3">
      <c r="A83" s="23" t="s">
        <v>294</v>
      </c>
      <c r="B83" s="21">
        <v>1778000</v>
      </c>
      <c r="C83" s="22"/>
      <c r="D83" s="22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62"/>
      <c r="BN83" s="162"/>
      <c r="BO83" s="162"/>
      <c r="BP83" s="162"/>
      <c r="BQ83" s="162"/>
      <c r="BR83" s="162"/>
      <c r="BS83" s="162"/>
      <c r="BT83" s="162"/>
      <c r="BU83" s="162"/>
    </row>
    <row r="84" spans="1:73" s="163" customFormat="1" ht="42" customHeight="1" x14ac:dyDescent="0.3">
      <c r="A84" s="23" t="s">
        <v>296</v>
      </c>
      <c r="B84" s="21">
        <f>7050000-7050000</f>
        <v>0</v>
      </c>
      <c r="C84" s="22"/>
      <c r="D84" s="22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62"/>
      <c r="BN84" s="162"/>
      <c r="BO84" s="162"/>
      <c r="BP84" s="162"/>
      <c r="BQ84" s="162"/>
      <c r="BR84" s="162"/>
      <c r="BS84" s="162"/>
      <c r="BT84" s="162"/>
      <c r="BU84" s="162"/>
    </row>
    <row r="85" spans="1:73" s="163" customFormat="1" ht="42" customHeight="1" x14ac:dyDescent="0.3">
      <c r="A85" s="23" t="s">
        <v>297</v>
      </c>
      <c r="B85" s="21">
        <v>5000000</v>
      </c>
      <c r="C85" s="22"/>
      <c r="D85" s="22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62"/>
      <c r="BN85" s="162"/>
      <c r="BO85" s="162"/>
      <c r="BP85" s="162"/>
      <c r="BQ85" s="162"/>
      <c r="BR85" s="162"/>
      <c r="BS85" s="162"/>
      <c r="BT85" s="162"/>
      <c r="BU85" s="162"/>
    </row>
    <row r="86" spans="1:73" s="163" customFormat="1" ht="47.25" customHeight="1" x14ac:dyDescent="0.3">
      <c r="A86" s="23" t="s">
        <v>637</v>
      </c>
      <c r="B86" s="21">
        <f>10000000-10000000</f>
        <v>0</v>
      </c>
      <c r="C86" s="22"/>
      <c r="D86" s="22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62"/>
      <c r="BN86" s="162"/>
      <c r="BO86" s="162"/>
      <c r="BP86" s="162"/>
      <c r="BQ86" s="162"/>
      <c r="BR86" s="162"/>
      <c r="BS86" s="162"/>
      <c r="BT86" s="162"/>
      <c r="BU86" s="162"/>
    </row>
    <row r="87" spans="1:73" s="163" customFormat="1" ht="45.75" customHeight="1" x14ac:dyDescent="0.3">
      <c r="A87" s="23" t="s">
        <v>638</v>
      </c>
      <c r="B87" s="21">
        <v>7181000</v>
      </c>
      <c r="C87" s="22"/>
      <c r="D87" s="22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84"/>
      <c r="BL87" s="184"/>
      <c r="BM87" s="162"/>
      <c r="BN87" s="162"/>
      <c r="BO87" s="162"/>
      <c r="BP87" s="162"/>
      <c r="BQ87" s="162"/>
      <c r="BR87" s="162"/>
      <c r="BS87" s="162"/>
      <c r="BT87" s="162"/>
      <c r="BU87" s="162"/>
    </row>
    <row r="88" spans="1:73" s="163" customFormat="1" ht="42" customHeight="1" x14ac:dyDescent="0.3">
      <c r="A88" s="23" t="s">
        <v>639</v>
      </c>
      <c r="B88" s="21">
        <v>4820000</v>
      </c>
      <c r="C88" s="22"/>
      <c r="D88" s="22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4"/>
      <c r="BK88" s="184"/>
      <c r="BL88" s="184"/>
      <c r="BM88" s="162"/>
      <c r="BN88" s="162"/>
      <c r="BO88" s="162"/>
      <c r="BP88" s="162"/>
      <c r="BQ88" s="162"/>
      <c r="BR88" s="162"/>
      <c r="BS88" s="162"/>
      <c r="BT88" s="162"/>
      <c r="BU88" s="162"/>
    </row>
    <row r="89" spans="1:73" s="163" customFormat="1" ht="42" customHeight="1" x14ac:dyDescent="0.3">
      <c r="A89" s="23" t="s">
        <v>640</v>
      </c>
      <c r="B89" s="21">
        <v>962025</v>
      </c>
      <c r="C89" s="22"/>
      <c r="D89" s="22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184"/>
      <c r="BI89" s="184"/>
      <c r="BJ89" s="184"/>
      <c r="BK89" s="184"/>
      <c r="BL89" s="184"/>
      <c r="BM89" s="162"/>
      <c r="BN89" s="162"/>
      <c r="BO89" s="162"/>
      <c r="BP89" s="162"/>
      <c r="BQ89" s="162"/>
      <c r="BR89" s="162"/>
      <c r="BS89" s="162"/>
      <c r="BT89" s="162"/>
      <c r="BU89" s="162"/>
    </row>
    <row r="90" spans="1:73" s="163" customFormat="1" ht="47.25" customHeight="1" x14ac:dyDescent="0.3">
      <c r="A90" s="23" t="s">
        <v>641</v>
      </c>
      <c r="B90" s="21">
        <v>557000</v>
      </c>
      <c r="C90" s="22"/>
      <c r="D90" s="22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62"/>
      <c r="BN90" s="162"/>
      <c r="BO90" s="162"/>
      <c r="BP90" s="162"/>
      <c r="BQ90" s="162"/>
      <c r="BR90" s="162"/>
      <c r="BS90" s="162"/>
      <c r="BT90" s="162"/>
      <c r="BU90" s="162"/>
    </row>
    <row r="91" spans="1:73" s="165" customFormat="1" ht="52.5" customHeight="1" thickBot="1" x14ac:dyDescent="0.3">
      <c r="A91" s="153" t="s">
        <v>300</v>
      </c>
      <c r="B91" s="154"/>
      <c r="C91" s="155">
        <v>100000</v>
      </c>
      <c r="D91" s="155">
        <v>100000</v>
      </c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  <c r="BE91" s="181"/>
      <c r="BF91" s="181"/>
      <c r="BG91" s="181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</row>
    <row r="92" spans="1:73" s="202" customFormat="1" ht="66.75" customHeight="1" thickBot="1" x14ac:dyDescent="0.35">
      <c r="A92" s="380" t="s">
        <v>248</v>
      </c>
      <c r="B92" s="379"/>
      <c r="C92" s="370" t="s">
        <v>312</v>
      </c>
      <c r="D92" s="370" t="s">
        <v>416</v>
      </c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</row>
    <row r="93" spans="1:73" s="226" customFormat="1" ht="79.5" customHeight="1" thickBot="1" x14ac:dyDescent="0.3">
      <c r="A93" s="791" t="s">
        <v>291</v>
      </c>
      <c r="B93" s="792"/>
      <c r="C93" s="158">
        <v>32942000</v>
      </c>
      <c r="D93" s="158">
        <f>SUM(B94:B95)</f>
        <v>33132499</v>
      </c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8"/>
      <c r="BO93" s="188"/>
      <c r="BP93" s="188"/>
      <c r="BQ93" s="188"/>
      <c r="BR93" s="188"/>
      <c r="BS93" s="188"/>
      <c r="BT93" s="188"/>
      <c r="BU93" s="188"/>
    </row>
    <row r="94" spans="1:73" s="183" customFormat="1" ht="33.75" customHeight="1" thickBot="1" x14ac:dyDescent="0.3">
      <c r="A94" s="23" t="s">
        <v>251</v>
      </c>
      <c r="B94" s="156">
        <f>28000000-1</f>
        <v>27999999</v>
      </c>
      <c r="C94" s="25"/>
      <c r="D94" s="25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</row>
    <row r="95" spans="1:73" s="183" customFormat="1" ht="33.75" customHeight="1" thickBot="1" x14ac:dyDescent="0.3">
      <c r="A95" s="23" t="s">
        <v>252</v>
      </c>
      <c r="B95" s="156">
        <f>4942000-4942000+4942000+190500</f>
        <v>5132500</v>
      </c>
      <c r="C95" s="25"/>
      <c r="D95" s="25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</row>
    <row r="96" spans="1:73" s="226" customFormat="1" ht="81.75" customHeight="1" thickBot="1" x14ac:dyDescent="0.3">
      <c r="A96" s="791" t="s">
        <v>290</v>
      </c>
      <c r="B96" s="792"/>
      <c r="C96" s="158">
        <v>24406000</v>
      </c>
      <c r="D96" s="158">
        <f>SUM(B97:B98)</f>
        <v>24405663</v>
      </c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8"/>
      <c r="BN96" s="188"/>
      <c r="BO96" s="188"/>
      <c r="BP96" s="188"/>
      <c r="BQ96" s="188"/>
      <c r="BR96" s="188"/>
      <c r="BS96" s="188"/>
      <c r="BT96" s="188"/>
      <c r="BU96" s="188"/>
    </row>
    <row r="97" spans="1:73" s="183" customFormat="1" ht="33.75" customHeight="1" thickBot="1" x14ac:dyDescent="0.3">
      <c r="A97" s="23" t="s">
        <v>251</v>
      </c>
      <c r="B97" s="156">
        <f>20606000-337</f>
        <v>20605663</v>
      </c>
      <c r="C97" s="25"/>
      <c r="D97" s="25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</row>
    <row r="98" spans="1:73" s="183" customFormat="1" ht="33.75" customHeight="1" thickBot="1" x14ac:dyDescent="0.3">
      <c r="A98" s="23" t="s">
        <v>252</v>
      </c>
      <c r="B98" s="156">
        <f>3800000-3800000+3800000</f>
        <v>3800000</v>
      </c>
      <c r="C98" s="25"/>
      <c r="D98" s="25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81"/>
    </row>
    <row r="99" spans="1:73" s="183" customFormat="1" ht="87" customHeight="1" thickBot="1" x14ac:dyDescent="0.3">
      <c r="A99" s="791" t="s">
        <v>442</v>
      </c>
      <c r="B99" s="792"/>
      <c r="C99" s="25">
        <v>2000000</v>
      </c>
      <c r="D99" s="25">
        <f>2000000+6096000</f>
        <v>8096000</v>
      </c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1"/>
      <c r="BC99" s="181"/>
      <c r="BD99" s="181"/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</row>
    <row r="100" spans="1:73" s="183" customFormat="1" ht="33.75" customHeight="1" thickBot="1" x14ac:dyDescent="0.3">
      <c r="A100" s="668" t="s">
        <v>292</v>
      </c>
      <c r="B100" s="157"/>
      <c r="C100" s="25">
        <v>37700000</v>
      </c>
      <c r="D100" s="25">
        <f>SUM(B101:B102)</f>
        <v>45810236</v>
      </c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1"/>
      <c r="BC100" s="181"/>
      <c r="BD100" s="181"/>
      <c r="BE100" s="181"/>
      <c r="BF100" s="181"/>
      <c r="BG100" s="181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</row>
    <row r="101" spans="1:73" s="183" customFormat="1" ht="33.75" customHeight="1" thickBot="1" x14ac:dyDescent="0.3">
      <c r="A101" s="23" t="s">
        <v>253</v>
      </c>
      <c r="B101" s="156">
        <f>10300000+8110236</f>
        <v>18410236</v>
      </c>
      <c r="C101" s="25"/>
      <c r="D101" s="25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81"/>
    </row>
    <row r="102" spans="1:73" s="183" customFormat="1" ht="33.75" customHeight="1" thickBot="1" x14ac:dyDescent="0.3">
      <c r="A102" s="378" t="s">
        <v>254</v>
      </c>
      <c r="B102" s="381">
        <v>27400000</v>
      </c>
      <c r="C102" s="25"/>
      <c r="D102" s="25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  <c r="BB102" s="181"/>
      <c r="BC102" s="181"/>
      <c r="BD102" s="181"/>
      <c r="BE102" s="181"/>
      <c r="BF102" s="181"/>
      <c r="BG102" s="181"/>
      <c r="BH102" s="181"/>
      <c r="BI102" s="181"/>
      <c r="BJ102" s="181"/>
      <c r="BK102" s="181"/>
      <c r="BL102" s="181"/>
      <c r="BM102" s="181"/>
      <c r="BN102" s="181"/>
      <c r="BO102" s="181"/>
      <c r="BP102" s="181"/>
      <c r="BQ102" s="181"/>
      <c r="BR102" s="181"/>
      <c r="BS102" s="181"/>
      <c r="BT102" s="181"/>
      <c r="BU102" s="181"/>
    </row>
    <row r="103" spans="1:73" s="183" customFormat="1" ht="63.75" customHeight="1" thickBot="1" x14ac:dyDescent="0.3">
      <c r="A103" s="153" t="s">
        <v>476</v>
      </c>
      <c r="B103" s="382"/>
      <c r="C103" s="25">
        <v>27169000</v>
      </c>
      <c r="D103" s="25">
        <f>27169000+4064110-1562500+3098827</f>
        <v>32769437</v>
      </c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81"/>
    </row>
    <row r="104" spans="1:73" s="183" customFormat="1" ht="69.75" customHeight="1" thickBot="1" x14ac:dyDescent="0.3">
      <c r="A104" s="153" t="s">
        <v>434</v>
      </c>
      <c r="B104" s="382"/>
      <c r="C104" s="25"/>
      <c r="D104" s="25">
        <v>328900000</v>
      </c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C104" s="181"/>
      <c r="BD104" s="181"/>
      <c r="BE104" s="181"/>
      <c r="BF104" s="181"/>
      <c r="BG104" s="181"/>
      <c r="BH104" s="181"/>
      <c r="BI104" s="181"/>
      <c r="BJ104" s="181"/>
      <c r="BK104" s="181"/>
      <c r="BL104" s="181"/>
      <c r="BM104" s="181"/>
      <c r="BN104" s="181"/>
      <c r="BO104" s="181"/>
      <c r="BP104" s="181"/>
      <c r="BQ104" s="181"/>
      <c r="BR104" s="181"/>
      <c r="BS104" s="181"/>
      <c r="BT104" s="181"/>
      <c r="BU104" s="181"/>
    </row>
    <row r="105" spans="1:73" s="183" customFormat="1" ht="38.25" customHeight="1" thickBot="1" x14ac:dyDescent="0.3">
      <c r="A105" s="153" t="s">
        <v>435</v>
      </c>
      <c r="B105" s="382"/>
      <c r="C105" s="25"/>
      <c r="D105" s="25">
        <v>8460000</v>
      </c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  <c r="BC105" s="181"/>
      <c r="BD105" s="181"/>
      <c r="BE105" s="181"/>
      <c r="BF105" s="181"/>
      <c r="BG105" s="181"/>
      <c r="BH105" s="181"/>
      <c r="BI105" s="181"/>
      <c r="BJ105" s="181"/>
      <c r="BK105" s="181"/>
      <c r="BL105" s="181"/>
      <c r="BM105" s="181"/>
      <c r="BN105" s="181"/>
      <c r="BO105" s="181"/>
      <c r="BP105" s="181"/>
      <c r="BQ105" s="181"/>
      <c r="BR105" s="181"/>
      <c r="BS105" s="181"/>
      <c r="BT105" s="181"/>
      <c r="BU105" s="181"/>
    </row>
    <row r="106" spans="1:73" s="183" customFormat="1" ht="38.25" customHeight="1" thickBot="1" x14ac:dyDescent="0.3">
      <c r="A106" s="153" t="s">
        <v>436</v>
      </c>
      <c r="B106" s="382"/>
      <c r="C106" s="25"/>
      <c r="D106" s="25">
        <f>29468180+2476500</f>
        <v>31944680</v>
      </c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181"/>
      <c r="BC106" s="181"/>
      <c r="BD106" s="181"/>
      <c r="BE106" s="181"/>
      <c r="BF106" s="181"/>
      <c r="BG106" s="181"/>
      <c r="BH106" s="181"/>
      <c r="BI106" s="181"/>
      <c r="BJ106" s="181"/>
      <c r="BK106" s="181"/>
      <c r="BL106" s="181"/>
      <c r="BM106" s="181"/>
      <c r="BN106" s="181"/>
      <c r="BO106" s="181"/>
      <c r="BP106" s="181"/>
      <c r="BQ106" s="181"/>
      <c r="BR106" s="181"/>
      <c r="BS106" s="181"/>
      <c r="BT106" s="181"/>
      <c r="BU106" s="181"/>
    </row>
    <row r="107" spans="1:73" s="183" customFormat="1" ht="52.5" customHeight="1" thickBot="1" x14ac:dyDescent="0.3">
      <c r="A107" s="153" t="s">
        <v>437</v>
      </c>
      <c r="B107" s="382"/>
      <c r="C107" s="25"/>
      <c r="D107" s="25">
        <v>56677069</v>
      </c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81"/>
      <c r="AW107" s="181"/>
      <c r="AX107" s="181"/>
      <c r="AY107" s="181"/>
      <c r="AZ107" s="181"/>
      <c r="BA107" s="181"/>
      <c r="BB107" s="181"/>
      <c r="BC107" s="181"/>
      <c r="BD107" s="181"/>
      <c r="BE107" s="181"/>
      <c r="BF107" s="181"/>
      <c r="BG107" s="181"/>
      <c r="BH107" s="181"/>
      <c r="BI107" s="181"/>
      <c r="BJ107" s="181"/>
      <c r="BK107" s="181"/>
      <c r="BL107" s="181"/>
      <c r="BM107" s="181"/>
      <c r="BN107" s="181"/>
      <c r="BO107" s="181"/>
      <c r="BP107" s="181"/>
      <c r="BQ107" s="181"/>
      <c r="BR107" s="181"/>
      <c r="BS107" s="181"/>
      <c r="BT107" s="181"/>
      <c r="BU107" s="181"/>
    </row>
    <row r="108" spans="1:73" s="183" customFormat="1" ht="52.5" customHeight="1" thickBot="1" x14ac:dyDescent="0.3">
      <c r="A108" s="153" t="s">
        <v>472</v>
      </c>
      <c r="B108" s="382"/>
      <c r="C108" s="25"/>
      <c r="D108" s="25">
        <f>6890880+3850000</f>
        <v>10740880</v>
      </c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  <c r="AS108" s="181"/>
      <c r="AT108" s="181"/>
      <c r="AU108" s="181"/>
      <c r="AV108" s="181"/>
      <c r="AW108" s="181"/>
      <c r="AX108" s="181"/>
      <c r="AY108" s="181"/>
      <c r="AZ108" s="181"/>
      <c r="BA108" s="181"/>
      <c r="BB108" s="181"/>
      <c r="BC108" s="181"/>
      <c r="BD108" s="181"/>
      <c r="BE108" s="181"/>
      <c r="BF108" s="181"/>
      <c r="BG108" s="181"/>
      <c r="BH108" s="181"/>
      <c r="BI108" s="181"/>
      <c r="BJ108" s="181"/>
      <c r="BK108" s="181"/>
      <c r="BL108" s="181"/>
      <c r="BM108" s="181"/>
      <c r="BN108" s="181"/>
      <c r="BO108" s="181"/>
      <c r="BP108" s="181"/>
      <c r="BQ108" s="181"/>
      <c r="BR108" s="181"/>
      <c r="BS108" s="181"/>
      <c r="BT108" s="181"/>
      <c r="BU108" s="181"/>
    </row>
    <row r="109" spans="1:73" s="183" customFormat="1" ht="52.5" customHeight="1" thickBot="1" x14ac:dyDescent="0.3">
      <c r="A109" s="153" t="s">
        <v>473</v>
      </c>
      <c r="B109" s="382"/>
      <c r="C109" s="25"/>
      <c r="D109" s="25">
        <f>4910800+6000000+1821600</f>
        <v>12732400</v>
      </c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81"/>
      <c r="AW109" s="181"/>
      <c r="AX109" s="181"/>
      <c r="AY109" s="181"/>
      <c r="AZ109" s="181"/>
      <c r="BA109" s="181"/>
      <c r="BB109" s="181"/>
      <c r="BC109" s="181"/>
      <c r="BD109" s="181"/>
      <c r="BE109" s="181"/>
      <c r="BF109" s="181"/>
      <c r="BG109" s="181"/>
      <c r="BH109" s="181"/>
      <c r="BI109" s="181"/>
      <c r="BJ109" s="181"/>
      <c r="BK109" s="181"/>
      <c r="BL109" s="181"/>
      <c r="BM109" s="181"/>
      <c r="BN109" s="181"/>
      <c r="BO109" s="181"/>
      <c r="BP109" s="181"/>
      <c r="BQ109" s="181"/>
      <c r="BR109" s="181"/>
      <c r="BS109" s="181"/>
      <c r="BT109" s="181"/>
      <c r="BU109" s="181"/>
    </row>
    <row r="110" spans="1:73" s="183" customFormat="1" ht="52.5" customHeight="1" thickBot="1" x14ac:dyDescent="0.3">
      <c r="A110" s="153" t="s">
        <v>474</v>
      </c>
      <c r="B110" s="382"/>
      <c r="C110" s="25"/>
      <c r="D110" s="25">
        <f>4530697+3302000+2457393</f>
        <v>10290090</v>
      </c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1"/>
      <c r="BC110" s="181"/>
      <c r="BD110" s="181"/>
      <c r="BE110" s="181"/>
      <c r="BF110" s="181"/>
      <c r="BG110" s="181"/>
      <c r="BH110" s="181"/>
      <c r="BI110" s="181"/>
      <c r="BJ110" s="181"/>
      <c r="BK110" s="181"/>
      <c r="BL110" s="181"/>
      <c r="BM110" s="181"/>
      <c r="BN110" s="181"/>
      <c r="BO110" s="181"/>
      <c r="BP110" s="181"/>
      <c r="BQ110" s="181"/>
      <c r="BR110" s="181"/>
      <c r="BS110" s="181"/>
      <c r="BT110" s="181"/>
      <c r="BU110" s="181"/>
    </row>
    <row r="111" spans="1:73" s="183" customFormat="1" ht="52.5" customHeight="1" thickBot="1" x14ac:dyDescent="0.3">
      <c r="A111" s="153" t="s">
        <v>475</v>
      </c>
      <c r="B111" s="382"/>
      <c r="C111" s="25"/>
      <c r="D111" s="25">
        <f>990000+6190000+6933000</f>
        <v>14113000</v>
      </c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181"/>
      <c r="BE111" s="181"/>
      <c r="BF111" s="181"/>
      <c r="BG111" s="181"/>
      <c r="BH111" s="181"/>
      <c r="BI111" s="181"/>
      <c r="BJ111" s="181"/>
      <c r="BK111" s="181"/>
      <c r="BL111" s="181"/>
      <c r="BM111" s="181"/>
      <c r="BN111" s="181"/>
      <c r="BO111" s="181"/>
      <c r="BP111" s="181"/>
      <c r="BQ111" s="181"/>
      <c r="BR111" s="181"/>
      <c r="BS111" s="181"/>
      <c r="BT111" s="181"/>
      <c r="BU111" s="181"/>
    </row>
    <row r="112" spans="1:73" s="183" customFormat="1" ht="78.75" customHeight="1" thickBot="1" x14ac:dyDescent="0.3">
      <c r="A112" s="153" t="s">
        <v>438</v>
      </c>
      <c r="B112" s="382"/>
      <c r="C112" s="25"/>
      <c r="D112" s="25">
        <v>1000000</v>
      </c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</row>
    <row r="113" spans="1:73" s="183" customFormat="1" ht="78.75" customHeight="1" thickBot="1" x14ac:dyDescent="0.3">
      <c r="A113" s="153" t="s">
        <v>642</v>
      </c>
      <c r="B113" s="382"/>
      <c r="C113" s="25"/>
      <c r="D113" s="25">
        <v>2897368</v>
      </c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  <c r="AS113" s="181"/>
      <c r="AT113" s="181"/>
      <c r="AU113" s="181"/>
      <c r="AV113" s="181"/>
      <c r="AW113" s="181"/>
      <c r="AX113" s="181"/>
      <c r="AY113" s="181"/>
      <c r="AZ113" s="181"/>
      <c r="BA113" s="181"/>
      <c r="BB113" s="181"/>
      <c r="BC113" s="181"/>
      <c r="BD113" s="181"/>
      <c r="BE113" s="181"/>
      <c r="BF113" s="181"/>
      <c r="BG113" s="181"/>
      <c r="BH113" s="181"/>
      <c r="BI113" s="181"/>
      <c r="BJ113" s="181"/>
      <c r="BK113" s="181"/>
      <c r="BL113" s="181"/>
      <c r="BM113" s="181"/>
      <c r="BN113" s="181"/>
      <c r="BO113" s="181"/>
      <c r="BP113" s="181"/>
      <c r="BQ113" s="181"/>
      <c r="BR113" s="181"/>
      <c r="BS113" s="181"/>
      <c r="BT113" s="181"/>
      <c r="BU113" s="181"/>
    </row>
    <row r="114" spans="1:73" s="187" customFormat="1" ht="42.75" customHeight="1" thickBot="1" x14ac:dyDescent="0.35">
      <c r="A114" s="668" t="s">
        <v>643</v>
      </c>
      <c r="B114" s="649"/>
      <c r="C114" s="25"/>
      <c r="D114" s="25">
        <v>18534579</v>
      </c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5"/>
      <c r="AS114" s="185"/>
      <c r="AT114" s="185"/>
      <c r="AU114" s="185"/>
      <c r="AV114" s="185"/>
      <c r="AW114" s="185"/>
      <c r="AX114" s="185"/>
      <c r="AY114" s="185"/>
      <c r="AZ114" s="185"/>
      <c r="BA114" s="185"/>
      <c r="BB114" s="185"/>
      <c r="BC114" s="185"/>
      <c r="BD114" s="185"/>
      <c r="BE114" s="185"/>
      <c r="BF114" s="185"/>
      <c r="BG114" s="185"/>
      <c r="BH114" s="185"/>
      <c r="BI114" s="185"/>
      <c r="BJ114" s="185"/>
      <c r="BK114" s="185"/>
      <c r="BL114" s="185"/>
      <c r="BM114" s="185"/>
      <c r="BN114" s="185"/>
      <c r="BO114" s="185"/>
      <c r="BP114" s="185"/>
      <c r="BQ114" s="185"/>
      <c r="BR114" s="185"/>
      <c r="BS114" s="185"/>
      <c r="BT114" s="185"/>
      <c r="BU114" s="185"/>
    </row>
    <row r="115" spans="1:73" s="183" customFormat="1" ht="78.75" customHeight="1" thickBot="1" x14ac:dyDescent="0.3">
      <c r="A115" s="153" t="s">
        <v>644</v>
      </c>
      <c r="B115" s="382"/>
      <c r="C115" s="25"/>
      <c r="D115" s="25">
        <v>3000000</v>
      </c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  <c r="AS115" s="181"/>
      <c r="AT115" s="181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  <c r="BG115" s="181"/>
      <c r="BH115" s="181"/>
      <c r="BI115" s="181"/>
      <c r="BJ115" s="181"/>
      <c r="BK115" s="181"/>
      <c r="BL115" s="181"/>
      <c r="BM115" s="181"/>
      <c r="BN115" s="181"/>
      <c r="BO115" s="181"/>
      <c r="BP115" s="181"/>
      <c r="BQ115" s="181"/>
      <c r="BR115" s="181"/>
      <c r="BS115" s="181"/>
      <c r="BT115" s="181"/>
      <c r="BU115" s="181"/>
    </row>
    <row r="116" spans="1:73" s="183" customFormat="1" ht="78.75" customHeight="1" thickBot="1" x14ac:dyDescent="0.3">
      <c r="A116" s="153" t="s">
        <v>645</v>
      </c>
      <c r="B116" s="382"/>
      <c r="C116" s="25"/>
      <c r="D116" s="25">
        <v>3000000</v>
      </c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  <c r="BG116" s="181"/>
      <c r="BH116" s="181"/>
      <c r="BI116" s="181"/>
      <c r="BJ116" s="181"/>
      <c r="BK116" s="181"/>
      <c r="BL116" s="181"/>
      <c r="BM116" s="181"/>
      <c r="BN116" s="181"/>
      <c r="BO116" s="181"/>
      <c r="BP116" s="181"/>
      <c r="BQ116" s="181"/>
      <c r="BR116" s="181"/>
      <c r="BS116" s="181"/>
      <c r="BT116" s="181"/>
      <c r="BU116" s="181"/>
    </row>
    <row r="117" spans="1:73" s="180" customFormat="1" ht="56.25" customHeight="1" thickBot="1" x14ac:dyDescent="0.3">
      <c r="A117" s="668" t="s">
        <v>657</v>
      </c>
      <c r="B117" s="24"/>
      <c r="C117" s="25">
        <v>19050000</v>
      </c>
      <c r="D117" s="25">
        <v>19050000</v>
      </c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178"/>
      <c r="AU117" s="178"/>
      <c r="AV117" s="178"/>
      <c r="AW117" s="178"/>
      <c r="AX117" s="178"/>
      <c r="AY117" s="178"/>
      <c r="AZ117" s="178"/>
      <c r="BA117" s="178"/>
      <c r="BB117" s="178"/>
      <c r="BC117" s="178"/>
      <c r="BD117" s="178"/>
      <c r="BE117" s="178"/>
      <c r="BF117" s="178"/>
      <c r="BG117" s="178"/>
      <c r="BH117" s="178"/>
      <c r="BI117" s="178"/>
      <c r="BJ117" s="178"/>
      <c r="BK117" s="178"/>
      <c r="BL117" s="178"/>
      <c r="BM117" s="178"/>
      <c r="BN117" s="178"/>
      <c r="BO117" s="178"/>
      <c r="BP117" s="178"/>
      <c r="BQ117" s="178"/>
      <c r="BR117" s="178"/>
      <c r="BS117" s="178"/>
      <c r="BT117" s="178"/>
      <c r="BU117" s="178"/>
    </row>
    <row r="118" spans="1:73" s="202" customFormat="1" ht="66.75" customHeight="1" thickBot="1" x14ac:dyDescent="0.35">
      <c r="A118" s="380" t="s">
        <v>248</v>
      </c>
      <c r="B118" s="379"/>
      <c r="C118" s="370" t="s">
        <v>312</v>
      </c>
      <c r="D118" s="370" t="s">
        <v>416</v>
      </c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200"/>
      <c r="BB118" s="200"/>
      <c r="BC118" s="200"/>
      <c r="BD118" s="200"/>
      <c r="BE118" s="200"/>
      <c r="BF118" s="200"/>
      <c r="BG118" s="200"/>
      <c r="BH118" s="200"/>
      <c r="BI118" s="200"/>
      <c r="BJ118" s="200"/>
      <c r="BK118" s="200"/>
      <c r="BL118" s="200"/>
      <c r="BM118" s="200"/>
      <c r="BN118" s="200"/>
      <c r="BO118" s="200"/>
      <c r="BP118" s="200"/>
      <c r="BQ118" s="200"/>
      <c r="BR118" s="200"/>
      <c r="BS118" s="200"/>
      <c r="BT118" s="200"/>
      <c r="BU118" s="200"/>
    </row>
    <row r="119" spans="1:73" s="180" customFormat="1" ht="39.75" customHeight="1" thickBot="1" x14ac:dyDescent="0.3">
      <c r="A119" s="668" t="s">
        <v>255</v>
      </c>
      <c r="B119" s="24"/>
      <c r="C119" s="25">
        <v>125000000</v>
      </c>
      <c r="D119" s="25">
        <f>SUM(B120:B123)</f>
        <v>166107200</v>
      </c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178"/>
      <c r="BC119" s="178"/>
      <c r="BD119" s="178"/>
      <c r="BE119" s="178"/>
      <c r="BF119" s="178"/>
      <c r="BG119" s="178"/>
      <c r="BH119" s="178"/>
      <c r="BI119" s="178"/>
      <c r="BJ119" s="178"/>
      <c r="BK119" s="178"/>
      <c r="BL119" s="178"/>
      <c r="BM119" s="178"/>
      <c r="BN119" s="178"/>
      <c r="BO119" s="178"/>
      <c r="BP119" s="178"/>
      <c r="BQ119" s="178"/>
      <c r="BR119" s="178"/>
      <c r="BS119" s="178"/>
      <c r="BT119" s="178"/>
      <c r="BU119" s="178"/>
    </row>
    <row r="120" spans="1:73" s="180" customFormat="1" ht="39.75" customHeight="1" thickBot="1" x14ac:dyDescent="0.3">
      <c r="A120" s="23" t="s">
        <v>123</v>
      </c>
      <c r="B120" s="21">
        <f>115000000+17684000</f>
        <v>132684000</v>
      </c>
      <c r="C120" s="22"/>
      <c r="D120" s="22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8"/>
      <c r="BC120" s="178"/>
      <c r="BD120" s="178"/>
      <c r="BE120" s="178"/>
      <c r="BF120" s="178"/>
      <c r="BG120" s="178"/>
      <c r="BH120" s="178"/>
      <c r="BI120" s="178"/>
      <c r="BJ120" s="178"/>
      <c r="BK120" s="178"/>
      <c r="BL120" s="178"/>
      <c r="BM120" s="178"/>
      <c r="BN120" s="178"/>
      <c r="BO120" s="178"/>
      <c r="BP120" s="178"/>
      <c r="BQ120" s="178"/>
      <c r="BR120" s="178"/>
      <c r="BS120" s="178"/>
      <c r="BT120" s="178"/>
      <c r="BU120" s="178"/>
    </row>
    <row r="121" spans="1:73" s="180" customFormat="1" ht="39.75" customHeight="1" thickBot="1" x14ac:dyDescent="0.3">
      <c r="A121" s="23" t="s">
        <v>264</v>
      </c>
      <c r="B121" s="21">
        <f>10000000+10000000-17684000-2316000</f>
        <v>0</v>
      </c>
      <c r="C121" s="22"/>
      <c r="D121" s="22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8"/>
      <c r="BG121" s="178"/>
      <c r="BH121" s="178"/>
      <c r="BI121" s="178"/>
      <c r="BJ121" s="178"/>
      <c r="BK121" s="178"/>
      <c r="BL121" s="178"/>
      <c r="BM121" s="178"/>
      <c r="BN121" s="178"/>
      <c r="BO121" s="178"/>
      <c r="BP121" s="178"/>
      <c r="BQ121" s="178"/>
      <c r="BR121" s="178"/>
      <c r="BS121" s="178"/>
      <c r="BT121" s="178"/>
      <c r="BU121" s="178"/>
    </row>
    <row r="122" spans="1:73" s="180" customFormat="1" ht="39.75" customHeight="1" thickBot="1" x14ac:dyDescent="0.3">
      <c r="A122" s="23" t="s">
        <v>440</v>
      </c>
      <c r="B122" s="21">
        <v>33400000</v>
      </c>
      <c r="C122" s="22"/>
      <c r="D122" s="22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78"/>
      <c r="AZ122" s="178"/>
      <c r="BA122" s="178"/>
      <c r="BB122" s="178"/>
      <c r="BC122" s="178"/>
      <c r="BD122" s="178"/>
      <c r="BE122" s="178"/>
      <c r="BF122" s="178"/>
      <c r="BG122" s="178"/>
      <c r="BH122" s="178"/>
      <c r="BI122" s="178"/>
      <c r="BJ122" s="178"/>
      <c r="BK122" s="178"/>
      <c r="BL122" s="178"/>
      <c r="BM122" s="178"/>
      <c r="BN122" s="178"/>
      <c r="BO122" s="178"/>
      <c r="BP122" s="178"/>
      <c r="BQ122" s="178"/>
      <c r="BR122" s="178"/>
      <c r="BS122" s="178"/>
      <c r="BT122" s="178"/>
      <c r="BU122" s="178"/>
    </row>
    <row r="123" spans="1:73" s="180" customFormat="1" ht="39.75" customHeight="1" thickBot="1" x14ac:dyDescent="0.3">
      <c r="A123" s="23" t="s">
        <v>477</v>
      </c>
      <c r="B123" s="21">
        <v>23200</v>
      </c>
      <c r="C123" s="22"/>
      <c r="D123" s="22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78"/>
      <c r="AZ123" s="178"/>
      <c r="BA123" s="178"/>
      <c r="BB123" s="178"/>
      <c r="BC123" s="178"/>
      <c r="BD123" s="178"/>
      <c r="BE123" s="178"/>
      <c r="BF123" s="178"/>
      <c r="BG123" s="178"/>
      <c r="BH123" s="178"/>
      <c r="BI123" s="178"/>
      <c r="BJ123" s="178"/>
      <c r="BK123" s="178"/>
      <c r="BL123" s="178"/>
      <c r="BM123" s="178"/>
      <c r="BN123" s="178"/>
      <c r="BO123" s="178"/>
      <c r="BP123" s="178"/>
      <c r="BQ123" s="178"/>
      <c r="BR123" s="178"/>
      <c r="BS123" s="178"/>
      <c r="BT123" s="178"/>
      <c r="BU123" s="178"/>
    </row>
    <row r="124" spans="1:73" s="180" customFormat="1" ht="27" customHeight="1" thickBot="1" x14ac:dyDescent="0.3">
      <c r="A124" s="668" t="s">
        <v>90</v>
      </c>
      <c r="B124" s="21"/>
      <c r="C124" s="25">
        <v>2000000</v>
      </c>
      <c r="D124" s="25">
        <v>2000000</v>
      </c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178"/>
      <c r="AW124" s="178"/>
      <c r="AX124" s="178"/>
      <c r="AY124" s="178"/>
      <c r="AZ124" s="178"/>
      <c r="BA124" s="178"/>
      <c r="BB124" s="178"/>
      <c r="BC124" s="178"/>
      <c r="BD124" s="178"/>
      <c r="BE124" s="178"/>
      <c r="BF124" s="178"/>
      <c r="BG124" s="178"/>
      <c r="BH124" s="178"/>
      <c r="BI124" s="178"/>
      <c r="BJ124" s="178"/>
      <c r="BK124" s="178"/>
      <c r="BL124" s="178"/>
      <c r="BM124" s="178"/>
      <c r="BN124" s="178"/>
      <c r="BO124" s="178"/>
      <c r="BP124" s="178"/>
      <c r="BQ124" s="178"/>
      <c r="BR124" s="178"/>
      <c r="BS124" s="178"/>
      <c r="BT124" s="178"/>
      <c r="BU124" s="178"/>
    </row>
    <row r="125" spans="1:73" s="180" customFormat="1" ht="27.75" customHeight="1" thickBot="1" x14ac:dyDescent="0.3">
      <c r="A125" s="668" t="s">
        <v>99</v>
      </c>
      <c r="B125" s="24"/>
      <c r="C125" s="25">
        <v>6050000</v>
      </c>
      <c r="D125" s="25">
        <f>SUM(B126:B128)</f>
        <v>6050000</v>
      </c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  <c r="AR125" s="178"/>
      <c r="AS125" s="178"/>
      <c r="AT125" s="178"/>
      <c r="AU125" s="178"/>
      <c r="AV125" s="178"/>
      <c r="AW125" s="178"/>
      <c r="AX125" s="178"/>
      <c r="AY125" s="178"/>
      <c r="AZ125" s="178"/>
      <c r="BA125" s="178"/>
      <c r="BB125" s="178"/>
      <c r="BC125" s="178"/>
      <c r="BD125" s="178"/>
      <c r="BE125" s="178"/>
      <c r="BF125" s="178"/>
      <c r="BG125" s="178"/>
      <c r="BH125" s="178"/>
      <c r="BI125" s="178"/>
      <c r="BJ125" s="178"/>
      <c r="BK125" s="178"/>
      <c r="BL125" s="178"/>
      <c r="BM125" s="178"/>
      <c r="BN125" s="178"/>
      <c r="BO125" s="178"/>
      <c r="BP125" s="178"/>
      <c r="BQ125" s="178"/>
      <c r="BR125" s="178"/>
      <c r="BS125" s="178"/>
      <c r="BT125" s="178"/>
      <c r="BU125" s="178"/>
    </row>
    <row r="126" spans="1:73" s="180" customFormat="1" ht="30" customHeight="1" thickBot="1" x14ac:dyDescent="0.3">
      <c r="A126" s="23" t="s">
        <v>100</v>
      </c>
      <c r="B126" s="21">
        <v>2000000</v>
      </c>
      <c r="C126" s="25"/>
      <c r="D126" s="25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8"/>
      <c r="BC126" s="178"/>
      <c r="BD126" s="178"/>
      <c r="BE126" s="178"/>
      <c r="BF126" s="178"/>
      <c r="BG126" s="178"/>
      <c r="BH126" s="178"/>
      <c r="BI126" s="178"/>
      <c r="BJ126" s="178"/>
      <c r="BK126" s="178"/>
      <c r="BL126" s="178"/>
      <c r="BM126" s="178"/>
      <c r="BN126" s="178"/>
      <c r="BO126" s="178"/>
      <c r="BP126" s="178"/>
      <c r="BQ126" s="178"/>
      <c r="BR126" s="178"/>
      <c r="BS126" s="178"/>
      <c r="BT126" s="178"/>
      <c r="BU126" s="178"/>
    </row>
    <row r="127" spans="1:73" s="180" customFormat="1" ht="19.5" thickBot="1" x14ac:dyDescent="0.3">
      <c r="A127" s="23" t="s">
        <v>278</v>
      </c>
      <c r="B127" s="21">
        <v>50000</v>
      </c>
      <c r="C127" s="25"/>
      <c r="D127" s="25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8"/>
      <c r="AS127" s="178"/>
      <c r="AT127" s="178"/>
      <c r="AU127" s="178"/>
      <c r="AV127" s="178"/>
      <c r="AW127" s="178"/>
      <c r="AX127" s="178"/>
      <c r="AY127" s="178"/>
      <c r="AZ127" s="178"/>
      <c r="BA127" s="178"/>
      <c r="BB127" s="178"/>
      <c r="BC127" s="178"/>
      <c r="BD127" s="178"/>
      <c r="BE127" s="178"/>
      <c r="BF127" s="178"/>
      <c r="BG127" s="178"/>
      <c r="BH127" s="178"/>
      <c r="BI127" s="178"/>
      <c r="BJ127" s="178"/>
      <c r="BK127" s="178"/>
      <c r="BL127" s="178"/>
      <c r="BM127" s="178"/>
      <c r="BN127" s="178"/>
      <c r="BO127" s="178"/>
      <c r="BP127" s="178"/>
      <c r="BQ127" s="178"/>
      <c r="BR127" s="178"/>
      <c r="BS127" s="178"/>
      <c r="BT127" s="178"/>
      <c r="BU127" s="178"/>
    </row>
    <row r="128" spans="1:73" s="180" customFormat="1" ht="39.75" customHeight="1" thickBot="1" x14ac:dyDescent="0.3">
      <c r="A128" s="23" t="s">
        <v>281</v>
      </c>
      <c r="B128" s="21">
        <v>4000000</v>
      </c>
      <c r="C128" s="25"/>
      <c r="D128" s="25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8"/>
      <c r="AS128" s="178"/>
      <c r="AT128" s="178"/>
      <c r="AU128" s="178"/>
      <c r="AV128" s="178"/>
      <c r="AW128" s="178"/>
      <c r="AX128" s="178"/>
      <c r="AY128" s="178"/>
      <c r="AZ128" s="178"/>
      <c r="BA128" s="178"/>
      <c r="BB128" s="178"/>
      <c r="BC128" s="178"/>
      <c r="BD128" s="178"/>
      <c r="BE128" s="178"/>
      <c r="BF128" s="178"/>
      <c r="BG128" s="178"/>
      <c r="BH128" s="178"/>
      <c r="BI128" s="178"/>
      <c r="BJ128" s="178"/>
      <c r="BK128" s="178"/>
      <c r="BL128" s="178"/>
      <c r="BM128" s="178"/>
      <c r="BN128" s="178"/>
      <c r="BO128" s="178"/>
      <c r="BP128" s="178"/>
      <c r="BQ128" s="178"/>
      <c r="BR128" s="178"/>
      <c r="BS128" s="178"/>
      <c r="BT128" s="178"/>
      <c r="BU128" s="178"/>
    </row>
    <row r="129" spans="1:73" s="183" customFormat="1" ht="29.25" customHeight="1" thickBot="1" x14ac:dyDescent="0.3">
      <c r="A129" s="668" t="s">
        <v>282</v>
      </c>
      <c r="B129" s="24"/>
      <c r="C129" s="25">
        <v>1000000</v>
      </c>
      <c r="D129" s="25">
        <f>1000000+77000-1000000+100000</f>
        <v>177000</v>
      </c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81"/>
      <c r="AW129" s="181"/>
      <c r="AX129" s="181"/>
      <c r="AY129" s="181"/>
      <c r="AZ129" s="181"/>
      <c r="BA129" s="181"/>
      <c r="BB129" s="181"/>
      <c r="BC129" s="181"/>
      <c r="BD129" s="181"/>
      <c r="BE129" s="181"/>
      <c r="BF129" s="181"/>
      <c r="BG129" s="181"/>
      <c r="BH129" s="181"/>
      <c r="BI129" s="181"/>
      <c r="BJ129" s="181"/>
      <c r="BK129" s="181"/>
      <c r="BL129" s="181"/>
      <c r="BM129" s="181"/>
      <c r="BN129" s="181"/>
      <c r="BO129" s="181"/>
      <c r="BP129" s="181"/>
      <c r="BQ129" s="181"/>
      <c r="BR129" s="181"/>
      <c r="BS129" s="181"/>
      <c r="BT129" s="181"/>
      <c r="BU129" s="181"/>
    </row>
    <row r="130" spans="1:73" s="180" customFormat="1" ht="24.75" customHeight="1" thickBot="1" x14ac:dyDescent="0.3">
      <c r="A130" s="23" t="s">
        <v>339</v>
      </c>
      <c r="B130" s="21"/>
      <c r="C130" s="25"/>
      <c r="D130" s="25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  <c r="BE130" s="178"/>
      <c r="BF130" s="178"/>
      <c r="BG130" s="178"/>
      <c r="BH130" s="178"/>
      <c r="BI130" s="178"/>
      <c r="BJ130" s="178"/>
      <c r="BK130" s="178"/>
      <c r="BL130" s="178"/>
      <c r="BM130" s="178"/>
      <c r="BN130" s="178"/>
      <c r="BO130" s="178"/>
      <c r="BP130" s="178"/>
      <c r="BQ130" s="178"/>
      <c r="BR130" s="178"/>
      <c r="BS130" s="178"/>
      <c r="BT130" s="178"/>
      <c r="BU130" s="178"/>
    </row>
    <row r="131" spans="1:73" s="180" customFormat="1" ht="24.75" customHeight="1" thickBot="1" x14ac:dyDescent="0.3">
      <c r="A131" s="23" t="s">
        <v>283</v>
      </c>
      <c r="B131" s="21"/>
      <c r="C131" s="25"/>
      <c r="D131" s="25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  <c r="BC131" s="178"/>
      <c r="BD131" s="178"/>
      <c r="BE131" s="178"/>
      <c r="BF131" s="178"/>
      <c r="BG131" s="178"/>
      <c r="BH131" s="178"/>
      <c r="BI131" s="178"/>
      <c r="BJ131" s="178"/>
      <c r="BK131" s="178"/>
      <c r="BL131" s="178"/>
      <c r="BM131" s="178"/>
      <c r="BN131" s="178"/>
      <c r="BO131" s="178"/>
      <c r="BP131" s="178"/>
      <c r="BQ131" s="178"/>
      <c r="BR131" s="178"/>
      <c r="BS131" s="178"/>
      <c r="BT131" s="178"/>
      <c r="BU131" s="178"/>
    </row>
    <row r="132" spans="1:73" s="180" customFormat="1" ht="24.75" customHeight="1" thickBot="1" x14ac:dyDescent="0.3">
      <c r="A132" s="23" t="s">
        <v>340</v>
      </c>
      <c r="B132" s="21"/>
      <c r="C132" s="25"/>
      <c r="D132" s="25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  <c r="BC132" s="178"/>
      <c r="BD132" s="178"/>
      <c r="BE132" s="178"/>
      <c r="BF132" s="178"/>
      <c r="BG132" s="178"/>
      <c r="BH132" s="178"/>
      <c r="BI132" s="178"/>
      <c r="BJ132" s="178"/>
      <c r="BK132" s="178"/>
      <c r="BL132" s="178"/>
      <c r="BM132" s="178"/>
      <c r="BN132" s="178"/>
      <c r="BO132" s="178"/>
      <c r="BP132" s="178"/>
      <c r="BQ132" s="178"/>
      <c r="BR132" s="178"/>
      <c r="BS132" s="178"/>
      <c r="BT132" s="178"/>
      <c r="BU132" s="178"/>
    </row>
    <row r="133" spans="1:73" s="180" customFormat="1" ht="57.75" customHeight="1" thickBot="1" x14ac:dyDescent="0.3">
      <c r="A133" s="668" t="s">
        <v>441</v>
      </c>
      <c r="B133" s="21"/>
      <c r="C133" s="25"/>
      <c r="D133" s="25">
        <v>1999700</v>
      </c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BE133" s="178"/>
      <c r="BF133" s="178"/>
      <c r="BG133" s="178"/>
      <c r="BH133" s="178"/>
      <c r="BI133" s="178"/>
      <c r="BJ133" s="178"/>
      <c r="BK133" s="178"/>
      <c r="BL133" s="178"/>
      <c r="BM133" s="178"/>
      <c r="BN133" s="178"/>
      <c r="BO133" s="178"/>
      <c r="BP133" s="178"/>
      <c r="BQ133" s="178"/>
      <c r="BR133" s="178"/>
      <c r="BS133" s="178"/>
      <c r="BT133" s="178"/>
      <c r="BU133" s="178"/>
    </row>
    <row r="134" spans="1:73" s="180" customFormat="1" ht="51" customHeight="1" thickBot="1" x14ac:dyDescent="0.3">
      <c r="A134" s="668" t="s">
        <v>137</v>
      </c>
      <c r="B134" s="24"/>
      <c r="C134" s="25">
        <v>3000000</v>
      </c>
      <c r="D134" s="25">
        <v>3000000</v>
      </c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  <c r="BE134" s="178"/>
      <c r="BF134" s="178"/>
      <c r="BG134" s="178"/>
      <c r="BH134" s="178"/>
      <c r="BI134" s="178"/>
      <c r="BJ134" s="178"/>
      <c r="BK134" s="178"/>
      <c r="BL134" s="178"/>
      <c r="BM134" s="178"/>
      <c r="BN134" s="178"/>
      <c r="BO134" s="178"/>
      <c r="BP134" s="178"/>
      <c r="BQ134" s="178"/>
      <c r="BR134" s="178"/>
      <c r="BS134" s="178"/>
      <c r="BT134" s="178"/>
      <c r="BU134" s="178"/>
    </row>
    <row r="135" spans="1:73" s="180" customFormat="1" ht="34.5" customHeight="1" thickBot="1" x14ac:dyDescent="0.3">
      <c r="A135" s="668" t="s">
        <v>138</v>
      </c>
      <c r="B135" s="24"/>
      <c r="C135" s="25">
        <v>5000000</v>
      </c>
      <c r="D135" s="25">
        <f>5000000+63000+300000+2123000</f>
        <v>7486000</v>
      </c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8"/>
      <c r="BS135" s="178"/>
      <c r="BT135" s="178"/>
      <c r="BU135" s="178"/>
    </row>
    <row r="136" spans="1:73" s="180" customFormat="1" ht="38.25" thickBot="1" x14ac:dyDescent="0.3">
      <c r="A136" s="668" t="s">
        <v>101</v>
      </c>
      <c r="B136" s="24"/>
      <c r="C136" s="25">
        <v>300000</v>
      </c>
      <c r="D136" s="25">
        <v>300000</v>
      </c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  <c r="BC136" s="178"/>
      <c r="BD136" s="178"/>
      <c r="BE136" s="178"/>
      <c r="BF136" s="178"/>
      <c r="BG136" s="178"/>
      <c r="BH136" s="178"/>
      <c r="BI136" s="178"/>
      <c r="BJ136" s="178"/>
      <c r="BK136" s="178"/>
      <c r="BL136" s="178"/>
      <c r="BM136" s="178"/>
      <c r="BN136" s="178"/>
      <c r="BO136" s="178"/>
      <c r="BP136" s="178"/>
      <c r="BQ136" s="178"/>
      <c r="BR136" s="178"/>
      <c r="BS136" s="178"/>
      <c r="BT136" s="178"/>
      <c r="BU136" s="178"/>
    </row>
    <row r="137" spans="1:73" s="183" customFormat="1" ht="19.5" thickBot="1" x14ac:dyDescent="0.3">
      <c r="A137" s="153" t="s">
        <v>279</v>
      </c>
      <c r="B137" s="154"/>
      <c r="C137" s="155">
        <v>1047000</v>
      </c>
      <c r="D137" s="155">
        <v>1047000</v>
      </c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81"/>
      <c r="AN137" s="181"/>
      <c r="AO137" s="181"/>
      <c r="AP137" s="181"/>
      <c r="AQ137" s="181"/>
      <c r="AR137" s="181"/>
      <c r="AS137" s="181"/>
      <c r="AT137" s="181"/>
      <c r="AU137" s="181"/>
      <c r="AV137" s="181"/>
      <c r="AW137" s="181"/>
      <c r="AX137" s="181"/>
      <c r="AY137" s="181"/>
      <c r="AZ137" s="181"/>
      <c r="BA137" s="181"/>
      <c r="BB137" s="181"/>
      <c r="BC137" s="181"/>
      <c r="BD137" s="181"/>
      <c r="BE137" s="181"/>
      <c r="BF137" s="181"/>
      <c r="BG137" s="181"/>
      <c r="BH137" s="181"/>
      <c r="BI137" s="181"/>
      <c r="BJ137" s="181"/>
      <c r="BK137" s="181"/>
      <c r="BL137" s="181"/>
      <c r="BM137" s="181"/>
      <c r="BN137" s="181"/>
      <c r="BO137" s="181"/>
      <c r="BP137" s="181"/>
      <c r="BQ137" s="181"/>
      <c r="BR137" s="181"/>
      <c r="BS137" s="181"/>
      <c r="BT137" s="181"/>
      <c r="BU137" s="181"/>
    </row>
    <row r="138" spans="1:73" s="183" customFormat="1" ht="30.75" customHeight="1" thickBot="1" x14ac:dyDescent="0.3">
      <c r="A138" s="153" t="s">
        <v>280</v>
      </c>
      <c r="B138" s="154"/>
      <c r="C138" s="155">
        <v>500000</v>
      </c>
      <c r="D138" s="155">
        <f>500000+906165</f>
        <v>1406165</v>
      </c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1"/>
      <c r="AL138" s="181"/>
      <c r="AM138" s="181"/>
      <c r="AN138" s="181"/>
      <c r="AO138" s="181"/>
      <c r="AP138" s="181"/>
      <c r="AQ138" s="181"/>
      <c r="AR138" s="181"/>
      <c r="AS138" s="181"/>
      <c r="AT138" s="181"/>
      <c r="AU138" s="181"/>
      <c r="AV138" s="181"/>
      <c r="AW138" s="181"/>
      <c r="AX138" s="181"/>
      <c r="AY138" s="181"/>
      <c r="AZ138" s="181"/>
      <c r="BA138" s="181"/>
      <c r="BB138" s="181"/>
      <c r="BC138" s="181"/>
      <c r="BD138" s="181"/>
      <c r="BE138" s="181"/>
      <c r="BF138" s="181"/>
      <c r="BG138" s="181"/>
      <c r="BH138" s="181"/>
      <c r="BI138" s="181"/>
      <c r="BJ138" s="181"/>
      <c r="BK138" s="181"/>
      <c r="BL138" s="181"/>
      <c r="BM138" s="181"/>
      <c r="BN138" s="181"/>
      <c r="BO138" s="181"/>
      <c r="BP138" s="181"/>
      <c r="BQ138" s="181"/>
      <c r="BR138" s="181"/>
      <c r="BS138" s="181"/>
      <c r="BT138" s="181"/>
      <c r="BU138" s="181"/>
    </row>
    <row r="139" spans="1:73" s="180" customFormat="1" ht="32.25" customHeight="1" thickBot="1" x14ac:dyDescent="0.3">
      <c r="A139" s="668" t="s">
        <v>268</v>
      </c>
      <c r="B139" s="24"/>
      <c r="C139" s="25">
        <v>5000000</v>
      </c>
      <c r="D139" s="25">
        <f>5000000+12655000+80000</f>
        <v>17735000</v>
      </c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78"/>
      <c r="AT139" s="178"/>
      <c r="AU139" s="178"/>
      <c r="AV139" s="178"/>
      <c r="AW139" s="178"/>
      <c r="AX139" s="178"/>
      <c r="AY139" s="178"/>
      <c r="AZ139" s="178"/>
      <c r="BA139" s="178"/>
      <c r="BB139" s="178"/>
      <c r="BC139" s="178"/>
      <c r="BD139" s="178"/>
      <c r="BE139" s="178"/>
      <c r="BF139" s="178"/>
      <c r="BG139" s="178"/>
      <c r="BH139" s="178"/>
      <c r="BI139" s="178"/>
      <c r="BJ139" s="178"/>
      <c r="BK139" s="178"/>
      <c r="BL139" s="178"/>
      <c r="BM139" s="178"/>
      <c r="BN139" s="178"/>
      <c r="BO139" s="178"/>
      <c r="BP139" s="178"/>
      <c r="BQ139" s="178"/>
      <c r="BR139" s="178"/>
      <c r="BS139" s="178"/>
      <c r="BT139" s="178"/>
      <c r="BU139" s="178"/>
    </row>
    <row r="140" spans="1:73" s="180" customFormat="1" ht="38.25" thickBot="1" x14ac:dyDescent="0.3">
      <c r="A140" s="668" t="s">
        <v>267</v>
      </c>
      <c r="B140" s="24"/>
      <c r="C140" s="25">
        <v>3750000</v>
      </c>
      <c r="D140" s="25">
        <v>3750000</v>
      </c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78"/>
      <c r="AT140" s="178"/>
      <c r="AU140" s="178"/>
      <c r="AV140" s="178"/>
      <c r="AW140" s="178"/>
      <c r="AX140" s="178"/>
      <c r="AY140" s="178"/>
      <c r="AZ140" s="178"/>
      <c r="BA140" s="178"/>
      <c r="BB140" s="178"/>
      <c r="BC140" s="178"/>
      <c r="BD140" s="178"/>
      <c r="BE140" s="178"/>
      <c r="BF140" s="178"/>
      <c r="BG140" s="178"/>
      <c r="BH140" s="178"/>
      <c r="BI140" s="178"/>
      <c r="BJ140" s="178"/>
      <c r="BK140" s="178"/>
      <c r="BL140" s="178"/>
      <c r="BM140" s="178"/>
      <c r="BN140" s="178"/>
      <c r="BO140" s="178"/>
      <c r="BP140" s="178"/>
      <c r="BQ140" s="178"/>
      <c r="BR140" s="178"/>
      <c r="BS140" s="178"/>
      <c r="BT140" s="178"/>
      <c r="BU140" s="178"/>
    </row>
    <row r="141" spans="1:73" s="180" customFormat="1" ht="26.25" customHeight="1" thickBot="1" x14ac:dyDescent="0.3">
      <c r="A141" s="668" t="s">
        <v>102</v>
      </c>
      <c r="B141" s="24"/>
      <c r="C141" s="25">
        <v>1369000</v>
      </c>
      <c r="D141" s="25">
        <f>SUM(B142:B148)</f>
        <v>1369000</v>
      </c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8"/>
      <c r="AZ141" s="178"/>
      <c r="BA141" s="178"/>
      <c r="BB141" s="178"/>
      <c r="BC141" s="178"/>
      <c r="BD141" s="178"/>
      <c r="BE141" s="178"/>
      <c r="BF141" s="178"/>
      <c r="BG141" s="178"/>
      <c r="BH141" s="178"/>
      <c r="BI141" s="178"/>
      <c r="BJ141" s="178"/>
      <c r="BK141" s="178"/>
      <c r="BL141" s="178"/>
      <c r="BM141" s="178"/>
      <c r="BN141" s="178"/>
      <c r="BO141" s="178"/>
      <c r="BP141" s="178"/>
      <c r="BQ141" s="178"/>
      <c r="BR141" s="178"/>
      <c r="BS141" s="178"/>
      <c r="BT141" s="178"/>
      <c r="BU141" s="178"/>
    </row>
    <row r="142" spans="1:73" s="180" customFormat="1" ht="19.5" thickBot="1" x14ac:dyDescent="0.3">
      <c r="A142" s="23" t="s">
        <v>274</v>
      </c>
      <c r="B142" s="21">
        <v>723000</v>
      </c>
      <c r="C142" s="25"/>
      <c r="D142" s="25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8"/>
      <c r="AS142" s="178"/>
      <c r="AT142" s="178"/>
      <c r="AU142" s="178"/>
      <c r="AV142" s="178"/>
      <c r="AW142" s="178"/>
      <c r="AX142" s="178"/>
      <c r="AY142" s="178"/>
      <c r="AZ142" s="178"/>
      <c r="BA142" s="178"/>
      <c r="BB142" s="178"/>
      <c r="BC142" s="178"/>
      <c r="BD142" s="178"/>
      <c r="BE142" s="178"/>
      <c r="BF142" s="178"/>
      <c r="BG142" s="178"/>
      <c r="BH142" s="178"/>
      <c r="BI142" s="178"/>
      <c r="BJ142" s="178"/>
      <c r="BK142" s="178"/>
      <c r="BL142" s="178"/>
      <c r="BM142" s="178"/>
      <c r="BN142" s="178"/>
      <c r="BO142" s="178"/>
      <c r="BP142" s="178"/>
      <c r="BQ142" s="178"/>
      <c r="BR142" s="178"/>
      <c r="BS142" s="178"/>
      <c r="BT142" s="178"/>
      <c r="BU142" s="178"/>
    </row>
    <row r="143" spans="1:73" s="180" customFormat="1" ht="24" customHeight="1" thickBot="1" x14ac:dyDescent="0.3">
      <c r="A143" s="23" t="s">
        <v>103</v>
      </c>
      <c r="B143" s="21">
        <v>25000</v>
      </c>
      <c r="C143" s="25"/>
      <c r="D143" s="25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78"/>
      <c r="AT143" s="178"/>
      <c r="AU143" s="178"/>
      <c r="AV143" s="178"/>
      <c r="AW143" s="178"/>
      <c r="AX143" s="178"/>
      <c r="AY143" s="178"/>
      <c r="AZ143" s="178"/>
      <c r="BA143" s="178"/>
      <c r="BB143" s="178"/>
      <c r="BC143" s="178"/>
      <c r="BD143" s="178"/>
      <c r="BE143" s="178"/>
      <c r="BF143" s="178"/>
      <c r="BG143" s="178"/>
      <c r="BH143" s="178"/>
      <c r="BI143" s="178"/>
      <c r="BJ143" s="178"/>
      <c r="BK143" s="178"/>
      <c r="BL143" s="178"/>
      <c r="BM143" s="178"/>
      <c r="BN143" s="178"/>
      <c r="BO143" s="178"/>
      <c r="BP143" s="178"/>
      <c r="BQ143" s="178"/>
      <c r="BR143" s="178"/>
      <c r="BS143" s="178"/>
      <c r="BT143" s="178"/>
      <c r="BU143" s="178"/>
    </row>
    <row r="144" spans="1:73" s="180" customFormat="1" ht="24" customHeight="1" thickBot="1" x14ac:dyDescent="0.3">
      <c r="A144" s="23" t="s">
        <v>275</v>
      </c>
      <c r="B144" s="21">
        <v>50000</v>
      </c>
      <c r="C144" s="25"/>
      <c r="D144" s="25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8"/>
      <c r="AV144" s="178"/>
      <c r="AW144" s="178"/>
      <c r="AX144" s="178"/>
      <c r="AY144" s="178"/>
      <c r="AZ144" s="178"/>
      <c r="BA144" s="178"/>
      <c r="BB144" s="178"/>
      <c r="BC144" s="178"/>
      <c r="BD144" s="178"/>
      <c r="BE144" s="178"/>
      <c r="BF144" s="178"/>
      <c r="BG144" s="178"/>
      <c r="BH144" s="178"/>
      <c r="BI144" s="178"/>
      <c r="BJ144" s="178"/>
      <c r="BK144" s="178"/>
      <c r="BL144" s="178"/>
      <c r="BM144" s="178"/>
      <c r="BN144" s="178"/>
      <c r="BO144" s="178"/>
      <c r="BP144" s="178"/>
      <c r="BQ144" s="178"/>
      <c r="BR144" s="178"/>
      <c r="BS144" s="178"/>
      <c r="BT144" s="178"/>
      <c r="BU144" s="178"/>
    </row>
    <row r="145" spans="1:73" s="180" customFormat="1" ht="62.25" customHeight="1" thickBot="1" x14ac:dyDescent="0.3">
      <c r="A145" s="23" t="s">
        <v>276</v>
      </c>
      <c r="B145" s="21">
        <v>543000</v>
      </c>
      <c r="C145" s="25"/>
      <c r="D145" s="25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178"/>
      <c r="AR145" s="178"/>
      <c r="AS145" s="178"/>
      <c r="AT145" s="178"/>
      <c r="AU145" s="178"/>
      <c r="AV145" s="178"/>
      <c r="AW145" s="178"/>
      <c r="AX145" s="178"/>
      <c r="AY145" s="178"/>
      <c r="AZ145" s="178"/>
      <c r="BA145" s="178"/>
      <c r="BB145" s="178"/>
      <c r="BC145" s="178"/>
      <c r="BD145" s="178"/>
      <c r="BE145" s="178"/>
      <c r="BF145" s="178"/>
      <c r="BG145" s="178"/>
      <c r="BH145" s="178"/>
      <c r="BI145" s="178"/>
      <c r="BJ145" s="178"/>
      <c r="BK145" s="178"/>
      <c r="BL145" s="178"/>
      <c r="BM145" s="178"/>
      <c r="BN145" s="178"/>
      <c r="BO145" s="178"/>
      <c r="BP145" s="178"/>
      <c r="BQ145" s="178"/>
      <c r="BR145" s="178"/>
      <c r="BS145" s="178"/>
      <c r="BT145" s="178"/>
      <c r="BU145" s="178"/>
    </row>
    <row r="146" spans="1:73" s="180" customFormat="1" ht="30.75" customHeight="1" thickBot="1" x14ac:dyDescent="0.3">
      <c r="A146" s="23" t="s">
        <v>277</v>
      </c>
      <c r="B146" s="21">
        <v>22000</v>
      </c>
      <c r="C146" s="25"/>
      <c r="D146" s="25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178"/>
      <c r="AP146" s="178"/>
      <c r="AQ146" s="178"/>
      <c r="AR146" s="178"/>
      <c r="AS146" s="178"/>
      <c r="AT146" s="178"/>
      <c r="AU146" s="178"/>
      <c r="AV146" s="178"/>
      <c r="AW146" s="178"/>
      <c r="AX146" s="178"/>
      <c r="AY146" s="178"/>
      <c r="AZ146" s="178"/>
      <c r="BA146" s="178"/>
      <c r="BB146" s="178"/>
      <c r="BC146" s="178"/>
      <c r="BD146" s="178"/>
      <c r="BE146" s="178"/>
      <c r="BF146" s="178"/>
      <c r="BG146" s="178"/>
      <c r="BH146" s="178"/>
      <c r="BI146" s="178"/>
      <c r="BJ146" s="178"/>
      <c r="BK146" s="178"/>
      <c r="BL146" s="178"/>
      <c r="BM146" s="178"/>
      <c r="BN146" s="178"/>
      <c r="BO146" s="178"/>
      <c r="BP146" s="178"/>
      <c r="BQ146" s="178"/>
      <c r="BR146" s="178"/>
      <c r="BS146" s="178"/>
      <c r="BT146" s="178"/>
      <c r="BU146" s="178"/>
    </row>
    <row r="147" spans="1:73" s="180" customFormat="1" ht="37.5" customHeight="1" thickBot="1" x14ac:dyDescent="0.3">
      <c r="A147" s="23" t="s">
        <v>104</v>
      </c>
      <c r="B147" s="21">
        <v>1000</v>
      </c>
      <c r="C147" s="25"/>
      <c r="D147" s="25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178"/>
      <c r="BC147" s="178"/>
      <c r="BD147" s="178"/>
      <c r="BE147" s="178"/>
      <c r="BF147" s="178"/>
      <c r="BG147" s="178"/>
      <c r="BH147" s="178"/>
      <c r="BI147" s="178"/>
      <c r="BJ147" s="178"/>
      <c r="BK147" s="178"/>
      <c r="BL147" s="178"/>
      <c r="BM147" s="178"/>
      <c r="BN147" s="178"/>
      <c r="BO147" s="178"/>
      <c r="BP147" s="178"/>
      <c r="BQ147" s="178"/>
      <c r="BR147" s="178"/>
      <c r="BS147" s="178"/>
      <c r="BT147" s="178"/>
      <c r="BU147" s="178"/>
    </row>
    <row r="148" spans="1:73" s="180" customFormat="1" ht="24" customHeight="1" thickBot="1" x14ac:dyDescent="0.3">
      <c r="A148" s="23" t="s">
        <v>105</v>
      </c>
      <c r="B148" s="21">
        <v>5000</v>
      </c>
      <c r="C148" s="25"/>
      <c r="D148" s="25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8"/>
      <c r="BF148" s="178"/>
      <c r="BG148" s="178"/>
      <c r="BH148" s="178"/>
      <c r="BI148" s="178"/>
      <c r="BJ148" s="178"/>
      <c r="BK148" s="178"/>
      <c r="BL148" s="178"/>
      <c r="BM148" s="178"/>
      <c r="BN148" s="178"/>
      <c r="BO148" s="178"/>
      <c r="BP148" s="178"/>
      <c r="BQ148" s="178"/>
      <c r="BR148" s="178"/>
      <c r="BS148" s="178"/>
      <c r="BT148" s="178"/>
      <c r="BU148" s="178"/>
    </row>
    <row r="149" spans="1:73" s="183" customFormat="1" ht="44.25" customHeight="1" thickBot="1" x14ac:dyDescent="0.3">
      <c r="A149" s="668" t="s">
        <v>646</v>
      </c>
      <c r="B149" s="24"/>
      <c r="C149" s="25"/>
      <c r="D149" s="25">
        <v>50000</v>
      </c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181"/>
      <c r="AK149" s="181"/>
      <c r="AL149" s="181"/>
      <c r="AM149" s="181"/>
      <c r="AN149" s="181"/>
      <c r="AO149" s="181"/>
      <c r="AP149" s="181"/>
      <c r="AQ149" s="181"/>
      <c r="AR149" s="181"/>
      <c r="AS149" s="181"/>
      <c r="AT149" s="181"/>
      <c r="AU149" s="181"/>
      <c r="AV149" s="181"/>
      <c r="AW149" s="181"/>
      <c r="AX149" s="181"/>
      <c r="AY149" s="181"/>
      <c r="AZ149" s="181"/>
      <c r="BA149" s="181"/>
      <c r="BB149" s="181"/>
      <c r="BC149" s="181"/>
      <c r="BD149" s="181"/>
      <c r="BE149" s="181"/>
      <c r="BF149" s="181"/>
      <c r="BG149" s="181"/>
      <c r="BH149" s="181"/>
      <c r="BI149" s="181"/>
      <c r="BJ149" s="181"/>
      <c r="BK149" s="181"/>
      <c r="BL149" s="181"/>
      <c r="BM149" s="181"/>
      <c r="BN149" s="181"/>
      <c r="BO149" s="181"/>
      <c r="BP149" s="181"/>
      <c r="BQ149" s="181"/>
      <c r="BR149" s="181"/>
      <c r="BS149" s="181"/>
      <c r="BT149" s="181"/>
      <c r="BU149" s="181"/>
    </row>
    <row r="150" spans="1:73" s="180" customFormat="1" ht="27.75" customHeight="1" thickBot="1" x14ac:dyDescent="0.3">
      <c r="A150" s="668" t="s">
        <v>256</v>
      </c>
      <c r="B150" s="24"/>
      <c r="C150" s="25">
        <v>7505000</v>
      </c>
      <c r="D150" s="25">
        <f>SUM(B151)</f>
        <v>9316100</v>
      </c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  <c r="AR150" s="178"/>
      <c r="AS150" s="178"/>
      <c r="AT150" s="178"/>
      <c r="AU150" s="178"/>
      <c r="AV150" s="178"/>
      <c r="AW150" s="178"/>
      <c r="AX150" s="178"/>
      <c r="AY150" s="178"/>
      <c r="AZ150" s="178"/>
      <c r="BA150" s="178"/>
      <c r="BB150" s="178"/>
      <c r="BC150" s="178"/>
      <c r="BD150" s="178"/>
      <c r="BE150" s="178"/>
      <c r="BF150" s="178"/>
      <c r="BG150" s="178"/>
      <c r="BH150" s="178"/>
      <c r="BI150" s="178"/>
      <c r="BJ150" s="178"/>
      <c r="BK150" s="178"/>
      <c r="BL150" s="178"/>
      <c r="BM150" s="178"/>
      <c r="BN150" s="178"/>
      <c r="BO150" s="178"/>
      <c r="BP150" s="178"/>
      <c r="BQ150" s="178"/>
      <c r="BR150" s="178"/>
      <c r="BS150" s="178"/>
      <c r="BT150" s="178"/>
      <c r="BU150" s="178"/>
    </row>
    <row r="151" spans="1:73" s="180" customFormat="1" ht="24" customHeight="1" thickBot="1" x14ac:dyDescent="0.3">
      <c r="A151" s="23" t="s">
        <v>106</v>
      </c>
      <c r="B151" s="21">
        <f>7505000+1811100</f>
        <v>9316100</v>
      </c>
      <c r="C151" s="25"/>
      <c r="D151" s="25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178"/>
      <c r="BL151" s="178"/>
      <c r="BM151" s="178"/>
      <c r="BN151" s="178"/>
      <c r="BO151" s="178"/>
      <c r="BP151" s="178"/>
      <c r="BQ151" s="178"/>
      <c r="BR151" s="178"/>
      <c r="BS151" s="178"/>
      <c r="BT151" s="178"/>
      <c r="BU151" s="178"/>
    </row>
    <row r="152" spans="1:73" s="183" customFormat="1" ht="44.25" customHeight="1" thickBot="1" x14ac:dyDescent="0.3">
      <c r="A152" s="668" t="s">
        <v>107</v>
      </c>
      <c r="B152" s="24"/>
      <c r="C152" s="25">
        <v>27151000</v>
      </c>
      <c r="D152" s="25">
        <f>SUM(B153:B154)</f>
        <v>27151000</v>
      </c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1"/>
      <c r="AK152" s="181"/>
      <c r="AL152" s="181"/>
      <c r="AM152" s="181"/>
      <c r="AN152" s="181"/>
      <c r="AO152" s="181"/>
      <c r="AP152" s="181"/>
      <c r="AQ152" s="181"/>
      <c r="AR152" s="181"/>
      <c r="AS152" s="181"/>
      <c r="AT152" s="181"/>
      <c r="AU152" s="181"/>
      <c r="AV152" s="181"/>
      <c r="AW152" s="181"/>
      <c r="AX152" s="181"/>
      <c r="AY152" s="181"/>
      <c r="AZ152" s="181"/>
      <c r="BA152" s="181"/>
      <c r="BB152" s="181"/>
      <c r="BC152" s="181"/>
      <c r="BD152" s="181"/>
      <c r="BE152" s="181"/>
      <c r="BF152" s="181"/>
      <c r="BG152" s="181"/>
      <c r="BH152" s="181"/>
      <c r="BI152" s="181"/>
      <c r="BJ152" s="181"/>
      <c r="BK152" s="181"/>
      <c r="BL152" s="181"/>
      <c r="BM152" s="181"/>
      <c r="BN152" s="181"/>
      <c r="BO152" s="181"/>
      <c r="BP152" s="181"/>
      <c r="BQ152" s="181"/>
      <c r="BR152" s="181"/>
      <c r="BS152" s="181"/>
      <c r="BT152" s="181"/>
      <c r="BU152" s="181"/>
    </row>
    <row r="153" spans="1:73" s="180" customFormat="1" ht="24" customHeight="1" thickBot="1" x14ac:dyDescent="0.3">
      <c r="A153" s="23" t="s">
        <v>108</v>
      </c>
      <c r="B153" s="21">
        <v>5530000</v>
      </c>
      <c r="C153" s="25"/>
      <c r="D153" s="25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  <c r="AS153" s="178"/>
      <c r="AT153" s="178"/>
      <c r="AU153" s="178"/>
      <c r="AV153" s="178"/>
      <c r="AW153" s="178"/>
      <c r="AX153" s="178"/>
      <c r="AY153" s="178"/>
      <c r="AZ153" s="178"/>
      <c r="BA153" s="178"/>
      <c r="BB153" s="178"/>
      <c r="BC153" s="178"/>
      <c r="BD153" s="178"/>
      <c r="BE153" s="178"/>
      <c r="BF153" s="178"/>
      <c r="BG153" s="178"/>
      <c r="BH153" s="178"/>
      <c r="BI153" s="178"/>
      <c r="BJ153" s="178"/>
      <c r="BK153" s="178"/>
      <c r="BL153" s="178"/>
      <c r="BM153" s="178"/>
      <c r="BN153" s="178"/>
      <c r="BO153" s="178"/>
      <c r="BP153" s="178"/>
      <c r="BQ153" s="178"/>
      <c r="BR153" s="178"/>
      <c r="BS153" s="178"/>
      <c r="BT153" s="178"/>
      <c r="BU153" s="178"/>
    </row>
    <row r="154" spans="1:73" s="180" customFormat="1" ht="24" customHeight="1" thickBot="1" x14ac:dyDescent="0.3">
      <c r="A154" s="23" t="s">
        <v>109</v>
      </c>
      <c r="B154" s="21">
        <v>21621000</v>
      </c>
      <c r="C154" s="25"/>
      <c r="D154" s="25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8"/>
      <c r="AS154" s="178"/>
      <c r="AT154" s="178"/>
      <c r="AU154" s="178"/>
      <c r="AV154" s="178"/>
      <c r="AW154" s="178"/>
      <c r="AX154" s="178"/>
      <c r="AY154" s="178"/>
      <c r="AZ154" s="178"/>
      <c r="BA154" s="178"/>
      <c r="BB154" s="178"/>
      <c r="BC154" s="178"/>
      <c r="BD154" s="178"/>
      <c r="BE154" s="178"/>
      <c r="BF154" s="178"/>
      <c r="BG154" s="178"/>
      <c r="BH154" s="178"/>
      <c r="BI154" s="178"/>
      <c r="BJ154" s="178"/>
      <c r="BK154" s="178"/>
      <c r="BL154" s="178"/>
      <c r="BM154" s="178"/>
      <c r="BN154" s="178"/>
      <c r="BO154" s="178"/>
      <c r="BP154" s="178"/>
      <c r="BQ154" s="178"/>
      <c r="BR154" s="178"/>
      <c r="BS154" s="178"/>
      <c r="BT154" s="178"/>
      <c r="BU154" s="178"/>
    </row>
    <row r="155" spans="1:73" s="180" customFormat="1" ht="42.75" customHeight="1" thickBot="1" x14ac:dyDescent="0.3">
      <c r="A155" s="791" t="s">
        <v>94</v>
      </c>
      <c r="B155" s="792"/>
      <c r="C155" s="25">
        <v>1961000</v>
      </c>
      <c r="D155" s="25">
        <f>SUM(B156:B164)</f>
        <v>7575520</v>
      </c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  <c r="AR155" s="178"/>
      <c r="AS155" s="178"/>
      <c r="AT155" s="178"/>
      <c r="AU155" s="178"/>
      <c r="AV155" s="178"/>
      <c r="AW155" s="178"/>
      <c r="AX155" s="178"/>
      <c r="AY155" s="178"/>
      <c r="AZ155" s="178"/>
      <c r="BA155" s="178"/>
      <c r="BB155" s="178"/>
      <c r="BC155" s="178"/>
      <c r="BD155" s="178"/>
      <c r="BE155" s="178"/>
      <c r="BF155" s="178"/>
      <c r="BG155" s="178"/>
      <c r="BH155" s="178"/>
      <c r="BI155" s="178"/>
      <c r="BJ155" s="178"/>
      <c r="BK155" s="178"/>
      <c r="BL155" s="178"/>
      <c r="BM155" s="178"/>
      <c r="BN155" s="178"/>
      <c r="BO155" s="178"/>
      <c r="BP155" s="178"/>
      <c r="BQ155" s="178"/>
      <c r="BR155" s="178"/>
      <c r="BS155" s="178"/>
      <c r="BT155" s="178"/>
      <c r="BU155" s="178"/>
    </row>
    <row r="156" spans="1:73" s="180" customFormat="1" ht="22.5" customHeight="1" thickBot="1" x14ac:dyDescent="0.3">
      <c r="A156" s="23" t="s">
        <v>110</v>
      </c>
      <c r="B156" s="21">
        <v>138000</v>
      </c>
      <c r="C156" s="25"/>
      <c r="D156" s="25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8"/>
      <c r="AW156" s="178"/>
      <c r="AX156" s="178"/>
      <c r="AY156" s="178"/>
      <c r="AZ156" s="178"/>
      <c r="BA156" s="178"/>
      <c r="BB156" s="178"/>
      <c r="BC156" s="178"/>
      <c r="BD156" s="178"/>
      <c r="BE156" s="178"/>
      <c r="BF156" s="178"/>
      <c r="BG156" s="178"/>
      <c r="BH156" s="178"/>
      <c r="BI156" s="178"/>
      <c r="BJ156" s="178"/>
      <c r="BK156" s="178"/>
      <c r="BL156" s="178"/>
      <c r="BM156" s="178"/>
      <c r="BN156" s="178"/>
      <c r="BO156" s="178"/>
      <c r="BP156" s="178"/>
      <c r="BQ156" s="178"/>
      <c r="BR156" s="178"/>
      <c r="BS156" s="178"/>
      <c r="BT156" s="178"/>
      <c r="BU156" s="178"/>
    </row>
    <row r="157" spans="1:73" s="180" customFormat="1" ht="22.5" customHeight="1" thickBot="1" x14ac:dyDescent="0.3">
      <c r="A157" s="23" t="s">
        <v>111</v>
      </c>
      <c r="B157" s="21">
        <f>132000+33000</f>
        <v>165000</v>
      </c>
      <c r="C157" s="25"/>
      <c r="D157" s="25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8"/>
      <c r="AO157" s="178"/>
      <c r="AP157" s="178"/>
      <c r="AQ157" s="178"/>
      <c r="AR157" s="178"/>
      <c r="AS157" s="178"/>
      <c r="AT157" s="178"/>
      <c r="AU157" s="178"/>
      <c r="AV157" s="178"/>
      <c r="AW157" s="178"/>
      <c r="AX157" s="178"/>
      <c r="AY157" s="178"/>
      <c r="AZ157" s="178"/>
      <c r="BA157" s="178"/>
      <c r="BB157" s="178"/>
      <c r="BC157" s="178"/>
      <c r="BD157" s="178"/>
      <c r="BE157" s="178"/>
      <c r="BF157" s="178"/>
      <c r="BG157" s="178"/>
      <c r="BH157" s="178"/>
      <c r="BI157" s="178"/>
      <c r="BJ157" s="178"/>
      <c r="BK157" s="178"/>
      <c r="BL157" s="178"/>
      <c r="BM157" s="178"/>
      <c r="BN157" s="178"/>
      <c r="BO157" s="178"/>
      <c r="BP157" s="178"/>
      <c r="BQ157" s="178"/>
      <c r="BR157" s="178"/>
      <c r="BS157" s="178"/>
      <c r="BT157" s="178"/>
      <c r="BU157" s="178"/>
    </row>
    <row r="158" spans="1:73" s="180" customFormat="1" ht="22.5" customHeight="1" thickBot="1" x14ac:dyDescent="0.3">
      <c r="A158" s="23" t="s">
        <v>112</v>
      </c>
      <c r="B158" s="21">
        <f>445000+419100</f>
        <v>864100</v>
      </c>
      <c r="C158" s="25"/>
      <c r="D158" s="25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8"/>
      <c r="BC158" s="178"/>
      <c r="BD158" s="178"/>
      <c r="BE158" s="178"/>
      <c r="BF158" s="178"/>
      <c r="BG158" s="178"/>
      <c r="BH158" s="178"/>
      <c r="BI158" s="178"/>
      <c r="BJ158" s="178"/>
      <c r="BK158" s="178"/>
      <c r="BL158" s="178"/>
      <c r="BM158" s="178"/>
      <c r="BN158" s="178"/>
      <c r="BO158" s="178"/>
      <c r="BP158" s="178"/>
      <c r="BQ158" s="178"/>
      <c r="BR158" s="178"/>
      <c r="BS158" s="178"/>
      <c r="BT158" s="178"/>
      <c r="BU158" s="178"/>
    </row>
    <row r="159" spans="1:73" s="180" customFormat="1" ht="22.5" customHeight="1" thickBot="1" x14ac:dyDescent="0.3">
      <c r="A159" s="23" t="s">
        <v>132</v>
      </c>
      <c r="B159" s="21">
        <v>51000</v>
      </c>
      <c r="C159" s="25"/>
      <c r="D159" s="25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8"/>
      <c r="AO159" s="178"/>
      <c r="AP159" s="178"/>
      <c r="AQ159" s="178"/>
      <c r="AR159" s="178"/>
      <c r="AS159" s="178"/>
      <c r="AT159" s="178"/>
      <c r="AU159" s="178"/>
      <c r="AV159" s="178"/>
      <c r="AW159" s="178"/>
      <c r="AX159" s="178"/>
      <c r="AY159" s="178"/>
      <c r="AZ159" s="178"/>
      <c r="BA159" s="178"/>
      <c r="BB159" s="178"/>
      <c r="BC159" s="178"/>
      <c r="BD159" s="178"/>
      <c r="BE159" s="178"/>
      <c r="BF159" s="178"/>
      <c r="BG159" s="178"/>
      <c r="BH159" s="178"/>
      <c r="BI159" s="178"/>
      <c r="BJ159" s="178"/>
      <c r="BK159" s="178"/>
      <c r="BL159" s="178"/>
      <c r="BM159" s="178"/>
      <c r="BN159" s="178"/>
      <c r="BO159" s="178"/>
      <c r="BP159" s="178"/>
      <c r="BQ159" s="178"/>
      <c r="BR159" s="178"/>
      <c r="BS159" s="178"/>
      <c r="BT159" s="178"/>
      <c r="BU159" s="178"/>
    </row>
    <row r="160" spans="1:73" s="180" customFormat="1" ht="22.5" customHeight="1" thickBot="1" x14ac:dyDescent="0.3">
      <c r="A160" s="23" t="s">
        <v>133</v>
      </c>
      <c r="B160" s="21">
        <v>412000</v>
      </c>
      <c r="C160" s="25"/>
      <c r="D160" s="25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  <c r="AR160" s="178"/>
      <c r="AS160" s="178"/>
      <c r="AT160" s="178"/>
      <c r="AU160" s="178"/>
      <c r="AV160" s="178"/>
      <c r="AW160" s="178"/>
      <c r="AX160" s="178"/>
      <c r="AY160" s="178"/>
      <c r="AZ160" s="178"/>
      <c r="BA160" s="178"/>
      <c r="BB160" s="178"/>
      <c r="BC160" s="178"/>
      <c r="BD160" s="178"/>
      <c r="BE160" s="178"/>
      <c r="BF160" s="178"/>
      <c r="BG160" s="178"/>
      <c r="BH160" s="178"/>
      <c r="BI160" s="178"/>
      <c r="BJ160" s="178"/>
      <c r="BK160" s="178"/>
      <c r="BL160" s="178"/>
      <c r="BM160" s="178"/>
      <c r="BN160" s="178"/>
      <c r="BO160" s="178"/>
      <c r="BP160" s="178"/>
      <c r="BQ160" s="178"/>
      <c r="BR160" s="178"/>
      <c r="BS160" s="178"/>
      <c r="BT160" s="178"/>
      <c r="BU160" s="178"/>
    </row>
    <row r="161" spans="1:73" s="180" customFormat="1" ht="22.5" customHeight="1" thickBot="1" x14ac:dyDescent="0.3">
      <c r="A161" s="23" t="s">
        <v>134</v>
      </c>
      <c r="B161" s="21">
        <v>283000</v>
      </c>
      <c r="C161" s="25"/>
      <c r="D161" s="25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78"/>
      <c r="AN161" s="178"/>
      <c r="AO161" s="178"/>
      <c r="AP161" s="178"/>
      <c r="AQ161" s="178"/>
      <c r="AR161" s="178"/>
      <c r="AS161" s="178"/>
      <c r="AT161" s="178"/>
      <c r="AU161" s="178"/>
      <c r="AV161" s="178"/>
      <c r="AW161" s="178"/>
      <c r="AX161" s="178"/>
      <c r="AY161" s="178"/>
      <c r="AZ161" s="178"/>
      <c r="BA161" s="178"/>
      <c r="BB161" s="178"/>
      <c r="BC161" s="178"/>
      <c r="BD161" s="178"/>
      <c r="BE161" s="178"/>
      <c r="BF161" s="178"/>
      <c r="BG161" s="178"/>
      <c r="BH161" s="178"/>
      <c r="BI161" s="178"/>
      <c r="BJ161" s="178"/>
      <c r="BK161" s="178"/>
      <c r="BL161" s="178"/>
      <c r="BM161" s="178"/>
      <c r="BN161" s="178"/>
      <c r="BO161" s="178"/>
      <c r="BP161" s="178"/>
      <c r="BQ161" s="178"/>
      <c r="BR161" s="178"/>
      <c r="BS161" s="178"/>
      <c r="BT161" s="178"/>
      <c r="BU161" s="178"/>
    </row>
    <row r="162" spans="1:73" s="180" customFormat="1" ht="21.75" customHeight="1" thickBot="1" x14ac:dyDescent="0.3">
      <c r="A162" s="23" t="s">
        <v>443</v>
      </c>
      <c r="B162" s="21">
        <f>378150+355600</f>
        <v>733750</v>
      </c>
      <c r="C162" s="161"/>
      <c r="D162" s="161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178"/>
      <c r="AO162" s="178"/>
      <c r="AP162" s="178"/>
      <c r="AQ162" s="178"/>
      <c r="AR162" s="178"/>
      <c r="AS162" s="178"/>
      <c r="AT162" s="178"/>
      <c r="AU162" s="178"/>
      <c r="AV162" s="178"/>
      <c r="AW162" s="178"/>
      <c r="AX162" s="178"/>
      <c r="AY162" s="178"/>
      <c r="AZ162" s="178"/>
      <c r="BA162" s="178"/>
      <c r="BB162" s="178"/>
      <c r="BC162" s="178"/>
      <c r="BD162" s="178"/>
      <c r="BE162" s="178"/>
      <c r="BF162" s="178"/>
      <c r="BG162" s="178"/>
      <c r="BH162" s="178"/>
      <c r="BI162" s="178"/>
      <c r="BJ162" s="178"/>
      <c r="BK162" s="178"/>
      <c r="BL162" s="178"/>
      <c r="BM162" s="178"/>
      <c r="BN162" s="178"/>
      <c r="BO162" s="178"/>
      <c r="BP162" s="178"/>
      <c r="BQ162" s="178"/>
      <c r="BR162" s="178"/>
      <c r="BS162" s="178"/>
      <c r="BT162" s="178"/>
      <c r="BU162" s="178"/>
    </row>
    <row r="163" spans="1:73" s="180" customFormat="1" ht="21.75" customHeight="1" thickBot="1" x14ac:dyDescent="0.3">
      <c r="A163" s="378" t="s">
        <v>449</v>
      </c>
      <c r="B163" s="177">
        <f>124000+254000+254000+1401+85000+444500+849000+130769</f>
        <v>2142670</v>
      </c>
      <c r="C163" s="161"/>
      <c r="D163" s="161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  <c r="AC163" s="178"/>
      <c r="AD163" s="178"/>
      <c r="AE163" s="178"/>
      <c r="AF163" s="178"/>
      <c r="AG163" s="178"/>
      <c r="AH163" s="178"/>
      <c r="AI163" s="178"/>
      <c r="AJ163" s="178"/>
      <c r="AK163" s="178"/>
      <c r="AL163" s="178"/>
      <c r="AM163" s="178"/>
      <c r="AN163" s="178"/>
      <c r="AO163" s="178"/>
      <c r="AP163" s="178"/>
      <c r="AQ163" s="178"/>
      <c r="AR163" s="178"/>
      <c r="AS163" s="178"/>
      <c r="AT163" s="178"/>
      <c r="AU163" s="178"/>
      <c r="AV163" s="178"/>
      <c r="AW163" s="178"/>
      <c r="AX163" s="178"/>
      <c r="AY163" s="178"/>
      <c r="AZ163" s="178"/>
      <c r="BA163" s="178"/>
      <c r="BB163" s="178"/>
      <c r="BC163" s="178"/>
      <c r="BD163" s="178"/>
      <c r="BE163" s="178"/>
      <c r="BF163" s="178"/>
      <c r="BG163" s="178"/>
      <c r="BH163" s="178"/>
      <c r="BI163" s="178"/>
      <c r="BJ163" s="178"/>
      <c r="BK163" s="178"/>
      <c r="BL163" s="178"/>
      <c r="BM163" s="178"/>
      <c r="BN163" s="178"/>
      <c r="BO163" s="178"/>
      <c r="BP163" s="178"/>
      <c r="BQ163" s="178"/>
      <c r="BR163" s="178"/>
      <c r="BS163" s="178"/>
      <c r="BT163" s="178"/>
      <c r="BU163" s="178"/>
    </row>
    <row r="164" spans="1:73" s="180" customFormat="1" ht="19.5" thickBot="1" x14ac:dyDescent="0.3">
      <c r="A164" s="23" t="s">
        <v>293</v>
      </c>
      <c r="B164" s="21">
        <f>500000+2286000</f>
        <v>2786000</v>
      </c>
      <c r="C164" s="25"/>
      <c r="D164" s="25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  <c r="AJ164" s="178"/>
      <c r="AK164" s="178"/>
      <c r="AL164" s="178"/>
      <c r="AM164" s="178"/>
      <c r="AN164" s="178"/>
      <c r="AO164" s="178"/>
      <c r="AP164" s="178"/>
      <c r="AQ164" s="178"/>
      <c r="AR164" s="178"/>
      <c r="AS164" s="178"/>
      <c r="AT164" s="178"/>
      <c r="AU164" s="178"/>
      <c r="AV164" s="178"/>
      <c r="AW164" s="178"/>
      <c r="AX164" s="178"/>
      <c r="AY164" s="178"/>
      <c r="AZ164" s="178"/>
      <c r="BA164" s="178"/>
      <c r="BB164" s="178"/>
      <c r="BC164" s="178"/>
      <c r="BD164" s="178"/>
      <c r="BE164" s="178"/>
      <c r="BF164" s="178"/>
      <c r="BG164" s="178"/>
      <c r="BH164" s="178"/>
      <c r="BI164" s="178"/>
      <c r="BJ164" s="178"/>
      <c r="BK164" s="178"/>
      <c r="BL164" s="178"/>
      <c r="BM164" s="178"/>
      <c r="BN164" s="178"/>
      <c r="BO164" s="178"/>
      <c r="BP164" s="178"/>
      <c r="BQ164" s="178"/>
      <c r="BR164" s="178"/>
      <c r="BS164" s="178"/>
      <c r="BT164" s="178"/>
      <c r="BU164" s="178"/>
    </row>
    <row r="165" spans="1:73" s="202" customFormat="1" ht="66.75" customHeight="1" thickBot="1" x14ac:dyDescent="0.35">
      <c r="A165" s="701" t="s">
        <v>248</v>
      </c>
      <c r="B165" s="702"/>
      <c r="C165" s="370" t="s">
        <v>312</v>
      </c>
      <c r="D165" s="370" t="s">
        <v>416</v>
      </c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00"/>
      <c r="AG165" s="200"/>
      <c r="AH165" s="200"/>
      <c r="AI165" s="200"/>
      <c r="AJ165" s="200"/>
      <c r="AK165" s="200"/>
      <c r="AL165" s="200"/>
      <c r="AM165" s="200"/>
      <c r="AN165" s="200"/>
      <c r="AO165" s="200"/>
      <c r="AP165" s="200"/>
      <c r="AQ165" s="200"/>
      <c r="AR165" s="200"/>
      <c r="AS165" s="200"/>
      <c r="AT165" s="200"/>
      <c r="AU165" s="200"/>
      <c r="AV165" s="200"/>
      <c r="AW165" s="200"/>
      <c r="AX165" s="200"/>
      <c r="AY165" s="200"/>
      <c r="AZ165" s="200"/>
      <c r="BA165" s="200"/>
      <c r="BB165" s="200"/>
      <c r="BC165" s="200"/>
      <c r="BD165" s="200"/>
      <c r="BE165" s="200"/>
      <c r="BF165" s="200"/>
      <c r="BG165" s="200"/>
      <c r="BH165" s="200"/>
      <c r="BI165" s="200"/>
      <c r="BJ165" s="200"/>
      <c r="BK165" s="200"/>
      <c r="BL165" s="200"/>
      <c r="BM165" s="200"/>
      <c r="BN165" s="200"/>
      <c r="BO165" s="200"/>
      <c r="BP165" s="200"/>
      <c r="BQ165" s="200"/>
      <c r="BR165" s="200"/>
      <c r="BS165" s="200"/>
      <c r="BT165" s="200"/>
      <c r="BU165" s="200"/>
    </row>
    <row r="166" spans="1:73" s="183" customFormat="1" ht="35.25" customHeight="1" thickBot="1" x14ac:dyDescent="0.3">
      <c r="A166" s="153" t="s">
        <v>257</v>
      </c>
      <c r="B166" s="154"/>
      <c r="C166" s="25">
        <v>5000000</v>
      </c>
      <c r="D166" s="25">
        <v>5000000</v>
      </c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1"/>
      <c r="AJ166" s="181"/>
      <c r="AK166" s="181"/>
      <c r="AL166" s="181"/>
      <c r="AM166" s="181"/>
      <c r="AN166" s="181"/>
      <c r="AO166" s="181"/>
      <c r="AP166" s="181"/>
      <c r="AQ166" s="181"/>
      <c r="AR166" s="181"/>
      <c r="AS166" s="181"/>
      <c r="AT166" s="181"/>
      <c r="AU166" s="181"/>
      <c r="AV166" s="181"/>
      <c r="AW166" s="181"/>
      <c r="AX166" s="181"/>
      <c r="AY166" s="181"/>
      <c r="AZ166" s="181"/>
      <c r="BA166" s="181"/>
      <c r="BB166" s="181"/>
      <c r="BC166" s="181"/>
      <c r="BD166" s="181"/>
      <c r="BE166" s="181"/>
      <c r="BF166" s="181"/>
      <c r="BG166" s="181"/>
      <c r="BH166" s="181"/>
      <c r="BI166" s="181"/>
      <c r="BJ166" s="181"/>
      <c r="BK166" s="181"/>
      <c r="BL166" s="181"/>
      <c r="BM166" s="181"/>
      <c r="BN166" s="181"/>
      <c r="BO166" s="181"/>
      <c r="BP166" s="181"/>
      <c r="BQ166" s="181"/>
      <c r="BR166" s="181"/>
      <c r="BS166" s="181"/>
      <c r="BT166" s="181"/>
      <c r="BU166" s="181"/>
    </row>
    <row r="167" spans="1:73" s="183" customFormat="1" ht="35.25" customHeight="1" thickBot="1" x14ac:dyDescent="0.3">
      <c r="A167" s="791" t="s">
        <v>266</v>
      </c>
      <c r="B167" s="792"/>
      <c r="C167" s="25">
        <v>16000000</v>
      </c>
      <c r="D167" s="25">
        <v>16000000</v>
      </c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1"/>
      <c r="Z167" s="181"/>
      <c r="AA167" s="181"/>
      <c r="AB167" s="181"/>
      <c r="AC167" s="181"/>
      <c r="AD167" s="181"/>
      <c r="AE167" s="181"/>
      <c r="AF167" s="181"/>
      <c r="AG167" s="181"/>
      <c r="AH167" s="181"/>
      <c r="AI167" s="181"/>
      <c r="AJ167" s="181"/>
      <c r="AK167" s="181"/>
      <c r="AL167" s="181"/>
      <c r="AM167" s="181"/>
      <c r="AN167" s="181"/>
      <c r="AO167" s="181"/>
      <c r="AP167" s="181"/>
      <c r="AQ167" s="181"/>
      <c r="AR167" s="181"/>
      <c r="AS167" s="181"/>
      <c r="AT167" s="181"/>
      <c r="AU167" s="181"/>
      <c r="AV167" s="181"/>
      <c r="AW167" s="181"/>
      <c r="AX167" s="181"/>
      <c r="AY167" s="181"/>
      <c r="AZ167" s="181"/>
      <c r="BA167" s="181"/>
      <c r="BB167" s="181"/>
      <c r="BC167" s="181"/>
      <c r="BD167" s="181"/>
      <c r="BE167" s="181"/>
      <c r="BF167" s="181"/>
      <c r="BG167" s="181"/>
      <c r="BH167" s="181"/>
      <c r="BI167" s="181"/>
      <c r="BJ167" s="181"/>
      <c r="BK167" s="181"/>
      <c r="BL167" s="181"/>
      <c r="BM167" s="181"/>
      <c r="BN167" s="181"/>
      <c r="BO167" s="181"/>
      <c r="BP167" s="181"/>
      <c r="BQ167" s="181"/>
      <c r="BR167" s="181"/>
      <c r="BS167" s="181"/>
      <c r="BT167" s="181"/>
      <c r="BU167" s="181"/>
    </row>
    <row r="168" spans="1:73" s="183" customFormat="1" ht="35.25" customHeight="1" thickBot="1" x14ac:dyDescent="0.3">
      <c r="A168" s="668" t="s">
        <v>439</v>
      </c>
      <c r="B168" s="669"/>
      <c r="C168" s="25"/>
      <c r="D168" s="25">
        <v>10000000</v>
      </c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  <c r="AA168" s="181"/>
      <c r="AB168" s="181"/>
      <c r="AC168" s="181"/>
      <c r="AD168" s="181"/>
      <c r="AE168" s="181"/>
      <c r="AF168" s="181"/>
      <c r="AG168" s="181"/>
      <c r="AH168" s="181"/>
      <c r="AI168" s="181"/>
      <c r="AJ168" s="181"/>
      <c r="AK168" s="181"/>
      <c r="AL168" s="181"/>
      <c r="AM168" s="181"/>
      <c r="AN168" s="181"/>
      <c r="AO168" s="181"/>
      <c r="AP168" s="181"/>
      <c r="AQ168" s="181"/>
      <c r="AR168" s="181"/>
      <c r="AS168" s="181"/>
      <c r="AT168" s="181"/>
      <c r="AU168" s="181"/>
      <c r="AV168" s="181"/>
      <c r="AW168" s="181"/>
      <c r="AX168" s="181"/>
      <c r="AY168" s="181"/>
      <c r="AZ168" s="181"/>
      <c r="BA168" s="181"/>
      <c r="BB168" s="181"/>
      <c r="BC168" s="181"/>
      <c r="BD168" s="181"/>
      <c r="BE168" s="181"/>
      <c r="BF168" s="181"/>
      <c r="BG168" s="181"/>
      <c r="BH168" s="181"/>
      <c r="BI168" s="181"/>
      <c r="BJ168" s="181"/>
      <c r="BK168" s="181"/>
      <c r="BL168" s="181"/>
      <c r="BM168" s="181"/>
      <c r="BN168" s="181"/>
      <c r="BO168" s="181"/>
      <c r="BP168" s="181"/>
      <c r="BQ168" s="181"/>
      <c r="BR168" s="181"/>
      <c r="BS168" s="181"/>
      <c r="BT168" s="181"/>
      <c r="BU168" s="181"/>
    </row>
    <row r="169" spans="1:73" s="183" customFormat="1" ht="35.25" customHeight="1" thickBot="1" x14ac:dyDescent="0.3">
      <c r="A169" s="668" t="s">
        <v>471</v>
      </c>
      <c r="B169" s="669"/>
      <c r="C169" s="25"/>
      <c r="D169" s="25">
        <v>50000</v>
      </c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181"/>
      <c r="AL169" s="181"/>
      <c r="AM169" s="181"/>
      <c r="AN169" s="181"/>
      <c r="AO169" s="181"/>
      <c r="AP169" s="181"/>
      <c r="AQ169" s="181"/>
      <c r="AR169" s="181"/>
      <c r="AS169" s="181"/>
      <c r="AT169" s="181"/>
      <c r="AU169" s="181"/>
      <c r="AV169" s="181"/>
      <c r="AW169" s="181"/>
      <c r="AX169" s="181"/>
      <c r="AY169" s="181"/>
      <c r="AZ169" s="181"/>
      <c r="BA169" s="181"/>
      <c r="BB169" s="181"/>
      <c r="BC169" s="181"/>
      <c r="BD169" s="181"/>
      <c r="BE169" s="181"/>
      <c r="BF169" s="181"/>
      <c r="BG169" s="181"/>
      <c r="BH169" s="181"/>
      <c r="BI169" s="181"/>
      <c r="BJ169" s="181"/>
      <c r="BK169" s="181"/>
      <c r="BL169" s="181"/>
      <c r="BM169" s="181"/>
      <c r="BN169" s="181"/>
      <c r="BO169" s="181"/>
      <c r="BP169" s="181"/>
      <c r="BQ169" s="181"/>
      <c r="BR169" s="181"/>
      <c r="BS169" s="181"/>
      <c r="BT169" s="181"/>
      <c r="BU169" s="181"/>
    </row>
    <row r="170" spans="1:73" s="183" customFormat="1" ht="33.75" customHeight="1" thickBot="1" x14ac:dyDescent="0.3">
      <c r="A170" s="668" t="s">
        <v>113</v>
      </c>
      <c r="B170" s="24"/>
      <c r="C170" s="25">
        <v>3000000</v>
      </c>
      <c r="D170" s="25">
        <f>3000000+1300000</f>
        <v>4300000</v>
      </c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181"/>
      <c r="AL170" s="181"/>
      <c r="AM170" s="181"/>
      <c r="AN170" s="181"/>
      <c r="AO170" s="181"/>
      <c r="AP170" s="181"/>
      <c r="AQ170" s="181"/>
      <c r="AR170" s="181"/>
      <c r="AS170" s="181"/>
      <c r="AT170" s="181"/>
      <c r="AU170" s="181"/>
      <c r="AV170" s="181"/>
      <c r="AW170" s="181"/>
      <c r="AX170" s="181"/>
      <c r="AY170" s="181"/>
      <c r="AZ170" s="181"/>
      <c r="BA170" s="181"/>
      <c r="BB170" s="181"/>
      <c r="BC170" s="181"/>
      <c r="BD170" s="181"/>
      <c r="BE170" s="181"/>
      <c r="BF170" s="181"/>
      <c r="BG170" s="181"/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R170" s="181"/>
      <c r="BS170" s="181"/>
      <c r="BT170" s="181"/>
      <c r="BU170" s="181"/>
    </row>
    <row r="171" spans="1:73" s="187" customFormat="1" ht="33" customHeight="1" thickBot="1" x14ac:dyDescent="0.35">
      <c r="A171" s="167" t="s">
        <v>114</v>
      </c>
      <c r="B171" s="170"/>
      <c r="C171" s="171">
        <f>SUM(C78:C170)</f>
        <v>397924000</v>
      </c>
      <c r="D171" s="171">
        <f>SUM(D78:D170)</f>
        <v>981256961</v>
      </c>
      <c r="E171" s="129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185"/>
      <c r="BF171" s="185"/>
      <c r="BG171" s="185"/>
      <c r="BH171" s="185"/>
      <c r="BI171" s="185"/>
      <c r="BJ171" s="185"/>
      <c r="BK171" s="185"/>
      <c r="BL171" s="185"/>
      <c r="BM171" s="185"/>
      <c r="BN171" s="185"/>
      <c r="BO171" s="185"/>
      <c r="BP171" s="185"/>
      <c r="BQ171" s="185"/>
      <c r="BR171" s="185"/>
      <c r="BS171" s="185"/>
      <c r="BT171" s="185"/>
      <c r="BU171" s="185"/>
    </row>
    <row r="172" spans="1:73" s="136" customFormat="1" ht="31.5" customHeight="1" thickBot="1" x14ac:dyDescent="0.35">
      <c r="A172" s="373" t="s">
        <v>115</v>
      </c>
      <c r="B172" s="374"/>
      <c r="C172" s="375">
        <f>SUM(C76+C171)</f>
        <v>1266308000</v>
      </c>
      <c r="D172" s="375">
        <f>SUM(D76+D171)</f>
        <v>2135639135</v>
      </c>
      <c r="E172" s="444"/>
      <c r="F172" s="444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  <c r="AU172" s="135"/>
      <c r="AV172" s="135"/>
      <c r="AW172" s="135"/>
      <c r="AX172" s="135"/>
      <c r="AY172" s="135"/>
      <c r="AZ172" s="135"/>
      <c r="BA172" s="135"/>
      <c r="BB172" s="135"/>
      <c r="BC172" s="135"/>
      <c r="BD172" s="135"/>
      <c r="BE172" s="135"/>
      <c r="BF172" s="135"/>
      <c r="BG172" s="135"/>
      <c r="BH172" s="135"/>
      <c r="BI172" s="135"/>
      <c r="BJ172" s="135"/>
      <c r="BK172" s="135"/>
      <c r="BL172" s="135"/>
      <c r="BM172" s="135"/>
      <c r="BN172" s="135"/>
      <c r="BO172" s="135"/>
      <c r="BP172" s="135"/>
      <c r="BQ172" s="135"/>
      <c r="BR172" s="135"/>
      <c r="BS172" s="135"/>
      <c r="BT172" s="135"/>
      <c r="BU172" s="135"/>
    </row>
    <row r="173" spans="1:73" s="187" customFormat="1" ht="47.25" customHeight="1" thickBot="1" x14ac:dyDescent="0.35">
      <c r="A173" s="167" t="s">
        <v>116</v>
      </c>
      <c r="B173" s="170"/>
      <c r="C173" s="171">
        <v>1233052000</v>
      </c>
      <c r="D173" s="171">
        <f>1233052000+27758638+56045407-10556460</f>
        <v>1306299585</v>
      </c>
      <c r="E173" s="129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5"/>
      <c r="AT173" s="185"/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185"/>
      <c r="BF173" s="185"/>
      <c r="BG173" s="185"/>
      <c r="BH173" s="185"/>
      <c r="BI173" s="185"/>
      <c r="BJ173" s="185"/>
      <c r="BK173" s="185"/>
      <c r="BL173" s="185"/>
      <c r="BM173" s="185"/>
      <c r="BN173" s="185"/>
      <c r="BO173" s="185"/>
      <c r="BP173" s="185"/>
      <c r="BQ173" s="185"/>
      <c r="BR173" s="185"/>
      <c r="BS173" s="185"/>
      <c r="BT173" s="185"/>
      <c r="BU173" s="185"/>
    </row>
    <row r="174" spans="1:73" s="172" customFormat="1" ht="38.25" customHeight="1" thickBot="1" x14ac:dyDescent="0.35">
      <c r="A174" s="167" t="s">
        <v>129</v>
      </c>
      <c r="B174" s="170"/>
      <c r="C174" s="171">
        <v>50000000</v>
      </c>
      <c r="D174" s="171">
        <f>50000000-3950435+2844905-35597755+21743477</f>
        <v>35040192</v>
      </c>
      <c r="E174" s="129"/>
      <c r="F174" s="129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85"/>
      <c r="AV174" s="185"/>
      <c r="AW174" s="185"/>
      <c r="AX174" s="185"/>
      <c r="AY174" s="185"/>
      <c r="AZ174" s="185"/>
      <c r="BA174" s="185"/>
      <c r="BB174" s="185"/>
      <c r="BC174" s="185"/>
      <c r="BD174" s="185"/>
      <c r="BE174" s="185"/>
      <c r="BF174" s="185"/>
      <c r="BG174" s="185"/>
      <c r="BH174" s="185"/>
      <c r="BI174" s="185"/>
      <c r="BJ174" s="185"/>
      <c r="BK174" s="185"/>
      <c r="BL174" s="185"/>
      <c r="BM174" s="185"/>
      <c r="BN174" s="185"/>
      <c r="BO174" s="185"/>
      <c r="BP174" s="185"/>
      <c r="BQ174" s="185"/>
      <c r="BR174" s="185"/>
      <c r="BS174" s="185"/>
      <c r="BT174" s="185"/>
      <c r="BU174" s="185"/>
    </row>
    <row r="175" spans="1:73" s="172" customFormat="1" ht="38.25" customHeight="1" thickBot="1" x14ac:dyDescent="0.35">
      <c r="A175" s="31" t="s">
        <v>130</v>
      </c>
      <c r="B175" s="174"/>
      <c r="C175" s="175">
        <v>231934000</v>
      </c>
      <c r="D175" s="175">
        <f>SUM(B176+B178+B179+B183+B184+B185+B186+B187+B188+B189)</f>
        <v>2241418763</v>
      </c>
      <c r="E175" s="129"/>
      <c r="F175" s="185"/>
      <c r="G175" s="129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85"/>
      <c r="AT175" s="185"/>
      <c r="AU175" s="185"/>
      <c r="AV175" s="185"/>
      <c r="AW175" s="185"/>
      <c r="AX175" s="185"/>
      <c r="AY175" s="185"/>
      <c r="AZ175" s="185"/>
      <c r="BA175" s="185"/>
      <c r="BB175" s="185"/>
      <c r="BC175" s="185"/>
      <c r="BD175" s="185"/>
      <c r="BE175" s="185"/>
      <c r="BF175" s="185"/>
      <c r="BG175" s="185"/>
      <c r="BH175" s="185"/>
      <c r="BI175" s="185"/>
      <c r="BJ175" s="185"/>
      <c r="BK175" s="185"/>
      <c r="BL175" s="185"/>
      <c r="BM175" s="185"/>
      <c r="BN175" s="185"/>
      <c r="BO175" s="185"/>
      <c r="BP175" s="185"/>
      <c r="BQ175" s="185"/>
      <c r="BR175" s="185"/>
      <c r="BS175" s="185"/>
      <c r="BT175" s="185"/>
      <c r="BU175" s="185"/>
    </row>
    <row r="176" spans="1:73" s="180" customFormat="1" ht="44.25" customHeight="1" thickBot="1" x14ac:dyDescent="0.3">
      <c r="A176" s="668" t="s">
        <v>446</v>
      </c>
      <c r="B176" s="21">
        <f>3875000-73+8870741</f>
        <v>12745668</v>
      </c>
      <c r="C176" s="25"/>
      <c r="D176" s="25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78"/>
      <c r="AT176" s="178"/>
      <c r="AU176" s="178"/>
      <c r="AV176" s="178"/>
      <c r="AW176" s="178"/>
      <c r="AX176" s="178"/>
      <c r="AY176" s="178"/>
      <c r="AZ176" s="178"/>
      <c r="BA176" s="178"/>
      <c r="BB176" s="178"/>
      <c r="BC176" s="178"/>
      <c r="BD176" s="178"/>
      <c r="BE176" s="178"/>
      <c r="BF176" s="178"/>
      <c r="BG176" s="178"/>
      <c r="BH176" s="178"/>
      <c r="BI176" s="178"/>
      <c r="BJ176" s="178"/>
      <c r="BK176" s="178"/>
      <c r="BL176" s="178"/>
      <c r="BM176" s="178"/>
      <c r="BN176" s="178"/>
      <c r="BO176" s="178"/>
      <c r="BP176" s="178"/>
      <c r="BQ176" s="178"/>
      <c r="BR176" s="178"/>
      <c r="BS176" s="178"/>
      <c r="BT176" s="178"/>
      <c r="BU176" s="178"/>
    </row>
    <row r="177" spans="1:73" s="183" customFormat="1" ht="41.25" customHeight="1" thickBot="1" x14ac:dyDescent="0.3">
      <c r="A177" s="668" t="s">
        <v>131</v>
      </c>
      <c r="B177" s="24"/>
      <c r="C177" s="25"/>
      <c r="D177" s="25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81"/>
      <c r="AJ177" s="181"/>
      <c r="AK177" s="181"/>
      <c r="AL177" s="181"/>
      <c r="AM177" s="181"/>
      <c r="AN177" s="181"/>
      <c r="AO177" s="181"/>
      <c r="AP177" s="181"/>
      <c r="AQ177" s="181"/>
      <c r="AR177" s="181"/>
      <c r="AS177" s="181"/>
      <c r="AT177" s="181"/>
      <c r="AU177" s="181"/>
      <c r="AV177" s="181"/>
      <c r="AW177" s="181"/>
      <c r="AX177" s="181"/>
      <c r="AY177" s="181"/>
      <c r="AZ177" s="181"/>
      <c r="BA177" s="181"/>
      <c r="BB177" s="181"/>
      <c r="BC177" s="181"/>
      <c r="BD177" s="181"/>
      <c r="BE177" s="181"/>
      <c r="BF177" s="181"/>
      <c r="BG177" s="181"/>
      <c r="BH177" s="181"/>
      <c r="BI177" s="181"/>
      <c r="BJ177" s="181"/>
      <c r="BK177" s="181"/>
      <c r="BL177" s="181"/>
      <c r="BM177" s="181"/>
      <c r="BN177" s="181"/>
      <c r="BO177" s="181"/>
      <c r="BP177" s="181"/>
      <c r="BQ177" s="181"/>
      <c r="BR177" s="181"/>
      <c r="BS177" s="181"/>
      <c r="BT177" s="181"/>
      <c r="BU177" s="181"/>
    </row>
    <row r="178" spans="1:73" s="180" customFormat="1" ht="59.25" customHeight="1" thickBot="1" x14ac:dyDescent="0.3">
      <c r="A178" s="23" t="s">
        <v>128</v>
      </c>
      <c r="B178" s="21">
        <f>12155000-434</f>
        <v>12154566</v>
      </c>
      <c r="C178" s="25"/>
      <c r="D178" s="25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178"/>
      <c r="AQ178" s="178"/>
      <c r="AR178" s="178"/>
      <c r="AS178" s="178"/>
      <c r="AT178" s="178"/>
      <c r="AU178" s="178"/>
      <c r="AV178" s="178"/>
      <c r="AW178" s="178"/>
      <c r="AX178" s="178"/>
      <c r="AY178" s="178"/>
      <c r="AZ178" s="178"/>
      <c r="BA178" s="178"/>
      <c r="BB178" s="178"/>
      <c r="BC178" s="178"/>
      <c r="BD178" s="178"/>
      <c r="BE178" s="178"/>
      <c r="BF178" s="178"/>
      <c r="BG178" s="178"/>
      <c r="BH178" s="178"/>
      <c r="BI178" s="178"/>
      <c r="BJ178" s="178"/>
      <c r="BK178" s="178"/>
      <c r="BL178" s="178"/>
      <c r="BM178" s="178"/>
      <c r="BN178" s="178"/>
      <c r="BO178" s="178"/>
      <c r="BP178" s="178"/>
      <c r="BQ178" s="178"/>
      <c r="BR178" s="178"/>
      <c r="BS178" s="178"/>
      <c r="BT178" s="178"/>
      <c r="BU178" s="178"/>
    </row>
    <row r="179" spans="1:73" s="180" customFormat="1" ht="38.25" thickBot="1" x14ac:dyDescent="0.3">
      <c r="A179" s="668" t="s">
        <v>89</v>
      </c>
      <c r="B179" s="21">
        <f>SUM(B181:B182)</f>
        <v>164375993</v>
      </c>
      <c r="C179" s="25"/>
      <c r="D179" s="25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  <c r="AA179" s="178"/>
      <c r="AB179" s="178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8"/>
      <c r="AM179" s="178"/>
      <c r="AN179" s="178"/>
      <c r="AO179" s="178"/>
      <c r="AP179" s="178"/>
      <c r="AQ179" s="178"/>
      <c r="AR179" s="178"/>
      <c r="AS179" s="178"/>
      <c r="AT179" s="178"/>
      <c r="AU179" s="178"/>
      <c r="AV179" s="178"/>
      <c r="AW179" s="178"/>
      <c r="AX179" s="178"/>
      <c r="AY179" s="178"/>
      <c r="AZ179" s="178"/>
      <c r="BA179" s="178"/>
      <c r="BB179" s="178"/>
      <c r="BC179" s="178"/>
      <c r="BD179" s="178"/>
      <c r="BE179" s="178"/>
      <c r="BF179" s="178"/>
      <c r="BG179" s="178"/>
      <c r="BH179" s="178"/>
      <c r="BI179" s="178"/>
      <c r="BJ179" s="178"/>
      <c r="BK179" s="178"/>
      <c r="BL179" s="178"/>
      <c r="BM179" s="178"/>
      <c r="BN179" s="178"/>
      <c r="BO179" s="178"/>
      <c r="BP179" s="178"/>
      <c r="BQ179" s="178"/>
      <c r="BR179" s="178"/>
      <c r="BS179" s="178"/>
      <c r="BT179" s="178"/>
      <c r="BU179" s="178"/>
    </row>
    <row r="180" spans="1:73" s="180" customFormat="1" ht="22.5" customHeight="1" thickBot="1" x14ac:dyDescent="0.3">
      <c r="A180" s="23" t="s">
        <v>54</v>
      </c>
      <c r="B180" s="21"/>
      <c r="C180" s="25"/>
      <c r="D180" s="25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78"/>
      <c r="AT180" s="178"/>
      <c r="AU180" s="178"/>
      <c r="AV180" s="178"/>
      <c r="AW180" s="178"/>
      <c r="AX180" s="178"/>
      <c r="AY180" s="178"/>
      <c r="AZ180" s="178"/>
      <c r="BA180" s="178"/>
      <c r="BB180" s="178"/>
      <c r="BC180" s="178"/>
      <c r="BD180" s="178"/>
      <c r="BE180" s="178"/>
      <c r="BF180" s="178"/>
      <c r="BG180" s="178"/>
      <c r="BH180" s="178"/>
      <c r="BI180" s="178"/>
      <c r="BJ180" s="178"/>
      <c r="BK180" s="178"/>
      <c r="BL180" s="178"/>
      <c r="BM180" s="178"/>
      <c r="BN180" s="178"/>
      <c r="BO180" s="178"/>
      <c r="BP180" s="178"/>
      <c r="BQ180" s="178"/>
      <c r="BR180" s="178"/>
      <c r="BS180" s="178"/>
      <c r="BT180" s="178"/>
      <c r="BU180" s="178"/>
    </row>
    <row r="181" spans="1:73" s="180" customFormat="1" ht="22.5" customHeight="1" thickBot="1" x14ac:dyDescent="0.3">
      <c r="A181" s="23" t="s">
        <v>303</v>
      </c>
      <c r="B181" s="21">
        <v>49950000</v>
      </c>
      <c r="C181" s="25"/>
      <c r="D181" s="25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  <c r="AS181" s="178"/>
      <c r="AT181" s="178"/>
      <c r="AU181" s="178"/>
      <c r="AV181" s="178"/>
      <c r="AW181" s="178"/>
      <c r="AX181" s="178"/>
      <c r="AY181" s="178"/>
      <c r="AZ181" s="178"/>
      <c r="BA181" s="178"/>
      <c r="BB181" s="178"/>
      <c r="BC181" s="178"/>
      <c r="BD181" s="178"/>
      <c r="BE181" s="178"/>
      <c r="BF181" s="178"/>
      <c r="BG181" s="178"/>
      <c r="BH181" s="178"/>
      <c r="BI181" s="178"/>
      <c r="BJ181" s="178"/>
      <c r="BK181" s="178"/>
      <c r="BL181" s="178"/>
      <c r="BM181" s="178"/>
      <c r="BN181" s="178"/>
      <c r="BO181" s="178"/>
      <c r="BP181" s="178"/>
      <c r="BQ181" s="178"/>
      <c r="BR181" s="178"/>
      <c r="BS181" s="178"/>
      <c r="BT181" s="178"/>
      <c r="BU181" s="178"/>
    </row>
    <row r="182" spans="1:73" s="180" customFormat="1" ht="37.5" customHeight="1" thickBot="1" x14ac:dyDescent="0.3">
      <c r="A182" s="23" t="s">
        <v>304</v>
      </c>
      <c r="B182" s="21">
        <f>165954000-328-460419-2103086-25757662-20625194+2583543-5164861</f>
        <v>114425993</v>
      </c>
      <c r="C182" s="25"/>
      <c r="D182" s="25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  <c r="AR182" s="178"/>
      <c r="AS182" s="178"/>
      <c r="AT182" s="178"/>
      <c r="AU182" s="178"/>
      <c r="AV182" s="178"/>
      <c r="AW182" s="178"/>
      <c r="AX182" s="178"/>
      <c r="AY182" s="178"/>
      <c r="AZ182" s="178"/>
      <c r="BA182" s="178"/>
      <c r="BB182" s="178"/>
      <c r="BC182" s="178"/>
      <c r="BD182" s="178"/>
      <c r="BE182" s="178"/>
      <c r="BF182" s="178"/>
      <c r="BG182" s="178"/>
      <c r="BH182" s="178"/>
      <c r="BI182" s="178"/>
      <c r="BJ182" s="178"/>
      <c r="BK182" s="178"/>
      <c r="BL182" s="178"/>
      <c r="BM182" s="178"/>
      <c r="BN182" s="178"/>
      <c r="BO182" s="178"/>
      <c r="BP182" s="178"/>
      <c r="BQ182" s="178"/>
      <c r="BR182" s="178"/>
      <c r="BS182" s="178"/>
      <c r="BT182" s="178"/>
      <c r="BU182" s="178"/>
    </row>
    <row r="183" spans="1:73" s="194" customFormat="1" ht="37.5" customHeight="1" thickBot="1" x14ac:dyDescent="0.3">
      <c r="A183" s="668" t="s">
        <v>444</v>
      </c>
      <c r="B183" s="21">
        <v>119456054</v>
      </c>
      <c r="C183" s="25"/>
      <c r="D183" s="25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  <c r="Z183" s="181"/>
      <c r="AA183" s="181"/>
      <c r="AB183" s="181"/>
      <c r="AC183" s="181"/>
      <c r="AD183" s="181"/>
      <c r="AE183" s="181"/>
      <c r="AF183" s="181"/>
      <c r="AG183" s="181"/>
      <c r="AH183" s="181"/>
      <c r="AI183" s="181"/>
      <c r="AJ183" s="181"/>
      <c r="AK183" s="181"/>
      <c r="AL183" s="181"/>
      <c r="AM183" s="181"/>
      <c r="AN183" s="181"/>
      <c r="AO183" s="181"/>
      <c r="AP183" s="181"/>
      <c r="AQ183" s="181"/>
      <c r="AR183" s="181"/>
      <c r="AS183" s="181"/>
      <c r="AT183" s="181"/>
      <c r="AU183" s="181"/>
      <c r="AV183" s="181"/>
      <c r="AW183" s="181"/>
      <c r="AX183" s="181"/>
      <c r="AY183" s="181"/>
      <c r="AZ183" s="181"/>
      <c r="BA183" s="181"/>
      <c r="BB183" s="181"/>
      <c r="BC183" s="181"/>
      <c r="BD183" s="181"/>
      <c r="BE183" s="181"/>
      <c r="BF183" s="181"/>
      <c r="BG183" s="181"/>
      <c r="BH183" s="181"/>
      <c r="BI183" s="181"/>
      <c r="BJ183" s="181"/>
      <c r="BK183" s="181"/>
      <c r="BL183" s="181"/>
      <c r="BM183" s="181"/>
      <c r="BN183" s="181"/>
      <c r="BO183" s="181"/>
      <c r="BP183" s="181"/>
      <c r="BQ183" s="181"/>
      <c r="BR183" s="181"/>
      <c r="BS183" s="181"/>
      <c r="BT183" s="181"/>
      <c r="BU183" s="181"/>
    </row>
    <row r="184" spans="1:73" s="194" customFormat="1" ht="64.5" customHeight="1" thickBot="1" x14ac:dyDescent="0.3">
      <c r="A184" s="668" t="s">
        <v>445</v>
      </c>
      <c r="B184" s="21">
        <v>28337952</v>
      </c>
      <c r="C184" s="25"/>
      <c r="D184" s="25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181"/>
      <c r="AL184" s="181"/>
      <c r="AM184" s="181"/>
      <c r="AN184" s="181"/>
      <c r="AO184" s="181"/>
      <c r="AP184" s="181"/>
      <c r="AQ184" s="181"/>
      <c r="AR184" s="181"/>
      <c r="AS184" s="181"/>
      <c r="AT184" s="181"/>
      <c r="AU184" s="181"/>
      <c r="AV184" s="181"/>
      <c r="AW184" s="181"/>
      <c r="AX184" s="181"/>
      <c r="AY184" s="181"/>
      <c r="AZ184" s="181"/>
      <c r="BA184" s="181"/>
      <c r="BB184" s="181"/>
      <c r="BC184" s="181"/>
      <c r="BD184" s="181"/>
      <c r="BE184" s="181"/>
      <c r="BF184" s="181"/>
      <c r="BG184" s="181"/>
      <c r="BH184" s="181"/>
      <c r="BI184" s="181"/>
      <c r="BJ184" s="181"/>
      <c r="BK184" s="181"/>
      <c r="BL184" s="181"/>
      <c r="BM184" s="181"/>
      <c r="BN184" s="181"/>
      <c r="BO184" s="181"/>
      <c r="BP184" s="181"/>
      <c r="BQ184" s="181"/>
      <c r="BR184" s="181"/>
      <c r="BS184" s="181"/>
      <c r="BT184" s="181"/>
      <c r="BU184" s="181"/>
    </row>
    <row r="185" spans="1:73" s="194" customFormat="1" ht="37.5" customHeight="1" thickBot="1" x14ac:dyDescent="0.3">
      <c r="A185" s="160" t="s">
        <v>423</v>
      </c>
      <c r="B185" s="177">
        <f>468035127-2476500</f>
        <v>465558627</v>
      </c>
      <c r="C185" s="161"/>
      <c r="D185" s="16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  <c r="AA185" s="181"/>
      <c r="AB185" s="181"/>
      <c r="AC185" s="181"/>
      <c r="AD185" s="181"/>
      <c r="AE185" s="181"/>
      <c r="AF185" s="181"/>
      <c r="AG185" s="181"/>
      <c r="AH185" s="181"/>
      <c r="AI185" s="181"/>
      <c r="AJ185" s="181"/>
      <c r="AK185" s="181"/>
      <c r="AL185" s="181"/>
      <c r="AM185" s="181"/>
      <c r="AN185" s="181"/>
      <c r="AO185" s="181"/>
      <c r="AP185" s="181"/>
      <c r="AQ185" s="181"/>
      <c r="AR185" s="181"/>
      <c r="AS185" s="181"/>
      <c r="AT185" s="181"/>
      <c r="AU185" s="181"/>
      <c r="AV185" s="181"/>
      <c r="AW185" s="181"/>
      <c r="AX185" s="181"/>
      <c r="AY185" s="181"/>
      <c r="AZ185" s="181"/>
      <c r="BA185" s="181"/>
      <c r="BB185" s="181"/>
      <c r="BC185" s="181"/>
      <c r="BD185" s="181"/>
      <c r="BE185" s="181"/>
      <c r="BF185" s="181"/>
      <c r="BG185" s="181"/>
      <c r="BH185" s="181"/>
      <c r="BI185" s="181"/>
      <c r="BJ185" s="181"/>
      <c r="BK185" s="181"/>
      <c r="BL185" s="181"/>
      <c r="BM185" s="181"/>
      <c r="BN185" s="181"/>
      <c r="BO185" s="181"/>
      <c r="BP185" s="181"/>
      <c r="BQ185" s="181"/>
      <c r="BR185" s="181"/>
      <c r="BS185" s="181"/>
      <c r="BT185" s="181"/>
      <c r="BU185" s="181"/>
    </row>
    <row r="186" spans="1:73" s="183" customFormat="1" ht="52.5" customHeight="1" thickBot="1" x14ac:dyDescent="0.3">
      <c r="A186" s="668" t="s">
        <v>478</v>
      </c>
      <c r="B186" s="156">
        <f>189089200-1821600</f>
        <v>187267600</v>
      </c>
      <c r="C186" s="25"/>
      <c r="D186" s="25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  <c r="AJ186" s="181"/>
      <c r="AK186" s="181"/>
      <c r="AL186" s="181"/>
      <c r="AM186" s="181"/>
      <c r="AN186" s="181"/>
      <c r="AO186" s="181"/>
      <c r="AP186" s="181"/>
      <c r="AQ186" s="181"/>
      <c r="AR186" s="181"/>
      <c r="AS186" s="181"/>
      <c r="AT186" s="181"/>
      <c r="AU186" s="181"/>
      <c r="AV186" s="181"/>
      <c r="AW186" s="181"/>
      <c r="AX186" s="181"/>
      <c r="AY186" s="181"/>
      <c r="AZ186" s="181"/>
      <c r="BA186" s="181"/>
      <c r="BB186" s="181"/>
      <c r="BC186" s="181"/>
      <c r="BD186" s="181"/>
      <c r="BE186" s="181"/>
      <c r="BF186" s="181"/>
      <c r="BG186" s="181"/>
      <c r="BH186" s="181"/>
      <c r="BI186" s="181"/>
      <c r="BJ186" s="181"/>
      <c r="BK186" s="181"/>
      <c r="BL186" s="181"/>
      <c r="BM186" s="181"/>
      <c r="BN186" s="181"/>
      <c r="BO186" s="181"/>
      <c r="BP186" s="181"/>
      <c r="BQ186" s="181"/>
      <c r="BR186" s="181"/>
      <c r="BS186" s="181"/>
      <c r="BT186" s="181"/>
      <c r="BU186" s="181"/>
    </row>
    <row r="187" spans="1:73" s="183" customFormat="1" ht="52.5" customHeight="1" thickBot="1" x14ac:dyDescent="0.3">
      <c r="A187" s="153" t="s">
        <v>479</v>
      </c>
      <c r="B187" s="485">
        <f>236298633-5759393</f>
        <v>230539240</v>
      </c>
      <c r="C187" s="25"/>
      <c r="D187" s="25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  <c r="Y187" s="181"/>
      <c r="Z187" s="181"/>
      <c r="AA187" s="181"/>
      <c r="AB187" s="181"/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81"/>
      <c r="AR187" s="181"/>
      <c r="AS187" s="181"/>
      <c r="AT187" s="181"/>
      <c r="AU187" s="181"/>
      <c r="AV187" s="181"/>
      <c r="AW187" s="181"/>
      <c r="AX187" s="181"/>
      <c r="AY187" s="181"/>
      <c r="AZ187" s="181"/>
      <c r="BA187" s="181"/>
      <c r="BB187" s="181"/>
      <c r="BC187" s="181"/>
      <c r="BD187" s="181"/>
      <c r="BE187" s="181"/>
      <c r="BF187" s="181"/>
      <c r="BG187" s="181"/>
      <c r="BH187" s="181"/>
      <c r="BI187" s="181"/>
      <c r="BJ187" s="181"/>
      <c r="BK187" s="181"/>
      <c r="BL187" s="181"/>
      <c r="BM187" s="181"/>
      <c r="BN187" s="181"/>
      <c r="BO187" s="181"/>
      <c r="BP187" s="181"/>
      <c r="BQ187" s="181"/>
      <c r="BR187" s="181"/>
      <c r="BS187" s="181"/>
      <c r="BT187" s="181"/>
      <c r="BU187" s="181"/>
    </row>
    <row r="188" spans="1:73" s="183" customFormat="1" ht="52.5" customHeight="1" thickBot="1" x14ac:dyDescent="0.3">
      <c r="A188" s="153" t="s">
        <v>480</v>
      </c>
      <c r="B188" s="485">
        <f>195200000-13123000</f>
        <v>182077000</v>
      </c>
      <c r="C188" s="25"/>
      <c r="D188" s="25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  <c r="AA188" s="181"/>
      <c r="AB188" s="181"/>
      <c r="AC188" s="181"/>
      <c r="AD188" s="181"/>
      <c r="AE188" s="181"/>
      <c r="AF188" s="181"/>
      <c r="AG188" s="181"/>
      <c r="AH188" s="181"/>
      <c r="AI188" s="181"/>
      <c r="AJ188" s="181"/>
      <c r="AK188" s="181"/>
      <c r="AL188" s="181"/>
      <c r="AM188" s="181"/>
      <c r="AN188" s="181"/>
      <c r="AO188" s="181"/>
      <c r="AP188" s="181"/>
      <c r="AQ188" s="181"/>
      <c r="AR188" s="181"/>
      <c r="AS188" s="181"/>
      <c r="AT188" s="181"/>
      <c r="AU188" s="181"/>
      <c r="AV188" s="181"/>
      <c r="AW188" s="181"/>
      <c r="AX188" s="181"/>
      <c r="AY188" s="181"/>
      <c r="AZ188" s="181"/>
      <c r="BA188" s="181"/>
      <c r="BB188" s="181"/>
      <c r="BC188" s="181"/>
      <c r="BD188" s="181"/>
      <c r="BE188" s="181"/>
      <c r="BF188" s="181"/>
      <c r="BG188" s="181"/>
      <c r="BH188" s="181"/>
      <c r="BI188" s="181"/>
      <c r="BJ188" s="181"/>
      <c r="BK188" s="181"/>
      <c r="BL188" s="181"/>
      <c r="BM188" s="181"/>
      <c r="BN188" s="181"/>
      <c r="BO188" s="181"/>
      <c r="BP188" s="181"/>
      <c r="BQ188" s="181"/>
      <c r="BR188" s="181"/>
      <c r="BS188" s="181"/>
      <c r="BT188" s="181"/>
      <c r="BU188" s="181"/>
    </row>
    <row r="189" spans="1:73" s="183" customFormat="1" ht="52.5" customHeight="1" thickBot="1" x14ac:dyDescent="0.3">
      <c r="A189" s="703" t="s">
        <v>655</v>
      </c>
      <c r="B189" s="704">
        <v>838906063</v>
      </c>
      <c r="C189" s="25"/>
      <c r="D189" s="25"/>
      <c r="E189" s="189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  <c r="AA189" s="181"/>
      <c r="AB189" s="181"/>
      <c r="AC189" s="181"/>
      <c r="AD189" s="181"/>
      <c r="AE189" s="181"/>
      <c r="AF189" s="181"/>
      <c r="AG189" s="181"/>
      <c r="AH189" s="181"/>
      <c r="AI189" s="181"/>
      <c r="AJ189" s="181"/>
      <c r="AK189" s="181"/>
      <c r="AL189" s="181"/>
      <c r="AM189" s="181"/>
      <c r="AN189" s="181"/>
      <c r="AO189" s="181"/>
      <c r="AP189" s="181"/>
      <c r="AQ189" s="181"/>
      <c r="AR189" s="181"/>
      <c r="AS189" s="181"/>
      <c r="AT189" s="181"/>
      <c r="AU189" s="181"/>
      <c r="AV189" s="181"/>
      <c r="AW189" s="181"/>
      <c r="AX189" s="181"/>
      <c r="AY189" s="181"/>
      <c r="AZ189" s="181"/>
      <c r="BA189" s="181"/>
      <c r="BB189" s="181"/>
      <c r="BC189" s="181"/>
      <c r="BD189" s="181"/>
      <c r="BE189" s="181"/>
      <c r="BF189" s="181"/>
      <c r="BG189" s="181"/>
      <c r="BH189" s="181"/>
      <c r="BI189" s="181"/>
      <c r="BJ189" s="181"/>
      <c r="BK189" s="181"/>
      <c r="BL189" s="181"/>
      <c r="BM189" s="181"/>
      <c r="BN189" s="181"/>
      <c r="BO189" s="181"/>
      <c r="BP189" s="181"/>
      <c r="BQ189" s="181"/>
      <c r="BR189" s="181"/>
      <c r="BS189" s="181"/>
      <c r="BT189" s="181"/>
      <c r="BU189" s="181"/>
    </row>
    <row r="190" spans="1:73" s="172" customFormat="1" ht="38.25" customHeight="1" thickBot="1" x14ac:dyDescent="0.35">
      <c r="A190" s="167" t="s">
        <v>117</v>
      </c>
      <c r="B190" s="170"/>
      <c r="C190" s="171">
        <v>52044000</v>
      </c>
      <c r="D190" s="171">
        <f>SUM(B191)</f>
        <v>52044365</v>
      </c>
      <c r="E190" s="129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85"/>
      <c r="AE190" s="185"/>
      <c r="AF190" s="185"/>
      <c r="AG190" s="185"/>
      <c r="AH190" s="185"/>
      <c r="AI190" s="185"/>
      <c r="AJ190" s="185"/>
      <c r="AK190" s="185"/>
      <c r="AL190" s="185"/>
      <c r="AM190" s="185"/>
      <c r="AN190" s="185"/>
      <c r="AO190" s="185"/>
      <c r="AP190" s="185"/>
      <c r="AQ190" s="185"/>
      <c r="AR190" s="185"/>
      <c r="AS190" s="185"/>
      <c r="AT190" s="185"/>
      <c r="AU190" s="185"/>
      <c r="AV190" s="185"/>
      <c r="AW190" s="185"/>
      <c r="AX190" s="185"/>
      <c r="AY190" s="185"/>
      <c r="AZ190" s="185"/>
      <c r="BA190" s="185"/>
      <c r="BB190" s="185"/>
      <c r="BC190" s="185"/>
      <c r="BD190" s="185"/>
      <c r="BE190" s="185"/>
      <c r="BF190" s="185"/>
      <c r="BG190" s="185"/>
      <c r="BH190" s="185"/>
      <c r="BI190" s="185"/>
      <c r="BJ190" s="185"/>
      <c r="BK190" s="185"/>
      <c r="BL190" s="185"/>
      <c r="BM190" s="185"/>
      <c r="BN190" s="185"/>
      <c r="BO190" s="185"/>
      <c r="BP190" s="185"/>
      <c r="BQ190" s="185"/>
      <c r="BR190" s="185"/>
      <c r="BS190" s="185"/>
      <c r="BT190" s="185"/>
      <c r="BU190" s="185"/>
    </row>
    <row r="191" spans="1:73" s="172" customFormat="1" ht="38.25" customHeight="1" thickBot="1" x14ac:dyDescent="0.35">
      <c r="A191" s="167" t="s">
        <v>305</v>
      </c>
      <c r="B191" s="173">
        <f>52044000+365</f>
        <v>52044365</v>
      </c>
      <c r="C191" s="171"/>
      <c r="D191" s="171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185"/>
      <c r="AM191" s="185"/>
      <c r="AN191" s="185"/>
      <c r="AO191" s="185"/>
      <c r="AP191" s="185"/>
      <c r="AQ191" s="185"/>
      <c r="AR191" s="185"/>
      <c r="AS191" s="185"/>
      <c r="AT191" s="185"/>
      <c r="AU191" s="185"/>
      <c r="AV191" s="185"/>
      <c r="AW191" s="185"/>
      <c r="AX191" s="185"/>
      <c r="AY191" s="185"/>
      <c r="AZ191" s="185"/>
      <c r="BA191" s="185"/>
      <c r="BB191" s="185"/>
      <c r="BC191" s="185"/>
      <c r="BD191" s="185"/>
      <c r="BE191" s="185"/>
      <c r="BF191" s="185"/>
      <c r="BG191" s="185"/>
      <c r="BH191" s="185"/>
      <c r="BI191" s="185"/>
      <c r="BJ191" s="185"/>
      <c r="BK191" s="185"/>
      <c r="BL191" s="185"/>
      <c r="BM191" s="185"/>
      <c r="BN191" s="185"/>
      <c r="BO191" s="185"/>
      <c r="BP191" s="185"/>
      <c r="BQ191" s="185"/>
      <c r="BR191" s="185"/>
      <c r="BS191" s="185"/>
      <c r="BT191" s="185"/>
      <c r="BU191" s="185"/>
    </row>
    <row r="192" spans="1:73" s="137" customFormat="1" ht="33" customHeight="1" thickBot="1" x14ac:dyDescent="0.35">
      <c r="A192" s="376" t="s">
        <v>118</v>
      </c>
      <c r="B192" s="377"/>
      <c r="C192" s="375">
        <f>SUM(C172:C190)</f>
        <v>2833338000</v>
      </c>
      <c r="D192" s="375">
        <f>SUM(D172:D190)</f>
        <v>5770442040</v>
      </c>
      <c r="E192" s="129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  <c r="AU192" s="135"/>
      <c r="AV192" s="135"/>
      <c r="AW192" s="135"/>
      <c r="AX192" s="135"/>
      <c r="AY192" s="135"/>
      <c r="AZ192" s="135"/>
      <c r="BA192" s="135"/>
      <c r="BB192" s="135"/>
      <c r="BC192" s="135"/>
      <c r="BD192" s="135"/>
      <c r="BE192" s="135"/>
      <c r="BF192" s="135"/>
      <c r="BG192" s="135"/>
      <c r="BH192" s="135"/>
      <c r="BI192" s="135"/>
      <c r="BJ192" s="135"/>
      <c r="BK192" s="135"/>
      <c r="BL192" s="135"/>
      <c r="BM192" s="135"/>
      <c r="BN192" s="135"/>
      <c r="BO192" s="135"/>
      <c r="BP192" s="135"/>
      <c r="BQ192" s="135"/>
      <c r="BR192" s="135"/>
      <c r="BS192" s="135"/>
      <c r="BT192" s="135"/>
      <c r="BU192" s="135"/>
    </row>
    <row r="193" spans="1:73" s="178" customFormat="1" ht="93" customHeight="1" thickBot="1" x14ac:dyDescent="0.3">
      <c r="A193" s="188"/>
      <c r="B193" s="188"/>
      <c r="C193" s="189"/>
      <c r="D193" s="189">
        <f>SUM(D192-'[1]7. sz. melléklet'!D259)</f>
        <v>0</v>
      </c>
    </row>
    <row r="194" spans="1:73" s="142" customFormat="1" ht="33" customHeight="1" thickBot="1" x14ac:dyDescent="0.3">
      <c r="A194" s="138"/>
      <c r="B194" s="139"/>
      <c r="C194" s="140"/>
      <c r="D194" s="140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141"/>
      <c r="AO194" s="141"/>
      <c r="AP194" s="141"/>
      <c r="AQ194" s="141"/>
      <c r="AR194" s="141"/>
      <c r="AS194" s="141"/>
      <c r="AT194" s="141"/>
      <c r="AU194" s="141"/>
      <c r="AV194" s="141"/>
      <c r="AW194" s="141"/>
      <c r="AX194" s="141"/>
      <c r="AY194" s="141"/>
      <c r="AZ194" s="141"/>
      <c r="BA194" s="141"/>
      <c r="BB194" s="141"/>
      <c r="BC194" s="141"/>
      <c r="BD194" s="141"/>
      <c r="BE194" s="141"/>
      <c r="BF194" s="141"/>
      <c r="BG194" s="141"/>
      <c r="BH194" s="141"/>
      <c r="BI194" s="141"/>
      <c r="BJ194" s="141"/>
      <c r="BK194" s="141"/>
      <c r="BL194" s="141"/>
      <c r="BM194" s="141"/>
      <c r="BN194" s="141"/>
      <c r="BO194" s="141"/>
      <c r="BP194" s="141"/>
      <c r="BQ194" s="141"/>
      <c r="BR194" s="141"/>
      <c r="BS194" s="141"/>
      <c r="BT194" s="141"/>
      <c r="BU194" s="141"/>
    </row>
    <row r="195" spans="1:73" s="142" customFormat="1" ht="30.75" customHeight="1" thickBot="1" x14ac:dyDescent="0.3">
      <c r="A195" s="143"/>
      <c r="B195" s="144"/>
      <c r="C195" s="140"/>
      <c r="D195" s="140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41"/>
      <c r="AO195" s="141"/>
      <c r="AP195" s="141"/>
      <c r="AQ195" s="141"/>
      <c r="AR195" s="141"/>
      <c r="AS195" s="141"/>
      <c r="AT195" s="141"/>
      <c r="AU195" s="141"/>
      <c r="AV195" s="141"/>
      <c r="AW195" s="141"/>
      <c r="AX195" s="141"/>
      <c r="AY195" s="141"/>
      <c r="AZ195" s="141"/>
      <c r="BA195" s="141"/>
      <c r="BB195" s="141"/>
      <c r="BC195" s="141"/>
      <c r="BD195" s="141"/>
      <c r="BE195" s="141"/>
      <c r="BF195" s="141"/>
      <c r="BG195" s="141"/>
      <c r="BH195" s="141"/>
      <c r="BI195" s="141"/>
      <c r="BJ195" s="141"/>
      <c r="BK195" s="141"/>
      <c r="BL195" s="141"/>
      <c r="BM195" s="141"/>
      <c r="BN195" s="141"/>
      <c r="BO195" s="141"/>
      <c r="BP195" s="141"/>
      <c r="BQ195" s="141"/>
      <c r="BR195" s="141"/>
      <c r="BS195" s="141"/>
      <c r="BT195" s="141"/>
      <c r="BU195" s="141"/>
    </row>
    <row r="196" spans="1:73" s="142" customFormat="1" ht="34.5" customHeight="1" thickBot="1" x14ac:dyDescent="0.3">
      <c r="A196" s="138"/>
      <c r="B196" s="145"/>
      <c r="C196" s="146"/>
      <c r="D196" s="146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141"/>
      <c r="AO196" s="141"/>
      <c r="AP196" s="141"/>
      <c r="AQ196" s="141"/>
      <c r="AR196" s="141"/>
      <c r="AS196" s="141"/>
      <c r="AT196" s="141"/>
      <c r="AU196" s="141"/>
      <c r="AV196" s="141"/>
      <c r="AW196" s="141"/>
      <c r="AX196" s="141"/>
      <c r="AY196" s="141"/>
      <c r="AZ196" s="141"/>
      <c r="BA196" s="141"/>
      <c r="BB196" s="141"/>
      <c r="BC196" s="141"/>
      <c r="BD196" s="141"/>
      <c r="BE196" s="141"/>
      <c r="BF196" s="141"/>
      <c r="BG196" s="141"/>
      <c r="BH196" s="141"/>
      <c r="BI196" s="141"/>
      <c r="BJ196" s="141"/>
      <c r="BK196" s="141"/>
      <c r="BL196" s="141"/>
      <c r="BM196" s="141"/>
      <c r="BN196" s="141"/>
      <c r="BO196" s="141"/>
      <c r="BP196" s="141"/>
      <c r="BQ196" s="141"/>
      <c r="BR196" s="141"/>
      <c r="BS196" s="141"/>
      <c r="BT196" s="141"/>
      <c r="BU196" s="141"/>
    </row>
    <row r="197" spans="1:73" s="142" customFormat="1" ht="15.75" customHeight="1" thickBot="1" x14ac:dyDescent="0.3">
      <c r="A197" s="143"/>
      <c r="B197" s="144"/>
      <c r="C197" s="146"/>
      <c r="D197" s="146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  <c r="AR197" s="141"/>
      <c r="AS197" s="141"/>
      <c r="AT197" s="141"/>
      <c r="AU197" s="141"/>
      <c r="AV197" s="141"/>
      <c r="AW197" s="141"/>
      <c r="AX197" s="141"/>
      <c r="AY197" s="141"/>
      <c r="AZ197" s="141"/>
      <c r="BA197" s="141"/>
      <c r="BB197" s="141"/>
      <c r="BC197" s="141"/>
      <c r="BD197" s="141"/>
      <c r="BE197" s="141"/>
      <c r="BF197" s="141"/>
      <c r="BG197" s="141"/>
      <c r="BH197" s="141"/>
      <c r="BI197" s="141"/>
      <c r="BJ197" s="141"/>
      <c r="BK197" s="141"/>
      <c r="BL197" s="141"/>
      <c r="BM197" s="141"/>
      <c r="BN197" s="141"/>
      <c r="BO197" s="141"/>
      <c r="BP197" s="141"/>
      <c r="BQ197" s="141"/>
      <c r="BR197" s="141"/>
      <c r="BS197" s="141"/>
      <c r="BT197" s="141"/>
      <c r="BU197" s="141"/>
    </row>
    <row r="198" spans="1:73" s="142" customFormat="1" ht="15.75" customHeight="1" thickBot="1" x14ac:dyDescent="0.3">
      <c r="A198" s="143"/>
      <c r="B198" s="144"/>
      <c r="C198" s="146"/>
      <c r="D198" s="146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41"/>
      <c r="AO198" s="141"/>
      <c r="AP198" s="141"/>
      <c r="AQ198" s="141"/>
      <c r="AR198" s="141"/>
      <c r="AS198" s="141"/>
      <c r="AT198" s="141"/>
      <c r="AU198" s="141"/>
      <c r="AV198" s="141"/>
      <c r="AW198" s="141"/>
      <c r="AX198" s="141"/>
      <c r="AY198" s="141"/>
      <c r="AZ198" s="141"/>
      <c r="BA198" s="141"/>
      <c r="BB198" s="141"/>
      <c r="BC198" s="141"/>
      <c r="BD198" s="141"/>
      <c r="BE198" s="141"/>
      <c r="BF198" s="141"/>
      <c r="BG198" s="141"/>
      <c r="BH198" s="141"/>
      <c r="BI198" s="141"/>
      <c r="BJ198" s="141"/>
      <c r="BK198" s="141"/>
      <c r="BL198" s="141"/>
      <c r="BM198" s="141"/>
      <c r="BN198" s="141"/>
      <c r="BO198" s="141"/>
      <c r="BP198" s="141"/>
      <c r="BQ198" s="141"/>
      <c r="BR198" s="141"/>
      <c r="BS198" s="141"/>
      <c r="BT198" s="141"/>
      <c r="BU198" s="141"/>
    </row>
    <row r="199" spans="1:73" s="142" customFormat="1" ht="15.75" customHeight="1" thickBot="1" x14ac:dyDescent="0.3">
      <c r="A199" s="143"/>
      <c r="B199" s="144"/>
      <c r="C199" s="146"/>
      <c r="D199" s="146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1"/>
      <c r="AK199" s="141"/>
      <c r="AL199" s="141"/>
      <c r="AM199" s="141"/>
      <c r="AN199" s="141"/>
      <c r="AO199" s="141"/>
      <c r="AP199" s="141"/>
      <c r="AQ199" s="141"/>
      <c r="AR199" s="141"/>
      <c r="AS199" s="141"/>
      <c r="AT199" s="141"/>
      <c r="AU199" s="141"/>
      <c r="AV199" s="141"/>
      <c r="AW199" s="141"/>
      <c r="AX199" s="141"/>
      <c r="AY199" s="141"/>
      <c r="AZ199" s="141"/>
      <c r="BA199" s="141"/>
      <c r="BB199" s="141"/>
      <c r="BC199" s="141"/>
      <c r="BD199" s="141"/>
      <c r="BE199" s="141"/>
      <c r="BF199" s="141"/>
      <c r="BG199" s="141"/>
      <c r="BH199" s="141"/>
      <c r="BI199" s="141"/>
      <c r="BJ199" s="141"/>
      <c r="BK199" s="141"/>
      <c r="BL199" s="141"/>
      <c r="BM199" s="141"/>
      <c r="BN199" s="141"/>
      <c r="BO199" s="141"/>
      <c r="BP199" s="141"/>
      <c r="BQ199" s="141"/>
      <c r="BR199" s="141"/>
      <c r="BS199" s="141"/>
      <c r="BT199" s="141"/>
      <c r="BU199" s="141"/>
    </row>
    <row r="200" spans="1:73" s="142" customFormat="1" ht="15.75" customHeight="1" thickBot="1" x14ac:dyDescent="0.3">
      <c r="A200" s="143"/>
      <c r="B200" s="143"/>
      <c r="C200" s="146"/>
      <c r="D200" s="146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1"/>
      <c r="AK200" s="141"/>
      <c r="AL200" s="141"/>
      <c r="AM200" s="141"/>
      <c r="AN200" s="141"/>
      <c r="AO200" s="141"/>
      <c r="AP200" s="141"/>
      <c r="AQ200" s="141"/>
      <c r="AR200" s="141"/>
      <c r="AS200" s="141"/>
      <c r="AT200" s="141"/>
      <c r="AU200" s="141"/>
      <c r="AV200" s="141"/>
      <c r="AW200" s="141"/>
      <c r="AX200" s="141"/>
      <c r="AY200" s="141"/>
      <c r="AZ200" s="141"/>
      <c r="BA200" s="141"/>
      <c r="BB200" s="141"/>
      <c r="BC200" s="141"/>
      <c r="BD200" s="141"/>
      <c r="BE200" s="141"/>
      <c r="BF200" s="141"/>
      <c r="BG200" s="141"/>
      <c r="BH200" s="141"/>
      <c r="BI200" s="141"/>
      <c r="BJ200" s="141"/>
      <c r="BK200" s="141"/>
      <c r="BL200" s="141"/>
      <c r="BM200" s="141"/>
      <c r="BN200" s="141"/>
      <c r="BO200" s="141"/>
      <c r="BP200" s="141"/>
      <c r="BQ200" s="141"/>
      <c r="BR200" s="141"/>
      <c r="BS200" s="141"/>
      <c r="BT200" s="141"/>
      <c r="BU200" s="141"/>
    </row>
    <row r="201" spans="1:73" s="142" customFormat="1" ht="15.75" customHeight="1" thickBot="1" x14ac:dyDescent="0.3">
      <c r="A201" s="143"/>
      <c r="B201" s="143"/>
      <c r="C201" s="146"/>
      <c r="D201" s="146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1"/>
      <c r="AK201" s="141"/>
      <c r="AL201" s="141"/>
      <c r="AM201" s="141"/>
      <c r="AN201" s="141"/>
      <c r="AO201" s="141"/>
      <c r="AP201" s="141"/>
      <c r="AQ201" s="141"/>
      <c r="AR201" s="141"/>
      <c r="AS201" s="141"/>
      <c r="AT201" s="141"/>
      <c r="AU201" s="141"/>
      <c r="AV201" s="141"/>
      <c r="AW201" s="141"/>
      <c r="AX201" s="141"/>
      <c r="AY201" s="141"/>
      <c r="AZ201" s="141"/>
      <c r="BA201" s="141"/>
      <c r="BB201" s="141"/>
      <c r="BC201" s="141"/>
      <c r="BD201" s="141"/>
      <c r="BE201" s="141"/>
      <c r="BF201" s="141"/>
      <c r="BG201" s="141"/>
      <c r="BH201" s="141"/>
      <c r="BI201" s="141"/>
      <c r="BJ201" s="141"/>
      <c r="BK201" s="141"/>
      <c r="BL201" s="141"/>
      <c r="BM201" s="141"/>
      <c r="BN201" s="141"/>
      <c r="BO201" s="141"/>
      <c r="BP201" s="141"/>
      <c r="BQ201" s="141"/>
      <c r="BR201" s="141"/>
      <c r="BS201" s="141"/>
      <c r="BT201" s="141"/>
      <c r="BU201" s="141"/>
    </row>
    <row r="202" spans="1:73" s="142" customFormat="1" ht="15.75" customHeight="1" thickBot="1" x14ac:dyDescent="0.3">
      <c r="A202" s="143"/>
      <c r="B202" s="143"/>
      <c r="C202" s="146"/>
      <c r="D202" s="146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1"/>
      <c r="AK202" s="141"/>
      <c r="AL202" s="141"/>
      <c r="AM202" s="141"/>
      <c r="AN202" s="141"/>
      <c r="AO202" s="141"/>
      <c r="AP202" s="141"/>
      <c r="AQ202" s="141"/>
      <c r="AR202" s="141"/>
      <c r="AS202" s="141"/>
      <c r="AT202" s="141"/>
      <c r="AU202" s="141"/>
      <c r="AV202" s="141"/>
      <c r="AW202" s="141"/>
      <c r="AX202" s="141"/>
      <c r="AY202" s="141"/>
      <c r="AZ202" s="141"/>
      <c r="BA202" s="141"/>
      <c r="BB202" s="141"/>
      <c r="BC202" s="141"/>
      <c r="BD202" s="141"/>
      <c r="BE202" s="141"/>
      <c r="BF202" s="141"/>
      <c r="BG202" s="141"/>
      <c r="BH202" s="141"/>
      <c r="BI202" s="141"/>
      <c r="BJ202" s="141"/>
      <c r="BK202" s="141"/>
      <c r="BL202" s="141"/>
      <c r="BM202" s="141"/>
      <c r="BN202" s="141"/>
      <c r="BO202" s="141"/>
      <c r="BP202" s="141"/>
      <c r="BQ202" s="141"/>
      <c r="BR202" s="141"/>
      <c r="BS202" s="141"/>
      <c r="BT202" s="141"/>
      <c r="BU202" s="141"/>
    </row>
    <row r="203" spans="1:73" s="142" customFormat="1" ht="15.75" customHeight="1" thickBot="1" x14ac:dyDescent="0.3">
      <c r="A203" s="143"/>
      <c r="B203" s="143"/>
      <c r="C203" s="146"/>
      <c r="D203" s="146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1"/>
      <c r="AK203" s="141"/>
      <c r="AL203" s="141"/>
      <c r="AM203" s="141"/>
      <c r="AN203" s="141"/>
      <c r="AO203" s="141"/>
      <c r="AP203" s="141"/>
      <c r="AQ203" s="141"/>
      <c r="AR203" s="141"/>
      <c r="AS203" s="141"/>
      <c r="AT203" s="141"/>
      <c r="AU203" s="141"/>
      <c r="AV203" s="141"/>
      <c r="AW203" s="141"/>
      <c r="AX203" s="141"/>
      <c r="AY203" s="141"/>
      <c r="AZ203" s="141"/>
      <c r="BA203" s="141"/>
      <c r="BB203" s="141"/>
      <c r="BC203" s="141"/>
      <c r="BD203" s="141"/>
      <c r="BE203" s="141"/>
      <c r="BF203" s="141"/>
      <c r="BG203" s="141"/>
      <c r="BH203" s="141"/>
      <c r="BI203" s="141"/>
      <c r="BJ203" s="141"/>
      <c r="BK203" s="141"/>
      <c r="BL203" s="141"/>
      <c r="BM203" s="141"/>
      <c r="BN203" s="141"/>
      <c r="BO203" s="141"/>
      <c r="BP203" s="141"/>
      <c r="BQ203" s="141"/>
      <c r="BR203" s="141"/>
      <c r="BS203" s="141"/>
      <c r="BT203" s="141"/>
      <c r="BU203" s="141"/>
    </row>
    <row r="204" spans="1:73" s="142" customFormat="1" ht="15.75" customHeight="1" thickBot="1" x14ac:dyDescent="0.3">
      <c r="A204" s="143"/>
      <c r="B204" s="143"/>
      <c r="C204" s="146"/>
      <c r="D204" s="146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1"/>
      <c r="AK204" s="141"/>
      <c r="AL204" s="141"/>
      <c r="AM204" s="141"/>
      <c r="AN204" s="141"/>
      <c r="AO204" s="141"/>
      <c r="AP204" s="141"/>
      <c r="AQ204" s="141"/>
      <c r="AR204" s="141"/>
      <c r="AS204" s="141"/>
      <c r="AT204" s="141"/>
      <c r="AU204" s="141"/>
      <c r="AV204" s="141"/>
      <c r="AW204" s="141"/>
      <c r="AX204" s="141"/>
      <c r="AY204" s="141"/>
      <c r="AZ204" s="141"/>
      <c r="BA204" s="141"/>
      <c r="BB204" s="141"/>
      <c r="BC204" s="141"/>
      <c r="BD204" s="141"/>
      <c r="BE204" s="141"/>
      <c r="BF204" s="141"/>
      <c r="BG204" s="141"/>
      <c r="BH204" s="141"/>
      <c r="BI204" s="141"/>
      <c r="BJ204" s="141"/>
      <c r="BK204" s="141"/>
      <c r="BL204" s="141"/>
      <c r="BM204" s="141"/>
      <c r="BN204" s="141"/>
      <c r="BO204" s="141"/>
      <c r="BP204" s="141"/>
      <c r="BQ204" s="141"/>
      <c r="BR204" s="141"/>
      <c r="BS204" s="141"/>
      <c r="BT204" s="141"/>
      <c r="BU204" s="141"/>
    </row>
    <row r="205" spans="1:73" s="142" customFormat="1" ht="15.75" customHeight="1" thickBot="1" x14ac:dyDescent="0.3">
      <c r="A205" s="143"/>
      <c r="B205" s="143"/>
      <c r="C205" s="146"/>
      <c r="D205" s="146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1"/>
      <c r="AK205" s="141"/>
      <c r="AL205" s="141"/>
      <c r="AM205" s="141"/>
      <c r="AN205" s="141"/>
      <c r="AO205" s="141"/>
      <c r="AP205" s="141"/>
      <c r="AQ205" s="141"/>
      <c r="AR205" s="141"/>
      <c r="AS205" s="141"/>
      <c r="AT205" s="141"/>
      <c r="AU205" s="141"/>
      <c r="AV205" s="141"/>
      <c r="AW205" s="141"/>
      <c r="AX205" s="141"/>
      <c r="AY205" s="141"/>
      <c r="AZ205" s="141"/>
      <c r="BA205" s="141"/>
      <c r="BB205" s="141"/>
      <c r="BC205" s="141"/>
      <c r="BD205" s="141"/>
      <c r="BE205" s="141"/>
      <c r="BF205" s="141"/>
      <c r="BG205" s="141"/>
      <c r="BH205" s="141"/>
      <c r="BI205" s="141"/>
      <c r="BJ205" s="141"/>
      <c r="BK205" s="141"/>
      <c r="BL205" s="141"/>
      <c r="BM205" s="141"/>
      <c r="BN205" s="141"/>
      <c r="BO205" s="141"/>
      <c r="BP205" s="141"/>
      <c r="BQ205" s="141"/>
      <c r="BR205" s="141"/>
      <c r="BS205" s="141"/>
      <c r="BT205" s="141"/>
      <c r="BU205" s="141"/>
    </row>
    <row r="206" spans="1:73" s="142" customFormat="1" ht="15.75" customHeight="1" thickBot="1" x14ac:dyDescent="0.3">
      <c r="A206" s="143"/>
      <c r="B206" s="143"/>
      <c r="C206" s="146"/>
      <c r="D206" s="146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141"/>
      <c r="AM206" s="141"/>
      <c r="AN206" s="141"/>
      <c r="AO206" s="141"/>
      <c r="AP206" s="141"/>
      <c r="AQ206" s="141"/>
      <c r="AR206" s="141"/>
      <c r="AS206" s="141"/>
      <c r="AT206" s="141"/>
      <c r="AU206" s="141"/>
      <c r="AV206" s="141"/>
      <c r="AW206" s="141"/>
      <c r="AX206" s="141"/>
      <c r="AY206" s="141"/>
      <c r="AZ206" s="141"/>
      <c r="BA206" s="141"/>
      <c r="BB206" s="141"/>
      <c r="BC206" s="141"/>
      <c r="BD206" s="141"/>
      <c r="BE206" s="141"/>
      <c r="BF206" s="141"/>
      <c r="BG206" s="141"/>
      <c r="BH206" s="141"/>
      <c r="BI206" s="141"/>
      <c r="BJ206" s="141"/>
      <c r="BK206" s="141"/>
      <c r="BL206" s="141"/>
      <c r="BM206" s="141"/>
      <c r="BN206" s="141"/>
      <c r="BO206" s="141"/>
      <c r="BP206" s="141"/>
      <c r="BQ206" s="141"/>
      <c r="BR206" s="141"/>
      <c r="BS206" s="141"/>
      <c r="BT206" s="141"/>
      <c r="BU206" s="141"/>
    </row>
    <row r="207" spans="1:73" s="142" customFormat="1" ht="15.75" customHeight="1" thickBot="1" x14ac:dyDescent="0.3">
      <c r="A207" s="143"/>
      <c r="B207" s="143"/>
      <c r="C207" s="146"/>
      <c r="D207" s="146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41"/>
      <c r="AO207" s="141"/>
      <c r="AP207" s="141"/>
      <c r="AQ207" s="141"/>
      <c r="AR207" s="141"/>
      <c r="AS207" s="141"/>
      <c r="AT207" s="141"/>
      <c r="AU207" s="141"/>
      <c r="AV207" s="141"/>
      <c r="AW207" s="141"/>
      <c r="AX207" s="141"/>
      <c r="AY207" s="141"/>
      <c r="AZ207" s="141"/>
      <c r="BA207" s="141"/>
      <c r="BB207" s="141"/>
      <c r="BC207" s="141"/>
      <c r="BD207" s="141"/>
      <c r="BE207" s="141"/>
      <c r="BF207" s="141"/>
      <c r="BG207" s="141"/>
      <c r="BH207" s="141"/>
      <c r="BI207" s="141"/>
      <c r="BJ207" s="141"/>
      <c r="BK207" s="141"/>
      <c r="BL207" s="141"/>
      <c r="BM207" s="141"/>
      <c r="BN207" s="141"/>
      <c r="BO207" s="141"/>
      <c r="BP207" s="141"/>
      <c r="BQ207" s="141"/>
      <c r="BR207" s="141"/>
      <c r="BS207" s="141"/>
      <c r="BT207" s="141"/>
      <c r="BU207" s="141"/>
    </row>
    <row r="208" spans="1:73" s="142" customFormat="1" ht="15.75" customHeight="1" thickBot="1" x14ac:dyDescent="0.3">
      <c r="A208" s="143"/>
      <c r="B208" s="143"/>
      <c r="C208" s="146"/>
      <c r="D208" s="146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141"/>
      <c r="AO208" s="141"/>
      <c r="AP208" s="141"/>
      <c r="AQ208" s="141"/>
      <c r="AR208" s="141"/>
      <c r="AS208" s="141"/>
      <c r="AT208" s="141"/>
      <c r="AU208" s="141"/>
      <c r="AV208" s="141"/>
      <c r="AW208" s="141"/>
      <c r="AX208" s="141"/>
      <c r="AY208" s="141"/>
      <c r="AZ208" s="141"/>
      <c r="BA208" s="141"/>
      <c r="BB208" s="141"/>
      <c r="BC208" s="141"/>
      <c r="BD208" s="141"/>
      <c r="BE208" s="141"/>
      <c r="BF208" s="141"/>
      <c r="BG208" s="141"/>
      <c r="BH208" s="141"/>
      <c r="BI208" s="141"/>
      <c r="BJ208" s="141"/>
      <c r="BK208" s="141"/>
      <c r="BL208" s="141"/>
      <c r="BM208" s="141"/>
      <c r="BN208" s="141"/>
      <c r="BO208" s="141"/>
      <c r="BP208" s="141"/>
      <c r="BQ208" s="141"/>
      <c r="BR208" s="141"/>
      <c r="BS208" s="141"/>
      <c r="BT208" s="141"/>
      <c r="BU208" s="141"/>
    </row>
    <row r="209" spans="1:73" s="142" customFormat="1" ht="15.75" customHeight="1" thickBot="1" x14ac:dyDescent="0.3">
      <c r="A209" s="143"/>
      <c r="B209" s="143"/>
      <c r="C209" s="146"/>
      <c r="D209" s="146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1"/>
      <c r="AC209" s="141"/>
      <c r="AD209" s="141"/>
      <c r="AE209" s="141"/>
      <c r="AF209" s="141"/>
      <c r="AG209" s="141"/>
      <c r="AH209" s="141"/>
      <c r="AI209" s="141"/>
      <c r="AJ209" s="141"/>
      <c r="AK209" s="141"/>
      <c r="AL209" s="141"/>
      <c r="AM209" s="141"/>
      <c r="AN209" s="141"/>
      <c r="AO209" s="141"/>
      <c r="AP209" s="141"/>
      <c r="AQ209" s="141"/>
      <c r="AR209" s="141"/>
      <c r="AS209" s="141"/>
      <c r="AT209" s="141"/>
      <c r="AU209" s="141"/>
      <c r="AV209" s="141"/>
      <c r="AW209" s="141"/>
      <c r="AX209" s="141"/>
      <c r="AY209" s="141"/>
      <c r="AZ209" s="141"/>
      <c r="BA209" s="141"/>
      <c r="BB209" s="141"/>
      <c r="BC209" s="141"/>
      <c r="BD209" s="141"/>
      <c r="BE209" s="141"/>
      <c r="BF209" s="141"/>
      <c r="BG209" s="141"/>
      <c r="BH209" s="141"/>
      <c r="BI209" s="141"/>
      <c r="BJ209" s="141"/>
      <c r="BK209" s="141"/>
      <c r="BL209" s="141"/>
      <c r="BM209" s="141"/>
      <c r="BN209" s="141"/>
      <c r="BO209" s="141"/>
      <c r="BP209" s="141"/>
      <c r="BQ209" s="141"/>
      <c r="BR209" s="141"/>
      <c r="BS209" s="141"/>
      <c r="BT209" s="141"/>
      <c r="BU209" s="141"/>
    </row>
    <row r="210" spans="1:73" s="142" customFormat="1" ht="15.75" customHeight="1" thickBot="1" x14ac:dyDescent="0.3">
      <c r="A210" s="143"/>
      <c r="B210" s="143"/>
      <c r="C210" s="146"/>
      <c r="D210" s="146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1"/>
      <c r="AC210" s="141"/>
      <c r="AD210" s="141"/>
      <c r="AE210" s="141"/>
      <c r="AF210" s="141"/>
      <c r="AG210" s="141"/>
      <c r="AH210" s="141"/>
      <c r="AI210" s="141"/>
      <c r="AJ210" s="141"/>
      <c r="AK210" s="141"/>
      <c r="AL210" s="141"/>
      <c r="AM210" s="141"/>
      <c r="AN210" s="141"/>
      <c r="AO210" s="141"/>
      <c r="AP210" s="141"/>
      <c r="AQ210" s="141"/>
      <c r="AR210" s="141"/>
      <c r="AS210" s="141"/>
      <c r="AT210" s="141"/>
      <c r="AU210" s="141"/>
      <c r="AV210" s="141"/>
      <c r="AW210" s="141"/>
      <c r="AX210" s="141"/>
      <c r="AY210" s="141"/>
      <c r="AZ210" s="141"/>
      <c r="BA210" s="141"/>
      <c r="BB210" s="141"/>
      <c r="BC210" s="141"/>
      <c r="BD210" s="141"/>
      <c r="BE210" s="141"/>
      <c r="BF210" s="141"/>
      <c r="BG210" s="141"/>
      <c r="BH210" s="141"/>
      <c r="BI210" s="141"/>
      <c r="BJ210" s="141"/>
      <c r="BK210" s="141"/>
      <c r="BL210" s="141"/>
      <c r="BM210" s="141"/>
      <c r="BN210" s="141"/>
      <c r="BO210" s="141"/>
      <c r="BP210" s="141"/>
      <c r="BQ210" s="141"/>
      <c r="BR210" s="141"/>
      <c r="BS210" s="141"/>
      <c r="BT210" s="141"/>
      <c r="BU210" s="141"/>
    </row>
    <row r="211" spans="1:73" s="142" customFormat="1" ht="15.75" customHeight="1" thickBot="1" x14ac:dyDescent="0.3">
      <c r="A211" s="143"/>
      <c r="B211" s="143"/>
      <c r="C211" s="146"/>
      <c r="D211" s="146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1"/>
      <c r="AK211" s="141"/>
      <c r="AL211" s="141"/>
      <c r="AM211" s="141"/>
      <c r="AN211" s="141"/>
      <c r="AO211" s="141"/>
      <c r="AP211" s="141"/>
      <c r="AQ211" s="141"/>
      <c r="AR211" s="141"/>
      <c r="AS211" s="141"/>
      <c r="AT211" s="141"/>
      <c r="AU211" s="141"/>
      <c r="AV211" s="141"/>
      <c r="AW211" s="141"/>
      <c r="AX211" s="141"/>
      <c r="AY211" s="141"/>
      <c r="AZ211" s="141"/>
      <c r="BA211" s="141"/>
      <c r="BB211" s="141"/>
      <c r="BC211" s="141"/>
      <c r="BD211" s="141"/>
      <c r="BE211" s="141"/>
      <c r="BF211" s="141"/>
      <c r="BG211" s="141"/>
      <c r="BH211" s="141"/>
      <c r="BI211" s="141"/>
      <c r="BJ211" s="141"/>
      <c r="BK211" s="141"/>
      <c r="BL211" s="141"/>
      <c r="BM211" s="141"/>
      <c r="BN211" s="141"/>
      <c r="BO211" s="141"/>
      <c r="BP211" s="141"/>
      <c r="BQ211" s="141"/>
      <c r="BR211" s="141"/>
      <c r="BS211" s="141"/>
      <c r="BT211" s="141"/>
      <c r="BU211" s="141"/>
    </row>
    <row r="212" spans="1:73" s="142" customFormat="1" ht="15.75" customHeight="1" thickBot="1" x14ac:dyDescent="0.3">
      <c r="A212" s="143"/>
      <c r="B212" s="143"/>
      <c r="C212" s="146"/>
      <c r="D212" s="146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141"/>
      <c r="AK212" s="141"/>
      <c r="AL212" s="141"/>
      <c r="AM212" s="141"/>
      <c r="AN212" s="141"/>
      <c r="AO212" s="141"/>
      <c r="AP212" s="141"/>
      <c r="AQ212" s="141"/>
      <c r="AR212" s="141"/>
      <c r="AS212" s="141"/>
      <c r="AT212" s="141"/>
      <c r="AU212" s="141"/>
      <c r="AV212" s="141"/>
      <c r="AW212" s="141"/>
      <c r="AX212" s="141"/>
      <c r="AY212" s="141"/>
      <c r="AZ212" s="141"/>
      <c r="BA212" s="141"/>
      <c r="BB212" s="141"/>
      <c r="BC212" s="141"/>
      <c r="BD212" s="141"/>
      <c r="BE212" s="141"/>
      <c r="BF212" s="141"/>
      <c r="BG212" s="141"/>
      <c r="BH212" s="141"/>
      <c r="BI212" s="141"/>
      <c r="BJ212" s="141"/>
      <c r="BK212" s="141"/>
      <c r="BL212" s="141"/>
      <c r="BM212" s="141"/>
      <c r="BN212" s="141"/>
      <c r="BO212" s="141"/>
      <c r="BP212" s="141"/>
      <c r="BQ212" s="141"/>
      <c r="BR212" s="141"/>
      <c r="BS212" s="141"/>
      <c r="BT212" s="141"/>
      <c r="BU212" s="141"/>
    </row>
    <row r="213" spans="1:73" s="142" customFormat="1" ht="15.75" customHeight="1" thickBot="1" x14ac:dyDescent="0.3">
      <c r="A213" s="143"/>
      <c r="B213" s="143"/>
      <c r="C213" s="146"/>
      <c r="D213" s="146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141"/>
      <c r="AL213" s="141"/>
      <c r="AM213" s="141"/>
      <c r="AN213" s="141"/>
      <c r="AO213" s="141"/>
      <c r="AP213" s="141"/>
      <c r="AQ213" s="141"/>
      <c r="AR213" s="141"/>
      <c r="AS213" s="141"/>
      <c r="AT213" s="141"/>
      <c r="AU213" s="141"/>
      <c r="AV213" s="141"/>
      <c r="AW213" s="141"/>
      <c r="AX213" s="141"/>
      <c r="AY213" s="141"/>
      <c r="AZ213" s="141"/>
      <c r="BA213" s="141"/>
      <c r="BB213" s="141"/>
      <c r="BC213" s="141"/>
      <c r="BD213" s="141"/>
      <c r="BE213" s="141"/>
      <c r="BF213" s="141"/>
      <c r="BG213" s="141"/>
      <c r="BH213" s="141"/>
      <c r="BI213" s="141"/>
      <c r="BJ213" s="141"/>
      <c r="BK213" s="141"/>
      <c r="BL213" s="141"/>
      <c r="BM213" s="141"/>
      <c r="BN213" s="141"/>
      <c r="BO213" s="141"/>
      <c r="BP213" s="141"/>
      <c r="BQ213" s="141"/>
      <c r="BR213" s="141"/>
      <c r="BS213" s="141"/>
      <c r="BT213" s="141"/>
      <c r="BU213" s="141"/>
    </row>
    <row r="214" spans="1:73" s="142" customFormat="1" ht="15.75" customHeight="1" thickBot="1" x14ac:dyDescent="0.3">
      <c r="A214" s="143"/>
      <c r="B214" s="143"/>
      <c r="C214" s="146"/>
      <c r="D214" s="146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1"/>
      <c r="AK214" s="141"/>
      <c r="AL214" s="141"/>
      <c r="AM214" s="141"/>
      <c r="AN214" s="141"/>
      <c r="AO214" s="141"/>
      <c r="AP214" s="141"/>
      <c r="AQ214" s="141"/>
      <c r="AR214" s="141"/>
      <c r="AS214" s="141"/>
      <c r="AT214" s="141"/>
      <c r="AU214" s="141"/>
      <c r="AV214" s="141"/>
      <c r="AW214" s="141"/>
      <c r="AX214" s="141"/>
      <c r="AY214" s="141"/>
      <c r="AZ214" s="141"/>
      <c r="BA214" s="141"/>
      <c r="BB214" s="141"/>
      <c r="BC214" s="141"/>
      <c r="BD214" s="141"/>
      <c r="BE214" s="141"/>
      <c r="BF214" s="141"/>
      <c r="BG214" s="141"/>
      <c r="BH214" s="141"/>
      <c r="BI214" s="141"/>
      <c r="BJ214" s="141"/>
      <c r="BK214" s="141"/>
      <c r="BL214" s="141"/>
      <c r="BM214" s="141"/>
      <c r="BN214" s="141"/>
      <c r="BO214" s="141"/>
      <c r="BP214" s="141"/>
      <c r="BQ214" s="141"/>
      <c r="BR214" s="141"/>
      <c r="BS214" s="141"/>
      <c r="BT214" s="141"/>
      <c r="BU214" s="141"/>
    </row>
    <row r="215" spans="1:73" s="142" customFormat="1" ht="15.75" customHeight="1" thickBot="1" x14ac:dyDescent="0.3">
      <c r="A215" s="143"/>
      <c r="B215" s="143"/>
      <c r="C215" s="146"/>
      <c r="D215" s="146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1"/>
      <c r="AK215" s="141"/>
      <c r="AL215" s="141"/>
      <c r="AM215" s="141"/>
      <c r="AN215" s="141"/>
      <c r="AO215" s="141"/>
      <c r="AP215" s="141"/>
      <c r="AQ215" s="141"/>
      <c r="AR215" s="141"/>
      <c r="AS215" s="141"/>
      <c r="AT215" s="141"/>
      <c r="AU215" s="141"/>
      <c r="AV215" s="141"/>
      <c r="AW215" s="141"/>
      <c r="AX215" s="141"/>
      <c r="AY215" s="141"/>
      <c r="AZ215" s="141"/>
      <c r="BA215" s="141"/>
      <c r="BB215" s="141"/>
      <c r="BC215" s="141"/>
      <c r="BD215" s="141"/>
      <c r="BE215" s="141"/>
      <c r="BF215" s="141"/>
      <c r="BG215" s="141"/>
      <c r="BH215" s="141"/>
      <c r="BI215" s="141"/>
      <c r="BJ215" s="141"/>
      <c r="BK215" s="141"/>
      <c r="BL215" s="141"/>
      <c r="BM215" s="141"/>
      <c r="BN215" s="141"/>
      <c r="BO215" s="141"/>
      <c r="BP215" s="141"/>
      <c r="BQ215" s="141"/>
      <c r="BR215" s="141"/>
      <c r="BS215" s="141"/>
      <c r="BT215" s="141"/>
      <c r="BU215" s="141"/>
    </row>
    <row r="216" spans="1:73" s="142" customFormat="1" ht="15.75" customHeight="1" thickBot="1" x14ac:dyDescent="0.3">
      <c r="A216" s="143"/>
      <c r="B216" s="143"/>
      <c r="C216" s="146"/>
      <c r="D216" s="146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1"/>
      <c r="AK216" s="141"/>
      <c r="AL216" s="141"/>
      <c r="AM216" s="141"/>
      <c r="AN216" s="141"/>
      <c r="AO216" s="141"/>
      <c r="AP216" s="141"/>
      <c r="AQ216" s="141"/>
      <c r="AR216" s="141"/>
      <c r="AS216" s="141"/>
      <c r="AT216" s="141"/>
      <c r="AU216" s="141"/>
      <c r="AV216" s="141"/>
      <c r="AW216" s="141"/>
      <c r="AX216" s="141"/>
      <c r="AY216" s="141"/>
      <c r="AZ216" s="141"/>
      <c r="BA216" s="141"/>
      <c r="BB216" s="141"/>
      <c r="BC216" s="141"/>
      <c r="BD216" s="141"/>
      <c r="BE216" s="141"/>
      <c r="BF216" s="141"/>
      <c r="BG216" s="141"/>
      <c r="BH216" s="141"/>
      <c r="BI216" s="141"/>
      <c r="BJ216" s="141"/>
      <c r="BK216" s="141"/>
      <c r="BL216" s="141"/>
      <c r="BM216" s="141"/>
      <c r="BN216" s="141"/>
      <c r="BO216" s="141"/>
      <c r="BP216" s="141"/>
      <c r="BQ216" s="141"/>
      <c r="BR216" s="141"/>
      <c r="BS216" s="141"/>
      <c r="BT216" s="141"/>
      <c r="BU216" s="141"/>
    </row>
    <row r="217" spans="1:73" s="142" customFormat="1" ht="15.75" customHeight="1" thickBot="1" x14ac:dyDescent="0.3">
      <c r="A217" s="143"/>
      <c r="B217" s="143"/>
      <c r="C217" s="146"/>
      <c r="D217" s="146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41"/>
      <c r="AR217" s="141"/>
      <c r="AS217" s="141"/>
      <c r="AT217" s="141"/>
      <c r="AU217" s="141"/>
      <c r="AV217" s="141"/>
      <c r="AW217" s="141"/>
      <c r="AX217" s="141"/>
      <c r="AY217" s="141"/>
      <c r="AZ217" s="141"/>
      <c r="BA217" s="141"/>
      <c r="BB217" s="141"/>
      <c r="BC217" s="141"/>
      <c r="BD217" s="141"/>
      <c r="BE217" s="141"/>
      <c r="BF217" s="141"/>
      <c r="BG217" s="141"/>
      <c r="BH217" s="141"/>
      <c r="BI217" s="141"/>
      <c r="BJ217" s="141"/>
      <c r="BK217" s="141"/>
      <c r="BL217" s="141"/>
      <c r="BM217" s="141"/>
      <c r="BN217" s="141"/>
      <c r="BO217" s="141"/>
      <c r="BP217" s="141"/>
      <c r="BQ217" s="141"/>
      <c r="BR217" s="141"/>
      <c r="BS217" s="141"/>
      <c r="BT217" s="141"/>
      <c r="BU217" s="141"/>
    </row>
    <row r="218" spans="1:73" s="142" customFormat="1" ht="15.75" customHeight="1" thickBot="1" x14ac:dyDescent="0.3">
      <c r="A218" s="143"/>
      <c r="B218" s="143"/>
      <c r="C218" s="146"/>
      <c r="D218" s="146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  <c r="AJ218" s="141"/>
      <c r="AK218" s="141"/>
      <c r="AL218" s="141"/>
      <c r="AM218" s="141"/>
      <c r="AN218" s="141"/>
      <c r="AO218" s="141"/>
      <c r="AP218" s="141"/>
      <c r="AQ218" s="141"/>
      <c r="AR218" s="141"/>
      <c r="AS218" s="141"/>
      <c r="AT218" s="141"/>
      <c r="AU218" s="141"/>
      <c r="AV218" s="141"/>
      <c r="AW218" s="141"/>
      <c r="AX218" s="141"/>
      <c r="AY218" s="141"/>
      <c r="AZ218" s="141"/>
      <c r="BA218" s="141"/>
      <c r="BB218" s="141"/>
      <c r="BC218" s="141"/>
      <c r="BD218" s="141"/>
      <c r="BE218" s="141"/>
      <c r="BF218" s="141"/>
      <c r="BG218" s="141"/>
      <c r="BH218" s="141"/>
      <c r="BI218" s="141"/>
      <c r="BJ218" s="141"/>
      <c r="BK218" s="141"/>
      <c r="BL218" s="141"/>
      <c r="BM218" s="141"/>
      <c r="BN218" s="141"/>
      <c r="BO218" s="141"/>
      <c r="BP218" s="141"/>
      <c r="BQ218" s="141"/>
      <c r="BR218" s="141"/>
      <c r="BS218" s="141"/>
      <c r="BT218" s="141"/>
      <c r="BU218" s="141"/>
    </row>
    <row r="219" spans="1:73" s="142" customFormat="1" ht="15.75" customHeight="1" thickBot="1" x14ac:dyDescent="0.3">
      <c r="A219" s="143"/>
      <c r="B219" s="143"/>
      <c r="C219" s="146"/>
      <c r="D219" s="146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/>
      <c r="AK219" s="141"/>
      <c r="AL219" s="141"/>
      <c r="AM219" s="141"/>
      <c r="AN219" s="141"/>
      <c r="AO219" s="141"/>
      <c r="AP219" s="141"/>
      <c r="AQ219" s="141"/>
      <c r="AR219" s="141"/>
      <c r="AS219" s="141"/>
      <c r="AT219" s="141"/>
      <c r="AU219" s="141"/>
      <c r="AV219" s="141"/>
      <c r="AW219" s="141"/>
      <c r="AX219" s="141"/>
      <c r="AY219" s="141"/>
      <c r="AZ219" s="141"/>
      <c r="BA219" s="141"/>
      <c r="BB219" s="141"/>
      <c r="BC219" s="141"/>
      <c r="BD219" s="141"/>
      <c r="BE219" s="141"/>
      <c r="BF219" s="141"/>
      <c r="BG219" s="141"/>
      <c r="BH219" s="141"/>
      <c r="BI219" s="141"/>
      <c r="BJ219" s="141"/>
      <c r="BK219" s="141"/>
      <c r="BL219" s="141"/>
      <c r="BM219" s="141"/>
      <c r="BN219" s="141"/>
      <c r="BO219" s="141"/>
      <c r="BP219" s="141"/>
      <c r="BQ219" s="141"/>
      <c r="BR219" s="141"/>
      <c r="BS219" s="141"/>
      <c r="BT219" s="141"/>
      <c r="BU219" s="141"/>
    </row>
    <row r="220" spans="1:73" s="142" customFormat="1" ht="15.75" customHeight="1" thickBot="1" x14ac:dyDescent="0.3">
      <c r="A220" s="143"/>
      <c r="B220" s="143"/>
      <c r="C220" s="146"/>
      <c r="D220" s="146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1"/>
      <c r="AC220" s="141"/>
      <c r="AD220" s="141"/>
      <c r="AE220" s="141"/>
      <c r="AF220" s="141"/>
      <c r="AG220" s="141"/>
      <c r="AH220" s="141"/>
      <c r="AI220" s="141"/>
      <c r="AJ220" s="141"/>
      <c r="AK220" s="141"/>
      <c r="AL220" s="141"/>
      <c r="AM220" s="141"/>
      <c r="AN220" s="141"/>
      <c r="AO220" s="141"/>
      <c r="AP220" s="141"/>
      <c r="AQ220" s="141"/>
      <c r="AR220" s="141"/>
      <c r="AS220" s="141"/>
      <c r="AT220" s="141"/>
      <c r="AU220" s="141"/>
      <c r="AV220" s="141"/>
      <c r="AW220" s="141"/>
      <c r="AX220" s="141"/>
      <c r="AY220" s="141"/>
      <c r="AZ220" s="141"/>
      <c r="BA220" s="141"/>
      <c r="BB220" s="141"/>
      <c r="BC220" s="141"/>
      <c r="BD220" s="141"/>
      <c r="BE220" s="141"/>
      <c r="BF220" s="141"/>
      <c r="BG220" s="141"/>
      <c r="BH220" s="141"/>
      <c r="BI220" s="141"/>
      <c r="BJ220" s="141"/>
      <c r="BK220" s="141"/>
      <c r="BL220" s="141"/>
      <c r="BM220" s="141"/>
      <c r="BN220" s="141"/>
      <c r="BO220" s="141"/>
      <c r="BP220" s="141"/>
      <c r="BQ220" s="141"/>
      <c r="BR220" s="141"/>
      <c r="BS220" s="141"/>
      <c r="BT220" s="141"/>
      <c r="BU220" s="141"/>
    </row>
    <row r="221" spans="1:73" s="142" customFormat="1" ht="15.75" customHeight="1" thickBot="1" x14ac:dyDescent="0.3">
      <c r="A221" s="143"/>
      <c r="B221" s="143"/>
      <c r="C221" s="146"/>
      <c r="D221" s="146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1"/>
      <c r="AC221" s="141"/>
      <c r="AD221" s="141"/>
      <c r="AE221" s="141"/>
      <c r="AF221" s="141"/>
      <c r="AG221" s="141"/>
      <c r="AH221" s="141"/>
      <c r="AI221" s="141"/>
      <c r="AJ221" s="141"/>
      <c r="AK221" s="141"/>
      <c r="AL221" s="141"/>
      <c r="AM221" s="141"/>
      <c r="AN221" s="141"/>
      <c r="AO221" s="141"/>
      <c r="AP221" s="141"/>
      <c r="AQ221" s="141"/>
      <c r="AR221" s="141"/>
      <c r="AS221" s="141"/>
      <c r="AT221" s="141"/>
      <c r="AU221" s="141"/>
      <c r="AV221" s="141"/>
      <c r="AW221" s="141"/>
      <c r="AX221" s="141"/>
      <c r="AY221" s="141"/>
      <c r="AZ221" s="141"/>
      <c r="BA221" s="141"/>
      <c r="BB221" s="141"/>
      <c r="BC221" s="141"/>
      <c r="BD221" s="141"/>
      <c r="BE221" s="141"/>
      <c r="BF221" s="141"/>
      <c r="BG221" s="141"/>
      <c r="BH221" s="141"/>
      <c r="BI221" s="141"/>
      <c r="BJ221" s="141"/>
      <c r="BK221" s="141"/>
      <c r="BL221" s="141"/>
      <c r="BM221" s="141"/>
      <c r="BN221" s="141"/>
      <c r="BO221" s="141"/>
      <c r="BP221" s="141"/>
      <c r="BQ221" s="141"/>
      <c r="BR221" s="141"/>
      <c r="BS221" s="141"/>
      <c r="BT221" s="141"/>
      <c r="BU221" s="141"/>
    </row>
    <row r="222" spans="1:73" s="142" customFormat="1" ht="15.75" customHeight="1" thickBot="1" x14ac:dyDescent="0.3">
      <c r="A222" s="143"/>
      <c r="B222" s="143"/>
      <c r="C222" s="146"/>
      <c r="D222" s="146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1"/>
      <c r="AC222" s="141"/>
      <c r="AD222" s="141"/>
      <c r="AE222" s="141"/>
      <c r="AF222" s="141"/>
      <c r="AG222" s="141"/>
      <c r="AH222" s="141"/>
      <c r="AI222" s="141"/>
      <c r="AJ222" s="141"/>
      <c r="AK222" s="141"/>
      <c r="AL222" s="141"/>
      <c r="AM222" s="141"/>
      <c r="AN222" s="141"/>
      <c r="AO222" s="141"/>
      <c r="AP222" s="141"/>
      <c r="AQ222" s="141"/>
      <c r="AR222" s="141"/>
      <c r="AS222" s="141"/>
      <c r="AT222" s="141"/>
      <c r="AU222" s="141"/>
      <c r="AV222" s="141"/>
      <c r="AW222" s="141"/>
      <c r="AX222" s="141"/>
      <c r="AY222" s="141"/>
      <c r="AZ222" s="141"/>
      <c r="BA222" s="141"/>
      <c r="BB222" s="141"/>
      <c r="BC222" s="141"/>
      <c r="BD222" s="141"/>
      <c r="BE222" s="141"/>
      <c r="BF222" s="141"/>
      <c r="BG222" s="141"/>
      <c r="BH222" s="141"/>
      <c r="BI222" s="141"/>
      <c r="BJ222" s="141"/>
      <c r="BK222" s="141"/>
      <c r="BL222" s="141"/>
      <c r="BM222" s="141"/>
      <c r="BN222" s="141"/>
      <c r="BO222" s="141"/>
      <c r="BP222" s="141"/>
      <c r="BQ222" s="141"/>
      <c r="BR222" s="141"/>
      <c r="BS222" s="141"/>
      <c r="BT222" s="141"/>
      <c r="BU222" s="141"/>
    </row>
    <row r="223" spans="1:73" s="142" customFormat="1" ht="15.75" customHeight="1" thickBot="1" x14ac:dyDescent="0.3">
      <c r="A223" s="143"/>
      <c r="B223" s="143"/>
      <c r="C223" s="146"/>
      <c r="D223" s="146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41"/>
      <c r="AC223" s="141"/>
      <c r="AD223" s="141"/>
      <c r="AE223" s="141"/>
      <c r="AF223" s="141"/>
      <c r="AG223" s="141"/>
      <c r="AH223" s="141"/>
      <c r="AI223" s="141"/>
      <c r="AJ223" s="141"/>
      <c r="AK223" s="141"/>
      <c r="AL223" s="141"/>
      <c r="AM223" s="141"/>
      <c r="AN223" s="141"/>
      <c r="AO223" s="141"/>
      <c r="AP223" s="141"/>
      <c r="AQ223" s="141"/>
      <c r="AR223" s="141"/>
      <c r="AS223" s="141"/>
      <c r="AT223" s="141"/>
      <c r="AU223" s="141"/>
      <c r="AV223" s="141"/>
      <c r="AW223" s="141"/>
      <c r="AX223" s="141"/>
      <c r="AY223" s="141"/>
      <c r="AZ223" s="141"/>
      <c r="BA223" s="141"/>
      <c r="BB223" s="141"/>
      <c r="BC223" s="141"/>
      <c r="BD223" s="141"/>
      <c r="BE223" s="141"/>
      <c r="BF223" s="141"/>
      <c r="BG223" s="141"/>
      <c r="BH223" s="141"/>
      <c r="BI223" s="141"/>
      <c r="BJ223" s="141"/>
      <c r="BK223" s="141"/>
      <c r="BL223" s="141"/>
      <c r="BM223" s="141"/>
      <c r="BN223" s="141"/>
      <c r="BO223" s="141"/>
      <c r="BP223" s="141"/>
      <c r="BQ223" s="141"/>
      <c r="BR223" s="141"/>
      <c r="BS223" s="141"/>
      <c r="BT223" s="141"/>
      <c r="BU223" s="141"/>
    </row>
    <row r="224" spans="1:73" s="142" customFormat="1" ht="15.75" customHeight="1" thickBot="1" x14ac:dyDescent="0.3">
      <c r="A224" s="143"/>
      <c r="B224" s="143"/>
      <c r="C224" s="146"/>
      <c r="D224" s="146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  <c r="AA224" s="141"/>
      <c r="AB224" s="141"/>
      <c r="AC224" s="141"/>
      <c r="AD224" s="141"/>
      <c r="AE224" s="141"/>
      <c r="AF224" s="141"/>
      <c r="AG224" s="141"/>
      <c r="AH224" s="141"/>
      <c r="AI224" s="141"/>
      <c r="AJ224" s="141"/>
      <c r="AK224" s="141"/>
      <c r="AL224" s="141"/>
      <c r="AM224" s="141"/>
      <c r="AN224" s="141"/>
      <c r="AO224" s="141"/>
      <c r="AP224" s="141"/>
      <c r="AQ224" s="141"/>
      <c r="AR224" s="141"/>
      <c r="AS224" s="141"/>
      <c r="AT224" s="141"/>
      <c r="AU224" s="141"/>
      <c r="AV224" s="141"/>
      <c r="AW224" s="141"/>
      <c r="AX224" s="141"/>
      <c r="AY224" s="141"/>
      <c r="AZ224" s="141"/>
      <c r="BA224" s="141"/>
      <c r="BB224" s="141"/>
      <c r="BC224" s="141"/>
      <c r="BD224" s="141"/>
      <c r="BE224" s="141"/>
      <c r="BF224" s="141"/>
      <c r="BG224" s="141"/>
      <c r="BH224" s="141"/>
      <c r="BI224" s="141"/>
      <c r="BJ224" s="141"/>
      <c r="BK224" s="141"/>
      <c r="BL224" s="141"/>
      <c r="BM224" s="141"/>
      <c r="BN224" s="141"/>
      <c r="BO224" s="141"/>
      <c r="BP224" s="141"/>
      <c r="BQ224" s="141"/>
      <c r="BR224" s="141"/>
      <c r="BS224" s="141"/>
      <c r="BT224" s="141"/>
      <c r="BU224" s="141"/>
    </row>
    <row r="225" spans="1:73" s="142" customFormat="1" ht="15.75" customHeight="1" thickBot="1" x14ac:dyDescent="0.3">
      <c r="A225" s="143"/>
      <c r="B225" s="143"/>
      <c r="C225" s="146"/>
      <c r="D225" s="146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41"/>
      <c r="AH225" s="141"/>
      <c r="AI225" s="141"/>
      <c r="AJ225" s="141"/>
      <c r="AK225" s="141"/>
      <c r="AL225" s="141"/>
      <c r="AM225" s="141"/>
      <c r="AN225" s="141"/>
      <c r="AO225" s="141"/>
      <c r="AP225" s="141"/>
      <c r="AQ225" s="141"/>
      <c r="AR225" s="141"/>
      <c r="AS225" s="141"/>
      <c r="AT225" s="141"/>
      <c r="AU225" s="141"/>
      <c r="AV225" s="141"/>
      <c r="AW225" s="141"/>
      <c r="AX225" s="141"/>
      <c r="AY225" s="141"/>
      <c r="AZ225" s="141"/>
      <c r="BA225" s="141"/>
      <c r="BB225" s="141"/>
      <c r="BC225" s="141"/>
      <c r="BD225" s="141"/>
      <c r="BE225" s="141"/>
      <c r="BF225" s="141"/>
      <c r="BG225" s="141"/>
      <c r="BH225" s="141"/>
      <c r="BI225" s="141"/>
      <c r="BJ225" s="141"/>
      <c r="BK225" s="141"/>
      <c r="BL225" s="141"/>
      <c r="BM225" s="141"/>
      <c r="BN225" s="141"/>
      <c r="BO225" s="141"/>
      <c r="BP225" s="141"/>
      <c r="BQ225" s="141"/>
      <c r="BR225" s="141"/>
      <c r="BS225" s="141"/>
      <c r="BT225" s="141"/>
      <c r="BU225" s="141"/>
    </row>
    <row r="226" spans="1:73" s="142" customFormat="1" ht="15.75" customHeight="1" thickBot="1" x14ac:dyDescent="0.3">
      <c r="A226" s="143"/>
      <c r="B226" s="143"/>
      <c r="C226" s="146"/>
      <c r="D226" s="146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41"/>
      <c r="AH226" s="141"/>
      <c r="AI226" s="141"/>
      <c r="AJ226" s="141"/>
      <c r="AK226" s="141"/>
      <c r="AL226" s="141"/>
      <c r="AM226" s="141"/>
      <c r="AN226" s="141"/>
      <c r="AO226" s="141"/>
      <c r="AP226" s="141"/>
      <c r="AQ226" s="141"/>
      <c r="AR226" s="141"/>
      <c r="AS226" s="141"/>
      <c r="AT226" s="141"/>
      <c r="AU226" s="141"/>
      <c r="AV226" s="141"/>
      <c r="AW226" s="141"/>
      <c r="AX226" s="141"/>
      <c r="AY226" s="141"/>
      <c r="AZ226" s="141"/>
      <c r="BA226" s="141"/>
      <c r="BB226" s="141"/>
      <c r="BC226" s="141"/>
      <c r="BD226" s="141"/>
      <c r="BE226" s="141"/>
      <c r="BF226" s="141"/>
      <c r="BG226" s="141"/>
      <c r="BH226" s="141"/>
      <c r="BI226" s="141"/>
      <c r="BJ226" s="141"/>
      <c r="BK226" s="141"/>
      <c r="BL226" s="141"/>
      <c r="BM226" s="141"/>
      <c r="BN226" s="141"/>
      <c r="BO226" s="141"/>
      <c r="BP226" s="141"/>
      <c r="BQ226" s="141"/>
      <c r="BR226" s="141"/>
      <c r="BS226" s="141"/>
      <c r="BT226" s="141"/>
      <c r="BU226" s="141"/>
    </row>
    <row r="227" spans="1:73" s="142" customFormat="1" ht="15.75" customHeight="1" thickBot="1" x14ac:dyDescent="0.3">
      <c r="A227" s="143"/>
      <c r="B227" s="143"/>
      <c r="C227" s="146"/>
      <c r="D227" s="146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41"/>
      <c r="AH227" s="141"/>
      <c r="AI227" s="141"/>
      <c r="AJ227" s="141"/>
      <c r="AK227" s="141"/>
      <c r="AL227" s="141"/>
      <c r="AM227" s="141"/>
      <c r="AN227" s="141"/>
      <c r="AO227" s="141"/>
      <c r="AP227" s="141"/>
      <c r="AQ227" s="141"/>
      <c r="AR227" s="141"/>
      <c r="AS227" s="141"/>
      <c r="AT227" s="141"/>
      <c r="AU227" s="141"/>
      <c r="AV227" s="141"/>
      <c r="AW227" s="141"/>
      <c r="AX227" s="141"/>
      <c r="AY227" s="141"/>
      <c r="AZ227" s="141"/>
      <c r="BA227" s="141"/>
      <c r="BB227" s="141"/>
      <c r="BC227" s="141"/>
      <c r="BD227" s="141"/>
      <c r="BE227" s="141"/>
      <c r="BF227" s="141"/>
      <c r="BG227" s="141"/>
      <c r="BH227" s="141"/>
      <c r="BI227" s="141"/>
      <c r="BJ227" s="141"/>
      <c r="BK227" s="141"/>
      <c r="BL227" s="141"/>
      <c r="BM227" s="141"/>
      <c r="BN227" s="141"/>
      <c r="BO227" s="141"/>
      <c r="BP227" s="141"/>
      <c r="BQ227" s="141"/>
      <c r="BR227" s="141"/>
      <c r="BS227" s="141"/>
      <c r="BT227" s="141"/>
      <c r="BU227" s="141"/>
    </row>
    <row r="228" spans="1:73" s="142" customFormat="1" ht="15.75" customHeight="1" thickBot="1" x14ac:dyDescent="0.3">
      <c r="A228" s="143"/>
      <c r="B228" s="143"/>
      <c r="C228" s="146"/>
      <c r="D228" s="146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41"/>
      <c r="AH228" s="141"/>
      <c r="AI228" s="141"/>
      <c r="AJ228" s="141"/>
      <c r="AK228" s="141"/>
      <c r="AL228" s="141"/>
      <c r="AM228" s="141"/>
      <c r="AN228" s="141"/>
      <c r="AO228" s="141"/>
      <c r="AP228" s="141"/>
      <c r="AQ228" s="141"/>
      <c r="AR228" s="141"/>
      <c r="AS228" s="141"/>
      <c r="AT228" s="141"/>
      <c r="AU228" s="141"/>
      <c r="AV228" s="141"/>
      <c r="AW228" s="141"/>
      <c r="AX228" s="141"/>
      <c r="AY228" s="141"/>
      <c r="AZ228" s="141"/>
      <c r="BA228" s="141"/>
      <c r="BB228" s="141"/>
      <c r="BC228" s="141"/>
      <c r="BD228" s="141"/>
      <c r="BE228" s="141"/>
      <c r="BF228" s="141"/>
      <c r="BG228" s="141"/>
      <c r="BH228" s="141"/>
      <c r="BI228" s="141"/>
      <c r="BJ228" s="141"/>
      <c r="BK228" s="141"/>
      <c r="BL228" s="141"/>
      <c r="BM228" s="141"/>
      <c r="BN228" s="141"/>
      <c r="BO228" s="141"/>
      <c r="BP228" s="141"/>
      <c r="BQ228" s="141"/>
      <c r="BR228" s="141"/>
      <c r="BS228" s="141"/>
      <c r="BT228" s="141"/>
      <c r="BU228" s="141"/>
    </row>
    <row r="229" spans="1:73" s="142" customFormat="1" ht="15.75" customHeight="1" thickBot="1" x14ac:dyDescent="0.3">
      <c r="A229" s="143"/>
      <c r="B229" s="143"/>
      <c r="C229" s="146"/>
      <c r="D229" s="146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141"/>
      <c r="AB229" s="141"/>
      <c r="AC229" s="141"/>
      <c r="AD229" s="141"/>
      <c r="AE229" s="141"/>
      <c r="AF229" s="141"/>
      <c r="AG229" s="141"/>
      <c r="AH229" s="141"/>
      <c r="AI229" s="141"/>
      <c r="AJ229" s="141"/>
      <c r="AK229" s="141"/>
      <c r="AL229" s="141"/>
      <c r="AM229" s="141"/>
      <c r="AN229" s="141"/>
      <c r="AO229" s="141"/>
      <c r="AP229" s="141"/>
      <c r="AQ229" s="141"/>
      <c r="AR229" s="141"/>
      <c r="AS229" s="141"/>
      <c r="AT229" s="141"/>
      <c r="AU229" s="141"/>
      <c r="AV229" s="141"/>
      <c r="AW229" s="141"/>
      <c r="AX229" s="141"/>
      <c r="AY229" s="141"/>
      <c r="AZ229" s="141"/>
      <c r="BA229" s="141"/>
      <c r="BB229" s="141"/>
      <c r="BC229" s="141"/>
      <c r="BD229" s="141"/>
      <c r="BE229" s="141"/>
      <c r="BF229" s="141"/>
      <c r="BG229" s="141"/>
      <c r="BH229" s="141"/>
      <c r="BI229" s="141"/>
      <c r="BJ229" s="141"/>
      <c r="BK229" s="141"/>
      <c r="BL229" s="141"/>
      <c r="BM229" s="141"/>
      <c r="BN229" s="141"/>
      <c r="BO229" s="141"/>
      <c r="BP229" s="141"/>
      <c r="BQ229" s="141"/>
      <c r="BR229" s="141"/>
      <c r="BS229" s="141"/>
      <c r="BT229" s="141"/>
      <c r="BU229" s="141"/>
    </row>
    <row r="230" spans="1:73" s="142" customFormat="1" ht="15.75" customHeight="1" thickBot="1" x14ac:dyDescent="0.3">
      <c r="A230" s="143"/>
      <c r="B230" s="143"/>
      <c r="C230" s="146"/>
      <c r="D230" s="146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1"/>
      <c r="AK230" s="141"/>
      <c r="AL230" s="141"/>
      <c r="AM230" s="141"/>
      <c r="AN230" s="141"/>
      <c r="AO230" s="141"/>
      <c r="AP230" s="141"/>
      <c r="AQ230" s="141"/>
      <c r="AR230" s="141"/>
      <c r="AS230" s="141"/>
      <c r="AT230" s="141"/>
      <c r="AU230" s="141"/>
      <c r="AV230" s="141"/>
      <c r="AW230" s="141"/>
      <c r="AX230" s="141"/>
      <c r="AY230" s="141"/>
      <c r="AZ230" s="141"/>
      <c r="BA230" s="141"/>
      <c r="BB230" s="141"/>
      <c r="BC230" s="141"/>
      <c r="BD230" s="141"/>
      <c r="BE230" s="141"/>
      <c r="BF230" s="141"/>
      <c r="BG230" s="141"/>
      <c r="BH230" s="141"/>
      <c r="BI230" s="141"/>
      <c r="BJ230" s="141"/>
      <c r="BK230" s="141"/>
      <c r="BL230" s="141"/>
      <c r="BM230" s="141"/>
      <c r="BN230" s="141"/>
      <c r="BO230" s="141"/>
      <c r="BP230" s="141"/>
      <c r="BQ230" s="141"/>
      <c r="BR230" s="141"/>
      <c r="BS230" s="141"/>
      <c r="BT230" s="141"/>
      <c r="BU230" s="141"/>
    </row>
    <row r="231" spans="1:73" s="142" customFormat="1" ht="15.75" customHeight="1" thickBot="1" x14ac:dyDescent="0.3">
      <c r="A231" s="143"/>
      <c r="B231" s="143"/>
      <c r="C231" s="146"/>
      <c r="D231" s="146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1"/>
      <c r="AK231" s="141"/>
      <c r="AL231" s="141"/>
      <c r="AM231" s="141"/>
      <c r="AN231" s="141"/>
      <c r="AO231" s="141"/>
      <c r="AP231" s="141"/>
      <c r="AQ231" s="141"/>
      <c r="AR231" s="141"/>
      <c r="AS231" s="141"/>
      <c r="AT231" s="141"/>
      <c r="AU231" s="141"/>
      <c r="AV231" s="141"/>
      <c r="AW231" s="141"/>
      <c r="AX231" s="141"/>
      <c r="AY231" s="141"/>
      <c r="AZ231" s="141"/>
      <c r="BA231" s="141"/>
      <c r="BB231" s="141"/>
      <c r="BC231" s="141"/>
      <c r="BD231" s="141"/>
      <c r="BE231" s="141"/>
      <c r="BF231" s="141"/>
      <c r="BG231" s="141"/>
      <c r="BH231" s="141"/>
      <c r="BI231" s="141"/>
      <c r="BJ231" s="141"/>
      <c r="BK231" s="141"/>
      <c r="BL231" s="141"/>
      <c r="BM231" s="141"/>
      <c r="BN231" s="141"/>
      <c r="BO231" s="141"/>
      <c r="BP231" s="141"/>
      <c r="BQ231" s="141"/>
      <c r="BR231" s="141"/>
      <c r="BS231" s="141"/>
      <c r="BT231" s="141"/>
      <c r="BU231" s="141"/>
    </row>
    <row r="232" spans="1:73" s="142" customFormat="1" ht="15.75" customHeight="1" thickBot="1" x14ac:dyDescent="0.3">
      <c r="A232" s="143"/>
      <c r="B232" s="143"/>
      <c r="C232" s="146"/>
      <c r="D232" s="146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1"/>
      <c r="AK232" s="141"/>
      <c r="AL232" s="141"/>
      <c r="AM232" s="141"/>
      <c r="AN232" s="141"/>
      <c r="AO232" s="141"/>
      <c r="AP232" s="141"/>
      <c r="AQ232" s="141"/>
      <c r="AR232" s="141"/>
      <c r="AS232" s="141"/>
      <c r="AT232" s="141"/>
      <c r="AU232" s="141"/>
      <c r="AV232" s="141"/>
      <c r="AW232" s="141"/>
      <c r="AX232" s="141"/>
      <c r="AY232" s="141"/>
      <c r="AZ232" s="141"/>
      <c r="BA232" s="141"/>
      <c r="BB232" s="141"/>
      <c r="BC232" s="141"/>
      <c r="BD232" s="141"/>
      <c r="BE232" s="141"/>
      <c r="BF232" s="141"/>
      <c r="BG232" s="141"/>
      <c r="BH232" s="141"/>
      <c r="BI232" s="141"/>
      <c r="BJ232" s="141"/>
      <c r="BK232" s="141"/>
      <c r="BL232" s="141"/>
      <c r="BM232" s="141"/>
      <c r="BN232" s="141"/>
      <c r="BO232" s="141"/>
      <c r="BP232" s="141"/>
      <c r="BQ232" s="141"/>
      <c r="BR232" s="141"/>
      <c r="BS232" s="141"/>
      <c r="BT232" s="141"/>
      <c r="BU232" s="141"/>
    </row>
    <row r="233" spans="1:73" s="142" customFormat="1" ht="15.75" customHeight="1" thickBot="1" x14ac:dyDescent="0.3">
      <c r="A233" s="143"/>
      <c r="B233" s="143"/>
      <c r="C233" s="146"/>
      <c r="D233" s="146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  <c r="AA233" s="141"/>
      <c r="AB233" s="141"/>
      <c r="AC233" s="141"/>
      <c r="AD233" s="141"/>
      <c r="AE233" s="141"/>
      <c r="AF233" s="141"/>
      <c r="AG233" s="141"/>
      <c r="AH233" s="141"/>
      <c r="AI233" s="141"/>
      <c r="AJ233" s="141"/>
      <c r="AK233" s="141"/>
      <c r="AL233" s="141"/>
      <c r="AM233" s="141"/>
      <c r="AN233" s="141"/>
      <c r="AO233" s="141"/>
      <c r="AP233" s="141"/>
      <c r="AQ233" s="141"/>
      <c r="AR233" s="141"/>
      <c r="AS233" s="141"/>
      <c r="AT233" s="141"/>
      <c r="AU233" s="141"/>
      <c r="AV233" s="141"/>
      <c r="AW233" s="141"/>
      <c r="AX233" s="141"/>
      <c r="AY233" s="141"/>
      <c r="AZ233" s="141"/>
      <c r="BA233" s="141"/>
      <c r="BB233" s="141"/>
      <c r="BC233" s="141"/>
      <c r="BD233" s="141"/>
      <c r="BE233" s="141"/>
      <c r="BF233" s="141"/>
      <c r="BG233" s="141"/>
      <c r="BH233" s="141"/>
      <c r="BI233" s="141"/>
      <c r="BJ233" s="141"/>
      <c r="BK233" s="141"/>
      <c r="BL233" s="141"/>
      <c r="BM233" s="141"/>
      <c r="BN233" s="141"/>
      <c r="BO233" s="141"/>
      <c r="BP233" s="141"/>
      <c r="BQ233" s="141"/>
      <c r="BR233" s="141"/>
      <c r="BS233" s="141"/>
      <c r="BT233" s="141"/>
      <c r="BU233" s="141"/>
    </row>
    <row r="234" spans="1:73" s="142" customFormat="1" ht="15.75" customHeight="1" thickBot="1" x14ac:dyDescent="0.3">
      <c r="A234" s="143"/>
      <c r="B234" s="143"/>
      <c r="C234" s="146"/>
      <c r="D234" s="146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1"/>
      <c r="AC234" s="141"/>
      <c r="AD234" s="141"/>
      <c r="AE234" s="141"/>
      <c r="AF234" s="141"/>
      <c r="AG234" s="141"/>
      <c r="AH234" s="141"/>
      <c r="AI234" s="141"/>
      <c r="AJ234" s="141"/>
      <c r="AK234" s="141"/>
      <c r="AL234" s="141"/>
      <c r="AM234" s="141"/>
      <c r="AN234" s="141"/>
      <c r="AO234" s="141"/>
      <c r="AP234" s="141"/>
      <c r="AQ234" s="141"/>
      <c r="AR234" s="141"/>
      <c r="AS234" s="141"/>
      <c r="AT234" s="141"/>
      <c r="AU234" s="141"/>
      <c r="AV234" s="141"/>
      <c r="AW234" s="141"/>
      <c r="AX234" s="141"/>
      <c r="AY234" s="141"/>
      <c r="AZ234" s="141"/>
      <c r="BA234" s="141"/>
      <c r="BB234" s="141"/>
      <c r="BC234" s="141"/>
      <c r="BD234" s="141"/>
      <c r="BE234" s="141"/>
      <c r="BF234" s="141"/>
      <c r="BG234" s="141"/>
      <c r="BH234" s="141"/>
      <c r="BI234" s="141"/>
      <c r="BJ234" s="141"/>
      <c r="BK234" s="141"/>
      <c r="BL234" s="141"/>
      <c r="BM234" s="141"/>
      <c r="BN234" s="141"/>
      <c r="BO234" s="141"/>
      <c r="BP234" s="141"/>
      <c r="BQ234" s="141"/>
      <c r="BR234" s="141"/>
      <c r="BS234" s="141"/>
      <c r="BT234" s="141"/>
      <c r="BU234" s="141"/>
    </row>
    <row r="235" spans="1:73" s="142" customFormat="1" ht="15.75" customHeight="1" thickBot="1" x14ac:dyDescent="0.3">
      <c r="A235" s="143"/>
      <c r="B235" s="143"/>
      <c r="C235" s="146"/>
      <c r="D235" s="146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141"/>
      <c r="AB235" s="141"/>
      <c r="AC235" s="141"/>
      <c r="AD235" s="141"/>
      <c r="AE235" s="141"/>
      <c r="AF235" s="141"/>
      <c r="AG235" s="141"/>
      <c r="AH235" s="141"/>
      <c r="AI235" s="141"/>
      <c r="AJ235" s="141"/>
      <c r="AK235" s="141"/>
      <c r="AL235" s="141"/>
      <c r="AM235" s="141"/>
      <c r="AN235" s="141"/>
      <c r="AO235" s="141"/>
      <c r="AP235" s="141"/>
      <c r="AQ235" s="141"/>
      <c r="AR235" s="141"/>
      <c r="AS235" s="141"/>
      <c r="AT235" s="141"/>
      <c r="AU235" s="141"/>
      <c r="AV235" s="141"/>
      <c r="AW235" s="141"/>
      <c r="AX235" s="141"/>
      <c r="AY235" s="141"/>
      <c r="AZ235" s="141"/>
      <c r="BA235" s="141"/>
      <c r="BB235" s="141"/>
      <c r="BC235" s="141"/>
      <c r="BD235" s="141"/>
      <c r="BE235" s="141"/>
      <c r="BF235" s="141"/>
      <c r="BG235" s="141"/>
      <c r="BH235" s="141"/>
      <c r="BI235" s="141"/>
      <c r="BJ235" s="141"/>
      <c r="BK235" s="141"/>
      <c r="BL235" s="141"/>
      <c r="BM235" s="141"/>
      <c r="BN235" s="141"/>
      <c r="BO235" s="141"/>
      <c r="BP235" s="141"/>
      <c r="BQ235" s="141"/>
      <c r="BR235" s="141"/>
      <c r="BS235" s="141"/>
      <c r="BT235" s="141"/>
      <c r="BU235" s="141"/>
    </row>
    <row r="236" spans="1:73" s="142" customFormat="1" ht="15.75" customHeight="1" thickBot="1" x14ac:dyDescent="0.3">
      <c r="A236" s="143"/>
      <c r="B236" s="143"/>
      <c r="C236" s="146"/>
      <c r="D236" s="146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1"/>
      <c r="AC236" s="141"/>
      <c r="AD236" s="141"/>
      <c r="AE236" s="141"/>
      <c r="AF236" s="141"/>
      <c r="AG236" s="141"/>
      <c r="AH236" s="141"/>
      <c r="AI236" s="141"/>
      <c r="AJ236" s="141"/>
      <c r="AK236" s="141"/>
      <c r="AL236" s="141"/>
      <c r="AM236" s="141"/>
      <c r="AN236" s="141"/>
      <c r="AO236" s="141"/>
      <c r="AP236" s="141"/>
      <c r="AQ236" s="141"/>
      <c r="AR236" s="141"/>
      <c r="AS236" s="141"/>
      <c r="AT236" s="141"/>
      <c r="AU236" s="141"/>
      <c r="AV236" s="141"/>
      <c r="AW236" s="141"/>
      <c r="AX236" s="141"/>
      <c r="AY236" s="141"/>
      <c r="AZ236" s="141"/>
      <c r="BA236" s="141"/>
      <c r="BB236" s="141"/>
      <c r="BC236" s="141"/>
      <c r="BD236" s="141"/>
      <c r="BE236" s="141"/>
      <c r="BF236" s="141"/>
      <c r="BG236" s="141"/>
      <c r="BH236" s="141"/>
      <c r="BI236" s="141"/>
      <c r="BJ236" s="141"/>
      <c r="BK236" s="141"/>
      <c r="BL236" s="141"/>
      <c r="BM236" s="141"/>
      <c r="BN236" s="141"/>
      <c r="BO236" s="141"/>
      <c r="BP236" s="141"/>
      <c r="BQ236" s="141"/>
      <c r="BR236" s="141"/>
      <c r="BS236" s="141"/>
      <c r="BT236" s="141"/>
      <c r="BU236" s="141"/>
    </row>
    <row r="237" spans="1:73" s="142" customFormat="1" ht="15.75" customHeight="1" thickBot="1" x14ac:dyDescent="0.3">
      <c r="A237" s="143"/>
      <c r="B237" s="143"/>
      <c r="C237" s="146"/>
      <c r="D237" s="146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  <c r="AJ237" s="141"/>
      <c r="AK237" s="141"/>
      <c r="AL237" s="141"/>
      <c r="AM237" s="141"/>
      <c r="AN237" s="141"/>
      <c r="AO237" s="141"/>
      <c r="AP237" s="141"/>
      <c r="AQ237" s="141"/>
      <c r="AR237" s="141"/>
      <c r="AS237" s="141"/>
      <c r="AT237" s="141"/>
      <c r="AU237" s="141"/>
      <c r="AV237" s="141"/>
      <c r="AW237" s="141"/>
      <c r="AX237" s="141"/>
      <c r="AY237" s="141"/>
      <c r="AZ237" s="141"/>
      <c r="BA237" s="141"/>
      <c r="BB237" s="141"/>
      <c r="BC237" s="141"/>
      <c r="BD237" s="141"/>
      <c r="BE237" s="141"/>
      <c r="BF237" s="141"/>
      <c r="BG237" s="141"/>
      <c r="BH237" s="141"/>
      <c r="BI237" s="141"/>
      <c r="BJ237" s="141"/>
      <c r="BK237" s="141"/>
      <c r="BL237" s="141"/>
      <c r="BM237" s="141"/>
      <c r="BN237" s="141"/>
      <c r="BO237" s="141"/>
      <c r="BP237" s="141"/>
      <c r="BQ237" s="141"/>
      <c r="BR237" s="141"/>
      <c r="BS237" s="141"/>
      <c r="BT237" s="141"/>
      <c r="BU237" s="141"/>
    </row>
    <row r="238" spans="1:73" s="142" customFormat="1" ht="15.75" customHeight="1" thickBot="1" x14ac:dyDescent="0.3">
      <c r="A238" s="143"/>
      <c r="B238" s="143"/>
      <c r="C238" s="146"/>
      <c r="D238" s="146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1"/>
      <c r="AK238" s="141"/>
      <c r="AL238" s="141"/>
      <c r="AM238" s="141"/>
      <c r="AN238" s="141"/>
      <c r="AO238" s="141"/>
      <c r="AP238" s="141"/>
      <c r="AQ238" s="141"/>
      <c r="AR238" s="141"/>
      <c r="AS238" s="141"/>
      <c r="AT238" s="141"/>
      <c r="AU238" s="141"/>
      <c r="AV238" s="141"/>
      <c r="AW238" s="141"/>
      <c r="AX238" s="141"/>
      <c r="AY238" s="141"/>
      <c r="AZ238" s="141"/>
      <c r="BA238" s="141"/>
      <c r="BB238" s="141"/>
      <c r="BC238" s="141"/>
      <c r="BD238" s="141"/>
      <c r="BE238" s="141"/>
      <c r="BF238" s="141"/>
      <c r="BG238" s="141"/>
      <c r="BH238" s="141"/>
      <c r="BI238" s="141"/>
      <c r="BJ238" s="141"/>
      <c r="BK238" s="141"/>
      <c r="BL238" s="141"/>
      <c r="BM238" s="141"/>
      <c r="BN238" s="141"/>
      <c r="BO238" s="141"/>
      <c r="BP238" s="141"/>
      <c r="BQ238" s="141"/>
      <c r="BR238" s="141"/>
      <c r="BS238" s="141"/>
      <c r="BT238" s="141"/>
      <c r="BU238" s="141"/>
    </row>
    <row r="239" spans="1:73" s="142" customFormat="1" ht="15.75" customHeight="1" thickBot="1" x14ac:dyDescent="0.3">
      <c r="A239" s="143"/>
      <c r="B239" s="143"/>
      <c r="C239" s="146"/>
      <c r="D239" s="146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1"/>
      <c r="AB239" s="141"/>
      <c r="AC239" s="141"/>
      <c r="AD239" s="141"/>
      <c r="AE239" s="141"/>
      <c r="AF239" s="141"/>
      <c r="AG239" s="141"/>
      <c r="AH239" s="141"/>
      <c r="AI239" s="141"/>
      <c r="AJ239" s="141"/>
      <c r="AK239" s="141"/>
      <c r="AL239" s="141"/>
      <c r="AM239" s="141"/>
      <c r="AN239" s="141"/>
      <c r="AO239" s="141"/>
      <c r="AP239" s="141"/>
      <c r="AQ239" s="141"/>
      <c r="AR239" s="141"/>
      <c r="AS239" s="141"/>
      <c r="AT239" s="141"/>
      <c r="AU239" s="141"/>
      <c r="AV239" s="141"/>
      <c r="AW239" s="141"/>
      <c r="AX239" s="141"/>
      <c r="AY239" s="141"/>
      <c r="AZ239" s="141"/>
      <c r="BA239" s="141"/>
      <c r="BB239" s="141"/>
      <c r="BC239" s="141"/>
      <c r="BD239" s="141"/>
      <c r="BE239" s="141"/>
      <c r="BF239" s="141"/>
      <c r="BG239" s="141"/>
      <c r="BH239" s="141"/>
      <c r="BI239" s="141"/>
      <c r="BJ239" s="141"/>
      <c r="BK239" s="141"/>
      <c r="BL239" s="141"/>
      <c r="BM239" s="141"/>
      <c r="BN239" s="141"/>
      <c r="BO239" s="141"/>
      <c r="BP239" s="141"/>
      <c r="BQ239" s="141"/>
      <c r="BR239" s="141"/>
      <c r="BS239" s="141"/>
      <c r="BT239" s="141"/>
      <c r="BU239" s="141"/>
    </row>
    <row r="240" spans="1:73" s="142" customFormat="1" ht="15.75" customHeight="1" thickBot="1" x14ac:dyDescent="0.3">
      <c r="A240" s="143"/>
      <c r="B240" s="143"/>
      <c r="C240" s="146"/>
      <c r="D240" s="146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41"/>
      <c r="AH240" s="141"/>
      <c r="AI240" s="141"/>
      <c r="AJ240" s="141"/>
      <c r="AK240" s="141"/>
      <c r="AL240" s="141"/>
      <c r="AM240" s="141"/>
      <c r="AN240" s="141"/>
      <c r="AO240" s="141"/>
      <c r="AP240" s="141"/>
      <c r="AQ240" s="141"/>
      <c r="AR240" s="141"/>
      <c r="AS240" s="141"/>
      <c r="AT240" s="141"/>
      <c r="AU240" s="141"/>
      <c r="AV240" s="141"/>
      <c r="AW240" s="141"/>
      <c r="AX240" s="141"/>
      <c r="AY240" s="141"/>
      <c r="AZ240" s="141"/>
      <c r="BA240" s="141"/>
      <c r="BB240" s="141"/>
      <c r="BC240" s="141"/>
      <c r="BD240" s="141"/>
      <c r="BE240" s="141"/>
      <c r="BF240" s="141"/>
      <c r="BG240" s="141"/>
      <c r="BH240" s="141"/>
      <c r="BI240" s="141"/>
      <c r="BJ240" s="141"/>
      <c r="BK240" s="141"/>
      <c r="BL240" s="141"/>
      <c r="BM240" s="141"/>
      <c r="BN240" s="141"/>
      <c r="BO240" s="141"/>
      <c r="BP240" s="141"/>
      <c r="BQ240" s="141"/>
      <c r="BR240" s="141"/>
      <c r="BS240" s="141"/>
      <c r="BT240" s="141"/>
      <c r="BU240" s="141"/>
    </row>
    <row r="241" spans="1:73" s="142" customFormat="1" ht="15.75" customHeight="1" thickBot="1" x14ac:dyDescent="0.3">
      <c r="A241" s="143"/>
      <c r="B241" s="143"/>
      <c r="C241" s="146"/>
      <c r="D241" s="146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1"/>
      <c r="AB241" s="141"/>
      <c r="AC241" s="141"/>
      <c r="AD241" s="141"/>
      <c r="AE241" s="141"/>
      <c r="AF241" s="141"/>
      <c r="AG241" s="141"/>
      <c r="AH241" s="141"/>
      <c r="AI241" s="141"/>
      <c r="AJ241" s="141"/>
      <c r="AK241" s="141"/>
      <c r="AL241" s="141"/>
      <c r="AM241" s="141"/>
      <c r="AN241" s="141"/>
      <c r="AO241" s="141"/>
      <c r="AP241" s="141"/>
      <c r="AQ241" s="141"/>
      <c r="AR241" s="141"/>
      <c r="AS241" s="141"/>
      <c r="AT241" s="141"/>
      <c r="AU241" s="141"/>
      <c r="AV241" s="141"/>
      <c r="AW241" s="141"/>
      <c r="AX241" s="141"/>
      <c r="AY241" s="141"/>
      <c r="AZ241" s="141"/>
      <c r="BA241" s="141"/>
      <c r="BB241" s="141"/>
      <c r="BC241" s="141"/>
      <c r="BD241" s="141"/>
      <c r="BE241" s="141"/>
      <c r="BF241" s="141"/>
      <c r="BG241" s="141"/>
      <c r="BH241" s="141"/>
      <c r="BI241" s="141"/>
      <c r="BJ241" s="141"/>
      <c r="BK241" s="141"/>
      <c r="BL241" s="141"/>
      <c r="BM241" s="141"/>
      <c r="BN241" s="141"/>
      <c r="BO241" s="141"/>
      <c r="BP241" s="141"/>
      <c r="BQ241" s="141"/>
      <c r="BR241" s="141"/>
      <c r="BS241" s="141"/>
      <c r="BT241" s="141"/>
      <c r="BU241" s="141"/>
    </row>
    <row r="242" spans="1:73" s="142" customFormat="1" ht="15.75" customHeight="1" thickBot="1" x14ac:dyDescent="0.3">
      <c r="A242" s="143"/>
      <c r="B242" s="143"/>
      <c r="C242" s="146"/>
      <c r="D242" s="146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  <c r="AI242" s="141"/>
      <c r="AJ242" s="141"/>
      <c r="AK242" s="141"/>
      <c r="AL242" s="141"/>
      <c r="AM242" s="141"/>
      <c r="AN242" s="141"/>
      <c r="AO242" s="141"/>
      <c r="AP242" s="141"/>
      <c r="AQ242" s="141"/>
      <c r="AR242" s="141"/>
      <c r="AS242" s="141"/>
      <c r="AT242" s="141"/>
      <c r="AU242" s="141"/>
      <c r="AV242" s="141"/>
      <c r="AW242" s="141"/>
      <c r="AX242" s="141"/>
      <c r="AY242" s="141"/>
      <c r="AZ242" s="141"/>
      <c r="BA242" s="141"/>
      <c r="BB242" s="141"/>
      <c r="BC242" s="141"/>
      <c r="BD242" s="141"/>
      <c r="BE242" s="141"/>
      <c r="BF242" s="141"/>
      <c r="BG242" s="141"/>
      <c r="BH242" s="141"/>
      <c r="BI242" s="141"/>
      <c r="BJ242" s="141"/>
      <c r="BK242" s="141"/>
      <c r="BL242" s="141"/>
      <c r="BM242" s="141"/>
      <c r="BN242" s="141"/>
      <c r="BO242" s="141"/>
      <c r="BP242" s="141"/>
      <c r="BQ242" s="141"/>
      <c r="BR242" s="141"/>
      <c r="BS242" s="141"/>
      <c r="BT242" s="141"/>
      <c r="BU242" s="141"/>
    </row>
    <row r="243" spans="1:73" s="142" customFormat="1" ht="15.75" customHeight="1" thickBot="1" x14ac:dyDescent="0.3">
      <c r="A243" s="143"/>
      <c r="B243" s="143"/>
      <c r="C243" s="146"/>
      <c r="D243" s="146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1"/>
      <c r="AK243" s="141"/>
      <c r="AL243" s="141"/>
      <c r="AM243" s="141"/>
      <c r="AN243" s="141"/>
      <c r="AO243" s="141"/>
      <c r="AP243" s="141"/>
      <c r="AQ243" s="141"/>
      <c r="AR243" s="141"/>
      <c r="AS243" s="141"/>
      <c r="AT243" s="141"/>
      <c r="AU243" s="141"/>
      <c r="AV243" s="141"/>
      <c r="AW243" s="141"/>
      <c r="AX243" s="141"/>
      <c r="AY243" s="141"/>
      <c r="AZ243" s="141"/>
      <c r="BA243" s="141"/>
      <c r="BB243" s="141"/>
      <c r="BC243" s="141"/>
      <c r="BD243" s="141"/>
      <c r="BE243" s="141"/>
      <c r="BF243" s="141"/>
      <c r="BG243" s="141"/>
      <c r="BH243" s="141"/>
      <c r="BI243" s="141"/>
      <c r="BJ243" s="141"/>
      <c r="BK243" s="141"/>
      <c r="BL243" s="141"/>
      <c r="BM243" s="141"/>
      <c r="BN243" s="141"/>
      <c r="BO243" s="141"/>
      <c r="BP243" s="141"/>
      <c r="BQ243" s="141"/>
      <c r="BR243" s="141"/>
      <c r="BS243" s="141"/>
      <c r="BT243" s="141"/>
      <c r="BU243" s="141"/>
    </row>
    <row r="244" spans="1:73" s="142" customFormat="1" ht="15.75" customHeight="1" thickBot="1" x14ac:dyDescent="0.3">
      <c r="A244" s="143"/>
      <c r="B244" s="143"/>
      <c r="C244" s="146"/>
      <c r="D244" s="146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1"/>
      <c r="AK244" s="141"/>
      <c r="AL244" s="141"/>
      <c r="AM244" s="141"/>
      <c r="AN244" s="141"/>
      <c r="AO244" s="141"/>
      <c r="AP244" s="141"/>
      <c r="AQ244" s="141"/>
      <c r="AR244" s="141"/>
      <c r="AS244" s="141"/>
      <c r="AT244" s="141"/>
      <c r="AU244" s="141"/>
      <c r="AV244" s="141"/>
      <c r="AW244" s="141"/>
      <c r="AX244" s="141"/>
      <c r="AY244" s="141"/>
      <c r="AZ244" s="141"/>
      <c r="BA244" s="141"/>
      <c r="BB244" s="141"/>
      <c r="BC244" s="141"/>
      <c r="BD244" s="141"/>
      <c r="BE244" s="141"/>
      <c r="BF244" s="141"/>
      <c r="BG244" s="141"/>
      <c r="BH244" s="141"/>
      <c r="BI244" s="141"/>
      <c r="BJ244" s="141"/>
      <c r="BK244" s="141"/>
      <c r="BL244" s="141"/>
      <c r="BM244" s="141"/>
      <c r="BN244" s="141"/>
      <c r="BO244" s="141"/>
      <c r="BP244" s="141"/>
      <c r="BQ244" s="141"/>
      <c r="BR244" s="141"/>
      <c r="BS244" s="141"/>
      <c r="BT244" s="141"/>
      <c r="BU244" s="141"/>
    </row>
    <row r="245" spans="1:73" s="142" customFormat="1" ht="15.75" customHeight="1" thickBot="1" x14ac:dyDescent="0.3">
      <c r="A245" s="143"/>
      <c r="B245" s="143"/>
      <c r="C245" s="146"/>
      <c r="D245" s="146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  <c r="AA245" s="141"/>
      <c r="AB245" s="141"/>
      <c r="AC245" s="141"/>
      <c r="AD245" s="141"/>
      <c r="AE245" s="141"/>
      <c r="AF245" s="141"/>
      <c r="AG245" s="141"/>
      <c r="AH245" s="141"/>
      <c r="AI245" s="141"/>
      <c r="AJ245" s="141"/>
      <c r="AK245" s="141"/>
      <c r="AL245" s="141"/>
      <c r="AM245" s="141"/>
      <c r="AN245" s="141"/>
      <c r="AO245" s="141"/>
      <c r="AP245" s="141"/>
      <c r="AQ245" s="141"/>
      <c r="AR245" s="141"/>
      <c r="AS245" s="141"/>
      <c r="AT245" s="141"/>
      <c r="AU245" s="141"/>
      <c r="AV245" s="141"/>
      <c r="AW245" s="141"/>
      <c r="AX245" s="141"/>
      <c r="AY245" s="141"/>
      <c r="AZ245" s="141"/>
      <c r="BA245" s="141"/>
      <c r="BB245" s="141"/>
      <c r="BC245" s="141"/>
      <c r="BD245" s="141"/>
      <c r="BE245" s="141"/>
      <c r="BF245" s="141"/>
      <c r="BG245" s="141"/>
      <c r="BH245" s="141"/>
      <c r="BI245" s="141"/>
      <c r="BJ245" s="141"/>
      <c r="BK245" s="141"/>
      <c r="BL245" s="141"/>
      <c r="BM245" s="141"/>
      <c r="BN245" s="141"/>
      <c r="BO245" s="141"/>
      <c r="BP245" s="141"/>
      <c r="BQ245" s="141"/>
      <c r="BR245" s="141"/>
      <c r="BS245" s="141"/>
      <c r="BT245" s="141"/>
      <c r="BU245" s="141"/>
    </row>
    <row r="246" spans="1:73" s="142" customFormat="1" ht="15.75" customHeight="1" thickBot="1" x14ac:dyDescent="0.3">
      <c r="A246" s="143"/>
      <c r="B246" s="143"/>
      <c r="C246" s="146"/>
      <c r="D246" s="146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1"/>
      <c r="AK246" s="141"/>
      <c r="AL246" s="141"/>
      <c r="AM246" s="141"/>
      <c r="AN246" s="141"/>
      <c r="AO246" s="141"/>
      <c r="AP246" s="141"/>
      <c r="AQ246" s="141"/>
      <c r="AR246" s="141"/>
      <c r="AS246" s="141"/>
      <c r="AT246" s="141"/>
      <c r="AU246" s="141"/>
      <c r="AV246" s="141"/>
      <c r="AW246" s="141"/>
      <c r="AX246" s="141"/>
      <c r="AY246" s="141"/>
      <c r="AZ246" s="141"/>
      <c r="BA246" s="141"/>
      <c r="BB246" s="141"/>
      <c r="BC246" s="141"/>
      <c r="BD246" s="141"/>
      <c r="BE246" s="141"/>
      <c r="BF246" s="141"/>
      <c r="BG246" s="141"/>
      <c r="BH246" s="141"/>
      <c r="BI246" s="141"/>
      <c r="BJ246" s="141"/>
      <c r="BK246" s="141"/>
      <c r="BL246" s="141"/>
      <c r="BM246" s="141"/>
      <c r="BN246" s="141"/>
      <c r="BO246" s="141"/>
      <c r="BP246" s="141"/>
      <c r="BQ246" s="141"/>
      <c r="BR246" s="141"/>
      <c r="BS246" s="141"/>
      <c r="BT246" s="141"/>
      <c r="BU246" s="141"/>
    </row>
    <row r="247" spans="1:73" s="142" customFormat="1" ht="15.75" customHeight="1" thickBot="1" x14ac:dyDescent="0.3">
      <c r="A247" s="143"/>
      <c r="B247" s="143"/>
      <c r="C247" s="146"/>
      <c r="D247" s="146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41"/>
      <c r="AH247" s="141"/>
      <c r="AI247" s="141"/>
      <c r="AJ247" s="141"/>
      <c r="AK247" s="141"/>
      <c r="AL247" s="141"/>
      <c r="AM247" s="141"/>
      <c r="AN247" s="141"/>
      <c r="AO247" s="141"/>
      <c r="AP247" s="141"/>
      <c r="AQ247" s="141"/>
      <c r="AR247" s="141"/>
      <c r="AS247" s="141"/>
      <c r="AT247" s="141"/>
      <c r="AU247" s="141"/>
      <c r="AV247" s="141"/>
      <c r="AW247" s="141"/>
      <c r="AX247" s="141"/>
      <c r="AY247" s="141"/>
      <c r="AZ247" s="141"/>
      <c r="BA247" s="141"/>
      <c r="BB247" s="141"/>
      <c r="BC247" s="141"/>
      <c r="BD247" s="141"/>
      <c r="BE247" s="141"/>
      <c r="BF247" s="141"/>
      <c r="BG247" s="141"/>
      <c r="BH247" s="141"/>
      <c r="BI247" s="141"/>
      <c r="BJ247" s="141"/>
      <c r="BK247" s="141"/>
      <c r="BL247" s="141"/>
      <c r="BM247" s="141"/>
      <c r="BN247" s="141"/>
      <c r="BO247" s="141"/>
      <c r="BP247" s="141"/>
      <c r="BQ247" s="141"/>
      <c r="BR247" s="141"/>
      <c r="BS247" s="141"/>
      <c r="BT247" s="141"/>
      <c r="BU247" s="141"/>
    </row>
    <row r="248" spans="1:73" s="142" customFormat="1" ht="15.75" customHeight="1" thickBot="1" x14ac:dyDescent="0.3">
      <c r="A248" s="143"/>
      <c r="B248" s="143"/>
      <c r="C248" s="146"/>
      <c r="D248" s="146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1"/>
      <c r="AK248" s="141"/>
      <c r="AL248" s="141"/>
      <c r="AM248" s="141"/>
      <c r="AN248" s="141"/>
      <c r="AO248" s="141"/>
      <c r="AP248" s="141"/>
      <c r="AQ248" s="141"/>
      <c r="AR248" s="141"/>
      <c r="AS248" s="141"/>
      <c r="AT248" s="141"/>
      <c r="AU248" s="141"/>
      <c r="AV248" s="141"/>
      <c r="AW248" s="141"/>
      <c r="AX248" s="141"/>
      <c r="AY248" s="141"/>
      <c r="AZ248" s="141"/>
      <c r="BA248" s="141"/>
      <c r="BB248" s="141"/>
      <c r="BC248" s="141"/>
      <c r="BD248" s="141"/>
      <c r="BE248" s="141"/>
      <c r="BF248" s="141"/>
      <c r="BG248" s="141"/>
      <c r="BH248" s="141"/>
      <c r="BI248" s="141"/>
      <c r="BJ248" s="141"/>
      <c r="BK248" s="141"/>
      <c r="BL248" s="141"/>
      <c r="BM248" s="141"/>
      <c r="BN248" s="141"/>
      <c r="BO248" s="141"/>
      <c r="BP248" s="141"/>
      <c r="BQ248" s="141"/>
      <c r="BR248" s="141"/>
      <c r="BS248" s="141"/>
      <c r="BT248" s="141"/>
      <c r="BU248" s="141"/>
    </row>
    <row r="249" spans="1:73" s="142" customFormat="1" ht="15.75" customHeight="1" thickBot="1" x14ac:dyDescent="0.3">
      <c r="A249" s="143"/>
      <c r="B249" s="143"/>
      <c r="C249" s="146"/>
      <c r="D249" s="146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1"/>
      <c r="AK249" s="141"/>
      <c r="AL249" s="141"/>
      <c r="AM249" s="141"/>
      <c r="AN249" s="141"/>
      <c r="AO249" s="141"/>
      <c r="AP249" s="141"/>
      <c r="AQ249" s="141"/>
      <c r="AR249" s="141"/>
      <c r="AS249" s="141"/>
      <c r="AT249" s="141"/>
      <c r="AU249" s="141"/>
      <c r="AV249" s="141"/>
      <c r="AW249" s="141"/>
      <c r="AX249" s="141"/>
      <c r="AY249" s="141"/>
      <c r="AZ249" s="141"/>
      <c r="BA249" s="141"/>
      <c r="BB249" s="141"/>
      <c r="BC249" s="141"/>
      <c r="BD249" s="141"/>
      <c r="BE249" s="141"/>
      <c r="BF249" s="141"/>
      <c r="BG249" s="141"/>
      <c r="BH249" s="141"/>
      <c r="BI249" s="141"/>
      <c r="BJ249" s="141"/>
      <c r="BK249" s="141"/>
      <c r="BL249" s="141"/>
      <c r="BM249" s="141"/>
      <c r="BN249" s="141"/>
      <c r="BO249" s="141"/>
      <c r="BP249" s="141"/>
      <c r="BQ249" s="141"/>
      <c r="BR249" s="141"/>
      <c r="BS249" s="141"/>
      <c r="BT249" s="141"/>
      <c r="BU249" s="141"/>
    </row>
    <row r="250" spans="1:73" s="142" customFormat="1" ht="15.75" customHeight="1" thickBot="1" x14ac:dyDescent="0.3">
      <c r="A250" s="143"/>
      <c r="B250" s="143"/>
      <c r="C250" s="146"/>
      <c r="D250" s="146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1"/>
      <c r="AK250" s="141"/>
      <c r="AL250" s="141"/>
      <c r="AM250" s="141"/>
      <c r="AN250" s="141"/>
      <c r="AO250" s="141"/>
      <c r="AP250" s="141"/>
      <c r="AQ250" s="141"/>
      <c r="AR250" s="141"/>
      <c r="AS250" s="141"/>
      <c r="AT250" s="141"/>
      <c r="AU250" s="141"/>
      <c r="AV250" s="141"/>
      <c r="AW250" s="141"/>
      <c r="AX250" s="141"/>
      <c r="AY250" s="141"/>
      <c r="AZ250" s="141"/>
      <c r="BA250" s="141"/>
      <c r="BB250" s="141"/>
      <c r="BC250" s="141"/>
      <c r="BD250" s="141"/>
      <c r="BE250" s="141"/>
      <c r="BF250" s="141"/>
      <c r="BG250" s="141"/>
      <c r="BH250" s="141"/>
      <c r="BI250" s="141"/>
      <c r="BJ250" s="141"/>
      <c r="BK250" s="141"/>
      <c r="BL250" s="141"/>
      <c r="BM250" s="141"/>
      <c r="BN250" s="141"/>
      <c r="BO250" s="141"/>
      <c r="BP250" s="141"/>
      <c r="BQ250" s="141"/>
      <c r="BR250" s="141"/>
      <c r="BS250" s="141"/>
      <c r="BT250" s="141"/>
      <c r="BU250" s="141"/>
    </row>
    <row r="251" spans="1:73" s="142" customFormat="1" ht="15.75" customHeight="1" thickBot="1" x14ac:dyDescent="0.3">
      <c r="A251" s="143"/>
      <c r="B251" s="143"/>
      <c r="C251" s="146"/>
      <c r="D251" s="146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1"/>
      <c r="AK251" s="141"/>
      <c r="AL251" s="141"/>
      <c r="AM251" s="141"/>
      <c r="AN251" s="141"/>
      <c r="AO251" s="141"/>
      <c r="AP251" s="141"/>
      <c r="AQ251" s="141"/>
      <c r="AR251" s="141"/>
      <c r="AS251" s="141"/>
      <c r="AT251" s="141"/>
      <c r="AU251" s="141"/>
      <c r="AV251" s="141"/>
      <c r="AW251" s="141"/>
      <c r="AX251" s="141"/>
      <c r="AY251" s="141"/>
      <c r="AZ251" s="141"/>
      <c r="BA251" s="141"/>
      <c r="BB251" s="141"/>
      <c r="BC251" s="141"/>
      <c r="BD251" s="141"/>
      <c r="BE251" s="141"/>
      <c r="BF251" s="141"/>
      <c r="BG251" s="141"/>
      <c r="BH251" s="141"/>
      <c r="BI251" s="141"/>
      <c r="BJ251" s="141"/>
      <c r="BK251" s="141"/>
      <c r="BL251" s="141"/>
      <c r="BM251" s="141"/>
      <c r="BN251" s="141"/>
      <c r="BO251" s="141"/>
      <c r="BP251" s="141"/>
      <c r="BQ251" s="141"/>
      <c r="BR251" s="141"/>
      <c r="BS251" s="141"/>
      <c r="BT251" s="141"/>
      <c r="BU251" s="141"/>
    </row>
    <row r="252" spans="1:73" s="142" customFormat="1" ht="15.75" customHeight="1" thickBot="1" x14ac:dyDescent="0.3">
      <c r="A252" s="143"/>
      <c r="B252" s="143"/>
      <c r="C252" s="146"/>
      <c r="D252" s="146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1"/>
      <c r="AK252" s="141"/>
      <c r="AL252" s="141"/>
      <c r="AM252" s="141"/>
      <c r="AN252" s="141"/>
      <c r="AO252" s="141"/>
      <c r="AP252" s="141"/>
      <c r="AQ252" s="141"/>
      <c r="AR252" s="141"/>
      <c r="AS252" s="141"/>
      <c r="AT252" s="141"/>
      <c r="AU252" s="141"/>
      <c r="AV252" s="141"/>
      <c r="AW252" s="141"/>
      <c r="AX252" s="141"/>
      <c r="AY252" s="141"/>
      <c r="AZ252" s="141"/>
      <c r="BA252" s="141"/>
      <c r="BB252" s="141"/>
      <c r="BC252" s="141"/>
      <c r="BD252" s="141"/>
      <c r="BE252" s="141"/>
      <c r="BF252" s="141"/>
      <c r="BG252" s="141"/>
      <c r="BH252" s="141"/>
      <c r="BI252" s="141"/>
      <c r="BJ252" s="141"/>
      <c r="BK252" s="141"/>
      <c r="BL252" s="141"/>
      <c r="BM252" s="141"/>
      <c r="BN252" s="141"/>
      <c r="BO252" s="141"/>
      <c r="BP252" s="141"/>
      <c r="BQ252" s="141"/>
      <c r="BR252" s="141"/>
      <c r="BS252" s="141"/>
      <c r="BT252" s="141"/>
      <c r="BU252" s="141"/>
    </row>
    <row r="253" spans="1:73" s="142" customFormat="1" ht="15.75" customHeight="1" thickBot="1" x14ac:dyDescent="0.3">
      <c r="A253" s="143"/>
      <c r="B253" s="143"/>
      <c r="C253" s="146"/>
      <c r="D253" s="146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  <c r="AJ253" s="141"/>
      <c r="AK253" s="141"/>
      <c r="AL253" s="141"/>
      <c r="AM253" s="141"/>
      <c r="AN253" s="141"/>
      <c r="AO253" s="141"/>
      <c r="AP253" s="141"/>
      <c r="AQ253" s="141"/>
      <c r="AR253" s="141"/>
      <c r="AS253" s="141"/>
      <c r="AT253" s="141"/>
      <c r="AU253" s="141"/>
      <c r="AV253" s="141"/>
      <c r="AW253" s="141"/>
      <c r="AX253" s="141"/>
      <c r="AY253" s="141"/>
      <c r="AZ253" s="141"/>
      <c r="BA253" s="141"/>
      <c r="BB253" s="141"/>
      <c r="BC253" s="141"/>
      <c r="BD253" s="141"/>
      <c r="BE253" s="141"/>
      <c r="BF253" s="141"/>
      <c r="BG253" s="141"/>
      <c r="BH253" s="141"/>
      <c r="BI253" s="141"/>
      <c r="BJ253" s="141"/>
      <c r="BK253" s="141"/>
      <c r="BL253" s="141"/>
      <c r="BM253" s="141"/>
      <c r="BN253" s="141"/>
      <c r="BO253" s="141"/>
      <c r="BP253" s="141"/>
      <c r="BQ253" s="141"/>
      <c r="BR253" s="141"/>
      <c r="BS253" s="141"/>
      <c r="BT253" s="141"/>
      <c r="BU253" s="141"/>
    </row>
    <row r="254" spans="1:73" s="142" customFormat="1" ht="15.75" customHeight="1" thickBot="1" x14ac:dyDescent="0.3">
      <c r="A254" s="143"/>
      <c r="B254" s="143"/>
      <c r="C254" s="146"/>
      <c r="D254" s="146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  <c r="AJ254" s="141"/>
      <c r="AK254" s="141"/>
      <c r="AL254" s="141"/>
      <c r="AM254" s="141"/>
      <c r="AN254" s="141"/>
      <c r="AO254" s="141"/>
      <c r="AP254" s="141"/>
      <c r="AQ254" s="141"/>
      <c r="AR254" s="141"/>
      <c r="AS254" s="141"/>
      <c r="AT254" s="141"/>
      <c r="AU254" s="141"/>
      <c r="AV254" s="141"/>
      <c r="AW254" s="141"/>
      <c r="AX254" s="141"/>
      <c r="AY254" s="141"/>
      <c r="AZ254" s="141"/>
      <c r="BA254" s="141"/>
      <c r="BB254" s="141"/>
      <c r="BC254" s="141"/>
      <c r="BD254" s="141"/>
      <c r="BE254" s="141"/>
      <c r="BF254" s="141"/>
      <c r="BG254" s="141"/>
      <c r="BH254" s="141"/>
      <c r="BI254" s="141"/>
      <c r="BJ254" s="141"/>
      <c r="BK254" s="141"/>
      <c r="BL254" s="141"/>
      <c r="BM254" s="141"/>
      <c r="BN254" s="141"/>
      <c r="BO254" s="141"/>
      <c r="BP254" s="141"/>
      <c r="BQ254" s="141"/>
      <c r="BR254" s="141"/>
      <c r="BS254" s="141"/>
      <c r="BT254" s="141"/>
      <c r="BU254" s="141"/>
    </row>
    <row r="255" spans="1:73" s="142" customFormat="1" ht="15.75" customHeight="1" thickBot="1" x14ac:dyDescent="0.3">
      <c r="A255" s="143"/>
      <c r="B255" s="143"/>
      <c r="C255" s="146"/>
      <c r="D255" s="146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1"/>
      <c r="AK255" s="141"/>
      <c r="AL255" s="141"/>
      <c r="AM255" s="141"/>
      <c r="AN255" s="141"/>
      <c r="AO255" s="141"/>
      <c r="AP255" s="141"/>
      <c r="AQ255" s="141"/>
      <c r="AR255" s="141"/>
      <c r="AS255" s="141"/>
      <c r="AT255" s="141"/>
      <c r="AU255" s="141"/>
      <c r="AV255" s="141"/>
      <c r="AW255" s="141"/>
      <c r="AX255" s="141"/>
      <c r="AY255" s="141"/>
      <c r="AZ255" s="141"/>
      <c r="BA255" s="141"/>
      <c r="BB255" s="141"/>
      <c r="BC255" s="141"/>
      <c r="BD255" s="141"/>
      <c r="BE255" s="141"/>
      <c r="BF255" s="141"/>
      <c r="BG255" s="141"/>
      <c r="BH255" s="141"/>
      <c r="BI255" s="141"/>
      <c r="BJ255" s="141"/>
      <c r="BK255" s="141"/>
      <c r="BL255" s="141"/>
      <c r="BM255" s="141"/>
      <c r="BN255" s="141"/>
      <c r="BO255" s="141"/>
      <c r="BP255" s="141"/>
      <c r="BQ255" s="141"/>
      <c r="BR255" s="141"/>
      <c r="BS255" s="141"/>
      <c r="BT255" s="141"/>
      <c r="BU255" s="141"/>
    </row>
    <row r="256" spans="1:73" s="142" customFormat="1" ht="15.75" customHeight="1" thickBot="1" x14ac:dyDescent="0.3">
      <c r="A256" s="143"/>
      <c r="B256" s="143"/>
      <c r="C256" s="146"/>
      <c r="D256" s="146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1"/>
      <c r="AK256" s="141"/>
      <c r="AL256" s="141"/>
      <c r="AM256" s="141"/>
      <c r="AN256" s="141"/>
      <c r="AO256" s="141"/>
      <c r="AP256" s="141"/>
      <c r="AQ256" s="141"/>
      <c r="AR256" s="141"/>
      <c r="AS256" s="141"/>
      <c r="AT256" s="141"/>
      <c r="AU256" s="141"/>
      <c r="AV256" s="141"/>
      <c r="AW256" s="141"/>
      <c r="AX256" s="141"/>
      <c r="AY256" s="141"/>
      <c r="AZ256" s="141"/>
      <c r="BA256" s="141"/>
      <c r="BB256" s="141"/>
      <c r="BC256" s="141"/>
      <c r="BD256" s="141"/>
      <c r="BE256" s="141"/>
      <c r="BF256" s="141"/>
      <c r="BG256" s="141"/>
      <c r="BH256" s="141"/>
      <c r="BI256" s="141"/>
      <c r="BJ256" s="141"/>
      <c r="BK256" s="141"/>
      <c r="BL256" s="141"/>
      <c r="BM256" s="141"/>
      <c r="BN256" s="141"/>
      <c r="BO256" s="141"/>
      <c r="BP256" s="141"/>
      <c r="BQ256" s="141"/>
      <c r="BR256" s="141"/>
      <c r="BS256" s="141"/>
      <c r="BT256" s="141"/>
      <c r="BU256" s="141"/>
    </row>
    <row r="257" spans="1:73" s="142" customFormat="1" ht="15.75" customHeight="1" thickBot="1" x14ac:dyDescent="0.3">
      <c r="A257" s="143"/>
      <c r="B257" s="143"/>
      <c r="C257" s="146"/>
      <c r="D257" s="146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41"/>
      <c r="AH257" s="141"/>
      <c r="AI257" s="141"/>
      <c r="AJ257" s="141"/>
      <c r="AK257" s="141"/>
      <c r="AL257" s="141"/>
      <c r="AM257" s="141"/>
      <c r="AN257" s="141"/>
      <c r="AO257" s="141"/>
      <c r="AP257" s="141"/>
      <c r="AQ257" s="141"/>
      <c r="AR257" s="141"/>
      <c r="AS257" s="141"/>
      <c r="AT257" s="141"/>
      <c r="AU257" s="141"/>
      <c r="AV257" s="141"/>
      <c r="AW257" s="141"/>
      <c r="AX257" s="141"/>
      <c r="AY257" s="141"/>
      <c r="AZ257" s="141"/>
      <c r="BA257" s="141"/>
      <c r="BB257" s="141"/>
      <c r="BC257" s="141"/>
      <c r="BD257" s="141"/>
      <c r="BE257" s="141"/>
      <c r="BF257" s="141"/>
      <c r="BG257" s="141"/>
      <c r="BH257" s="141"/>
      <c r="BI257" s="141"/>
      <c r="BJ257" s="141"/>
      <c r="BK257" s="141"/>
      <c r="BL257" s="141"/>
      <c r="BM257" s="141"/>
      <c r="BN257" s="141"/>
      <c r="BO257" s="141"/>
      <c r="BP257" s="141"/>
      <c r="BQ257" s="141"/>
      <c r="BR257" s="141"/>
      <c r="BS257" s="141"/>
      <c r="BT257" s="141"/>
      <c r="BU257" s="141"/>
    </row>
    <row r="258" spans="1:73" s="142" customFormat="1" ht="15.75" customHeight="1" thickBot="1" x14ac:dyDescent="0.3">
      <c r="A258" s="143"/>
      <c r="B258" s="143"/>
      <c r="C258" s="146"/>
      <c r="D258" s="146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1"/>
      <c r="AH258" s="141"/>
      <c r="AI258" s="141"/>
      <c r="AJ258" s="141"/>
      <c r="AK258" s="141"/>
      <c r="AL258" s="141"/>
      <c r="AM258" s="141"/>
      <c r="AN258" s="141"/>
      <c r="AO258" s="141"/>
      <c r="AP258" s="141"/>
      <c r="AQ258" s="141"/>
      <c r="AR258" s="141"/>
      <c r="AS258" s="141"/>
      <c r="AT258" s="141"/>
      <c r="AU258" s="141"/>
      <c r="AV258" s="141"/>
      <c r="AW258" s="141"/>
      <c r="AX258" s="141"/>
      <c r="AY258" s="141"/>
      <c r="AZ258" s="141"/>
      <c r="BA258" s="141"/>
      <c r="BB258" s="141"/>
      <c r="BC258" s="141"/>
      <c r="BD258" s="141"/>
      <c r="BE258" s="141"/>
      <c r="BF258" s="141"/>
      <c r="BG258" s="141"/>
      <c r="BH258" s="141"/>
      <c r="BI258" s="141"/>
      <c r="BJ258" s="141"/>
      <c r="BK258" s="141"/>
      <c r="BL258" s="141"/>
      <c r="BM258" s="141"/>
      <c r="BN258" s="141"/>
      <c r="BO258" s="141"/>
      <c r="BP258" s="141"/>
      <c r="BQ258" s="141"/>
      <c r="BR258" s="141"/>
      <c r="BS258" s="141"/>
      <c r="BT258" s="141"/>
      <c r="BU258" s="141"/>
    </row>
    <row r="259" spans="1:73" s="142" customFormat="1" ht="15.75" customHeight="1" thickBot="1" x14ac:dyDescent="0.3">
      <c r="A259" s="143"/>
      <c r="B259" s="143"/>
      <c r="C259" s="146"/>
      <c r="D259" s="146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41"/>
      <c r="AH259" s="141"/>
      <c r="AI259" s="141"/>
      <c r="AJ259" s="141"/>
      <c r="AK259" s="141"/>
      <c r="AL259" s="141"/>
      <c r="AM259" s="141"/>
      <c r="AN259" s="141"/>
      <c r="AO259" s="141"/>
      <c r="AP259" s="141"/>
      <c r="AQ259" s="141"/>
      <c r="AR259" s="141"/>
      <c r="AS259" s="141"/>
      <c r="AT259" s="141"/>
      <c r="AU259" s="141"/>
      <c r="AV259" s="141"/>
      <c r="AW259" s="141"/>
      <c r="AX259" s="141"/>
      <c r="AY259" s="141"/>
      <c r="AZ259" s="141"/>
      <c r="BA259" s="141"/>
      <c r="BB259" s="141"/>
      <c r="BC259" s="141"/>
      <c r="BD259" s="141"/>
      <c r="BE259" s="141"/>
      <c r="BF259" s="141"/>
      <c r="BG259" s="141"/>
      <c r="BH259" s="141"/>
      <c r="BI259" s="141"/>
      <c r="BJ259" s="141"/>
      <c r="BK259" s="141"/>
      <c r="BL259" s="141"/>
      <c r="BM259" s="141"/>
      <c r="BN259" s="141"/>
      <c r="BO259" s="141"/>
      <c r="BP259" s="141"/>
      <c r="BQ259" s="141"/>
      <c r="BR259" s="141"/>
      <c r="BS259" s="141"/>
      <c r="BT259" s="141"/>
      <c r="BU259" s="141"/>
    </row>
    <row r="260" spans="1:73" s="142" customFormat="1" ht="15.75" customHeight="1" thickBot="1" x14ac:dyDescent="0.3">
      <c r="A260" s="143"/>
      <c r="B260" s="143"/>
      <c r="C260" s="146"/>
      <c r="D260" s="146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41"/>
      <c r="AH260" s="141"/>
      <c r="AI260" s="141"/>
      <c r="AJ260" s="141"/>
      <c r="AK260" s="141"/>
      <c r="AL260" s="141"/>
      <c r="AM260" s="141"/>
      <c r="AN260" s="141"/>
      <c r="AO260" s="141"/>
      <c r="AP260" s="141"/>
      <c r="AQ260" s="141"/>
      <c r="AR260" s="141"/>
      <c r="AS260" s="141"/>
      <c r="AT260" s="141"/>
      <c r="AU260" s="141"/>
      <c r="AV260" s="141"/>
      <c r="AW260" s="141"/>
      <c r="AX260" s="141"/>
      <c r="AY260" s="141"/>
      <c r="AZ260" s="141"/>
      <c r="BA260" s="141"/>
      <c r="BB260" s="141"/>
      <c r="BC260" s="141"/>
      <c r="BD260" s="141"/>
      <c r="BE260" s="141"/>
      <c r="BF260" s="141"/>
      <c r="BG260" s="141"/>
      <c r="BH260" s="141"/>
      <c r="BI260" s="141"/>
      <c r="BJ260" s="141"/>
      <c r="BK260" s="141"/>
      <c r="BL260" s="141"/>
      <c r="BM260" s="141"/>
      <c r="BN260" s="141"/>
      <c r="BO260" s="141"/>
      <c r="BP260" s="141"/>
      <c r="BQ260" s="141"/>
      <c r="BR260" s="141"/>
      <c r="BS260" s="141"/>
      <c r="BT260" s="141"/>
      <c r="BU260" s="141"/>
    </row>
    <row r="261" spans="1:73" s="142" customFormat="1" ht="15.75" customHeight="1" thickBot="1" x14ac:dyDescent="0.3">
      <c r="A261" s="143"/>
      <c r="B261" s="143"/>
      <c r="C261" s="146"/>
      <c r="D261" s="146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1"/>
      <c r="AK261" s="141"/>
      <c r="AL261" s="141"/>
      <c r="AM261" s="141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  <c r="AY261" s="141"/>
      <c r="AZ261" s="141"/>
      <c r="BA261" s="141"/>
      <c r="BB261" s="141"/>
      <c r="BC261" s="141"/>
      <c r="BD261" s="141"/>
      <c r="BE261" s="141"/>
      <c r="BF261" s="141"/>
      <c r="BG261" s="141"/>
      <c r="BH261" s="141"/>
      <c r="BI261" s="141"/>
      <c r="BJ261" s="141"/>
      <c r="BK261" s="141"/>
      <c r="BL261" s="141"/>
      <c r="BM261" s="141"/>
      <c r="BN261" s="141"/>
      <c r="BO261" s="141"/>
      <c r="BP261" s="141"/>
      <c r="BQ261" s="141"/>
      <c r="BR261" s="141"/>
      <c r="BS261" s="141"/>
      <c r="BT261" s="141"/>
      <c r="BU261" s="141"/>
    </row>
    <row r="262" spans="1:73" s="142" customFormat="1" ht="15.75" customHeight="1" thickBot="1" x14ac:dyDescent="0.3">
      <c r="A262" s="143"/>
      <c r="B262" s="143"/>
      <c r="C262" s="146"/>
      <c r="D262" s="146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1"/>
      <c r="AK262" s="141"/>
      <c r="AL262" s="141"/>
      <c r="AM262" s="141"/>
      <c r="AN262" s="141"/>
      <c r="AO262" s="141"/>
      <c r="AP262" s="141"/>
      <c r="AQ262" s="141"/>
      <c r="AR262" s="141"/>
      <c r="AS262" s="141"/>
      <c r="AT262" s="141"/>
      <c r="AU262" s="141"/>
      <c r="AV262" s="141"/>
      <c r="AW262" s="141"/>
      <c r="AX262" s="141"/>
      <c r="AY262" s="141"/>
      <c r="AZ262" s="141"/>
      <c r="BA262" s="141"/>
      <c r="BB262" s="141"/>
      <c r="BC262" s="141"/>
      <c r="BD262" s="141"/>
      <c r="BE262" s="141"/>
      <c r="BF262" s="141"/>
      <c r="BG262" s="141"/>
      <c r="BH262" s="141"/>
      <c r="BI262" s="141"/>
      <c r="BJ262" s="141"/>
      <c r="BK262" s="141"/>
      <c r="BL262" s="141"/>
      <c r="BM262" s="141"/>
      <c r="BN262" s="141"/>
      <c r="BO262" s="141"/>
      <c r="BP262" s="141"/>
      <c r="BQ262" s="141"/>
      <c r="BR262" s="141"/>
      <c r="BS262" s="141"/>
      <c r="BT262" s="141"/>
      <c r="BU262" s="141"/>
    </row>
    <row r="263" spans="1:73" ht="15.75" customHeight="1" thickBot="1" x14ac:dyDescent="0.3">
      <c r="A263" s="26"/>
      <c r="B263" s="26"/>
      <c r="C263" s="18"/>
      <c r="D263" s="18"/>
    </row>
    <row r="264" spans="1:73" ht="15.75" customHeight="1" thickBot="1" x14ac:dyDescent="0.3">
      <c r="A264" s="26"/>
      <c r="B264" s="26"/>
      <c r="C264" s="18"/>
      <c r="D264" s="18"/>
    </row>
    <row r="265" spans="1:73" ht="15.75" customHeight="1" thickBot="1" x14ac:dyDescent="0.3">
      <c r="A265" s="26"/>
      <c r="B265" s="26"/>
      <c r="C265" s="18"/>
      <c r="D265" s="18"/>
    </row>
    <row r="266" spans="1:73" ht="15.75" customHeight="1" thickBot="1" x14ac:dyDescent="0.3">
      <c r="A266" s="26"/>
      <c r="B266" s="26"/>
      <c r="C266" s="18"/>
      <c r="D266" s="18"/>
    </row>
    <row r="267" spans="1:73" ht="15.75" customHeight="1" thickBot="1" x14ac:dyDescent="0.3">
      <c r="A267" s="26"/>
      <c r="B267" s="26"/>
      <c r="C267" s="18"/>
      <c r="D267" s="18"/>
    </row>
    <row r="268" spans="1:73" ht="15.75" customHeight="1" thickBot="1" x14ac:dyDescent="0.3">
      <c r="A268" s="26"/>
      <c r="B268" s="26"/>
      <c r="C268" s="18"/>
      <c r="D268" s="18"/>
    </row>
    <row r="269" spans="1:73" ht="15.75" customHeight="1" thickBot="1" x14ac:dyDescent="0.3">
      <c r="A269" s="26"/>
      <c r="B269" s="26"/>
      <c r="C269" s="18"/>
      <c r="D269" s="18"/>
    </row>
    <row r="270" spans="1:73" ht="15.75" customHeight="1" thickBot="1" x14ac:dyDescent="0.3">
      <c r="A270" s="26"/>
      <c r="B270" s="26"/>
      <c r="C270" s="18"/>
      <c r="D270" s="18"/>
    </row>
    <row r="271" spans="1:73" ht="15.75" customHeight="1" thickBot="1" x14ac:dyDescent="0.3">
      <c r="A271" s="26"/>
      <c r="B271" s="26"/>
      <c r="C271" s="18"/>
      <c r="D271" s="18"/>
    </row>
    <row r="272" spans="1:73" ht="15.75" customHeight="1" thickBot="1" x14ac:dyDescent="0.3">
      <c r="A272" s="26"/>
      <c r="B272" s="26"/>
      <c r="C272" s="18"/>
      <c r="D272" s="18"/>
    </row>
    <row r="273" spans="1:4" ht="15.75" customHeight="1" thickBot="1" x14ac:dyDescent="0.3">
      <c r="A273" s="26"/>
      <c r="B273" s="26"/>
      <c r="C273" s="18"/>
      <c r="D273" s="18"/>
    </row>
    <row r="274" spans="1:4" ht="15.75" customHeight="1" thickBot="1" x14ac:dyDescent="0.3">
      <c r="A274" s="26"/>
      <c r="B274" s="26"/>
      <c r="C274" s="18"/>
      <c r="D274" s="18"/>
    </row>
    <row r="275" spans="1:4" ht="15.75" customHeight="1" thickBot="1" x14ac:dyDescent="0.3">
      <c r="A275" s="26"/>
      <c r="B275" s="26"/>
      <c r="C275" s="18"/>
      <c r="D275" s="18"/>
    </row>
    <row r="276" spans="1:4" ht="15.75" customHeight="1" thickBot="1" x14ac:dyDescent="0.3">
      <c r="A276" s="26"/>
      <c r="B276" s="26"/>
      <c r="C276" s="18"/>
      <c r="D276" s="18"/>
    </row>
    <row r="277" spans="1:4" ht="15.75" customHeight="1" thickBot="1" x14ac:dyDescent="0.3">
      <c r="A277" s="26"/>
      <c r="B277" s="26"/>
      <c r="C277" s="18"/>
      <c r="D277" s="18"/>
    </row>
    <row r="278" spans="1:4" ht="15.75" customHeight="1" thickBot="1" x14ac:dyDescent="0.3">
      <c r="A278" s="26"/>
      <c r="B278" s="26"/>
      <c r="C278" s="18"/>
      <c r="D278" s="18"/>
    </row>
    <row r="279" spans="1:4" ht="15.75" customHeight="1" thickBot="1" x14ac:dyDescent="0.3">
      <c r="A279" s="26"/>
      <c r="B279" s="26"/>
      <c r="C279" s="18"/>
      <c r="D279" s="18"/>
    </row>
    <row r="280" spans="1:4" ht="15.75" customHeight="1" thickBot="1" x14ac:dyDescent="0.3">
      <c r="A280" s="26"/>
      <c r="B280" s="26"/>
      <c r="C280" s="18"/>
      <c r="D280" s="18"/>
    </row>
    <row r="281" spans="1:4" ht="15.75" customHeight="1" thickBot="1" x14ac:dyDescent="0.3">
      <c r="A281" s="26"/>
      <c r="B281" s="26"/>
      <c r="C281" s="18"/>
      <c r="D281" s="18"/>
    </row>
    <row r="282" spans="1:4" ht="15.75" customHeight="1" thickBot="1" x14ac:dyDescent="0.3">
      <c r="A282" s="26"/>
      <c r="B282" s="26"/>
      <c r="C282" s="18"/>
      <c r="D282" s="18"/>
    </row>
    <row r="283" spans="1:4" ht="15.75" customHeight="1" thickBot="1" x14ac:dyDescent="0.3">
      <c r="A283" s="26"/>
      <c r="B283" s="26"/>
      <c r="C283" s="18"/>
      <c r="D283" s="18"/>
    </row>
    <row r="284" spans="1:4" ht="15.75" customHeight="1" thickBot="1" x14ac:dyDescent="0.3">
      <c r="A284" s="26"/>
      <c r="B284" s="26"/>
      <c r="C284" s="18"/>
      <c r="D284" s="18"/>
    </row>
    <row r="285" spans="1:4" ht="15.75" customHeight="1" thickBot="1" x14ac:dyDescent="0.3">
      <c r="A285" s="26"/>
      <c r="B285" s="26"/>
      <c r="C285" s="18"/>
      <c r="D285" s="18"/>
    </row>
    <row r="286" spans="1:4" ht="15.75" customHeight="1" thickBot="1" x14ac:dyDescent="0.3">
      <c r="A286" s="26"/>
      <c r="B286" s="26"/>
      <c r="C286" s="18"/>
      <c r="D286" s="18"/>
    </row>
    <row r="287" spans="1:4" ht="15.75" customHeight="1" thickBot="1" x14ac:dyDescent="0.3">
      <c r="A287" s="26"/>
      <c r="B287" s="26"/>
      <c r="C287" s="18"/>
      <c r="D287" s="18"/>
    </row>
    <row r="288" spans="1:4" ht="15.75" customHeight="1" thickBot="1" x14ac:dyDescent="0.3">
      <c r="A288" s="26"/>
      <c r="B288" s="26"/>
      <c r="C288" s="18"/>
      <c r="D288" s="18"/>
    </row>
    <row r="289" spans="1:4" ht="15.75" customHeight="1" thickBot="1" x14ac:dyDescent="0.3">
      <c r="A289" s="26"/>
      <c r="B289" s="26"/>
      <c r="C289" s="18"/>
      <c r="D289" s="18"/>
    </row>
    <row r="290" spans="1:4" ht="15.75" customHeight="1" thickBot="1" x14ac:dyDescent="0.3">
      <c r="A290" s="26"/>
      <c r="B290" s="26"/>
      <c r="C290" s="18"/>
      <c r="D290" s="18"/>
    </row>
    <row r="291" spans="1:4" ht="15.75" customHeight="1" thickBot="1" x14ac:dyDescent="0.3">
      <c r="A291" s="26"/>
      <c r="B291" s="26"/>
      <c r="C291" s="18"/>
      <c r="D291" s="18"/>
    </row>
    <row r="292" spans="1:4" ht="15.75" customHeight="1" thickBot="1" x14ac:dyDescent="0.3">
      <c r="A292" s="26"/>
      <c r="B292" s="26"/>
      <c r="C292" s="18"/>
      <c r="D292" s="18"/>
    </row>
    <row r="293" spans="1:4" ht="15.75" customHeight="1" thickBot="1" x14ac:dyDescent="0.3">
      <c r="A293" s="26"/>
      <c r="B293" s="26"/>
      <c r="C293" s="18"/>
      <c r="D293" s="18"/>
    </row>
    <row r="294" spans="1:4" ht="15.75" customHeight="1" thickBot="1" x14ac:dyDescent="0.3">
      <c r="A294" s="26"/>
      <c r="B294" s="26"/>
      <c r="C294" s="18"/>
      <c r="D294" s="18"/>
    </row>
    <row r="295" spans="1:4" ht="15.75" customHeight="1" thickBot="1" x14ac:dyDescent="0.3">
      <c r="A295" s="26"/>
      <c r="B295" s="26"/>
      <c r="C295" s="18"/>
      <c r="D295" s="18"/>
    </row>
    <row r="296" spans="1:4" ht="15.75" customHeight="1" thickBot="1" x14ac:dyDescent="0.3">
      <c r="A296" s="26"/>
      <c r="B296" s="26"/>
      <c r="C296" s="18"/>
      <c r="D296" s="18"/>
    </row>
    <row r="297" spans="1:4" ht="15.75" customHeight="1" thickBot="1" x14ac:dyDescent="0.3">
      <c r="A297" s="26"/>
      <c r="B297" s="26"/>
      <c r="C297" s="18"/>
      <c r="D297" s="18"/>
    </row>
    <row r="298" spans="1:4" ht="15.75" customHeight="1" thickBot="1" x14ac:dyDescent="0.3">
      <c r="A298" s="26"/>
      <c r="B298" s="26"/>
      <c r="C298" s="18"/>
      <c r="D298" s="18"/>
    </row>
    <row r="299" spans="1:4" ht="15.75" customHeight="1" thickBot="1" x14ac:dyDescent="0.3">
      <c r="A299" s="26"/>
      <c r="B299" s="26"/>
      <c r="C299" s="18"/>
      <c r="D299" s="18"/>
    </row>
    <row r="300" spans="1:4" ht="15.75" customHeight="1" thickBot="1" x14ac:dyDescent="0.3">
      <c r="A300" s="26"/>
      <c r="B300" s="26"/>
      <c r="C300" s="18"/>
      <c r="D300" s="18"/>
    </row>
    <row r="301" spans="1:4" ht="15.75" customHeight="1" thickBot="1" x14ac:dyDescent="0.3">
      <c r="A301" s="26"/>
      <c r="B301" s="26"/>
      <c r="C301" s="18"/>
      <c r="D301" s="18"/>
    </row>
    <row r="302" spans="1:4" ht="15.75" customHeight="1" thickBot="1" x14ac:dyDescent="0.3">
      <c r="A302" s="26"/>
      <c r="B302" s="26"/>
      <c r="C302" s="18"/>
      <c r="D302" s="18"/>
    </row>
    <row r="303" spans="1:4" ht="15.75" customHeight="1" thickBot="1" x14ac:dyDescent="0.3">
      <c r="A303" s="26"/>
      <c r="B303" s="26"/>
      <c r="C303" s="18"/>
      <c r="D303" s="18"/>
    </row>
    <row r="304" spans="1:4" ht="15.75" customHeight="1" thickBot="1" x14ac:dyDescent="0.3">
      <c r="A304" s="26"/>
      <c r="B304" s="26"/>
      <c r="C304" s="18"/>
      <c r="D304" s="18"/>
    </row>
    <row r="305" spans="1:4" ht="15.75" customHeight="1" thickBot="1" x14ac:dyDescent="0.3">
      <c r="A305" s="26"/>
      <c r="B305" s="26"/>
      <c r="C305" s="18"/>
      <c r="D305" s="18"/>
    </row>
    <row r="306" spans="1:4" ht="15.75" customHeight="1" thickBot="1" x14ac:dyDescent="0.3">
      <c r="A306" s="26"/>
      <c r="B306" s="26"/>
      <c r="C306" s="18"/>
      <c r="D306" s="18"/>
    </row>
    <row r="307" spans="1:4" ht="15.75" customHeight="1" thickBot="1" x14ac:dyDescent="0.3">
      <c r="A307" s="26"/>
      <c r="B307" s="26"/>
      <c r="C307" s="18"/>
      <c r="D307" s="18"/>
    </row>
    <row r="308" spans="1:4" ht="15.75" customHeight="1" thickBot="1" x14ac:dyDescent="0.3">
      <c r="A308" s="26"/>
      <c r="B308" s="26"/>
      <c r="C308" s="18"/>
      <c r="D308" s="18"/>
    </row>
    <row r="309" spans="1:4" ht="15.75" customHeight="1" thickBot="1" x14ac:dyDescent="0.3">
      <c r="A309" s="26"/>
      <c r="B309" s="26"/>
      <c r="C309" s="18"/>
      <c r="D309" s="18"/>
    </row>
    <row r="310" spans="1:4" ht="15.75" customHeight="1" thickBot="1" x14ac:dyDescent="0.3">
      <c r="A310" s="26"/>
      <c r="B310" s="26"/>
      <c r="C310" s="18"/>
      <c r="D310" s="18"/>
    </row>
    <row r="311" spans="1:4" ht="15.75" customHeight="1" thickBot="1" x14ac:dyDescent="0.3">
      <c r="A311" s="26"/>
      <c r="B311" s="26"/>
      <c r="C311" s="18"/>
      <c r="D311" s="18"/>
    </row>
    <row r="312" spans="1:4" ht="15.75" customHeight="1" thickBot="1" x14ac:dyDescent="0.3">
      <c r="A312" s="26"/>
      <c r="B312" s="26"/>
      <c r="C312" s="18"/>
      <c r="D312" s="18"/>
    </row>
    <row r="313" spans="1:4" ht="15.75" customHeight="1" thickBot="1" x14ac:dyDescent="0.3">
      <c r="A313" s="26"/>
      <c r="B313" s="26"/>
      <c r="C313" s="18"/>
      <c r="D313" s="18"/>
    </row>
    <row r="314" spans="1:4" ht="15.75" customHeight="1" thickBot="1" x14ac:dyDescent="0.3">
      <c r="A314" s="26"/>
      <c r="B314" s="26"/>
      <c r="C314" s="18"/>
      <c r="D314" s="18"/>
    </row>
    <row r="315" spans="1:4" ht="15.75" customHeight="1" thickBot="1" x14ac:dyDescent="0.3">
      <c r="A315" s="26"/>
      <c r="B315" s="26"/>
      <c r="C315" s="18"/>
      <c r="D315" s="18"/>
    </row>
    <row r="316" spans="1:4" ht="15.75" customHeight="1" thickBot="1" x14ac:dyDescent="0.3">
      <c r="A316" s="26"/>
      <c r="B316" s="26"/>
      <c r="C316" s="18"/>
      <c r="D316" s="18"/>
    </row>
    <row r="317" spans="1:4" ht="15.75" customHeight="1" thickBot="1" x14ac:dyDescent="0.3">
      <c r="A317" s="26"/>
      <c r="B317" s="26"/>
      <c r="C317" s="18"/>
      <c r="D317" s="18"/>
    </row>
    <row r="318" spans="1:4" ht="15.75" customHeight="1" thickBot="1" x14ac:dyDescent="0.3">
      <c r="A318" s="26"/>
      <c r="B318" s="26"/>
      <c r="C318" s="18"/>
      <c r="D318" s="18"/>
    </row>
    <row r="319" spans="1:4" ht="15.75" customHeight="1" thickBot="1" x14ac:dyDescent="0.3">
      <c r="A319" s="26"/>
      <c r="B319" s="26"/>
      <c r="C319" s="18"/>
      <c r="D319" s="18"/>
    </row>
    <row r="320" spans="1:4" ht="15.75" customHeight="1" thickBot="1" x14ac:dyDescent="0.3">
      <c r="A320" s="26"/>
      <c r="B320" s="26"/>
      <c r="C320" s="18"/>
      <c r="D320" s="18"/>
    </row>
    <row r="321" spans="1:4" ht="15.75" customHeight="1" thickBot="1" x14ac:dyDescent="0.3">
      <c r="A321" s="26"/>
      <c r="B321" s="26"/>
      <c r="C321" s="18"/>
      <c r="D321" s="18"/>
    </row>
    <row r="322" spans="1:4" ht="15.75" customHeight="1" thickBot="1" x14ac:dyDescent="0.3">
      <c r="A322" s="26"/>
      <c r="B322" s="26"/>
      <c r="C322" s="18"/>
      <c r="D322" s="18"/>
    </row>
    <row r="323" spans="1:4" ht="15.75" customHeight="1" thickBot="1" x14ac:dyDescent="0.3">
      <c r="A323" s="26"/>
      <c r="B323" s="26"/>
      <c r="C323" s="18"/>
      <c r="D323" s="18"/>
    </row>
    <row r="324" spans="1:4" ht="15.75" customHeight="1" thickBot="1" x14ac:dyDescent="0.3">
      <c r="A324" s="26"/>
      <c r="B324" s="26"/>
      <c r="C324" s="18"/>
      <c r="D324" s="18"/>
    </row>
    <row r="325" spans="1:4" ht="15.75" customHeight="1" thickBot="1" x14ac:dyDescent="0.3">
      <c r="A325" s="26"/>
      <c r="B325" s="26"/>
      <c r="C325" s="18"/>
      <c r="D325" s="18"/>
    </row>
    <row r="326" spans="1:4" ht="15.75" customHeight="1" thickBot="1" x14ac:dyDescent="0.3">
      <c r="A326" s="26"/>
      <c r="B326" s="26"/>
      <c r="C326" s="18"/>
      <c r="D326" s="18"/>
    </row>
    <row r="327" spans="1:4" ht="15.75" customHeight="1" thickBot="1" x14ac:dyDescent="0.3">
      <c r="A327" s="26"/>
      <c r="B327" s="26"/>
      <c r="C327" s="18"/>
      <c r="D327" s="18"/>
    </row>
    <row r="328" spans="1:4" ht="15.75" customHeight="1" thickBot="1" x14ac:dyDescent="0.3">
      <c r="A328" s="26"/>
      <c r="B328" s="26"/>
      <c r="C328" s="18"/>
      <c r="D328" s="18"/>
    </row>
    <row r="329" spans="1:4" ht="15.75" customHeight="1" thickBot="1" x14ac:dyDescent="0.3">
      <c r="A329" s="26"/>
      <c r="B329" s="26"/>
      <c r="C329" s="18"/>
      <c r="D329" s="18"/>
    </row>
    <row r="330" spans="1:4" ht="15.75" customHeight="1" thickBot="1" x14ac:dyDescent="0.3">
      <c r="A330" s="26"/>
      <c r="B330" s="26"/>
      <c r="C330" s="18"/>
      <c r="D330" s="18"/>
    </row>
    <row r="331" spans="1:4" ht="15.75" customHeight="1" thickBot="1" x14ac:dyDescent="0.3">
      <c r="A331" s="26"/>
      <c r="B331" s="26"/>
      <c r="C331" s="18"/>
      <c r="D331" s="18"/>
    </row>
    <row r="332" spans="1:4" ht="15.75" customHeight="1" thickBot="1" x14ac:dyDescent="0.3">
      <c r="A332" s="26"/>
      <c r="B332" s="26"/>
      <c r="C332" s="18"/>
      <c r="D332" s="18"/>
    </row>
    <row r="333" spans="1:4" ht="15.75" customHeight="1" thickBot="1" x14ac:dyDescent="0.3">
      <c r="A333" s="26"/>
      <c r="B333" s="26"/>
      <c r="C333" s="18"/>
      <c r="D333" s="18"/>
    </row>
    <row r="334" spans="1:4" ht="15.75" customHeight="1" thickBot="1" x14ac:dyDescent="0.3">
      <c r="A334" s="26"/>
      <c r="B334" s="26"/>
      <c r="C334" s="18"/>
      <c r="D334" s="18"/>
    </row>
    <row r="335" spans="1:4" ht="15.75" customHeight="1" thickBot="1" x14ac:dyDescent="0.3">
      <c r="A335" s="26"/>
      <c r="B335" s="26"/>
      <c r="C335" s="18"/>
      <c r="D335" s="18"/>
    </row>
    <row r="336" spans="1:4" ht="15.75" customHeight="1" thickBot="1" x14ac:dyDescent="0.3">
      <c r="A336" s="26"/>
      <c r="B336" s="26"/>
      <c r="C336" s="18"/>
      <c r="D336" s="18"/>
    </row>
    <row r="337" spans="1:4" ht="15.75" customHeight="1" thickBot="1" x14ac:dyDescent="0.3">
      <c r="A337" s="26"/>
      <c r="B337" s="26"/>
      <c r="C337" s="18"/>
      <c r="D337" s="18"/>
    </row>
    <row r="338" spans="1:4" ht="15.75" customHeight="1" thickBot="1" x14ac:dyDescent="0.3">
      <c r="A338" s="26"/>
      <c r="B338" s="26"/>
      <c r="C338" s="18"/>
      <c r="D338" s="18"/>
    </row>
    <row r="339" spans="1:4" ht="15.75" customHeight="1" thickBot="1" x14ac:dyDescent="0.3">
      <c r="A339" s="26"/>
      <c r="B339" s="26"/>
      <c r="C339" s="18"/>
      <c r="D339" s="18"/>
    </row>
    <row r="340" spans="1:4" ht="15.75" customHeight="1" thickBot="1" x14ac:dyDescent="0.3">
      <c r="A340" s="26"/>
      <c r="B340" s="26"/>
      <c r="C340" s="18"/>
      <c r="D340" s="18"/>
    </row>
    <row r="341" spans="1:4" ht="15.75" customHeight="1" thickBot="1" x14ac:dyDescent="0.3">
      <c r="A341" s="26"/>
      <c r="B341" s="26"/>
      <c r="C341" s="18"/>
      <c r="D341" s="18"/>
    </row>
    <row r="342" spans="1:4" ht="15.75" customHeight="1" thickBot="1" x14ac:dyDescent="0.3">
      <c r="A342" s="26"/>
      <c r="B342" s="26"/>
      <c r="C342" s="18"/>
      <c r="D342" s="18"/>
    </row>
    <row r="343" spans="1:4" ht="15.75" customHeight="1" thickBot="1" x14ac:dyDescent="0.3">
      <c r="A343" s="26"/>
      <c r="B343" s="26"/>
      <c r="C343" s="18"/>
      <c r="D343" s="18"/>
    </row>
    <row r="344" spans="1:4" ht="15.75" customHeight="1" thickBot="1" x14ac:dyDescent="0.3">
      <c r="A344" s="26"/>
      <c r="B344" s="26"/>
      <c r="C344" s="18"/>
      <c r="D344" s="18"/>
    </row>
    <row r="345" spans="1:4" ht="15.75" customHeight="1" thickBot="1" x14ac:dyDescent="0.3">
      <c r="A345" s="26"/>
      <c r="B345" s="26"/>
      <c r="C345" s="18"/>
      <c r="D345" s="18"/>
    </row>
    <row r="346" spans="1:4" ht="15.75" customHeight="1" thickBot="1" x14ac:dyDescent="0.3">
      <c r="A346" s="26"/>
      <c r="B346" s="26"/>
      <c r="C346" s="18"/>
      <c r="D346" s="18"/>
    </row>
    <row r="347" spans="1:4" ht="15.75" customHeight="1" thickBot="1" x14ac:dyDescent="0.3">
      <c r="A347" s="26"/>
      <c r="B347" s="26"/>
      <c r="C347" s="18"/>
      <c r="D347" s="18"/>
    </row>
    <row r="348" spans="1:4" ht="15.75" customHeight="1" thickBot="1" x14ac:dyDescent="0.3">
      <c r="A348" s="26"/>
      <c r="B348" s="26"/>
      <c r="C348" s="18"/>
      <c r="D348" s="18"/>
    </row>
    <row r="349" spans="1:4" ht="15.75" customHeight="1" thickBot="1" x14ac:dyDescent="0.3">
      <c r="A349" s="26"/>
      <c r="B349" s="26"/>
      <c r="C349" s="18"/>
      <c r="D349" s="18"/>
    </row>
    <row r="350" spans="1:4" ht="15.75" customHeight="1" thickBot="1" x14ac:dyDescent="0.3">
      <c r="A350" s="26"/>
      <c r="B350" s="26"/>
      <c r="C350" s="18"/>
      <c r="D350" s="18"/>
    </row>
    <row r="351" spans="1:4" ht="15.75" customHeight="1" thickBot="1" x14ac:dyDescent="0.3">
      <c r="A351" s="26"/>
      <c r="B351" s="26"/>
      <c r="C351" s="18"/>
      <c r="D351" s="18"/>
    </row>
    <row r="352" spans="1:4" ht="15.75" customHeight="1" thickBot="1" x14ac:dyDescent="0.3">
      <c r="A352" s="26"/>
      <c r="B352" s="26"/>
      <c r="C352" s="18"/>
      <c r="D352" s="18"/>
    </row>
    <row r="353" spans="1:4" ht="15.75" customHeight="1" thickBot="1" x14ac:dyDescent="0.3">
      <c r="A353" s="26"/>
      <c r="B353" s="26"/>
      <c r="C353" s="18"/>
      <c r="D353" s="18"/>
    </row>
    <row r="354" spans="1:4" ht="15.75" customHeight="1" thickBot="1" x14ac:dyDescent="0.3">
      <c r="A354" s="26"/>
      <c r="B354" s="26"/>
      <c r="C354" s="18"/>
      <c r="D354" s="18"/>
    </row>
    <row r="355" spans="1:4" ht="15.75" customHeight="1" thickBot="1" x14ac:dyDescent="0.3">
      <c r="A355" s="26"/>
      <c r="B355" s="26"/>
      <c r="C355" s="18"/>
      <c r="D355" s="18"/>
    </row>
    <row r="356" spans="1:4" ht="15.75" customHeight="1" thickBot="1" x14ac:dyDescent="0.3">
      <c r="A356" s="26"/>
      <c r="B356" s="26"/>
      <c r="C356" s="18"/>
      <c r="D356" s="18"/>
    </row>
    <row r="357" spans="1:4" ht="15.75" customHeight="1" thickBot="1" x14ac:dyDescent="0.3">
      <c r="A357" s="26"/>
      <c r="B357" s="26"/>
      <c r="C357" s="18"/>
      <c r="D357" s="18"/>
    </row>
    <row r="358" spans="1:4" ht="15.75" customHeight="1" thickBot="1" x14ac:dyDescent="0.3">
      <c r="A358" s="26"/>
      <c r="B358" s="26"/>
      <c r="C358" s="18"/>
      <c r="D358" s="18"/>
    </row>
    <row r="359" spans="1:4" ht="15.75" customHeight="1" thickBot="1" x14ac:dyDescent="0.3">
      <c r="A359" s="26"/>
      <c r="B359" s="26"/>
      <c r="C359" s="18"/>
      <c r="D359" s="18"/>
    </row>
    <row r="360" spans="1:4" ht="15.75" customHeight="1" thickBot="1" x14ac:dyDescent="0.3">
      <c r="A360" s="26"/>
      <c r="B360" s="26"/>
      <c r="C360" s="18"/>
      <c r="D360" s="18"/>
    </row>
    <row r="361" spans="1:4" ht="15.75" customHeight="1" thickBot="1" x14ac:dyDescent="0.3">
      <c r="A361" s="26"/>
      <c r="B361" s="26"/>
      <c r="C361" s="18"/>
      <c r="D361" s="18"/>
    </row>
    <row r="362" spans="1:4" ht="15.75" customHeight="1" thickBot="1" x14ac:dyDescent="0.3">
      <c r="A362" s="26"/>
      <c r="B362" s="26"/>
      <c r="C362" s="18"/>
      <c r="D362" s="18"/>
    </row>
    <row r="363" spans="1:4" ht="15.75" customHeight="1" thickBot="1" x14ac:dyDescent="0.3">
      <c r="A363" s="26"/>
      <c r="B363" s="26"/>
      <c r="C363" s="18"/>
      <c r="D363" s="18"/>
    </row>
    <row r="364" spans="1:4" ht="15.75" customHeight="1" thickBot="1" x14ac:dyDescent="0.3">
      <c r="A364" s="26"/>
      <c r="B364" s="26"/>
      <c r="C364" s="18"/>
      <c r="D364" s="18"/>
    </row>
    <row r="365" spans="1:4" ht="15.75" customHeight="1" thickBot="1" x14ac:dyDescent="0.3">
      <c r="A365" s="26"/>
      <c r="B365" s="26"/>
      <c r="C365" s="18"/>
      <c r="D365" s="18"/>
    </row>
    <row r="366" spans="1:4" ht="15.75" customHeight="1" thickBot="1" x14ac:dyDescent="0.3">
      <c r="A366" s="26"/>
      <c r="B366" s="26"/>
      <c r="C366" s="18"/>
      <c r="D366" s="18"/>
    </row>
    <row r="367" spans="1:4" ht="15.75" customHeight="1" thickBot="1" x14ac:dyDescent="0.3">
      <c r="A367" s="26"/>
      <c r="B367" s="26"/>
      <c r="C367" s="18"/>
      <c r="D367" s="18"/>
    </row>
    <row r="368" spans="1:4" ht="15.75" customHeight="1" thickBot="1" x14ac:dyDescent="0.3">
      <c r="A368" s="26"/>
      <c r="B368" s="26"/>
      <c r="C368" s="18"/>
      <c r="D368" s="18"/>
    </row>
    <row r="369" spans="1:4" ht="15.75" customHeight="1" thickBot="1" x14ac:dyDescent="0.3">
      <c r="A369" s="26"/>
      <c r="B369" s="26"/>
      <c r="C369" s="18"/>
      <c r="D369" s="18"/>
    </row>
    <row r="370" spans="1:4" ht="15.75" customHeight="1" thickBot="1" x14ac:dyDescent="0.3">
      <c r="A370" s="26"/>
      <c r="B370" s="26"/>
      <c r="C370" s="18"/>
      <c r="D370" s="18"/>
    </row>
    <row r="371" spans="1:4" ht="15.75" customHeight="1" thickBot="1" x14ac:dyDescent="0.3">
      <c r="A371" s="26"/>
      <c r="B371" s="26"/>
      <c r="C371" s="18"/>
      <c r="D371" s="18"/>
    </row>
    <row r="372" spans="1:4" ht="15.75" customHeight="1" thickBot="1" x14ac:dyDescent="0.3">
      <c r="A372" s="26"/>
      <c r="B372" s="26"/>
      <c r="C372" s="18"/>
      <c r="D372" s="18"/>
    </row>
    <row r="373" spans="1:4" ht="15.75" customHeight="1" thickBot="1" x14ac:dyDescent="0.3">
      <c r="A373" s="26"/>
      <c r="B373" s="26"/>
      <c r="C373" s="18"/>
      <c r="D373" s="18"/>
    </row>
    <row r="374" spans="1:4" ht="15.75" customHeight="1" thickBot="1" x14ac:dyDescent="0.3">
      <c r="A374" s="26"/>
      <c r="B374" s="26"/>
      <c r="C374" s="18"/>
      <c r="D374" s="18"/>
    </row>
    <row r="375" spans="1:4" ht="15.75" customHeight="1" thickBot="1" x14ac:dyDescent="0.3">
      <c r="A375" s="26"/>
      <c r="B375" s="26"/>
      <c r="C375" s="18"/>
      <c r="D375" s="18"/>
    </row>
    <row r="376" spans="1:4" ht="15.75" customHeight="1" thickBot="1" x14ac:dyDescent="0.3">
      <c r="A376" s="26"/>
      <c r="B376" s="26"/>
      <c r="C376" s="18"/>
      <c r="D376" s="18"/>
    </row>
    <row r="377" spans="1:4" ht="15.75" customHeight="1" thickBot="1" x14ac:dyDescent="0.3">
      <c r="A377" s="26"/>
      <c r="B377" s="26"/>
      <c r="C377" s="18"/>
      <c r="D377" s="18"/>
    </row>
    <row r="378" spans="1:4" ht="15.75" customHeight="1" thickBot="1" x14ac:dyDescent="0.3">
      <c r="A378" s="26"/>
      <c r="B378" s="26"/>
      <c r="C378" s="18"/>
      <c r="D378" s="18"/>
    </row>
    <row r="379" spans="1:4" ht="15.75" customHeight="1" thickBot="1" x14ac:dyDescent="0.3">
      <c r="A379" s="26"/>
      <c r="B379" s="26"/>
      <c r="C379" s="18"/>
      <c r="D379" s="18"/>
    </row>
    <row r="380" spans="1:4" ht="15.75" customHeight="1" thickBot="1" x14ac:dyDescent="0.3">
      <c r="A380" s="26"/>
      <c r="B380" s="26"/>
      <c r="C380" s="18"/>
      <c r="D380" s="18"/>
    </row>
    <row r="381" spans="1:4" ht="15.75" customHeight="1" thickBot="1" x14ac:dyDescent="0.3">
      <c r="A381" s="26"/>
      <c r="B381" s="26"/>
      <c r="C381" s="18"/>
      <c r="D381" s="18"/>
    </row>
    <row r="382" spans="1:4" ht="15.75" customHeight="1" thickBot="1" x14ac:dyDescent="0.3">
      <c r="A382" s="26"/>
      <c r="B382" s="26"/>
      <c r="C382" s="18"/>
      <c r="D382" s="18"/>
    </row>
    <row r="383" spans="1:4" ht="15.75" customHeight="1" thickBot="1" x14ac:dyDescent="0.3">
      <c r="A383" s="26"/>
      <c r="B383" s="26"/>
      <c r="C383" s="18"/>
      <c r="D383" s="18"/>
    </row>
    <row r="384" spans="1:4" ht="15.75" customHeight="1" thickBot="1" x14ac:dyDescent="0.3">
      <c r="A384" s="26"/>
      <c r="B384" s="26"/>
      <c r="C384" s="18"/>
      <c r="D384" s="18"/>
    </row>
    <row r="385" spans="1:4" ht="15.75" customHeight="1" thickBot="1" x14ac:dyDescent="0.3">
      <c r="A385" s="26"/>
      <c r="B385" s="26"/>
      <c r="C385" s="18"/>
      <c r="D385" s="18"/>
    </row>
    <row r="386" spans="1:4" ht="15.75" customHeight="1" thickBot="1" x14ac:dyDescent="0.3">
      <c r="A386" s="26"/>
      <c r="B386" s="26"/>
      <c r="C386" s="18"/>
      <c r="D386" s="18"/>
    </row>
    <row r="387" spans="1:4" ht="15.75" customHeight="1" thickBot="1" x14ac:dyDescent="0.3">
      <c r="A387" s="26"/>
      <c r="B387" s="26"/>
      <c r="C387" s="18"/>
      <c r="D387" s="18"/>
    </row>
    <row r="388" spans="1:4" ht="15.75" customHeight="1" thickBot="1" x14ac:dyDescent="0.3">
      <c r="A388" s="26"/>
      <c r="B388" s="26"/>
      <c r="C388" s="18"/>
      <c r="D388" s="18"/>
    </row>
    <row r="389" spans="1:4" ht="15.75" customHeight="1" thickBot="1" x14ac:dyDescent="0.3">
      <c r="A389" s="26"/>
      <c r="B389" s="26"/>
      <c r="C389" s="18"/>
      <c r="D389" s="18"/>
    </row>
    <row r="390" spans="1:4" ht="15.75" customHeight="1" thickBot="1" x14ac:dyDescent="0.3">
      <c r="A390" s="26"/>
      <c r="B390" s="26"/>
      <c r="C390" s="18"/>
      <c r="D390" s="18"/>
    </row>
    <row r="391" spans="1:4" ht="15.75" customHeight="1" thickBot="1" x14ac:dyDescent="0.3">
      <c r="A391" s="26"/>
      <c r="B391" s="26"/>
      <c r="C391" s="18"/>
      <c r="D391" s="18"/>
    </row>
    <row r="392" spans="1:4" ht="15.75" customHeight="1" thickBot="1" x14ac:dyDescent="0.3">
      <c r="A392" s="26"/>
      <c r="B392" s="26"/>
      <c r="C392" s="18"/>
      <c r="D392" s="18"/>
    </row>
    <row r="393" spans="1:4" ht="15.75" customHeight="1" thickBot="1" x14ac:dyDescent="0.3">
      <c r="A393" s="26"/>
      <c r="B393" s="26"/>
      <c r="C393" s="18"/>
      <c r="D393" s="18"/>
    </row>
    <row r="394" spans="1:4" ht="15.75" customHeight="1" thickBot="1" x14ac:dyDescent="0.3">
      <c r="A394" s="26"/>
      <c r="B394" s="26"/>
      <c r="C394" s="18"/>
      <c r="D394" s="18"/>
    </row>
    <row r="395" spans="1:4" ht="15.75" customHeight="1" thickBot="1" x14ac:dyDescent="0.3">
      <c r="A395" s="26"/>
      <c r="B395" s="26"/>
      <c r="C395" s="18"/>
      <c r="D395" s="13"/>
    </row>
    <row r="396" spans="1:4" ht="15.75" customHeight="1" thickBot="1" x14ac:dyDescent="0.3">
      <c r="A396" s="26"/>
      <c r="B396" s="26"/>
      <c r="C396" s="18"/>
      <c r="D396" s="13"/>
    </row>
    <row r="397" spans="1:4" ht="15.75" customHeight="1" thickBot="1" x14ac:dyDescent="0.3">
      <c r="A397" s="26"/>
      <c r="B397" s="26"/>
      <c r="C397" s="18"/>
      <c r="D397" s="13"/>
    </row>
    <row r="398" spans="1:4" ht="15.75" customHeight="1" thickBot="1" x14ac:dyDescent="0.3">
      <c r="A398" s="26"/>
      <c r="B398" s="26"/>
      <c r="C398" s="18"/>
      <c r="D398" s="13"/>
    </row>
    <row r="399" spans="1:4" ht="15.75" customHeight="1" thickBot="1" x14ac:dyDescent="0.3">
      <c r="A399" s="26"/>
      <c r="B399" s="26"/>
      <c r="C399" s="18"/>
      <c r="D399" s="13"/>
    </row>
    <row r="400" spans="1:4" ht="15.75" customHeight="1" thickBot="1" x14ac:dyDescent="0.3">
      <c r="A400" s="26"/>
      <c r="B400" s="26"/>
      <c r="C400" s="18"/>
      <c r="D400" s="13"/>
    </row>
    <row r="401" spans="1:4" ht="15.75" customHeight="1" thickBot="1" x14ac:dyDescent="0.3">
      <c r="A401" s="26"/>
      <c r="B401" s="26"/>
      <c r="C401" s="18"/>
      <c r="D401" s="13"/>
    </row>
    <row r="402" spans="1:4" ht="15.75" customHeight="1" thickBot="1" x14ac:dyDescent="0.3">
      <c r="A402" s="26"/>
      <c r="B402" s="26"/>
      <c r="C402" s="18"/>
      <c r="D402" s="13"/>
    </row>
    <row r="403" spans="1:4" ht="15.75" customHeight="1" thickBot="1" x14ac:dyDescent="0.3">
      <c r="A403" s="26"/>
      <c r="B403" s="26"/>
      <c r="C403" s="18"/>
      <c r="D403" s="13"/>
    </row>
    <row r="404" spans="1:4" ht="15.75" customHeight="1" thickBot="1" x14ac:dyDescent="0.3">
      <c r="A404" s="26"/>
      <c r="B404" s="26"/>
      <c r="C404" s="18"/>
      <c r="D404" s="13"/>
    </row>
    <row r="405" spans="1:4" ht="15.75" customHeight="1" thickBot="1" x14ac:dyDescent="0.3">
      <c r="A405" s="26"/>
      <c r="B405" s="26"/>
      <c r="C405" s="18"/>
      <c r="D405" s="13"/>
    </row>
    <row r="406" spans="1:4" ht="15.75" customHeight="1" thickBot="1" x14ac:dyDescent="0.3">
      <c r="A406" s="26"/>
      <c r="B406" s="26"/>
      <c r="C406" s="18"/>
      <c r="D406" s="13"/>
    </row>
    <row r="407" spans="1:4" ht="15.75" customHeight="1" thickBot="1" x14ac:dyDescent="0.3">
      <c r="A407" s="26"/>
      <c r="B407" s="26"/>
      <c r="C407" s="18"/>
      <c r="D407" s="13"/>
    </row>
    <row r="408" spans="1:4" ht="15.75" customHeight="1" thickBot="1" x14ac:dyDescent="0.3">
      <c r="A408" s="26"/>
      <c r="B408" s="26"/>
      <c r="C408" s="18"/>
      <c r="D408" s="13"/>
    </row>
    <row r="409" spans="1:4" ht="15.75" customHeight="1" thickBot="1" x14ac:dyDescent="0.3">
      <c r="A409" s="26"/>
      <c r="B409" s="26"/>
      <c r="C409" s="18"/>
      <c r="D409" s="13"/>
    </row>
    <row r="410" spans="1:4" ht="15.75" customHeight="1" thickBot="1" x14ac:dyDescent="0.3">
      <c r="A410" s="26"/>
      <c r="B410" s="26"/>
      <c r="C410" s="18"/>
      <c r="D410" s="13"/>
    </row>
    <row r="411" spans="1:4" ht="15.75" customHeight="1" thickBot="1" x14ac:dyDescent="0.3">
      <c r="A411" s="26"/>
      <c r="B411" s="26"/>
      <c r="C411" s="18"/>
      <c r="D411" s="13"/>
    </row>
    <row r="412" spans="1:4" ht="15.75" customHeight="1" thickBot="1" x14ac:dyDescent="0.3">
      <c r="A412" s="26"/>
      <c r="B412" s="26"/>
      <c r="C412" s="18"/>
      <c r="D412" s="13"/>
    </row>
    <row r="413" spans="1:4" ht="15.75" customHeight="1" thickBot="1" x14ac:dyDescent="0.3">
      <c r="A413" s="26"/>
      <c r="B413" s="26"/>
      <c r="C413" s="18"/>
      <c r="D413" s="13"/>
    </row>
    <row r="414" spans="1:4" ht="15.75" customHeight="1" thickBot="1" x14ac:dyDescent="0.3">
      <c r="A414" s="26"/>
      <c r="B414" s="26"/>
      <c r="C414" s="18"/>
      <c r="D414" s="13"/>
    </row>
    <row r="415" spans="1:4" ht="15.75" customHeight="1" thickBot="1" x14ac:dyDescent="0.3">
      <c r="A415" s="26"/>
      <c r="B415" s="26"/>
      <c r="C415" s="18"/>
      <c r="D415" s="13"/>
    </row>
    <row r="416" spans="1:4" ht="15.75" customHeight="1" thickBot="1" x14ac:dyDescent="0.3">
      <c r="A416" s="26"/>
      <c r="B416" s="26"/>
      <c r="C416" s="18"/>
      <c r="D416" s="13"/>
    </row>
    <row r="417" spans="1:4" ht="15.75" customHeight="1" thickBot="1" x14ac:dyDescent="0.3">
      <c r="A417" s="26"/>
      <c r="B417" s="26"/>
      <c r="C417" s="18"/>
      <c r="D417" s="13"/>
    </row>
    <row r="418" spans="1:4" ht="15.75" customHeight="1" thickBot="1" x14ac:dyDescent="0.3">
      <c r="A418" s="26"/>
      <c r="B418" s="26"/>
      <c r="C418" s="18"/>
      <c r="D418" s="13"/>
    </row>
    <row r="419" spans="1:4" ht="15.75" customHeight="1" thickBot="1" x14ac:dyDescent="0.3">
      <c r="A419" s="26"/>
      <c r="B419" s="26"/>
      <c r="C419" s="18"/>
      <c r="D419" s="13"/>
    </row>
    <row r="420" spans="1:4" ht="15.75" customHeight="1" thickBot="1" x14ac:dyDescent="0.3">
      <c r="A420" s="26"/>
      <c r="B420" s="26"/>
      <c r="C420" s="18"/>
      <c r="D420" s="13"/>
    </row>
    <row r="421" spans="1:4" ht="15.75" customHeight="1" thickBot="1" x14ac:dyDescent="0.3">
      <c r="A421" s="26"/>
      <c r="B421" s="26"/>
      <c r="C421" s="18"/>
      <c r="D421" s="13"/>
    </row>
    <row r="422" spans="1:4" ht="15.75" customHeight="1" thickBot="1" x14ac:dyDescent="0.3">
      <c r="A422" s="26"/>
      <c r="B422" s="26"/>
      <c r="C422" s="18"/>
      <c r="D422" s="13"/>
    </row>
    <row r="423" spans="1:4" ht="15.75" customHeight="1" thickBot="1" x14ac:dyDescent="0.3">
      <c r="A423" s="26"/>
      <c r="B423" s="26"/>
      <c r="C423" s="18"/>
      <c r="D423" s="13"/>
    </row>
    <row r="424" spans="1:4" ht="15.75" customHeight="1" thickBot="1" x14ac:dyDescent="0.3">
      <c r="A424" s="26"/>
      <c r="B424" s="26"/>
      <c r="C424" s="18"/>
      <c r="D424" s="13"/>
    </row>
    <row r="425" spans="1:4" ht="15.75" customHeight="1" thickBot="1" x14ac:dyDescent="0.3">
      <c r="A425" s="26"/>
      <c r="B425" s="26"/>
      <c r="C425" s="18"/>
      <c r="D425" s="13"/>
    </row>
    <row r="426" spans="1:4" ht="15.75" customHeight="1" thickBot="1" x14ac:dyDescent="0.3">
      <c r="A426" s="26"/>
      <c r="B426" s="26"/>
      <c r="C426" s="18"/>
      <c r="D426" s="13"/>
    </row>
    <row r="427" spans="1:4" ht="15.75" customHeight="1" thickBot="1" x14ac:dyDescent="0.3">
      <c r="A427" s="26"/>
      <c r="B427" s="26"/>
      <c r="C427" s="18"/>
      <c r="D427" s="13"/>
    </row>
    <row r="428" spans="1:4" ht="15.75" customHeight="1" thickBot="1" x14ac:dyDescent="0.3">
      <c r="A428" s="26"/>
      <c r="B428" s="26"/>
      <c r="C428" s="18"/>
      <c r="D428" s="13"/>
    </row>
    <row r="429" spans="1:4" ht="15.75" customHeight="1" thickBot="1" x14ac:dyDescent="0.3">
      <c r="A429" s="26"/>
      <c r="B429" s="26"/>
      <c r="C429" s="18"/>
      <c r="D429" s="13"/>
    </row>
    <row r="430" spans="1:4" ht="15.75" customHeight="1" thickBot="1" x14ac:dyDescent="0.3">
      <c r="A430" s="26"/>
      <c r="B430" s="26"/>
      <c r="C430" s="18"/>
      <c r="D430" s="13"/>
    </row>
    <row r="431" spans="1:4" ht="15.75" customHeight="1" thickBot="1" x14ac:dyDescent="0.3">
      <c r="A431" s="26"/>
      <c r="B431" s="26"/>
      <c r="C431" s="18"/>
      <c r="D431" s="13"/>
    </row>
    <row r="432" spans="1:4" ht="15.75" customHeight="1" thickBot="1" x14ac:dyDescent="0.3">
      <c r="A432" s="26"/>
      <c r="B432" s="26"/>
      <c r="C432" s="18"/>
      <c r="D432" s="13"/>
    </row>
    <row r="433" spans="1:4" ht="15.75" customHeight="1" thickBot="1" x14ac:dyDescent="0.3">
      <c r="A433" s="26"/>
      <c r="B433" s="26"/>
      <c r="C433" s="18"/>
      <c r="D433" s="13"/>
    </row>
    <row r="434" spans="1:4" ht="15.75" customHeight="1" thickBot="1" x14ac:dyDescent="0.3">
      <c r="A434" s="26"/>
      <c r="B434" s="26"/>
      <c r="C434" s="18"/>
      <c r="D434" s="13"/>
    </row>
    <row r="435" spans="1:4" ht="15.75" customHeight="1" thickBot="1" x14ac:dyDescent="0.3">
      <c r="A435" s="26"/>
      <c r="B435" s="26"/>
      <c r="C435" s="18"/>
      <c r="D435" s="13"/>
    </row>
    <row r="436" spans="1:4" ht="15.75" customHeight="1" thickBot="1" x14ac:dyDescent="0.3">
      <c r="A436" s="26"/>
      <c r="B436" s="26"/>
      <c r="C436" s="18"/>
      <c r="D436" s="13"/>
    </row>
    <row r="437" spans="1:4" ht="15.75" customHeight="1" thickBot="1" x14ac:dyDescent="0.3">
      <c r="A437" s="26"/>
      <c r="B437" s="26"/>
      <c r="C437" s="18"/>
      <c r="D437" s="13"/>
    </row>
    <row r="438" spans="1:4" ht="15.75" customHeight="1" thickBot="1" x14ac:dyDescent="0.3">
      <c r="A438" s="26"/>
      <c r="B438" s="26"/>
      <c r="C438" s="18"/>
      <c r="D438" s="13"/>
    </row>
    <row r="439" spans="1:4" ht="15.75" customHeight="1" thickBot="1" x14ac:dyDescent="0.3">
      <c r="A439" s="26"/>
      <c r="B439" s="26"/>
      <c r="C439" s="18"/>
      <c r="D439" s="13"/>
    </row>
    <row r="440" spans="1:4" ht="15.75" customHeight="1" thickBot="1" x14ac:dyDescent="0.3">
      <c r="A440" s="26"/>
      <c r="B440" s="26"/>
      <c r="C440" s="18"/>
      <c r="D440" s="13"/>
    </row>
    <row r="441" spans="1:4" ht="15.75" customHeight="1" thickBot="1" x14ac:dyDescent="0.3">
      <c r="A441" s="26"/>
      <c r="B441" s="26"/>
      <c r="C441" s="18"/>
      <c r="D441" s="13"/>
    </row>
    <row r="442" spans="1:4" ht="15.75" customHeight="1" thickBot="1" x14ac:dyDescent="0.3">
      <c r="A442" s="26"/>
      <c r="B442" s="26"/>
      <c r="C442" s="18"/>
      <c r="D442" s="13"/>
    </row>
    <row r="443" spans="1:4" ht="15.75" customHeight="1" thickBot="1" x14ac:dyDescent="0.3">
      <c r="A443" s="26"/>
      <c r="B443" s="26"/>
      <c r="C443" s="18"/>
      <c r="D443" s="13"/>
    </row>
    <row r="444" spans="1:4" ht="15.75" customHeight="1" thickBot="1" x14ac:dyDescent="0.3">
      <c r="A444" s="26"/>
      <c r="B444" s="26"/>
      <c r="C444" s="18"/>
      <c r="D444" s="13"/>
    </row>
    <row r="445" spans="1:4" ht="15.75" customHeight="1" thickBot="1" x14ac:dyDescent="0.3">
      <c r="A445" s="26"/>
      <c r="B445" s="26"/>
      <c r="C445" s="18"/>
      <c r="D445" s="13"/>
    </row>
    <row r="446" spans="1:4" ht="15.75" customHeight="1" thickBot="1" x14ac:dyDescent="0.3">
      <c r="A446" s="26"/>
      <c r="B446" s="26"/>
      <c r="C446" s="18"/>
      <c r="D446" s="13"/>
    </row>
    <row r="447" spans="1:4" ht="15.75" customHeight="1" thickBot="1" x14ac:dyDescent="0.3">
      <c r="A447" s="26"/>
      <c r="B447" s="26"/>
      <c r="C447" s="18"/>
      <c r="D447" s="13"/>
    </row>
    <row r="448" spans="1:4" ht="15.75" customHeight="1" thickBot="1" x14ac:dyDescent="0.3">
      <c r="A448" s="26"/>
      <c r="B448" s="26"/>
      <c r="C448" s="18"/>
      <c r="D448" s="13"/>
    </row>
    <row r="449" spans="1:4" ht="15.75" customHeight="1" thickBot="1" x14ac:dyDescent="0.3">
      <c r="A449" s="26"/>
      <c r="B449" s="26"/>
      <c r="C449" s="18"/>
      <c r="D449" s="13"/>
    </row>
    <row r="450" spans="1:4" ht="15.75" customHeight="1" thickBot="1" x14ac:dyDescent="0.3">
      <c r="A450" s="26"/>
      <c r="B450" s="26"/>
      <c r="C450" s="18"/>
      <c r="D450" s="13"/>
    </row>
    <row r="451" spans="1:4" ht="15.75" customHeight="1" thickBot="1" x14ac:dyDescent="0.3">
      <c r="A451" s="26"/>
      <c r="B451" s="26"/>
      <c r="C451" s="18"/>
      <c r="D451" s="13"/>
    </row>
    <row r="452" spans="1:4" ht="15.75" customHeight="1" thickBot="1" x14ac:dyDescent="0.3">
      <c r="A452" s="26"/>
      <c r="B452" s="26"/>
      <c r="C452" s="18"/>
      <c r="D452" s="13"/>
    </row>
    <row r="453" spans="1:4" ht="15.75" customHeight="1" thickBot="1" x14ac:dyDescent="0.3">
      <c r="A453" s="26"/>
      <c r="B453" s="26"/>
      <c r="C453" s="18"/>
      <c r="D453" s="13"/>
    </row>
    <row r="454" spans="1:4" ht="15.75" customHeight="1" thickBot="1" x14ac:dyDescent="0.3">
      <c r="A454" s="26"/>
      <c r="B454" s="26"/>
      <c r="C454" s="18"/>
      <c r="D454" s="13"/>
    </row>
    <row r="455" spans="1:4" ht="15.75" customHeight="1" thickBot="1" x14ac:dyDescent="0.3">
      <c r="A455" s="26"/>
      <c r="B455" s="26"/>
      <c r="C455" s="18"/>
      <c r="D455" s="13"/>
    </row>
    <row r="456" spans="1:4" ht="15.75" customHeight="1" thickBot="1" x14ac:dyDescent="0.3">
      <c r="A456" s="26"/>
      <c r="B456" s="26"/>
      <c r="C456" s="18"/>
      <c r="D456" s="13"/>
    </row>
    <row r="457" spans="1:4" ht="15.75" customHeight="1" thickBot="1" x14ac:dyDescent="0.3">
      <c r="A457" s="26"/>
      <c r="B457" s="26"/>
      <c r="C457" s="18"/>
      <c r="D457" s="13"/>
    </row>
    <row r="458" spans="1:4" ht="15.75" customHeight="1" thickBot="1" x14ac:dyDescent="0.3">
      <c r="A458" s="26"/>
      <c r="B458" s="26"/>
      <c r="C458" s="18"/>
      <c r="D458" s="13"/>
    </row>
    <row r="459" spans="1:4" ht="15.75" customHeight="1" thickBot="1" x14ac:dyDescent="0.3">
      <c r="A459" s="26"/>
      <c r="B459" s="26"/>
      <c r="C459" s="18"/>
      <c r="D459" s="13"/>
    </row>
    <row r="460" spans="1:4" ht="15.75" customHeight="1" thickBot="1" x14ac:dyDescent="0.3">
      <c r="A460" s="26"/>
      <c r="B460" s="26"/>
      <c r="C460" s="18"/>
      <c r="D460" s="13"/>
    </row>
    <row r="461" spans="1:4" ht="15.75" customHeight="1" thickBot="1" x14ac:dyDescent="0.3">
      <c r="A461" s="26"/>
      <c r="B461" s="26"/>
      <c r="C461" s="18"/>
      <c r="D461" s="13"/>
    </row>
    <row r="462" spans="1:4" ht="15.75" customHeight="1" thickBot="1" x14ac:dyDescent="0.3">
      <c r="A462" s="26"/>
      <c r="B462" s="26"/>
      <c r="C462" s="18"/>
      <c r="D462" s="13"/>
    </row>
    <row r="463" spans="1:4" ht="15.75" customHeight="1" thickBot="1" x14ac:dyDescent="0.3">
      <c r="A463" s="26"/>
      <c r="B463" s="26"/>
      <c r="C463" s="18"/>
      <c r="D463" s="13"/>
    </row>
    <row r="464" spans="1:4" ht="15.75" customHeight="1" thickBot="1" x14ac:dyDescent="0.3">
      <c r="A464" s="26"/>
      <c r="B464" s="26"/>
      <c r="C464" s="18"/>
      <c r="D464" s="13"/>
    </row>
    <row r="465" spans="1:4" ht="15.75" customHeight="1" thickBot="1" x14ac:dyDescent="0.3">
      <c r="A465" s="26"/>
      <c r="B465" s="26"/>
      <c r="C465" s="18"/>
      <c r="D465" s="13"/>
    </row>
    <row r="466" spans="1:4" ht="15.75" customHeight="1" thickBot="1" x14ac:dyDescent="0.3">
      <c r="A466" s="26"/>
      <c r="B466" s="26"/>
      <c r="C466" s="18"/>
      <c r="D466" s="13"/>
    </row>
    <row r="467" spans="1:4" ht="15.75" customHeight="1" thickBot="1" x14ac:dyDescent="0.3">
      <c r="A467" s="26"/>
      <c r="B467" s="26"/>
      <c r="C467" s="18"/>
      <c r="D467" s="13"/>
    </row>
    <row r="468" spans="1:4" ht="15.75" customHeight="1" thickBot="1" x14ac:dyDescent="0.3">
      <c r="A468" s="26"/>
      <c r="B468" s="26"/>
      <c r="C468" s="18"/>
      <c r="D468" s="13"/>
    </row>
    <row r="469" spans="1:4" ht="15.75" customHeight="1" thickBot="1" x14ac:dyDescent="0.3">
      <c r="A469" s="26"/>
      <c r="B469" s="26"/>
      <c r="C469" s="18"/>
      <c r="D469" s="13"/>
    </row>
    <row r="470" spans="1:4" ht="15.75" customHeight="1" thickBot="1" x14ac:dyDescent="0.3">
      <c r="A470" s="26"/>
      <c r="B470" s="26"/>
      <c r="C470" s="18"/>
      <c r="D470" s="13"/>
    </row>
    <row r="471" spans="1:4" ht="15.75" customHeight="1" thickBot="1" x14ac:dyDescent="0.3">
      <c r="A471" s="26"/>
      <c r="B471" s="26"/>
      <c r="C471" s="18"/>
      <c r="D471" s="13"/>
    </row>
    <row r="472" spans="1:4" ht="15.75" customHeight="1" thickBot="1" x14ac:dyDescent="0.3">
      <c r="A472" s="26"/>
      <c r="B472" s="26"/>
      <c r="C472" s="18"/>
      <c r="D472" s="13"/>
    </row>
    <row r="473" spans="1:4" ht="15.75" customHeight="1" thickBot="1" x14ac:dyDescent="0.3">
      <c r="A473" s="26"/>
      <c r="B473" s="26"/>
      <c r="C473" s="18"/>
      <c r="D473" s="13"/>
    </row>
    <row r="474" spans="1:4" ht="15.75" customHeight="1" thickBot="1" x14ac:dyDescent="0.3">
      <c r="A474" s="26"/>
      <c r="B474" s="26"/>
      <c r="C474" s="18"/>
      <c r="D474" s="13"/>
    </row>
    <row r="475" spans="1:4" ht="15.75" customHeight="1" thickBot="1" x14ac:dyDescent="0.3">
      <c r="A475" s="26"/>
      <c r="B475" s="26"/>
      <c r="C475" s="18"/>
      <c r="D475" s="13"/>
    </row>
    <row r="476" spans="1:4" ht="15.75" customHeight="1" thickBot="1" x14ac:dyDescent="0.3">
      <c r="A476" s="26"/>
      <c r="B476" s="26"/>
      <c r="C476" s="18"/>
      <c r="D476" s="13"/>
    </row>
    <row r="477" spans="1:4" ht="15.75" customHeight="1" thickBot="1" x14ac:dyDescent="0.3">
      <c r="A477" s="26"/>
      <c r="B477" s="26"/>
      <c r="C477" s="18"/>
      <c r="D477" s="13"/>
    </row>
    <row r="478" spans="1:4" ht="15.75" customHeight="1" thickBot="1" x14ac:dyDescent="0.3">
      <c r="A478" s="26"/>
      <c r="B478" s="26"/>
      <c r="C478" s="18"/>
      <c r="D478" s="13"/>
    </row>
    <row r="479" spans="1:4" ht="15.75" customHeight="1" thickBot="1" x14ac:dyDescent="0.3">
      <c r="A479" s="26"/>
      <c r="B479" s="26"/>
      <c r="C479" s="18"/>
      <c r="D479" s="13"/>
    </row>
    <row r="480" spans="1:4" ht="15.75" customHeight="1" thickBot="1" x14ac:dyDescent="0.3">
      <c r="A480" s="26"/>
      <c r="B480" s="26"/>
      <c r="C480" s="18"/>
      <c r="D480" s="13"/>
    </row>
    <row r="481" spans="1:4" ht="15.75" customHeight="1" thickBot="1" x14ac:dyDescent="0.3">
      <c r="A481" s="26"/>
      <c r="B481" s="26"/>
      <c r="C481" s="18"/>
      <c r="D481" s="13"/>
    </row>
    <row r="482" spans="1:4" ht="15.75" customHeight="1" thickBot="1" x14ac:dyDescent="0.3">
      <c r="A482" s="26"/>
      <c r="B482" s="26"/>
      <c r="C482" s="18"/>
      <c r="D482" s="13"/>
    </row>
    <row r="483" spans="1:4" ht="15.75" customHeight="1" thickBot="1" x14ac:dyDescent="0.3">
      <c r="A483" s="26"/>
      <c r="B483" s="26"/>
      <c r="C483" s="18"/>
      <c r="D483" s="13"/>
    </row>
    <row r="484" spans="1:4" ht="15.75" customHeight="1" thickBot="1" x14ac:dyDescent="0.3">
      <c r="A484" s="26"/>
      <c r="B484" s="26"/>
      <c r="C484" s="18"/>
      <c r="D484" s="13"/>
    </row>
    <row r="485" spans="1:4" ht="15.75" customHeight="1" thickBot="1" x14ac:dyDescent="0.3">
      <c r="A485" s="26"/>
      <c r="B485" s="26"/>
      <c r="C485" s="18"/>
      <c r="D485" s="13"/>
    </row>
    <row r="486" spans="1:4" ht="15.75" customHeight="1" thickBot="1" x14ac:dyDescent="0.3">
      <c r="A486" s="26"/>
      <c r="B486" s="26"/>
      <c r="C486" s="18"/>
      <c r="D486" s="13"/>
    </row>
    <row r="487" spans="1:4" ht="15.75" customHeight="1" thickBot="1" x14ac:dyDescent="0.3">
      <c r="A487" s="26"/>
      <c r="B487" s="26"/>
      <c r="C487" s="18"/>
      <c r="D487" s="13"/>
    </row>
    <row r="488" spans="1:4" ht="15.75" customHeight="1" thickBot="1" x14ac:dyDescent="0.3">
      <c r="A488" s="26"/>
      <c r="B488" s="26"/>
      <c r="C488" s="18"/>
      <c r="D488" s="13"/>
    </row>
    <row r="489" spans="1:4" ht="15.75" customHeight="1" thickBot="1" x14ac:dyDescent="0.3">
      <c r="A489" s="26"/>
      <c r="B489" s="26"/>
      <c r="C489" s="18"/>
      <c r="D489" s="13"/>
    </row>
    <row r="490" spans="1:4" ht="15.75" customHeight="1" thickBot="1" x14ac:dyDescent="0.3">
      <c r="A490" s="26"/>
      <c r="B490" s="26"/>
      <c r="C490" s="18"/>
      <c r="D490" s="13"/>
    </row>
    <row r="491" spans="1:4" ht="15.75" customHeight="1" thickBot="1" x14ac:dyDescent="0.3">
      <c r="A491" s="26"/>
      <c r="B491" s="26"/>
      <c r="C491" s="18"/>
      <c r="D491" s="13"/>
    </row>
    <row r="492" spans="1:4" ht="15.75" customHeight="1" thickBot="1" x14ac:dyDescent="0.3">
      <c r="A492" s="26"/>
      <c r="B492" s="26"/>
      <c r="C492" s="18"/>
      <c r="D492" s="13"/>
    </row>
    <row r="493" spans="1:4" ht="15.75" customHeight="1" thickBot="1" x14ac:dyDescent="0.3">
      <c r="A493" s="26"/>
      <c r="B493" s="26"/>
      <c r="C493" s="18"/>
      <c r="D493" s="13"/>
    </row>
    <row r="494" spans="1:4" ht="15.75" customHeight="1" thickBot="1" x14ac:dyDescent="0.3">
      <c r="A494" s="26"/>
      <c r="B494" s="26"/>
      <c r="C494" s="18"/>
      <c r="D494" s="13"/>
    </row>
    <row r="495" spans="1:4" ht="15.75" customHeight="1" thickBot="1" x14ac:dyDescent="0.3">
      <c r="A495" s="26"/>
      <c r="B495" s="26"/>
      <c r="C495" s="18"/>
      <c r="D495" s="13"/>
    </row>
    <row r="496" spans="1:4" ht="15.75" customHeight="1" thickBot="1" x14ac:dyDescent="0.3">
      <c r="A496" s="26"/>
      <c r="B496" s="26"/>
      <c r="C496" s="18"/>
      <c r="D496" s="13"/>
    </row>
    <row r="497" spans="1:4" ht="15.75" customHeight="1" thickBot="1" x14ac:dyDescent="0.3">
      <c r="A497" s="26"/>
      <c r="B497" s="26"/>
      <c r="C497" s="18"/>
      <c r="D497" s="13"/>
    </row>
    <row r="498" spans="1:4" ht="15.75" customHeight="1" thickBot="1" x14ac:dyDescent="0.3">
      <c r="A498" s="26"/>
      <c r="B498" s="26"/>
      <c r="C498" s="18"/>
      <c r="D498" s="13"/>
    </row>
    <row r="499" spans="1:4" ht="15.75" customHeight="1" thickBot="1" x14ac:dyDescent="0.3">
      <c r="A499" s="26"/>
      <c r="B499" s="26"/>
      <c r="C499" s="18"/>
      <c r="D499" s="13"/>
    </row>
    <row r="500" spans="1:4" ht="15.75" customHeight="1" thickBot="1" x14ac:dyDescent="0.3">
      <c r="A500" s="26"/>
      <c r="B500" s="26"/>
      <c r="C500" s="18"/>
      <c r="D500" s="13"/>
    </row>
    <row r="501" spans="1:4" ht="15.75" customHeight="1" thickBot="1" x14ac:dyDescent="0.3">
      <c r="A501" s="26"/>
      <c r="B501" s="26"/>
      <c r="C501" s="18"/>
      <c r="D501" s="13"/>
    </row>
    <row r="502" spans="1:4" ht="15.75" customHeight="1" thickBot="1" x14ac:dyDescent="0.3">
      <c r="A502" s="26"/>
      <c r="B502" s="26"/>
      <c r="C502" s="18"/>
      <c r="D502" s="13"/>
    </row>
    <row r="503" spans="1:4" ht="15.75" customHeight="1" thickBot="1" x14ac:dyDescent="0.3">
      <c r="A503" s="26"/>
      <c r="B503" s="26"/>
      <c r="C503" s="18"/>
      <c r="D503" s="13"/>
    </row>
    <row r="504" spans="1:4" ht="15.75" customHeight="1" thickBot="1" x14ac:dyDescent="0.3">
      <c r="A504" s="26"/>
      <c r="B504" s="26"/>
      <c r="C504" s="18"/>
      <c r="D504" s="13"/>
    </row>
    <row r="505" spans="1:4" ht="15.75" customHeight="1" thickBot="1" x14ac:dyDescent="0.3">
      <c r="A505" s="26"/>
      <c r="B505" s="26"/>
      <c r="C505" s="18"/>
      <c r="D505" s="13"/>
    </row>
    <row r="506" spans="1:4" ht="15.75" customHeight="1" thickBot="1" x14ac:dyDescent="0.3">
      <c r="A506" s="26"/>
      <c r="B506" s="26"/>
      <c r="C506" s="18"/>
      <c r="D506" s="13"/>
    </row>
    <row r="507" spans="1:4" ht="15.75" customHeight="1" thickBot="1" x14ac:dyDescent="0.3">
      <c r="A507" s="26"/>
      <c r="B507" s="26"/>
      <c r="C507" s="18"/>
      <c r="D507" s="13"/>
    </row>
    <row r="508" spans="1:4" ht="15.75" customHeight="1" thickBot="1" x14ac:dyDescent="0.3">
      <c r="A508" s="26"/>
      <c r="B508" s="26"/>
      <c r="C508" s="18"/>
      <c r="D508" s="13"/>
    </row>
    <row r="509" spans="1:4" ht="15.75" customHeight="1" thickBot="1" x14ac:dyDescent="0.3">
      <c r="A509" s="26"/>
      <c r="B509" s="26"/>
      <c r="C509" s="18"/>
      <c r="D509" s="13"/>
    </row>
    <row r="510" spans="1:4" ht="15.75" customHeight="1" thickBot="1" x14ac:dyDescent="0.3">
      <c r="A510" s="26"/>
      <c r="B510" s="26"/>
      <c r="C510" s="18"/>
      <c r="D510" s="13"/>
    </row>
    <row r="511" spans="1:4" ht="15.75" customHeight="1" thickBot="1" x14ac:dyDescent="0.3">
      <c r="A511" s="26"/>
      <c r="B511" s="26"/>
      <c r="C511" s="18"/>
      <c r="D511" s="13"/>
    </row>
    <row r="512" spans="1:4" ht="15.75" customHeight="1" thickBot="1" x14ac:dyDescent="0.3">
      <c r="A512" s="26"/>
      <c r="B512" s="26"/>
      <c r="C512" s="18"/>
      <c r="D512" s="13"/>
    </row>
    <row r="513" spans="1:4" ht="15.75" customHeight="1" thickBot="1" x14ac:dyDescent="0.3">
      <c r="A513" s="26"/>
      <c r="B513" s="26"/>
      <c r="C513" s="18"/>
      <c r="D513" s="13"/>
    </row>
    <row r="514" spans="1:4" ht="15.75" customHeight="1" thickBot="1" x14ac:dyDescent="0.3">
      <c r="A514" s="26"/>
      <c r="B514" s="26"/>
      <c r="C514" s="18"/>
      <c r="D514" s="13"/>
    </row>
    <row r="515" spans="1:4" ht="15.75" customHeight="1" thickBot="1" x14ac:dyDescent="0.3">
      <c r="A515" s="26"/>
      <c r="B515" s="26"/>
      <c r="C515" s="18"/>
      <c r="D515" s="13"/>
    </row>
    <row r="516" spans="1:4" ht="15.75" customHeight="1" thickBot="1" x14ac:dyDescent="0.3">
      <c r="A516" s="26"/>
      <c r="B516" s="26"/>
      <c r="C516" s="18"/>
      <c r="D516" s="13"/>
    </row>
    <row r="517" spans="1:4" ht="15.75" customHeight="1" thickBot="1" x14ac:dyDescent="0.3">
      <c r="A517" s="26"/>
      <c r="B517" s="26"/>
      <c r="C517" s="18"/>
      <c r="D517" s="13"/>
    </row>
    <row r="518" spans="1:4" ht="15.75" customHeight="1" thickBot="1" x14ac:dyDescent="0.3">
      <c r="A518" s="26"/>
      <c r="B518" s="26"/>
      <c r="C518" s="18"/>
      <c r="D518" s="13"/>
    </row>
    <row r="519" spans="1:4" ht="15.75" customHeight="1" thickBot="1" x14ac:dyDescent="0.3">
      <c r="A519" s="26"/>
      <c r="B519" s="26"/>
      <c r="C519" s="18"/>
      <c r="D519" s="13"/>
    </row>
    <row r="520" spans="1:4" ht="15.75" customHeight="1" thickBot="1" x14ac:dyDescent="0.3">
      <c r="A520" s="26"/>
      <c r="B520" s="26"/>
      <c r="C520" s="18"/>
      <c r="D520" s="13"/>
    </row>
    <row r="521" spans="1:4" ht="15.75" customHeight="1" thickBot="1" x14ac:dyDescent="0.3">
      <c r="A521" s="26"/>
      <c r="B521" s="26"/>
      <c r="C521" s="18"/>
      <c r="D521" s="13"/>
    </row>
    <row r="522" spans="1:4" ht="15.75" customHeight="1" thickBot="1" x14ac:dyDescent="0.3">
      <c r="A522" s="26"/>
      <c r="B522" s="26"/>
      <c r="C522" s="18"/>
      <c r="D522" s="13"/>
    </row>
    <row r="523" spans="1:4" ht="15.75" customHeight="1" thickBot="1" x14ac:dyDescent="0.3">
      <c r="A523" s="26"/>
      <c r="B523" s="26"/>
      <c r="C523" s="18"/>
      <c r="D523" s="13"/>
    </row>
    <row r="524" spans="1:4" ht="15.75" customHeight="1" thickBot="1" x14ac:dyDescent="0.3">
      <c r="A524" s="26"/>
      <c r="B524" s="26"/>
      <c r="C524" s="18"/>
      <c r="D524" s="13"/>
    </row>
    <row r="525" spans="1:4" ht="15.75" customHeight="1" thickBot="1" x14ac:dyDescent="0.3">
      <c r="A525" s="26"/>
      <c r="B525" s="26"/>
      <c r="C525" s="18"/>
      <c r="D525" s="13"/>
    </row>
    <row r="526" spans="1:4" ht="15.75" customHeight="1" thickBot="1" x14ac:dyDescent="0.3">
      <c r="A526" s="26"/>
      <c r="B526" s="26"/>
      <c r="C526" s="18"/>
      <c r="D526" s="13"/>
    </row>
    <row r="527" spans="1:4" ht="15.75" customHeight="1" thickBot="1" x14ac:dyDescent="0.3">
      <c r="A527" s="26"/>
      <c r="B527" s="26"/>
      <c r="C527" s="18"/>
      <c r="D527" s="13"/>
    </row>
    <row r="528" spans="1:4" ht="15.75" customHeight="1" thickBot="1" x14ac:dyDescent="0.3">
      <c r="A528" s="26"/>
      <c r="B528" s="26"/>
      <c r="C528" s="18"/>
      <c r="D528" s="13"/>
    </row>
    <row r="529" spans="1:4" ht="15.75" customHeight="1" thickBot="1" x14ac:dyDescent="0.3">
      <c r="A529" s="26"/>
      <c r="B529" s="26"/>
      <c r="C529" s="18"/>
      <c r="D529" s="13"/>
    </row>
    <row r="530" spans="1:4" ht="15.75" customHeight="1" thickBot="1" x14ac:dyDescent="0.3">
      <c r="A530" s="26"/>
      <c r="B530" s="26"/>
      <c r="C530" s="18"/>
      <c r="D530" s="13"/>
    </row>
    <row r="531" spans="1:4" ht="15.75" customHeight="1" thickBot="1" x14ac:dyDescent="0.3">
      <c r="A531" s="26"/>
      <c r="B531" s="26"/>
      <c r="C531" s="18"/>
      <c r="D531" s="13"/>
    </row>
    <row r="532" spans="1:4" ht="15.75" customHeight="1" thickBot="1" x14ac:dyDescent="0.3">
      <c r="A532" s="26"/>
      <c r="B532" s="26"/>
      <c r="C532" s="18"/>
      <c r="D532" s="13"/>
    </row>
    <row r="533" spans="1:4" ht="15.75" customHeight="1" thickBot="1" x14ac:dyDescent="0.3">
      <c r="A533" s="26"/>
      <c r="B533" s="26"/>
      <c r="C533" s="18"/>
      <c r="D533" s="13"/>
    </row>
    <row r="534" spans="1:4" ht="15.75" customHeight="1" thickBot="1" x14ac:dyDescent="0.3">
      <c r="A534" s="26"/>
      <c r="B534" s="26"/>
      <c r="C534" s="18"/>
      <c r="D534" s="13"/>
    </row>
    <row r="535" spans="1:4" ht="15.75" customHeight="1" thickBot="1" x14ac:dyDescent="0.3">
      <c r="A535" s="26"/>
      <c r="B535" s="26"/>
      <c r="C535" s="18"/>
      <c r="D535" s="13"/>
    </row>
    <row r="536" spans="1:4" ht="15.75" customHeight="1" thickBot="1" x14ac:dyDescent="0.3">
      <c r="A536" s="26"/>
      <c r="B536" s="26"/>
      <c r="C536" s="18"/>
      <c r="D536" s="13"/>
    </row>
    <row r="537" spans="1:4" ht="15.75" customHeight="1" thickBot="1" x14ac:dyDescent="0.3">
      <c r="A537" s="26"/>
      <c r="B537" s="26"/>
      <c r="C537" s="18"/>
      <c r="D537" s="13"/>
    </row>
    <row r="538" spans="1:4" ht="15.75" customHeight="1" thickBot="1" x14ac:dyDescent="0.3">
      <c r="A538" s="26"/>
      <c r="B538" s="26"/>
      <c r="C538" s="18"/>
      <c r="D538" s="13"/>
    </row>
    <row r="539" spans="1:4" ht="15.75" customHeight="1" thickBot="1" x14ac:dyDescent="0.3">
      <c r="A539" s="26"/>
      <c r="B539" s="26"/>
      <c r="C539" s="18"/>
      <c r="D539" s="13"/>
    </row>
    <row r="540" spans="1:4" ht="15.75" customHeight="1" thickBot="1" x14ac:dyDescent="0.3">
      <c r="A540" s="26"/>
      <c r="B540" s="26"/>
      <c r="C540" s="18"/>
      <c r="D540" s="13"/>
    </row>
    <row r="541" spans="1:4" ht="15.75" customHeight="1" thickBot="1" x14ac:dyDescent="0.3">
      <c r="A541" s="26"/>
      <c r="B541" s="26"/>
      <c r="C541" s="18"/>
      <c r="D541" s="13"/>
    </row>
    <row r="542" spans="1:4" ht="15.75" customHeight="1" thickBot="1" x14ac:dyDescent="0.3">
      <c r="A542" s="26"/>
      <c r="B542" s="26"/>
      <c r="C542" s="18"/>
      <c r="D542" s="13"/>
    </row>
    <row r="543" spans="1:4" ht="15.75" customHeight="1" thickBot="1" x14ac:dyDescent="0.3">
      <c r="A543" s="26"/>
      <c r="B543" s="26"/>
      <c r="C543" s="18"/>
      <c r="D543" s="13"/>
    </row>
    <row r="544" spans="1:4" ht="15.75" customHeight="1" thickBot="1" x14ac:dyDescent="0.3">
      <c r="A544" s="26"/>
      <c r="B544" s="26"/>
      <c r="C544" s="18"/>
      <c r="D544" s="13"/>
    </row>
    <row r="545" spans="1:4" ht="15.75" customHeight="1" thickBot="1" x14ac:dyDescent="0.3">
      <c r="A545" s="26"/>
      <c r="B545" s="26"/>
      <c r="C545" s="18"/>
      <c r="D545" s="13"/>
    </row>
    <row r="546" spans="1:4" ht="15.75" customHeight="1" thickBot="1" x14ac:dyDescent="0.3">
      <c r="A546" s="26"/>
      <c r="B546" s="26"/>
      <c r="C546" s="18"/>
      <c r="D546" s="13"/>
    </row>
    <row r="547" spans="1:4" ht="15.75" customHeight="1" thickBot="1" x14ac:dyDescent="0.3">
      <c r="A547" s="26"/>
      <c r="B547" s="26"/>
      <c r="C547" s="18"/>
      <c r="D547" s="13"/>
    </row>
    <row r="548" spans="1:4" ht="15.75" customHeight="1" thickBot="1" x14ac:dyDescent="0.3">
      <c r="A548" s="26"/>
      <c r="B548" s="26"/>
      <c r="C548" s="18"/>
      <c r="D548" s="13"/>
    </row>
    <row r="549" spans="1:4" ht="15.75" customHeight="1" thickBot="1" x14ac:dyDescent="0.3">
      <c r="A549" s="26"/>
      <c r="B549" s="26"/>
      <c r="C549" s="18"/>
      <c r="D549" s="13"/>
    </row>
    <row r="550" spans="1:4" ht="15.75" customHeight="1" thickBot="1" x14ac:dyDescent="0.3">
      <c r="A550" s="26"/>
      <c r="B550" s="26"/>
      <c r="C550" s="18"/>
      <c r="D550" s="13"/>
    </row>
    <row r="551" spans="1:4" ht="15.75" customHeight="1" thickBot="1" x14ac:dyDescent="0.3">
      <c r="A551" s="26"/>
      <c r="B551" s="26"/>
      <c r="C551" s="18"/>
      <c r="D551" s="13"/>
    </row>
    <row r="552" spans="1:4" ht="15.75" customHeight="1" thickBot="1" x14ac:dyDescent="0.3">
      <c r="A552" s="26"/>
      <c r="B552" s="26"/>
      <c r="C552" s="18"/>
      <c r="D552" s="13"/>
    </row>
    <row r="553" spans="1:4" ht="15.75" customHeight="1" thickBot="1" x14ac:dyDescent="0.3">
      <c r="A553" s="26"/>
      <c r="B553" s="26"/>
      <c r="C553" s="18"/>
      <c r="D553" s="13"/>
    </row>
    <row r="554" spans="1:4" ht="15.75" customHeight="1" thickBot="1" x14ac:dyDescent="0.3">
      <c r="A554" s="26"/>
      <c r="B554" s="26"/>
      <c r="C554" s="18"/>
      <c r="D554" s="13"/>
    </row>
    <row r="555" spans="1:4" ht="15.75" customHeight="1" thickBot="1" x14ac:dyDescent="0.3">
      <c r="A555" s="26"/>
      <c r="B555" s="26"/>
      <c r="C555" s="18"/>
      <c r="D555" s="13"/>
    </row>
    <row r="556" spans="1:4" ht="15.75" customHeight="1" thickBot="1" x14ac:dyDescent="0.3">
      <c r="A556" s="26"/>
      <c r="B556" s="26"/>
      <c r="C556" s="18"/>
      <c r="D556" s="13"/>
    </row>
    <row r="557" spans="1:4" ht="15.75" customHeight="1" thickBot="1" x14ac:dyDescent="0.3">
      <c r="A557" s="26"/>
      <c r="B557" s="26"/>
      <c r="C557" s="18"/>
      <c r="D557" s="13"/>
    </row>
    <row r="558" spans="1:4" ht="15.75" customHeight="1" thickBot="1" x14ac:dyDescent="0.3">
      <c r="A558" s="26"/>
      <c r="B558" s="26"/>
      <c r="C558" s="18"/>
      <c r="D558" s="13"/>
    </row>
    <row r="559" spans="1:4" ht="15.75" customHeight="1" thickBot="1" x14ac:dyDescent="0.3">
      <c r="A559" s="26"/>
      <c r="B559" s="26"/>
      <c r="C559" s="18"/>
      <c r="D559" s="13"/>
    </row>
    <row r="560" spans="1:4" ht="15.75" customHeight="1" thickBot="1" x14ac:dyDescent="0.3">
      <c r="A560" s="26"/>
      <c r="B560" s="26"/>
      <c r="C560" s="18"/>
      <c r="D560" s="13"/>
    </row>
    <row r="561" spans="1:4" ht="15.75" customHeight="1" thickBot="1" x14ac:dyDescent="0.3">
      <c r="A561" s="26"/>
      <c r="B561" s="26"/>
      <c r="C561" s="18"/>
      <c r="D561" s="13"/>
    </row>
    <row r="562" spans="1:4" ht="15.75" customHeight="1" thickBot="1" x14ac:dyDescent="0.3">
      <c r="A562" s="26"/>
      <c r="B562" s="26"/>
      <c r="C562" s="18"/>
      <c r="D562" s="13"/>
    </row>
    <row r="563" spans="1:4" ht="15.75" customHeight="1" thickBot="1" x14ac:dyDescent="0.3">
      <c r="A563" s="26"/>
      <c r="B563" s="26"/>
      <c r="C563" s="18"/>
      <c r="D563" s="13"/>
    </row>
    <row r="564" spans="1:4" ht="15.75" customHeight="1" thickBot="1" x14ac:dyDescent="0.3">
      <c r="A564" s="26"/>
      <c r="B564" s="26"/>
      <c r="C564" s="18"/>
      <c r="D564" s="13"/>
    </row>
    <row r="565" spans="1:4" ht="15.75" customHeight="1" thickBot="1" x14ac:dyDescent="0.3">
      <c r="A565" s="26"/>
      <c r="B565" s="26"/>
      <c r="C565" s="18"/>
      <c r="D565" s="13"/>
    </row>
    <row r="566" spans="1:4" ht="15.75" customHeight="1" thickBot="1" x14ac:dyDescent="0.3">
      <c r="A566" s="26"/>
      <c r="B566" s="26"/>
      <c r="C566" s="18"/>
      <c r="D566" s="13"/>
    </row>
    <row r="567" spans="1:4" ht="15.75" customHeight="1" thickBot="1" x14ac:dyDescent="0.3">
      <c r="A567" s="26"/>
      <c r="B567" s="26"/>
      <c r="C567" s="18"/>
      <c r="D567" s="13"/>
    </row>
    <row r="568" spans="1:4" ht="15.75" customHeight="1" thickBot="1" x14ac:dyDescent="0.3">
      <c r="A568" s="26"/>
      <c r="B568" s="26"/>
      <c r="C568" s="18"/>
      <c r="D568" s="13"/>
    </row>
    <row r="569" spans="1:4" ht="15.75" customHeight="1" thickBot="1" x14ac:dyDescent="0.3">
      <c r="A569" s="26"/>
      <c r="B569" s="26"/>
      <c r="C569" s="18"/>
      <c r="D569" s="13"/>
    </row>
    <row r="570" spans="1:4" ht="15.75" customHeight="1" thickBot="1" x14ac:dyDescent="0.3">
      <c r="A570" s="26"/>
      <c r="B570" s="26"/>
      <c r="C570" s="18"/>
      <c r="D570" s="13"/>
    </row>
    <row r="571" spans="1:4" ht="15.75" customHeight="1" thickBot="1" x14ac:dyDescent="0.3">
      <c r="A571" s="26"/>
      <c r="B571" s="26"/>
      <c r="C571" s="18"/>
      <c r="D571" s="13"/>
    </row>
    <row r="572" spans="1:4" ht="15.75" customHeight="1" thickBot="1" x14ac:dyDescent="0.3">
      <c r="A572" s="26"/>
      <c r="B572" s="26"/>
      <c r="C572" s="18"/>
      <c r="D572" s="13"/>
    </row>
    <row r="573" spans="1:4" ht="15.75" customHeight="1" thickBot="1" x14ac:dyDescent="0.3">
      <c r="A573" s="26"/>
      <c r="B573" s="26"/>
      <c r="C573" s="18"/>
      <c r="D573" s="13"/>
    </row>
    <row r="574" spans="1:4" ht="15.75" customHeight="1" thickBot="1" x14ac:dyDescent="0.3">
      <c r="A574" s="26"/>
      <c r="B574" s="26"/>
      <c r="C574" s="18"/>
      <c r="D574" s="13"/>
    </row>
    <row r="575" spans="1:4" ht="15.75" customHeight="1" thickBot="1" x14ac:dyDescent="0.3">
      <c r="A575" s="26"/>
      <c r="B575" s="26"/>
      <c r="C575" s="18"/>
      <c r="D575" s="13"/>
    </row>
    <row r="576" spans="1:4" ht="15.75" customHeight="1" thickBot="1" x14ac:dyDescent="0.3">
      <c r="A576" s="26"/>
      <c r="B576" s="26"/>
      <c r="C576" s="18"/>
      <c r="D576" s="13"/>
    </row>
    <row r="577" spans="1:4" ht="15.75" customHeight="1" thickBot="1" x14ac:dyDescent="0.3">
      <c r="A577" s="26"/>
      <c r="B577" s="26"/>
      <c r="C577" s="18"/>
      <c r="D577" s="13"/>
    </row>
    <row r="578" spans="1:4" ht="15.75" customHeight="1" thickBot="1" x14ac:dyDescent="0.3">
      <c r="A578" s="26"/>
      <c r="B578" s="26"/>
      <c r="C578" s="18"/>
      <c r="D578" s="13"/>
    </row>
    <row r="579" spans="1:4" ht="15.75" customHeight="1" thickBot="1" x14ac:dyDescent="0.3">
      <c r="A579" s="26"/>
      <c r="B579" s="26"/>
      <c r="C579" s="18"/>
      <c r="D579" s="13"/>
    </row>
    <row r="580" spans="1:4" ht="15.75" customHeight="1" thickBot="1" x14ac:dyDescent="0.3">
      <c r="A580" s="26"/>
      <c r="B580" s="26"/>
      <c r="C580" s="18"/>
      <c r="D580" s="13"/>
    </row>
    <row r="581" spans="1:4" ht="15.75" customHeight="1" thickBot="1" x14ac:dyDescent="0.3">
      <c r="A581" s="26"/>
      <c r="B581" s="26"/>
      <c r="C581" s="18"/>
      <c r="D581" s="13"/>
    </row>
    <row r="582" spans="1:4" ht="15.75" customHeight="1" thickBot="1" x14ac:dyDescent="0.3">
      <c r="A582" s="26"/>
      <c r="B582" s="26"/>
      <c r="C582" s="18"/>
      <c r="D582" s="13"/>
    </row>
    <row r="583" spans="1:4" ht="15.75" customHeight="1" thickBot="1" x14ac:dyDescent="0.3">
      <c r="A583" s="26"/>
      <c r="B583" s="26"/>
      <c r="C583" s="18"/>
      <c r="D583" s="13"/>
    </row>
    <row r="584" spans="1:4" ht="15.75" customHeight="1" thickBot="1" x14ac:dyDescent="0.3">
      <c r="A584" s="26"/>
      <c r="B584" s="26"/>
      <c r="C584" s="18"/>
      <c r="D584" s="13"/>
    </row>
    <row r="585" spans="1:4" ht="15.75" customHeight="1" thickBot="1" x14ac:dyDescent="0.3">
      <c r="A585" s="26"/>
      <c r="B585" s="26"/>
      <c r="C585" s="18"/>
      <c r="D585" s="13"/>
    </row>
    <row r="586" spans="1:4" ht="15.75" customHeight="1" thickBot="1" x14ac:dyDescent="0.3">
      <c r="A586" s="26"/>
      <c r="B586" s="26"/>
      <c r="C586" s="18"/>
      <c r="D586" s="13"/>
    </row>
    <row r="587" spans="1:4" ht="15.75" customHeight="1" thickBot="1" x14ac:dyDescent="0.3">
      <c r="A587" s="26"/>
      <c r="B587" s="26"/>
      <c r="C587" s="18"/>
      <c r="D587" s="13"/>
    </row>
    <row r="588" spans="1:4" ht="15.75" customHeight="1" thickBot="1" x14ac:dyDescent="0.3">
      <c r="A588" s="26"/>
      <c r="B588" s="26"/>
      <c r="C588" s="18"/>
      <c r="D588" s="13"/>
    </row>
    <row r="589" spans="1:4" ht="15.75" customHeight="1" thickBot="1" x14ac:dyDescent="0.3">
      <c r="A589" s="26"/>
      <c r="B589" s="26"/>
      <c r="C589" s="18"/>
      <c r="D589" s="13"/>
    </row>
    <row r="590" spans="1:4" ht="15.75" customHeight="1" thickBot="1" x14ac:dyDescent="0.3">
      <c r="A590" s="26"/>
      <c r="B590" s="26"/>
      <c r="C590" s="18"/>
      <c r="D590" s="13"/>
    </row>
    <row r="591" spans="1:4" ht="15.75" customHeight="1" thickBot="1" x14ac:dyDescent="0.3">
      <c r="A591" s="26"/>
      <c r="B591" s="26"/>
      <c r="C591" s="18"/>
      <c r="D591" s="13"/>
    </row>
    <row r="592" spans="1:4" ht="15.75" customHeight="1" thickBot="1" x14ac:dyDescent="0.3">
      <c r="A592" s="26"/>
      <c r="B592" s="26"/>
      <c r="C592" s="18"/>
      <c r="D592" s="13"/>
    </row>
    <row r="593" spans="1:4" ht="15.75" customHeight="1" thickBot="1" x14ac:dyDescent="0.3">
      <c r="A593" s="26"/>
      <c r="B593" s="26"/>
      <c r="C593" s="18"/>
      <c r="D593" s="13"/>
    </row>
    <row r="594" spans="1:4" ht="15.75" customHeight="1" thickBot="1" x14ac:dyDescent="0.3">
      <c r="A594" s="26"/>
      <c r="B594" s="26"/>
      <c r="C594" s="18"/>
      <c r="D594" s="13"/>
    </row>
    <row r="595" spans="1:4" ht="15.75" customHeight="1" thickBot="1" x14ac:dyDescent="0.3">
      <c r="A595" s="26"/>
      <c r="B595" s="26"/>
      <c r="C595" s="18"/>
      <c r="D595" s="13"/>
    </row>
    <row r="596" spans="1:4" ht="15.75" customHeight="1" thickBot="1" x14ac:dyDescent="0.3">
      <c r="A596" s="26"/>
      <c r="B596" s="26"/>
      <c r="C596" s="18"/>
      <c r="D596" s="13"/>
    </row>
    <row r="597" spans="1:4" ht="15.75" customHeight="1" thickBot="1" x14ac:dyDescent="0.3">
      <c r="A597" s="26"/>
      <c r="B597" s="26"/>
      <c r="C597" s="18"/>
      <c r="D597" s="13"/>
    </row>
    <row r="598" spans="1:4" ht="15.75" customHeight="1" thickBot="1" x14ac:dyDescent="0.3">
      <c r="A598" s="26"/>
      <c r="B598" s="26"/>
      <c r="C598" s="18"/>
      <c r="D598" s="13"/>
    </row>
    <row r="599" spans="1:4" ht="15.75" customHeight="1" thickBot="1" x14ac:dyDescent="0.3">
      <c r="A599" s="26"/>
      <c r="B599" s="26"/>
      <c r="C599" s="18"/>
      <c r="D599" s="13"/>
    </row>
    <row r="600" spans="1:4" ht="15.75" customHeight="1" thickBot="1" x14ac:dyDescent="0.3">
      <c r="A600" s="26"/>
      <c r="B600" s="26"/>
      <c r="C600" s="18"/>
      <c r="D600" s="13"/>
    </row>
    <row r="601" spans="1:4" ht="15.75" customHeight="1" thickBot="1" x14ac:dyDescent="0.3">
      <c r="A601" s="26"/>
      <c r="B601" s="26"/>
      <c r="C601" s="18"/>
      <c r="D601" s="13"/>
    </row>
    <row r="602" spans="1:4" ht="15.75" customHeight="1" thickBot="1" x14ac:dyDescent="0.3">
      <c r="A602" s="26"/>
      <c r="B602" s="26"/>
      <c r="C602" s="18"/>
      <c r="D602" s="13"/>
    </row>
    <row r="603" spans="1:4" ht="15.75" customHeight="1" thickBot="1" x14ac:dyDescent="0.3">
      <c r="A603" s="26"/>
      <c r="B603" s="26"/>
      <c r="C603" s="18"/>
      <c r="D603" s="13"/>
    </row>
    <row r="604" spans="1:4" ht="15.75" customHeight="1" thickBot="1" x14ac:dyDescent="0.3">
      <c r="A604" s="26"/>
      <c r="B604" s="26"/>
      <c r="C604" s="18"/>
      <c r="D604" s="13"/>
    </row>
    <row r="605" spans="1:4" ht="15.75" customHeight="1" thickBot="1" x14ac:dyDescent="0.3">
      <c r="A605" s="26"/>
      <c r="B605" s="26"/>
      <c r="C605" s="18"/>
      <c r="D605" s="13"/>
    </row>
    <row r="606" spans="1:4" ht="15.75" customHeight="1" thickBot="1" x14ac:dyDescent="0.3">
      <c r="A606" s="26"/>
      <c r="B606" s="26"/>
      <c r="C606" s="18"/>
      <c r="D606" s="13"/>
    </row>
    <row r="607" spans="1:4" ht="15.75" customHeight="1" thickBot="1" x14ac:dyDescent="0.3">
      <c r="A607" s="26"/>
      <c r="B607" s="26"/>
      <c r="C607" s="18"/>
      <c r="D607" s="13"/>
    </row>
    <row r="608" spans="1:4" ht="15.75" customHeight="1" thickBot="1" x14ac:dyDescent="0.3">
      <c r="A608" s="26"/>
      <c r="B608" s="26"/>
      <c r="C608" s="18"/>
      <c r="D608" s="13"/>
    </row>
    <row r="609" spans="1:4" ht="15.75" customHeight="1" thickBot="1" x14ac:dyDescent="0.3">
      <c r="A609" s="26"/>
      <c r="B609" s="26"/>
      <c r="C609" s="18"/>
      <c r="D609" s="13"/>
    </row>
    <row r="610" spans="1:4" ht="15.75" customHeight="1" thickBot="1" x14ac:dyDescent="0.3">
      <c r="A610" s="26"/>
      <c r="B610" s="26"/>
      <c r="C610" s="18"/>
      <c r="D610" s="13"/>
    </row>
    <row r="611" spans="1:4" ht="15.75" customHeight="1" thickBot="1" x14ac:dyDescent="0.3">
      <c r="A611" s="26"/>
      <c r="B611" s="26"/>
      <c r="C611" s="18"/>
      <c r="D611" s="13"/>
    </row>
    <row r="612" spans="1:4" ht="15.75" customHeight="1" thickBot="1" x14ac:dyDescent="0.3">
      <c r="A612" s="26"/>
      <c r="B612" s="26"/>
      <c r="C612" s="18"/>
      <c r="D612" s="13"/>
    </row>
    <row r="613" spans="1:4" ht="15.75" customHeight="1" thickBot="1" x14ac:dyDescent="0.3">
      <c r="A613" s="26"/>
      <c r="B613" s="26"/>
      <c r="C613" s="18"/>
      <c r="D613" s="13"/>
    </row>
    <row r="614" spans="1:4" ht="15.75" customHeight="1" thickBot="1" x14ac:dyDescent="0.3">
      <c r="A614" s="26"/>
      <c r="B614" s="26"/>
      <c r="C614" s="18"/>
      <c r="D614" s="13"/>
    </row>
    <row r="615" spans="1:4" ht="15.75" customHeight="1" thickBot="1" x14ac:dyDescent="0.3">
      <c r="A615" s="26"/>
      <c r="B615" s="26"/>
      <c r="C615" s="18"/>
      <c r="D615" s="13"/>
    </row>
    <row r="616" spans="1:4" ht="15.75" customHeight="1" thickBot="1" x14ac:dyDescent="0.3">
      <c r="A616" s="26"/>
      <c r="B616" s="26"/>
      <c r="C616" s="18"/>
      <c r="D616" s="13"/>
    </row>
    <row r="617" spans="1:4" ht="15.75" customHeight="1" thickBot="1" x14ac:dyDescent="0.3">
      <c r="A617" s="26"/>
      <c r="B617" s="26"/>
      <c r="C617" s="18"/>
      <c r="D617" s="13"/>
    </row>
    <row r="618" spans="1:4" ht="15.75" customHeight="1" thickBot="1" x14ac:dyDescent="0.3">
      <c r="A618" s="26"/>
      <c r="B618" s="26"/>
      <c r="C618" s="18"/>
      <c r="D618" s="13"/>
    </row>
    <row r="619" spans="1:4" ht="15.75" customHeight="1" thickBot="1" x14ac:dyDescent="0.3">
      <c r="A619" s="26"/>
      <c r="B619" s="26"/>
      <c r="C619" s="18"/>
      <c r="D619" s="13"/>
    </row>
    <row r="620" spans="1:4" ht="15.75" customHeight="1" thickBot="1" x14ac:dyDescent="0.3">
      <c r="A620" s="26"/>
      <c r="B620" s="26"/>
      <c r="C620" s="18"/>
      <c r="D620" s="13"/>
    </row>
    <row r="621" spans="1:4" ht="15.75" customHeight="1" thickBot="1" x14ac:dyDescent="0.3">
      <c r="A621" s="26"/>
      <c r="B621" s="26"/>
      <c r="C621" s="18"/>
      <c r="D621" s="13"/>
    </row>
    <row r="622" spans="1:4" ht="15.75" customHeight="1" thickBot="1" x14ac:dyDescent="0.3">
      <c r="A622" s="26"/>
      <c r="B622" s="26"/>
      <c r="C622" s="18"/>
      <c r="D622" s="13"/>
    </row>
    <row r="623" spans="1:4" ht="15.75" customHeight="1" thickBot="1" x14ac:dyDescent="0.3">
      <c r="A623" s="26"/>
      <c r="B623" s="26"/>
      <c r="C623" s="18"/>
      <c r="D623" s="13"/>
    </row>
    <row r="624" spans="1:4" ht="15.75" customHeight="1" thickBot="1" x14ac:dyDescent="0.3">
      <c r="A624" s="26"/>
      <c r="B624" s="26"/>
      <c r="C624" s="18"/>
      <c r="D624" s="13"/>
    </row>
    <row r="625" spans="1:4" ht="15.75" customHeight="1" thickBot="1" x14ac:dyDescent="0.3">
      <c r="A625" s="26"/>
      <c r="B625" s="26"/>
      <c r="C625" s="18"/>
      <c r="D625" s="13"/>
    </row>
    <row r="626" spans="1:4" ht="15.75" customHeight="1" thickBot="1" x14ac:dyDescent="0.3">
      <c r="A626" s="26"/>
      <c r="B626" s="26"/>
      <c r="C626" s="18"/>
      <c r="D626" s="13"/>
    </row>
    <row r="627" spans="1:4" ht="15.75" customHeight="1" thickBot="1" x14ac:dyDescent="0.3">
      <c r="A627" s="26"/>
      <c r="B627" s="26"/>
      <c r="C627" s="18"/>
      <c r="D627" s="13"/>
    </row>
    <row r="628" spans="1:4" ht="15.75" customHeight="1" thickBot="1" x14ac:dyDescent="0.3">
      <c r="A628" s="26"/>
      <c r="B628" s="26"/>
      <c r="C628" s="18"/>
      <c r="D628" s="13"/>
    </row>
    <row r="629" spans="1:4" ht="15.75" customHeight="1" thickBot="1" x14ac:dyDescent="0.3">
      <c r="A629" s="26"/>
      <c r="B629" s="26"/>
      <c r="C629" s="18"/>
      <c r="D629" s="13"/>
    </row>
    <row r="630" spans="1:4" ht="15.75" customHeight="1" thickBot="1" x14ac:dyDescent="0.3">
      <c r="A630" s="26"/>
      <c r="B630" s="26"/>
      <c r="C630" s="18"/>
      <c r="D630" s="13"/>
    </row>
    <row r="631" spans="1:4" ht="15.75" customHeight="1" thickBot="1" x14ac:dyDescent="0.3">
      <c r="A631" s="26"/>
      <c r="B631" s="26"/>
      <c r="C631" s="18"/>
      <c r="D631" s="13"/>
    </row>
    <row r="632" spans="1:4" ht="15.75" customHeight="1" thickBot="1" x14ac:dyDescent="0.3">
      <c r="A632" s="26"/>
      <c r="B632" s="26"/>
      <c r="C632" s="18"/>
      <c r="D632" s="13"/>
    </row>
    <row r="633" spans="1:4" ht="15.75" customHeight="1" thickBot="1" x14ac:dyDescent="0.3">
      <c r="A633" s="26"/>
      <c r="B633" s="26"/>
      <c r="C633" s="18"/>
      <c r="D633" s="13"/>
    </row>
    <row r="634" spans="1:4" ht="15.75" customHeight="1" thickBot="1" x14ac:dyDescent="0.3">
      <c r="A634" s="26"/>
      <c r="B634" s="26"/>
      <c r="C634" s="18"/>
      <c r="D634" s="13"/>
    </row>
    <row r="635" spans="1:4" ht="15.75" customHeight="1" thickBot="1" x14ac:dyDescent="0.3">
      <c r="A635" s="26"/>
      <c r="B635" s="26"/>
      <c r="C635" s="18"/>
      <c r="D635" s="13"/>
    </row>
    <row r="636" spans="1:4" ht="15.75" customHeight="1" thickBot="1" x14ac:dyDescent="0.3">
      <c r="A636" s="26"/>
      <c r="B636" s="26"/>
      <c r="C636" s="18"/>
      <c r="D636" s="13"/>
    </row>
    <row r="637" spans="1:4" ht="15.75" customHeight="1" thickBot="1" x14ac:dyDescent="0.3">
      <c r="A637" s="26"/>
      <c r="B637" s="26"/>
      <c r="C637" s="18"/>
      <c r="D637" s="13"/>
    </row>
    <row r="638" spans="1:4" ht="15.75" customHeight="1" thickBot="1" x14ac:dyDescent="0.3">
      <c r="A638" s="26"/>
      <c r="B638" s="26"/>
      <c r="C638" s="18"/>
      <c r="D638" s="13"/>
    </row>
    <row r="639" spans="1:4" ht="15.75" customHeight="1" thickBot="1" x14ac:dyDescent="0.3">
      <c r="A639" s="26"/>
      <c r="B639" s="26"/>
      <c r="C639" s="18"/>
      <c r="D639" s="13"/>
    </row>
    <row r="640" spans="1:4" ht="15.75" customHeight="1" thickBot="1" x14ac:dyDescent="0.3">
      <c r="A640" s="26"/>
      <c r="B640" s="26"/>
      <c r="C640" s="18"/>
      <c r="D640" s="13"/>
    </row>
    <row r="641" spans="1:4" ht="15.75" customHeight="1" thickBot="1" x14ac:dyDescent="0.3">
      <c r="A641" s="26"/>
      <c r="B641" s="26"/>
      <c r="C641" s="18"/>
      <c r="D641" s="13"/>
    </row>
    <row r="642" spans="1:4" ht="15.75" customHeight="1" thickBot="1" x14ac:dyDescent="0.3">
      <c r="A642" s="26"/>
      <c r="B642" s="26"/>
      <c r="C642" s="18"/>
      <c r="D642" s="13"/>
    </row>
    <row r="643" spans="1:4" ht="15.75" customHeight="1" thickBot="1" x14ac:dyDescent="0.3">
      <c r="A643" s="26"/>
      <c r="B643" s="26"/>
      <c r="C643" s="18"/>
      <c r="D643" s="13"/>
    </row>
    <row r="644" spans="1:4" ht="15.75" customHeight="1" thickBot="1" x14ac:dyDescent="0.3">
      <c r="A644" s="26"/>
      <c r="B644" s="26"/>
      <c r="C644" s="18"/>
      <c r="D644" s="13"/>
    </row>
    <row r="645" spans="1:4" ht="15.75" customHeight="1" thickBot="1" x14ac:dyDescent="0.3">
      <c r="A645" s="26"/>
      <c r="B645" s="26"/>
      <c r="C645" s="18"/>
      <c r="D645" s="13"/>
    </row>
    <row r="646" spans="1:4" ht="15.75" customHeight="1" thickBot="1" x14ac:dyDescent="0.3">
      <c r="A646" s="26"/>
      <c r="B646" s="26"/>
      <c r="C646" s="18"/>
      <c r="D646" s="13"/>
    </row>
    <row r="647" spans="1:4" ht="15.75" customHeight="1" thickBot="1" x14ac:dyDescent="0.3">
      <c r="A647" s="26"/>
      <c r="B647" s="26"/>
      <c r="C647" s="18"/>
      <c r="D647" s="13"/>
    </row>
    <row r="648" spans="1:4" ht="15.75" customHeight="1" thickBot="1" x14ac:dyDescent="0.3">
      <c r="A648" s="26"/>
      <c r="B648" s="26"/>
      <c r="C648" s="18"/>
      <c r="D648" s="13"/>
    </row>
    <row r="649" spans="1:4" ht="15.75" customHeight="1" thickBot="1" x14ac:dyDescent="0.3">
      <c r="A649" s="26"/>
      <c r="B649" s="26"/>
      <c r="C649" s="18"/>
      <c r="D649" s="13"/>
    </row>
    <row r="650" spans="1:4" ht="15.75" customHeight="1" thickBot="1" x14ac:dyDescent="0.3">
      <c r="A650" s="26"/>
      <c r="B650" s="26"/>
      <c r="C650" s="18"/>
      <c r="D650" s="13"/>
    </row>
    <row r="651" spans="1:4" ht="15.75" customHeight="1" thickBot="1" x14ac:dyDescent="0.3">
      <c r="A651" s="26"/>
      <c r="B651" s="26"/>
      <c r="C651" s="18"/>
      <c r="D651" s="13"/>
    </row>
    <row r="652" spans="1:4" ht="15.75" customHeight="1" thickBot="1" x14ac:dyDescent="0.3">
      <c r="A652" s="26"/>
      <c r="B652" s="26"/>
      <c r="C652" s="18"/>
      <c r="D652" s="13"/>
    </row>
    <row r="653" spans="1:4" ht="15.75" customHeight="1" thickBot="1" x14ac:dyDescent="0.3">
      <c r="A653" s="26"/>
      <c r="B653" s="26"/>
      <c r="C653" s="18"/>
      <c r="D653" s="13"/>
    </row>
    <row r="654" spans="1:4" ht="15.75" customHeight="1" thickBot="1" x14ac:dyDescent="0.3">
      <c r="A654" s="26"/>
      <c r="B654" s="26"/>
      <c r="C654" s="18"/>
      <c r="D654" s="13"/>
    </row>
    <row r="655" spans="1:4" ht="15.75" customHeight="1" thickBot="1" x14ac:dyDescent="0.3">
      <c r="A655" s="26"/>
      <c r="B655" s="26"/>
      <c r="C655" s="18"/>
      <c r="D655" s="13"/>
    </row>
    <row r="656" spans="1:4" ht="15.75" customHeight="1" thickBot="1" x14ac:dyDescent="0.3">
      <c r="A656" s="26"/>
      <c r="B656" s="26"/>
      <c r="C656" s="18"/>
      <c r="D656" s="13"/>
    </row>
    <row r="657" spans="1:4" ht="15.75" customHeight="1" thickBot="1" x14ac:dyDescent="0.3">
      <c r="A657" s="26"/>
      <c r="B657" s="26"/>
      <c r="C657" s="18"/>
      <c r="D657" s="13"/>
    </row>
    <row r="658" spans="1:4" ht="15.75" customHeight="1" thickBot="1" x14ac:dyDescent="0.3">
      <c r="A658" s="26"/>
      <c r="B658" s="26"/>
      <c r="C658" s="18"/>
      <c r="D658" s="13"/>
    </row>
    <row r="659" spans="1:4" ht="15.75" customHeight="1" thickBot="1" x14ac:dyDescent="0.3">
      <c r="A659" s="26"/>
      <c r="B659" s="26"/>
      <c r="C659" s="18"/>
      <c r="D659" s="13"/>
    </row>
    <row r="660" spans="1:4" ht="15.75" customHeight="1" thickBot="1" x14ac:dyDescent="0.3">
      <c r="A660" s="26"/>
      <c r="B660" s="26"/>
      <c r="C660" s="18"/>
      <c r="D660" s="13"/>
    </row>
    <row r="661" spans="1:4" ht="15.75" customHeight="1" thickBot="1" x14ac:dyDescent="0.3">
      <c r="A661" s="26"/>
      <c r="B661" s="26"/>
      <c r="C661" s="18"/>
      <c r="D661" s="13"/>
    </row>
    <row r="662" spans="1:4" ht="15.75" customHeight="1" thickBot="1" x14ac:dyDescent="0.3">
      <c r="A662" s="26"/>
      <c r="B662" s="26"/>
      <c r="C662" s="18"/>
      <c r="D662" s="13"/>
    </row>
    <row r="663" spans="1:4" ht="15.75" customHeight="1" thickBot="1" x14ac:dyDescent="0.3">
      <c r="A663" s="26"/>
      <c r="B663" s="26"/>
      <c r="C663" s="18"/>
      <c r="D663" s="13"/>
    </row>
    <row r="664" spans="1:4" ht="15.75" customHeight="1" thickBot="1" x14ac:dyDescent="0.3">
      <c r="A664" s="26"/>
      <c r="B664" s="26"/>
      <c r="C664" s="18"/>
      <c r="D664" s="13"/>
    </row>
    <row r="665" spans="1:4" ht="15.75" customHeight="1" thickBot="1" x14ac:dyDescent="0.3">
      <c r="A665" s="26"/>
      <c r="B665" s="26"/>
      <c r="C665" s="18"/>
      <c r="D665" s="13"/>
    </row>
    <row r="666" spans="1:4" ht="15.75" customHeight="1" thickBot="1" x14ac:dyDescent="0.3">
      <c r="A666" s="26"/>
      <c r="B666" s="26"/>
      <c r="C666" s="18"/>
      <c r="D666" s="13"/>
    </row>
    <row r="667" spans="1:4" ht="15.75" customHeight="1" thickBot="1" x14ac:dyDescent="0.3">
      <c r="A667" s="26"/>
      <c r="B667" s="26"/>
      <c r="C667" s="18"/>
      <c r="D667" s="13"/>
    </row>
    <row r="668" spans="1:4" ht="15.75" customHeight="1" thickBot="1" x14ac:dyDescent="0.3">
      <c r="A668" s="26"/>
      <c r="B668" s="26"/>
      <c r="C668" s="18"/>
      <c r="D668" s="13"/>
    </row>
    <row r="669" spans="1:4" ht="15.75" customHeight="1" thickBot="1" x14ac:dyDescent="0.3">
      <c r="A669" s="26"/>
      <c r="B669" s="26"/>
      <c r="C669" s="18"/>
      <c r="D669" s="13"/>
    </row>
    <row r="670" spans="1:4" ht="15.75" customHeight="1" thickBot="1" x14ac:dyDescent="0.3">
      <c r="A670" s="26"/>
      <c r="B670" s="26"/>
      <c r="C670" s="18"/>
      <c r="D670" s="13"/>
    </row>
    <row r="671" spans="1:4" ht="15.75" customHeight="1" thickBot="1" x14ac:dyDescent="0.3">
      <c r="A671" s="26"/>
      <c r="B671" s="26"/>
      <c r="C671" s="18"/>
      <c r="D671" s="13"/>
    </row>
    <row r="672" spans="1:4" ht="15.75" customHeight="1" thickBot="1" x14ac:dyDescent="0.3">
      <c r="A672" s="26"/>
      <c r="B672" s="26"/>
      <c r="C672" s="18"/>
      <c r="D672" s="13"/>
    </row>
    <row r="673" spans="1:4" ht="15.75" customHeight="1" thickBot="1" x14ac:dyDescent="0.3">
      <c r="A673" s="26"/>
      <c r="B673" s="26"/>
      <c r="C673" s="18"/>
      <c r="D673" s="13"/>
    </row>
    <row r="674" spans="1:4" ht="15.75" customHeight="1" thickBot="1" x14ac:dyDescent="0.3">
      <c r="A674" s="26"/>
      <c r="B674" s="26"/>
      <c r="C674" s="18"/>
      <c r="D674" s="13"/>
    </row>
    <row r="675" spans="1:4" ht="15.75" customHeight="1" thickBot="1" x14ac:dyDescent="0.3">
      <c r="A675" s="26"/>
      <c r="B675" s="26"/>
      <c r="C675" s="18"/>
      <c r="D675" s="13"/>
    </row>
    <row r="676" spans="1:4" ht="15.75" customHeight="1" thickBot="1" x14ac:dyDescent="0.3">
      <c r="A676" s="26"/>
      <c r="B676" s="26"/>
      <c r="C676" s="18"/>
      <c r="D676" s="13"/>
    </row>
    <row r="677" spans="1:4" ht="15.75" customHeight="1" thickBot="1" x14ac:dyDescent="0.3">
      <c r="A677" s="26"/>
      <c r="B677" s="26"/>
      <c r="C677" s="18"/>
      <c r="D677" s="13"/>
    </row>
    <row r="678" spans="1:4" ht="15.75" customHeight="1" thickBot="1" x14ac:dyDescent="0.3">
      <c r="A678" s="26"/>
      <c r="B678" s="26"/>
      <c r="C678" s="18"/>
      <c r="D678" s="13"/>
    </row>
    <row r="679" spans="1:4" ht="15.75" customHeight="1" thickBot="1" x14ac:dyDescent="0.3">
      <c r="A679" s="26"/>
      <c r="B679" s="26"/>
      <c r="C679" s="18"/>
      <c r="D679" s="13"/>
    </row>
    <row r="680" spans="1:4" ht="15.75" customHeight="1" thickBot="1" x14ac:dyDescent="0.3">
      <c r="A680" s="26"/>
      <c r="B680" s="26"/>
      <c r="C680" s="18"/>
      <c r="D680" s="13"/>
    </row>
    <row r="681" spans="1:4" ht="15.75" customHeight="1" thickBot="1" x14ac:dyDescent="0.3">
      <c r="A681" s="26"/>
      <c r="B681" s="26"/>
      <c r="C681" s="18"/>
      <c r="D681" s="13"/>
    </row>
    <row r="682" spans="1:4" ht="15.75" customHeight="1" thickBot="1" x14ac:dyDescent="0.3">
      <c r="A682" s="26"/>
      <c r="B682" s="26"/>
      <c r="C682" s="18"/>
      <c r="D682" s="13"/>
    </row>
    <row r="683" spans="1:4" ht="15.75" customHeight="1" thickBot="1" x14ac:dyDescent="0.3">
      <c r="A683" s="26"/>
      <c r="B683" s="26"/>
      <c r="C683" s="18"/>
      <c r="D683" s="13"/>
    </row>
    <row r="684" spans="1:4" ht="15.75" customHeight="1" thickBot="1" x14ac:dyDescent="0.3">
      <c r="A684" s="26"/>
      <c r="B684" s="26"/>
      <c r="C684" s="18"/>
      <c r="D684" s="13"/>
    </row>
    <row r="685" spans="1:4" ht="15.75" customHeight="1" thickBot="1" x14ac:dyDescent="0.3">
      <c r="A685" s="26"/>
      <c r="B685" s="26"/>
      <c r="C685" s="18"/>
      <c r="D685" s="13"/>
    </row>
    <row r="686" spans="1:4" ht="15.75" customHeight="1" thickBot="1" x14ac:dyDescent="0.3">
      <c r="A686" s="26"/>
      <c r="B686" s="26"/>
      <c r="C686" s="18"/>
      <c r="D686" s="13"/>
    </row>
    <row r="687" spans="1:4" ht="15.75" customHeight="1" thickBot="1" x14ac:dyDescent="0.3">
      <c r="A687" s="26"/>
      <c r="B687" s="26"/>
      <c r="C687" s="18"/>
      <c r="D687" s="13"/>
    </row>
    <row r="688" spans="1:4" ht="15.75" customHeight="1" thickBot="1" x14ac:dyDescent="0.3">
      <c r="A688" s="26"/>
      <c r="B688" s="26"/>
      <c r="C688" s="18"/>
      <c r="D688" s="13"/>
    </row>
    <row r="689" spans="1:4" ht="15.75" customHeight="1" thickBot="1" x14ac:dyDescent="0.3">
      <c r="A689" s="26"/>
      <c r="B689" s="26"/>
      <c r="C689" s="18"/>
      <c r="D689" s="13"/>
    </row>
    <row r="690" spans="1:4" ht="15.75" customHeight="1" thickBot="1" x14ac:dyDescent="0.3">
      <c r="A690" s="26"/>
      <c r="B690" s="26"/>
      <c r="C690" s="18"/>
      <c r="D690" s="13"/>
    </row>
    <row r="691" spans="1:4" ht="15.75" customHeight="1" thickBot="1" x14ac:dyDescent="0.3">
      <c r="A691" s="26"/>
      <c r="B691" s="26"/>
      <c r="C691" s="18"/>
      <c r="D691" s="13"/>
    </row>
    <row r="692" spans="1:4" ht="15.75" customHeight="1" thickBot="1" x14ac:dyDescent="0.3">
      <c r="A692" s="26"/>
      <c r="B692" s="26"/>
      <c r="C692" s="18"/>
      <c r="D692" s="13"/>
    </row>
    <row r="693" spans="1:4" ht="15.75" customHeight="1" thickBot="1" x14ac:dyDescent="0.3">
      <c r="A693" s="26"/>
      <c r="B693" s="26"/>
      <c r="C693" s="18"/>
      <c r="D693" s="13"/>
    </row>
    <row r="694" spans="1:4" ht="15.75" customHeight="1" thickBot="1" x14ac:dyDescent="0.3">
      <c r="A694" s="26"/>
      <c r="B694" s="26"/>
      <c r="C694" s="18"/>
      <c r="D694" s="13"/>
    </row>
    <row r="695" spans="1:4" ht="15.75" customHeight="1" thickBot="1" x14ac:dyDescent="0.3">
      <c r="A695" s="26"/>
      <c r="B695" s="26"/>
      <c r="C695" s="18"/>
      <c r="D695" s="13"/>
    </row>
    <row r="696" spans="1:4" ht="15.75" customHeight="1" thickBot="1" x14ac:dyDescent="0.3">
      <c r="A696" s="26"/>
      <c r="B696" s="26"/>
      <c r="C696" s="18"/>
      <c r="D696" s="13"/>
    </row>
    <row r="697" spans="1:4" ht="15.75" customHeight="1" thickBot="1" x14ac:dyDescent="0.3">
      <c r="A697" s="26"/>
      <c r="B697" s="26"/>
      <c r="C697" s="18"/>
      <c r="D697" s="13"/>
    </row>
    <row r="698" spans="1:4" ht="15.75" customHeight="1" thickBot="1" x14ac:dyDescent="0.3">
      <c r="A698" s="26"/>
      <c r="B698" s="26"/>
      <c r="C698" s="18"/>
      <c r="D698" s="13"/>
    </row>
    <row r="699" spans="1:4" ht="15.75" customHeight="1" thickBot="1" x14ac:dyDescent="0.3">
      <c r="A699" s="26"/>
      <c r="B699" s="26"/>
      <c r="C699" s="18"/>
      <c r="D699" s="13"/>
    </row>
    <row r="700" spans="1:4" ht="15.75" customHeight="1" thickBot="1" x14ac:dyDescent="0.3">
      <c r="A700" s="26"/>
      <c r="B700" s="26"/>
      <c r="C700" s="18"/>
      <c r="D700" s="13"/>
    </row>
    <row r="701" spans="1:4" ht="15.75" customHeight="1" thickBot="1" x14ac:dyDescent="0.3">
      <c r="A701" s="26"/>
      <c r="B701" s="26"/>
      <c r="C701" s="18"/>
      <c r="D701" s="13"/>
    </row>
    <row r="702" spans="1:4" ht="15.75" customHeight="1" thickBot="1" x14ac:dyDescent="0.3">
      <c r="A702" s="26"/>
      <c r="B702" s="26"/>
      <c r="C702" s="18"/>
      <c r="D702" s="13"/>
    </row>
    <row r="703" spans="1:4" ht="15.75" customHeight="1" thickBot="1" x14ac:dyDescent="0.3">
      <c r="A703" s="26"/>
      <c r="B703" s="26"/>
      <c r="C703" s="18"/>
      <c r="D703" s="13"/>
    </row>
    <row r="704" spans="1:4" ht="15.75" customHeight="1" thickBot="1" x14ac:dyDescent="0.3">
      <c r="A704" s="26"/>
      <c r="B704" s="26"/>
      <c r="C704" s="18"/>
      <c r="D704" s="13"/>
    </row>
    <row r="705" spans="1:4" ht="15.75" customHeight="1" thickBot="1" x14ac:dyDescent="0.3">
      <c r="A705" s="26"/>
      <c r="B705" s="26"/>
      <c r="C705" s="18"/>
      <c r="D705" s="13"/>
    </row>
    <row r="706" spans="1:4" ht="15.75" customHeight="1" thickBot="1" x14ac:dyDescent="0.3">
      <c r="A706" s="26"/>
      <c r="B706" s="26"/>
      <c r="C706" s="18"/>
      <c r="D706" s="13"/>
    </row>
    <row r="707" spans="1:4" ht="15.75" customHeight="1" thickBot="1" x14ac:dyDescent="0.3">
      <c r="A707" s="26"/>
      <c r="B707" s="26"/>
      <c r="C707" s="18"/>
      <c r="D707" s="13"/>
    </row>
    <row r="708" spans="1:4" ht="15.75" customHeight="1" thickBot="1" x14ac:dyDescent="0.3">
      <c r="A708" s="26"/>
      <c r="B708" s="26"/>
      <c r="C708" s="18"/>
      <c r="D708" s="13"/>
    </row>
    <row r="709" spans="1:4" ht="15.75" customHeight="1" thickBot="1" x14ac:dyDescent="0.3">
      <c r="A709" s="26"/>
      <c r="B709" s="26"/>
      <c r="C709" s="18"/>
      <c r="D709" s="13"/>
    </row>
    <row r="710" spans="1:4" ht="15.75" customHeight="1" thickBot="1" x14ac:dyDescent="0.3">
      <c r="A710" s="26"/>
      <c r="B710" s="26"/>
      <c r="C710" s="18"/>
      <c r="D710" s="13"/>
    </row>
    <row r="711" spans="1:4" ht="15.75" customHeight="1" thickBot="1" x14ac:dyDescent="0.3">
      <c r="A711" s="26"/>
      <c r="B711" s="26"/>
      <c r="C711" s="18"/>
      <c r="D711" s="13"/>
    </row>
    <row r="712" spans="1:4" ht="15.75" customHeight="1" thickBot="1" x14ac:dyDescent="0.3">
      <c r="A712" s="26"/>
      <c r="B712" s="26"/>
      <c r="C712" s="18"/>
      <c r="D712" s="13"/>
    </row>
    <row r="713" spans="1:4" ht="15.75" customHeight="1" thickBot="1" x14ac:dyDescent="0.3">
      <c r="A713" s="26"/>
      <c r="B713" s="26"/>
      <c r="C713" s="18"/>
      <c r="D713" s="13"/>
    </row>
    <row r="714" spans="1:4" ht="15.75" customHeight="1" thickBot="1" x14ac:dyDescent="0.3">
      <c r="A714" s="26"/>
      <c r="B714" s="26"/>
      <c r="C714" s="18"/>
      <c r="D714" s="13"/>
    </row>
    <row r="715" spans="1:4" ht="15.75" customHeight="1" thickBot="1" x14ac:dyDescent="0.3">
      <c r="A715" s="26"/>
      <c r="B715" s="26"/>
      <c r="C715" s="18"/>
      <c r="D715" s="13"/>
    </row>
    <row r="716" spans="1:4" ht="15.75" customHeight="1" thickBot="1" x14ac:dyDescent="0.3">
      <c r="A716" s="26"/>
      <c r="B716" s="26"/>
      <c r="C716" s="18"/>
      <c r="D716" s="13"/>
    </row>
    <row r="717" spans="1:4" ht="15.75" customHeight="1" thickBot="1" x14ac:dyDescent="0.3">
      <c r="A717" s="26"/>
      <c r="B717" s="26"/>
      <c r="C717" s="18"/>
      <c r="D717" s="13"/>
    </row>
    <row r="718" spans="1:4" ht="15.75" customHeight="1" thickBot="1" x14ac:dyDescent="0.3">
      <c r="A718" s="26"/>
      <c r="B718" s="26"/>
      <c r="C718" s="18"/>
      <c r="D718" s="13"/>
    </row>
    <row r="719" spans="1:4" ht="15.75" customHeight="1" thickBot="1" x14ac:dyDescent="0.3">
      <c r="A719" s="26"/>
      <c r="B719" s="26"/>
      <c r="C719" s="18"/>
      <c r="D719" s="13"/>
    </row>
    <row r="720" spans="1:4" ht="15.75" customHeight="1" thickBot="1" x14ac:dyDescent="0.3">
      <c r="A720" s="26"/>
      <c r="B720" s="26"/>
      <c r="C720" s="18"/>
      <c r="D720" s="13"/>
    </row>
    <row r="721" spans="1:4" ht="15.75" customHeight="1" thickBot="1" x14ac:dyDescent="0.3">
      <c r="A721" s="26"/>
      <c r="B721" s="26"/>
      <c r="C721" s="18"/>
      <c r="D721" s="13"/>
    </row>
    <row r="722" spans="1:4" ht="15.75" customHeight="1" thickBot="1" x14ac:dyDescent="0.3">
      <c r="A722" s="26"/>
      <c r="B722" s="26"/>
      <c r="C722" s="18"/>
      <c r="D722" s="13"/>
    </row>
    <row r="723" spans="1:4" ht="15.75" customHeight="1" thickBot="1" x14ac:dyDescent="0.3">
      <c r="A723" s="26"/>
      <c r="B723" s="26"/>
      <c r="C723" s="18"/>
      <c r="D723" s="13"/>
    </row>
    <row r="724" spans="1:4" ht="15.75" customHeight="1" thickBot="1" x14ac:dyDescent="0.3">
      <c r="A724" s="26"/>
      <c r="B724" s="26"/>
      <c r="C724" s="18"/>
      <c r="D724" s="13"/>
    </row>
    <row r="725" spans="1:4" ht="15.75" customHeight="1" thickBot="1" x14ac:dyDescent="0.3">
      <c r="A725" s="26"/>
      <c r="B725" s="26"/>
      <c r="C725" s="18"/>
      <c r="D725" s="13"/>
    </row>
    <row r="726" spans="1:4" ht="15.75" customHeight="1" thickBot="1" x14ac:dyDescent="0.3">
      <c r="A726" s="26"/>
      <c r="B726" s="26"/>
      <c r="C726" s="18"/>
      <c r="D726" s="13"/>
    </row>
    <row r="727" spans="1:4" ht="15.75" customHeight="1" thickBot="1" x14ac:dyDescent="0.3">
      <c r="A727" s="26"/>
      <c r="B727" s="26"/>
      <c r="C727" s="18"/>
      <c r="D727" s="13"/>
    </row>
    <row r="728" spans="1:4" ht="15.75" customHeight="1" thickBot="1" x14ac:dyDescent="0.3">
      <c r="A728" s="26"/>
      <c r="B728" s="26"/>
      <c r="C728" s="18"/>
      <c r="D728" s="13"/>
    </row>
    <row r="729" spans="1:4" ht="15.75" customHeight="1" thickBot="1" x14ac:dyDescent="0.3">
      <c r="A729" s="26"/>
      <c r="B729" s="26"/>
      <c r="C729" s="18"/>
      <c r="D729" s="13"/>
    </row>
    <row r="730" spans="1:4" ht="15.75" customHeight="1" thickBot="1" x14ac:dyDescent="0.3">
      <c r="A730" s="26"/>
      <c r="B730" s="26"/>
      <c r="C730" s="18"/>
      <c r="D730" s="13"/>
    </row>
    <row r="731" spans="1:4" ht="15.75" customHeight="1" thickBot="1" x14ac:dyDescent="0.3">
      <c r="A731" s="26"/>
      <c r="B731" s="26"/>
      <c r="C731" s="18"/>
      <c r="D731" s="13"/>
    </row>
    <row r="732" spans="1:4" ht="15.75" customHeight="1" thickBot="1" x14ac:dyDescent="0.3">
      <c r="A732" s="26"/>
      <c r="B732" s="26"/>
      <c r="C732" s="18"/>
      <c r="D732" s="13"/>
    </row>
    <row r="733" spans="1:4" ht="15.75" customHeight="1" thickBot="1" x14ac:dyDescent="0.3">
      <c r="A733" s="26"/>
      <c r="B733" s="26"/>
      <c r="C733" s="18"/>
      <c r="D733" s="13"/>
    </row>
    <row r="734" spans="1:4" ht="15.75" customHeight="1" thickBot="1" x14ac:dyDescent="0.3">
      <c r="A734" s="26"/>
      <c r="B734" s="26"/>
      <c r="C734" s="18"/>
      <c r="D734" s="13"/>
    </row>
    <row r="735" spans="1:4" ht="15.75" customHeight="1" thickBot="1" x14ac:dyDescent="0.3">
      <c r="A735" s="26"/>
      <c r="B735" s="26"/>
      <c r="C735" s="18"/>
      <c r="D735" s="13"/>
    </row>
    <row r="736" spans="1:4" ht="15.75" customHeight="1" thickBot="1" x14ac:dyDescent="0.3">
      <c r="A736" s="26"/>
      <c r="B736" s="26"/>
      <c r="C736" s="18"/>
      <c r="D736" s="13"/>
    </row>
    <row r="737" spans="1:4" ht="15.75" customHeight="1" thickBot="1" x14ac:dyDescent="0.3">
      <c r="A737" s="26"/>
      <c r="B737" s="26"/>
      <c r="C737" s="18"/>
      <c r="D737" s="13"/>
    </row>
    <row r="738" spans="1:4" ht="15.75" customHeight="1" thickBot="1" x14ac:dyDescent="0.3">
      <c r="A738" s="26"/>
      <c r="B738" s="26"/>
      <c r="C738" s="18"/>
      <c r="D738" s="13"/>
    </row>
    <row r="739" spans="1:4" ht="15.75" customHeight="1" thickBot="1" x14ac:dyDescent="0.3">
      <c r="A739" s="26"/>
      <c r="B739" s="26"/>
      <c r="C739" s="18"/>
      <c r="D739" s="13"/>
    </row>
    <row r="740" spans="1:4" ht="15.75" customHeight="1" thickBot="1" x14ac:dyDescent="0.3">
      <c r="A740" s="26"/>
      <c r="B740" s="26"/>
      <c r="C740" s="18"/>
      <c r="D740" s="13"/>
    </row>
    <row r="741" spans="1:4" ht="15.75" customHeight="1" thickBot="1" x14ac:dyDescent="0.3">
      <c r="A741" s="26"/>
      <c r="B741" s="26"/>
      <c r="C741" s="18"/>
      <c r="D741" s="13"/>
    </row>
    <row r="742" spans="1:4" ht="15.75" customHeight="1" thickBot="1" x14ac:dyDescent="0.3">
      <c r="A742" s="26"/>
      <c r="B742" s="26"/>
      <c r="C742" s="18"/>
      <c r="D742" s="13"/>
    </row>
    <row r="743" spans="1:4" ht="15.75" customHeight="1" thickBot="1" x14ac:dyDescent="0.3">
      <c r="A743" s="26"/>
      <c r="B743" s="26"/>
      <c r="C743" s="18"/>
      <c r="D743" s="13"/>
    </row>
    <row r="744" spans="1:4" ht="15.75" customHeight="1" thickBot="1" x14ac:dyDescent="0.3">
      <c r="A744" s="26"/>
      <c r="B744" s="26"/>
      <c r="C744" s="18"/>
      <c r="D744" s="13"/>
    </row>
    <row r="745" spans="1:4" ht="15.75" customHeight="1" thickBot="1" x14ac:dyDescent="0.3">
      <c r="A745" s="26"/>
      <c r="B745" s="26"/>
      <c r="C745" s="18"/>
      <c r="D745" s="13"/>
    </row>
    <row r="746" spans="1:4" ht="15.75" customHeight="1" thickBot="1" x14ac:dyDescent="0.3">
      <c r="A746" s="26"/>
      <c r="B746" s="26"/>
      <c r="C746" s="18"/>
      <c r="D746" s="13"/>
    </row>
    <row r="747" spans="1:4" ht="15.75" customHeight="1" thickBot="1" x14ac:dyDescent="0.3">
      <c r="A747" s="26"/>
      <c r="B747" s="26"/>
      <c r="C747" s="18"/>
      <c r="D747" s="13"/>
    </row>
    <row r="748" spans="1:4" ht="15.75" customHeight="1" thickBot="1" x14ac:dyDescent="0.3">
      <c r="A748" s="26"/>
      <c r="B748" s="26"/>
      <c r="C748" s="18"/>
      <c r="D748" s="13"/>
    </row>
    <row r="749" spans="1:4" ht="15.75" customHeight="1" thickBot="1" x14ac:dyDescent="0.3">
      <c r="A749" s="26"/>
      <c r="B749" s="26"/>
      <c r="C749" s="18"/>
      <c r="D749" s="13"/>
    </row>
    <row r="750" spans="1:4" ht="15.75" customHeight="1" thickBot="1" x14ac:dyDescent="0.3">
      <c r="A750" s="26"/>
      <c r="B750" s="26"/>
      <c r="C750" s="18"/>
      <c r="D750" s="13"/>
    </row>
    <row r="751" spans="1:4" ht="15.75" customHeight="1" thickBot="1" x14ac:dyDescent="0.3">
      <c r="A751" s="26"/>
      <c r="B751" s="26"/>
      <c r="C751" s="18"/>
      <c r="D751" s="13"/>
    </row>
    <row r="752" spans="1:4" ht="15.75" customHeight="1" thickBot="1" x14ac:dyDescent="0.3">
      <c r="A752" s="26"/>
      <c r="B752" s="26"/>
      <c r="C752" s="18"/>
      <c r="D752" s="13"/>
    </row>
    <row r="753" spans="1:4" ht="15.75" customHeight="1" thickBot="1" x14ac:dyDescent="0.3">
      <c r="A753" s="26"/>
      <c r="B753" s="26"/>
      <c r="C753" s="18"/>
      <c r="D753" s="13"/>
    </row>
    <row r="754" spans="1:4" ht="15.75" customHeight="1" thickBot="1" x14ac:dyDescent="0.3">
      <c r="A754" s="26"/>
      <c r="B754" s="26"/>
      <c r="C754" s="18"/>
      <c r="D754" s="13"/>
    </row>
    <row r="755" spans="1:4" ht="15.75" customHeight="1" thickBot="1" x14ac:dyDescent="0.3">
      <c r="A755" s="26"/>
      <c r="B755" s="26"/>
      <c r="C755" s="18"/>
      <c r="D755" s="13"/>
    </row>
    <row r="756" spans="1:4" ht="15.75" customHeight="1" thickBot="1" x14ac:dyDescent="0.3">
      <c r="A756" s="26"/>
      <c r="B756" s="26"/>
      <c r="C756" s="18"/>
      <c r="D756" s="13"/>
    </row>
    <row r="757" spans="1:4" ht="15.75" customHeight="1" thickBot="1" x14ac:dyDescent="0.3">
      <c r="A757" s="26"/>
      <c r="B757" s="26"/>
      <c r="C757" s="18"/>
      <c r="D757" s="13"/>
    </row>
    <row r="758" spans="1:4" ht="15.75" customHeight="1" thickBot="1" x14ac:dyDescent="0.3">
      <c r="A758" s="26"/>
      <c r="B758" s="26"/>
      <c r="C758" s="18"/>
      <c r="D758" s="13"/>
    </row>
    <row r="759" spans="1:4" ht="15.75" customHeight="1" thickBot="1" x14ac:dyDescent="0.3">
      <c r="A759" s="26"/>
      <c r="B759" s="26"/>
      <c r="C759" s="18"/>
      <c r="D759" s="13"/>
    </row>
    <row r="760" spans="1:4" ht="15.75" customHeight="1" thickBot="1" x14ac:dyDescent="0.3">
      <c r="A760" s="26"/>
      <c r="B760" s="26"/>
      <c r="C760" s="18"/>
      <c r="D760" s="13"/>
    </row>
    <row r="761" spans="1:4" ht="15.75" customHeight="1" thickBot="1" x14ac:dyDescent="0.3">
      <c r="A761" s="26"/>
      <c r="B761" s="26"/>
      <c r="C761" s="18"/>
      <c r="D761" s="13"/>
    </row>
    <row r="762" spans="1:4" ht="15.75" customHeight="1" thickBot="1" x14ac:dyDescent="0.3">
      <c r="A762" s="26"/>
      <c r="B762" s="26"/>
      <c r="C762" s="18"/>
      <c r="D762" s="13"/>
    </row>
    <row r="763" spans="1:4" ht="15.75" customHeight="1" thickBot="1" x14ac:dyDescent="0.3">
      <c r="A763" s="26"/>
      <c r="B763" s="26"/>
      <c r="C763" s="18"/>
      <c r="D763" s="13"/>
    </row>
    <row r="764" spans="1:4" ht="15.75" customHeight="1" thickBot="1" x14ac:dyDescent="0.3">
      <c r="A764" s="26"/>
      <c r="B764" s="26"/>
      <c r="C764" s="18"/>
      <c r="D764" s="13"/>
    </row>
    <row r="765" spans="1:4" ht="15.75" customHeight="1" thickBot="1" x14ac:dyDescent="0.3">
      <c r="A765" s="26"/>
      <c r="B765" s="26"/>
      <c r="C765" s="18"/>
      <c r="D765" s="13"/>
    </row>
    <row r="766" spans="1:4" ht="15.75" customHeight="1" thickBot="1" x14ac:dyDescent="0.3">
      <c r="A766" s="26"/>
      <c r="B766" s="26"/>
      <c r="C766" s="18"/>
      <c r="D766" s="13"/>
    </row>
    <row r="767" spans="1:4" ht="15.75" customHeight="1" thickBot="1" x14ac:dyDescent="0.3">
      <c r="A767" s="26"/>
      <c r="B767" s="26"/>
      <c r="C767" s="18"/>
      <c r="D767" s="13"/>
    </row>
    <row r="768" spans="1:4" ht="15.75" customHeight="1" thickBot="1" x14ac:dyDescent="0.3">
      <c r="A768" s="26"/>
      <c r="B768" s="26"/>
      <c r="C768" s="18"/>
      <c r="D768" s="13"/>
    </row>
    <row r="769" spans="1:4" ht="15.75" customHeight="1" thickBot="1" x14ac:dyDescent="0.3">
      <c r="A769" s="26"/>
      <c r="B769" s="26"/>
      <c r="C769" s="18"/>
      <c r="D769" s="13"/>
    </row>
    <row r="770" spans="1:4" ht="15.75" customHeight="1" thickBot="1" x14ac:dyDescent="0.3">
      <c r="A770" s="26"/>
      <c r="B770" s="26"/>
      <c r="C770" s="18"/>
      <c r="D770" s="13"/>
    </row>
    <row r="771" spans="1:4" ht="15.75" customHeight="1" thickBot="1" x14ac:dyDescent="0.3">
      <c r="A771" s="26"/>
      <c r="B771" s="26"/>
      <c r="C771" s="18"/>
      <c r="D771" s="13"/>
    </row>
    <row r="772" spans="1:4" ht="15.75" customHeight="1" thickBot="1" x14ac:dyDescent="0.3">
      <c r="A772" s="26"/>
      <c r="B772" s="26"/>
      <c r="C772" s="18"/>
      <c r="D772" s="13"/>
    </row>
    <row r="773" spans="1:4" ht="15.75" customHeight="1" thickBot="1" x14ac:dyDescent="0.3">
      <c r="A773" s="26"/>
      <c r="B773" s="26"/>
      <c r="C773" s="18"/>
      <c r="D773" s="13"/>
    </row>
    <row r="774" spans="1:4" ht="15.75" customHeight="1" thickBot="1" x14ac:dyDescent="0.3">
      <c r="A774" s="26"/>
      <c r="B774" s="26"/>
      <c r="C774" s="18"/>
      <c r="D774" s="13"/>
    </row>
    <row r="775" spans="1:4" ht="15.75" customHeight="1" thickBot="1" x14ac:dyDescent="0.3">
      <c r="A775" s="26"/>
      <c r="B775" s="26"/>
      <c r="C775" s="18"/>
      <c r="D775" s="13"/>
    </row>
    <row r="776" spans="1:4" ht="15.75" customHeight="1" thickBot="1" x14ac:dyDescent="0.3">
      <c r="A776" s="26"/>
      <c r="B776" s="26"/>
      <c r="C776" s="18"/>
      <c r="D776" s="13"/>
    </row>
    <row r="777" spans="1:4" ht="15.75" customHeight="1" thickBot="1" x14ac:dyDescent="0.3">
      <c r="A777" s="26"/>
      <c r="B777" s="26"/>
      <c r="C777" s="18"/>
      <c r="D777" s="13"/>
    </row>
    <row r="778" spans="1:4" ht="15.75" customHeight="1" thickBot="1" x14ac:dyDescent="0.3">
      <c r="A778" s="26"/>
      <c r="B778" s="26"/>
      <c r="C778" s="18"/>
      <c r="D778" s="13"/>
    </row>
    <row r="779" spans="1:4" ht="15.75" customHeight="1" thickBot="1" x14ac:dyDescent="0.3">
      <c r="A779" s="26"/>
      <c r="B779" s="26"/>
      <c r="C779" s="18"/>
      <c r="D779" s="13"/>
    </row>
    <row r="780" spans="1:4" ht="15.75" customHeight="1" thickBot="1" x14ac:dyDescent="0.3">
      <c r="A780" s="26"/>
      <c r="B780" s="26"/>
      <c r="C780" s="18"/>
      <c r="D780" s="13"/>
    </row>
    <row r="781" spans="1:4" ht="15.75" customHeight="1" thickBot="1" x14ac:dyDescent="0.3">
      <c r="A781" s="26"/>
      <c r="B781" s="26"/>
      <c r="C781" s="18"/>
      <c r="D781" s="13"/>
    </row>
    <row r="782" spans="1:4" ht="15.75" customHeight="1" thickBot="1" x14ac:dyDescent="0.3">
      <c r="A782" s="26"/>
      <c r="B782" s="26"/>
      <c r="C782" s="18"/>
      <c r="D782" s="13"/>
    </row>
    <row r="783" spans="1:4" ht="15.75" customHeight="1" thickBot="1" x14ac:dyDescent="0.3">
      <c r="A783" s="26"/>
      <c r="B783" s="26"/>
      <c r="C783" s="18"/>
      <c r="D783" s="13"/>
    </row>
    <row r="784" spans="1:4" ht="15.75" customHeight="1" thickBot="1" x14ac:dyDescent="0.3">
      <c r="A784" s="26"/>
      <c r="B784" s="26"/>
      <c r="C784" s="18"/>
      <c r="D784" s="13"/>
    </row>
    <row r="785" spans="1:4" ht="15.75" customHeight="1" thickBot="1" x14ac:dyDescent="0.3">
      <c r="A785" s="26"/>
      <c r="B785" s="26"/>
      <c r="C785" s="18"/>
      <c r="D785" s="13"/>
    </row>
    <row r="786" spans="1:4" ht="15.75" customHeight="1" thickBot="1" x14ac:dyDescent="0.3">
      <c r="A786" s="26"/>
      <c r="B786" s="26"/>
      <c r="C786" s="18"/>
      <c r="D786" s="13"/>
    </row>
    <row r="787" spans="1:4" ht="15.75" customHeight="1" thickBot="1" x14ac:dyDescent="0.3">
      <c r="A787" s="26"/>
      <c r="B787" s="26"/>
      <c r="C787" s="18"/>
      <c r="D787" s="13"/>
    </row>
    <row r="788" spans="1:4" ht="15.75" customHeight="1" thickBot="1" x14ac:dyDescent="0.3">
      <c r="A788" s="26"/>
      <c r="B788" s="26"/>
      <c r="C788" s="18"/>
      <c r="D788" s="13"/>
    </row>
    <row r="789" spans="1:4" ht="15.75" customHeight="1" thickBot="1" x14ac:dyDescent="0.3">
      <c r="A789" s="26"/>
      <c r="B789" s="26"/>
      <c r="C789" s="18"/>
      <c r="D789" s="13"/>
    </row>
    <row r="790" spans="1:4" ht="15.75" customHeight="1" thickBot="1" x14ac:dyDescent="0.3">
      <c r="A790" s="26"/>
      <c r="B790" s="26"/>
      <c r="C790" s="18"/>
      <c r="D790" s="13"/>
    </row>
    <row r="791" spans="1:4" ht="15.75" customHeight="1" thickBot="1" x14ac:dyDescent="0.3">
      <c r="A791" s="26"/>
      <c r="B791" s="26"/>
      <c r="C791" s="18"/>
      <c r="D791" s="13"/>
    </row>
    <row r="792" spans="1:4" ht="15.75" customHeight="1" thickBot="1" x14ac:dyDescent="0.3">
      <c r="A792" s="26"/>
      <c r="B792" s="26"/>
      <c r="C792" s="18"/>
      <c r="D792" s="13"/>
    </row>
    <row r="793" spans="1:4" ht="15.75" customHeight="1" thickBot="1" x14ac:dyDescent="0.3">
      <c r="A793" s="26"/>
      <c r="B793" s="26"/>
      <c r="C793" s="18"/>
      <c r="D793" s="13"/>
    </row>
    <row r="794" spans="1:4" ht="15.75" customHeight="1" thickBot="1" x14ac:dyDescent="0.3">
      <c r="A794" s="26"/>
      <c r="B794" s="26"/>
      <c r="C794" s="18"/>
      <c r="D794" s="13"/>
    </row>
    <row r="795" spans="1:4" ht="15.75" customHeight="1" thickBot="1" x14ac:dyDescent="0.3">
      <c r="A795" s="26"/>
      <c r="B795" s="26"/>
      <c r="C795" s="18"/>
      <c r="D795" s="13"/>
    </row>
    <row r="796" spans="1:4" ht="15.75" customHeight="1" thickBot="1" x14ac:dyDescent="0.3">
      <c r="A796" s="26"/>
      <c r="B796" s="26"/>
      <c r="C796" s="18"/>
      <c r="D796" s="13"/>
    </row>
    <row r="797" spans="1:4" ht="15.75" customHeight="1" thickBot="1" x14ac:dyDescent="0.3">
      <c r="A797" s="26"/>
      <c r="B797" s="26"/>
      <c r="C797" s="18"/>
      <c r="D797" s="13"/>
    </row>
    <row r="798" spans="1:4" ht="15.75" customHeight="1" thickBot="1" x14ac:dyDescent="0.3">
      <c r="A798" s="26"/>
      <c r="B798" s="26"/>
      <c r="C798" s="18"/>
      <c r="D798" s="13"/>
    </row>
    <row r="799" spans="1:4" ht="15.75" customHeight="1" thickBot="1" x14ac:dyDescent="0.3">
      <c r="A799" s="26"/>
      <c r="B799" s="26"/>
      <c r="C799" s="18"/>
      <c r="D799" s="13"/>
    </row>
    <row r="800" spans="1:4" ht="15.75" customHeight="1" thickBot="1" x14ac:dyDescent="0.3">
      <c r="A800" s="26"/>
      <c r="B800" s="26"/>
      <c r="C800" s="18"/>
      <c r="D800" s="13"/>
    </row>
    <row r="801" spans="1:4" ht="15.75" customHeight="1" thickBot="1" x14ac:dyDescent="0.3">
      <c r="A801" s="26"/>
      <c r="B801" s="26"/>
      <c r="C801" s="18"/>
      <c r="D801" s="13"/>
    </row>
    <row r="802" spans="1:4" ht="15.75" customHeight="1" thickBot="1" x14ac:dyDescent="0.3">
      <c r="A802" s="26"/>
      <c r="B802" s="26"/>
      <c r="C802" s="18"/>
      <c r="D802" s="13"/>
    </row>
    <row r="803" spans="1:4" ht="15.75" customHeight="1" thickBot="1" x14ac:dyDescent="0.3">
      <c r="A803" s="26"/>
      <c r="B803" s="26"/>
      <c r="C803" s="18"/>
      <c r="D803" s="13"/>
    </row>
    <row r="804" spans="1:4" ht="15.75" customHeight="1" thickBot="1" x14ac:dyDescent="0.3">
      <c r="A804" s="26"/>
      <c r="B804" s="26"/>
      <c r="C804" s="18"/>
      <c r="D804" s="13"/>
    </row>
    <row r="805" spans="1:4" ht="15.75" customHeight="1" thickBot="1" x14ac:dyDescent="0.3">
      <c r="A805" s="26"/>
      <c r="B805" s="26"/>
      <c r="C805" s="18"/>
      <c r="D805" s="13"/>
    </row>
    <row r="806" spans="1:4" ht="15.75" customHeight="1" thickBot="1" x14ac:dyDescent="0.3">
      <c r="A806" s="26"/>
      <c r="B806" s="26"/>
      <c r="C806" s="18"/>
      <c r="D806" s="13"/>
    </row>
    <row r="807" spans="1:4" ht="15.75" customHeight="1" thickBot="1" x14ac:dyDescent="0.3">
      <c r="A807" s="26"/>
      <c r="B807" s="26"/>
      <c r="C807" s="18"/>
      <c r="D807" s="13"/>
    </row>
    <row r="808" spans="1:4" ht="15.75" customHeight="1" thickBot="1" x14ac:dyDescent="0.3">
      <c r="A808" s="26"/>
      <c r="B808" s="26"/>
      <c r="C808" s="18"/>
      <c r="D808" s="13"/>
    </row>
    <row r="809" spans="1:4" ht="15.75" customHeight="1" thickBot="1" x14ac:dyDescent="0.3">
      <c r="A809" s="26"/>
      <c r="B809" s="26"/>
      <c r="C809" s="18"/>
      <c r="D809" s="13"/>
    </row>
  </sheetData>
  <mergeCells count="9">
    <mergeCell ref="A167:B167"/>
    <mergeCell ref="A3:D3"/>
    <mergeCell ref="A34:B34"/>
    <mergeCell ref="A38:B38"/>
    <mergeCell ref="A39:B39"/>
    <mergeCell ref="A93:B93"/>
    <mergeCell ref="A96:B96"/>
    <mergeCell ref="A99:B99"/>
    <mergeCell ref="A155:B155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49" orientation="portrait" horizontalDpi="300" verticalDpi="300" r:id="rId1"/>
  <rowBreaks count="8" manualBreakCount="8">
    <brk id="53" max="3" man="1"/>
    <brk id="91" max="3" man="1"/>
    <brk id="117" max="3" man="1"/>
    <brk id="192" max="3" man="1"/>
    <brk id="239" max="3" man="1"/>
    <brk id="277" max="3" man="1"/>
    <brk id="303" max="3" man="1"/>
    <brk id="350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598"/>
  <sheetViews>
    <sheetView view="pageBreakPreview" zoomScale="78" zoomScaleSheetLayoutView="78" workbookViewId="0"/>
  </sheetViews>
  <sheetFormatPr defaultRowHeight="19.5" thickBottom="1" x14ac:dyDescent="0.35"/>
  <cols>
    <col min="1" max="1" width="102.140625" style="206" customWidth="1"/>
    <col min="2" max="2" width="29.5703125" style="206" customWidth="1"/>
    <col min="3" max="3" width="26" style="207" customWidth="1"/>
    <col min="4" max="4" width="26" style="198" customWidth="1"/>
    <col min="5" max="5" width="18.7109375" style="198" customWidth="1"/>
    <col min="6" max="6" width="21" style="198" customWidth="1"/>
    <col min="7" max="40" width="9.140625" style="198"/>
    <col min="41" max="41" width="9.140625" style="203"/>
    <col min="42" max="16384" width="9.140625" style="204"/>
  </cols>
  <sheetData>
    <row r="1" spans="1:41" s="197" customFormat="1" ht="18.75" x14ac:dyDescent="0.3">
      <c r="A1" s="184" t="s">
        <v>660</v>
      </c>
      <c r="B1" s="195"/>
      <c r="C1" s="196"/>
    </row>
    <row r="2" spans="1:41" s="198" customFormat="1" ht="18.75" x14ac:dyDescent="0.3">
      <c r="A2" s="195"/>
      <c r="B2" s="195"/>
      <c r="C2" s="196"/>
    </row>
    <row r="3" spans="1:41" s="198" customFormat="1" ht="41.25" customHeight="1" x14ac:dyDescent="0.3">
      <c r="A3" s="796" t="s">
        <v>334</v>
      </c>
      <c r="B3" s="796"/>
      <c r="C3" s="796"/>
    </row>
    <row r="4" spans="1:41" s="198" customFormat="1" ht="18.75" x14ac:dyDescent="0.3">
      <c r="C4" s="196"/>
    </row>
    <row r="5" spans="1:41" s="199" customFormat="1" thickBot="1" x14ac:dyDescent="0.35">
      <c r="A5" s="198"/>
      <c r="B5" s="198"/>
      <c r="C5" s="198"/>
      <c r="D5" s="667" t="s">
        <v>5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</row>
    <row r="6" spans="1:41" s="202" customFormat="1" ht="66.75" customHeight="1" thickBot="1" x14ac:dyDescent="0.35">
      <c r="A6" s="368" t="s">
        <v>248</v>
      </c>
      <c r="B6" s="450"/>
      <c r="C6" s="396" t="s">
        <v>312</v>
      </c>
      <c r="D6" s="396" t="s">
        <v>416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1"/>
    </row>
    <row r="7" spans="1:41" s="202" customFormat="1" ht="33" customHeight="1" thickBot="1" x14ac:dyDescent="0.35">
      <c r="A7" s="397" t="s">
        <v>311</v>
      </c>
      <c r="B7" s="398"/>
      <c r="C7" s="399"/>
      <c r="D7" s="403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1"/>
    </row>
    <row r="8" spans="1:41" s="180" customFormat="1" ht="22.5" customHeight="1" thickBot="1" x14ac:dyDescent="0.3">
      <c r="A8" s="670" t="s">
        <v>87</v>
      </c>
      <c r="B8" s="212"/>
      <c r="C8" s="213">
        <v>120000</v>
      </c>
      <c r="D8" s="213">
        <f>SUM(B10)</f>
        <v>161000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9"/>
    </row>
    <row r="9" spans="1:41" s="180" customFormat="1" ht="22.5" customHeight="1" thickBot="1" x14ac:dyDescent="0.3">
      <c r="A9" s="214" t="s">
        <v>54</v>
      </c>
      <c r="B9" s="212"/>
      <c r="C9" s="213"/>
      <c r="D9" s="213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9"/>
    </row>
    <row r="10" spans="1:41" s="180" customFormat="1" ht="30.75" customHeight="1" thickBot="1" x14ac:dyDescent="0.3">
      <c r="A10" s="214" t="s">
        <v>120</v>
      </c>
      <c r="B10" s="212">
        <f>120000+41000</f>
        <v>161000</v>
      </c>
      <c r="C10" s="213"/>
      <c r="D10" s="213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9"/>
    </row>
    <row r="11" spans="1:41" s="180" customFormat="1" ht="25.5" customHeight="1" thickBot="1" x14ac:dyDescent="0.3">
      <c r="A11" s="670" t="s">
        <v>92</v>
      </c>
      <c r="B11" s="212"/>
      <c r="C11" s="213">
        <v>17671000</v>
      </c>
      <c r="D11" s="213">
        <v>17671000</v>
      </c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9"/>
    </row>
    <row r="12" spans="1:41" s="180" customFormat="1" ht="25.5" customHeight="1" thickBot="1" x14ac:dyDescent="0.3">
      <c r="A12" s="214" t="s">
        <v>93</v>
      </c>
      <c r="B12" s="212">
        <v>17671000</v>
      </c>
      <c r="C12" s="213"/>
      <c r="D12" s="213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9"/>
    </row>
    <row r="13" spans="1:41" s="180" customFormat="1" ht="51" customHeight="1" thickBot="1" x14ac:dyDescent="0.3">
      <c r="A13" s="670" t="s">
        <v>137</v>
      </c>
      <c r="B13" s="215"/>
      <c r="C13" s="213">
        <v>2083000</v>
      </c>
      <c r="D13" s="213">
        <v>2083000</v>
      </c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9"/>
    </row>
    <row r="14" spans="1:41" s="180" customFormat="1" ht="34.5" customHeight="1" thickBot="1" x14ac:dyDescent="0.3">
      <c r="A14" s="670" t="s">
        <v>138</v>
      </c>
      <c r="B14" s="215"/>
      <c r="C14" s="213">
        <v>3472000</v>
      </c>
      <c r="D14" s="213">
        <f>3472000+63000+2113000-1479550-139606</f>
        <v>4028844</v>
      </c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9"/>
    </row>
    <row r="15" spans="1:41" s="183" customFormat="1" ht="26.25" customHeight="1" thickBot="1" x14ac:dyDescent="0.3">
      <c r="A15" s="670" t="s">
        <v>448</v>
      </c>
      <c r="B15" s="215"/>
      <c r="C15" s="213">
        <v>858000</v>
      </c>
      <c r="D15" s="213">
        <f>858000+730000</f>
        <v>1588000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2"/>
    </row>
    <row r="16" spans="1:41" s="183" customFormat="1" ht="44.25" customHeight="1" thickBot="1" x14ac:dyDescent="0.3">
      <c r="A16" s="670" t="s">
        <v>107</v>
      </c>
      <c r="B16" s="215"/>
      <c r="C16" s="213">
        <v>22255000</v>
      </c>
      <c r="D16" s="213">
        <v>22255000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2"/>
    </row>
    <row r="17" spans="1:125" s="180" customFormat="1" ht="24" customHeight="1" thickBot="1" x14ac:dyDescent="0.3">
      <c r="A17" s="214" t="s">
        <v>108</v>
      </c>
      <c r="B17" s="212">
        <v>4533000</v>
      </c>
      <c r="C17" s="213"/>
      <c r="D17" s="213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9"/>
    </row>
    <row r="18" spans="1:125" s="180" customFormat="1" ht="24" customHeight="1" thickBot="1" x14ac:dyDescent="0.3">
      <c r="A18" s="214" t="s">
        <v>109</v>
      </c>
      <c r="B18" s="212">
        <v>17722000</v>
      </c>
      <c r="C18" s="213"/>
      <c r="D18" s="213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9"/>
    </row>
    <row r="19" spans="1:125" s="183" customFormat="1" ht="24" customHeight="1" thickBot="1" x14ac:dyDescent="0.3">
      <c r="A19" s="794" t="s">
        <v>447</v>
      </c>
      <c r="B19" s="797"/>
      <c r="C19" s="213"/>
      <c r="D19" s="213">
        <f>2200000+117260+6284708-1035104</f>
        <v>7566864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2"/>
    </row>
    <row r="20" spans="1:125" s="183" customFormat="1" ht="32.25" customHeight="1" thickBot="1" x14ac:dyDescent="0.3">
      <c r="A20" s="670" t="s">
        <v>113</v>
      </c>
      <c r="B20" s="221"/>
      <c r="C20" s="213"/>
      <c r="D20" s="213">
        <v>2200000</v>
      </c>
      <c r="E20" s="223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2"/>
      <c r="AP20" s="148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</row>
    <row r="21" spans="1:125" s="187" customFormat="1" ht="31.5" customHeight="1" thickBot="1" x14ac:dyDescent="0.35">
      <c r="A21" s="400" t="s">
        <v>313</v>
      </c>
      <c r="B21" s="401"/>
      <c r="C21" s="402">
        <f>SUM(C8:C20)</f>
        <v>46459000</v>
      </c>
      <c r="D21" s="402">
        <f>SUM(D8:D20)</f>
        <v>57553708</v>
      </c>
      <c r="E21" s="129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6"/>
    </row>
    <row r="22" spans="1:125" s="187" customFormat="1" ht="31.5" customHeight="1" thickBot="1" x14ac:dyDescent="0.35">
      <c r="A22" s="208"/>
      <c r="B22" s="210"/>
      <c r="C22" s="218"/>
      <c r="D22" s="456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6"/>
    </row>
    <row r="23" spans="1:125" s="202" customFormat="1" ht="33" customHeight="1" thickBot="1" x14ac:dyDescent="0.35">
      <c r="A23" s="397" t="s">
        <v>314</v>
      </c>
      <c r="B23" s="398"/>
      <c r="C23" s="403"/>
      <c r="D23" s="403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1"/>
    </row>
    <row r="24" spans="1:125" s="180" customFormat="1" ht="22.5" customHeight="1" thickBot="1" x14ac:dyDescent="0.3">
      <c r="A24" s="670" t="s">
        <v>87</v>
      </c>
      <c r="B24" s="212"/>
      <c r="C24" s="213">
        <v>32000</v>
      </c>
      <c r="D24" s="213">
        <v>32000</v>
      </c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9"/>
    </row>
    <row r="25" spans="1:125" s="180" customFormat="1" ht="22.5" customHeight="1" thickBot="1" x14ac:dyDescent="0.3">
      <c r="A25" s="214" t="s">
        <v>54</v>
      </c>
      <c r="B25" s="212"/>
      <c r="C25" s="213"/>
      <c r="D25" s="213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9"/>
    </row>
    <row r="26" spans="1:125" s="180" customFormat="1" ht="30.75" customHeight="1" thickBot="1" x14ac:dyDescent="0.3">
      <c r="A26" s="214" t="s">
        <v>315</v>
      </c>
      <c r="B26" s="212">
        <v>32000</v>
      </c>
      <c r="C26" s="213"/>
      <c r="D26" s="213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9"/>
    </row>
    <row r="27" spans="1:125" s="180" customFormat="1" ht="25.5" customHeight="1" thickBot="1" x14ac:dyDescent="0.3">
      <c r="A27" s="670" t="s">
        <v>92</v>
      </c>
      <c r="B27" s="212"/>
      <c r="C27" s="213">
        <v>4093000</v>
      </c>
      <c r="D27" s="213">
        <v>4093000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9"/>
    </row>
    <row r="28" spans="1:125" s="180" customFormat="1" ht="25.5" customHeight="1" thickBot="1" x14ac:dyDescent="0.3">
      <c r="A28" s="214" t="s">
        <v>93</v>
      </c>
      <c r="B28" s="212">
        <v>4093000</v>
      </c>
      <c r="C28" s="213"/>
      <c r="D28" s="213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9"/>
    </row>
    <row r="29" spans="1:125" s="180" customFormat="1" ht="51" customHeight="1" thickBot="1" x14ac:dyDescent="0.3">
      <c r="A29" s="670" t="s">
        <v>137</v>
      </c>
      <c r="B29" s="215"/>
      <c r="C29" s="213">
        <v>917000</v>
      </c>
      <c r="D29" s="213">
        <v>917000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9"/>
    </row>
    <row r="30" spans="1:125" s="180" customFormat="1" ht="34.5" customHeight="1" thickBot="1" x14ac:dyDescent="0.3">
      <c r="A30" s="670" t="s">
        <v>138</v>
      </c>
      <c r="B30" s="215"/>
      <c r="C30" s="213">
        <v>1528000</v>
      </c>
      <c r="D30" s="213">
        <f>1528000+139606</f>
        <v>1667606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9"/>
    </row>
    <row r="31" spans="1:125" s="183" customFormat="1" ht="27" customHeight="1" thickBot="1" x14ac:dyDescent="0.3">
      <c r="A31" s="670" t="s">
        <v>448</v>
      </c>
      <c r="B31" s="215"/>
      <c r="C31" s="213">
        <v>189000</v>
      </c>
      <c r="D31" s="213">
        <f>189000+176165</f>
        <v>365165</v>
      </c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2"/>
    </row>
    <row r="32" spans="1:125" s="183" customFormat="1" ht="44.25" customHeight="1" thickBot="1" x14ac:dyDescent="0.3">
      <c r="A32" s="670" t="s">
        <v>107</v>
      </c>
      <c r="B32" s="215"/>
      <c r="C32" s="213"/>
      <c r="D32" s="213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2"/>
    </row>
    <row r="33" spans="1:125" s="180" customFormat="1" ht="24" customHeight="1" thickBot="1" x14ac:dyDescent="0.3">
      <c r="A33" s="214" t="s">
        <v>108</v>
      </c>
      <c r="B33" s="212">
        <v>997000</v>
      </c>
      <c r="C33" s="213">
        <v>4896000</v>
      </c>
      <c r="D33" s="213">
        <v>4896000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9"/>
    </row>
    <row r="34" spans="1:125" s="180" customFormat="1" ht="24" customHeight="1" thickBot="1" x14ac:dyDescent="0.3">
      <c r="A34" s="214" t="s">
        <v>109</v>
      </c>
      <c r="B34" s="212">
        <v>3899000</v>
      </c>
      <c r="C34" s="213"/>
      <c r="D34" s="213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9"/>
    </row>
    <row r="35" spans="1:125" s="183" customFormat="1" ht="24" customHeight="1" thickBot="1" x14ac:dyDescent="0.3">
      <c r="A35" s="794" t="s">
        <v>447</v>
      </c>
      <c r="B35" s="797"/>
      <c r="C35" s="213"/>
      <c r="D35" s="213">
        <f>484000+1035104</f>
        <v>1519104</v>
      </c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2"/>
    </row>
    <row r="36" spans="1:125" s="183" customFormat="1" ht="32.25" customHeight="1" thickBot="1" x14ac:dyDescent="0.3">
      <c r="A36" s="670" t="s">
        <v>113</v>
      </c>
      <c r="B36" s="221"/>
      <c r="C36" s="213"/>
      <c r="D36" s="213">
        <v>1300000</v>
      </c>
      <c r="E36" s="223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2"/>
      <c r="AP36" s="148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</row>
    <row r="37" spans="1:125" s="187" customFormat="1" ht="31.5" customHeight="1" thickBot="1" x14ac:dyDescent="0.35">
      <c r="A37" s="400" t="s">
        <v>316</v>
      </c>
      <c r="B37" s="401"/>
      <c r="C37" s="402">
        <f>SUM(C24:C36)</f>
        <v>11655000</v>
      </c>
      <c r="D37" s="402">
        <f>SUM(D24:D36)</f>
        <v>14789875</v>
      </c>
      <c r="E37" s="129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6"/>
    </row>
    <row r="38" spans="1:125" s="187" customFormat="1" ht="31.5" customHeight="1" thickBot="1" x14ac:dyDescent="0.35">
      <c r="A38" s="208"/>
      <c r="B38" s="210"/>
      <c r="C38" s="218"/>
      <c r="D38" s="456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6"/>
    </row>
    <row r="39" spans="1:125" s="202" customFormat="1" ht="33" customHeight="1" thickBot="1" x14ac:dyDescent="0.35">
      <c r="A39" s="397" t="s">
        <v>317</v>
      </c>
      <c r="B39" s="398"/>
      <c r="C39" s="403"/>
      <c r="D39" s="403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1"/>
    </row>
    <row r="40" spans="1:125" s="180" customFormat="1" ht="21" customHeight="1" thickBot="1" x14ac:dyDescent="0.3">
      <c r="A40" s="670" t="s">
        <v>79</v>
      </c>
      <c r="B40" s="212"/>
      <c r="C40" s="213">
        <v>57800000</v>
      </c>
      <c r="D40" s="446">
        <v>57800000</v>
      </c>
      <c r="E40" s="223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9"/>
    </row>
    <row r="41" spans="1:125" s="183" customFormat="1" ht="28.5" customHeight="1" thickBot="1" x14ac:dyDescent="0.3">
      <c r="A41" s="670" t="s">
        <v>258</v>
      </c>
      <c r="B41" s="215"/>
      <c r="C41" s="213">
        <v>2000000</v>
      </c>
      <c r="D41" s="446">
        <v>2000000</v>
      </c>
      <c r="E41" s="223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2"/>
    </row>
    <row r="42" spans="1:125" s="183" customFormat="1" ht="23.25" customHeight="1" thickBot="1" x14ac:dyDescent="0.3">
      <c r="A42" s="670" t="s">
        <v>259</v>
      </c>
      <c r="B42" s="221"/>
      <c r="C42" s="213">
        <v>2300000</v>
      </c>
      <c r="D42" s="446">
        <f>SUM(B43:B44)</f>
        <v>2522250</v>
      </c>
      <c r="E42" s="223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2"/>
      <c r="AP42" s="148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181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</row>
    <row r="43" spans="1:125" s="183" customFormat="1" ht="19.5" customHeight="1" thickBot="1" x14ac:dyDescent="0.3">
      <c r="A43" s="214" t="s">
        <v>260</v>
      </c>
      <c r="B43" s="224">
        <v>1000000</v>
      </c>
      <c r="C43" s="213"/>
      <c r="D43" s="446"/>
      <c r="E43" s="223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2"/>
      <c r="AP43" s="148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  <c r="DI43" s="181"/>
      <c r="DJ43" s="181"/>
      <c r="DK43" s="181"/>
      <c r="DL43" s="181"/>
      <c r="DM43" s="181"/>
      <c r="DN43" s="181"/>
      <c r="DO43" s="181"/>
      <c r="DP43" s="181"/>
      <c r="DQ43" s="181"/>
      <c r="DR43" s="181"/>
      <c r="DS43" s="181"/>
      <c r="DT43" s="181"/>
      <c r="DU43" s="181"/>
    </row>
    <row r="44" spans="1:125" s="183" customFormat="1" ht="19.5" customHeight="1" thickBot="1" x14ac:dyDescent="0.3">
      <c r="A44" s="214" t="s">
        <v>261</v>
      </c>
      <c r="B44" s="224">
        <f>1300000+222250</f>
        <v>1522250</v>
      </c>
      <c r="C44" s="213"/>
      <c r="D44" s="446"/>
      <c r="E44" s="223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2"/>
      <c r="AP44" s="148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1"/>
      <c r="DI44" s="181"/>
      <c r="DJ44" s="181"/>
      <c r="DK44" s="181"/>
      <c r="DL44" s="181"/>
      <c r="DM44" s="181"/>
      <c r="DN44" s="181"/>
      <c r="DO44" s="181"/>
      <c r="DP44" s="181"/>
      <c r="DQ44" s="181"/>
      <c r="DR44" s="181"/>
      <c r="DS44" s="181"/>
      <c r="DT44" s="181"/>
      <c r="DU44" s="181"/>
    </row>
    <row r="45" spans="1:125" s="180" customFormat="1" ht="27" customHeight="1" thickBot="1" x14ac:dyDescent="0.3">
      <c r="A45" s="670" t="s">
        <v>80</v>
      </c>
      <c r="B45" s="224"/>
      <c r="C45" s="213">
        <v>5283000</v>
      </c>
      <c r="D45" s="446">
        <f>SUM(B46:B48)</f>
        <v>5283000</v>
      </c>
      <c r="E45" s="223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9"/>
      <c r="AP45" s="147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</row>
    <row r="46" spans="1:125" s="180" customFormat="1" ht="39.75" customHeight="1" thickBot="1" x14ac:dyDescent="0.3">
      <c r="A46" s="214" t="s">
        <v>309</v>
      </c>
      <c r="B46" s="227">
        <v>4000000</v>
      </c>
      <c r="C46" s="213"/>
      <c r="D46" s="446"/>
      <c r="E46" s="223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9"/>
      <c r="AP46" s="147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</row>
    <row r="47" spans="1:125" s="180" customFormat="1" ht="21" customHeight="1" thickBot="1" x14ac:dyDescent="0.3">
      <c r="A47" s="214" t="s">
        <v>301</v>
      </c>
      <c r="B47" s="227">
        <v>1283000</v>
      </c>
      <c r="C47" s="213"/>
      <c r="D47" s="446"/>
      <c r="E47" s="223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9"/>
      <c r="AP47" s="147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</row>
    <row r="48" spans="1:125" s="180" customFormat="1" ht="21" customHeight="1" thickBot="1" x14ac:dyDescent="0.3">
      <c r="A48" s="214" t="s">
        <v>630</v>
      </c>
      <c r="B48" s="227">
        <f>2540000-2540000</f>
        <v>0</v>
      </c>
      <c r="C48" s="213"/>
      <c r="D48" s="446"/>
      <c r="E48" s="223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9"/>
      <c r="AP48" s="147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8"/>
    </row>
    <row r="49" spans="1:125" s="180" customFormat="1" ht="22.5" customHeight="1" thickBot="1" x14ac:dyDescent="0.3">
      <c r="A49" s="670" t="s">
        <v>81</v>
      </c>
      <c r="B49" s="224"/>
      <c r="C49" s="213">
        <v>150000</v>
      </c>
      <c r="D49" s="446">
        <v>150000</v>
      </c>
      <c r="E49" s="223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9"/>
    </row>
    <row r="50" spans="1:125" s="180" customFormat="1" ht="22.5" customHeight="1" thickBot="1" x14ac:dyDescent="0.3">
      <c r="A50" s="670" t="s">
        <v>82</v>
      </c>
      <c r="B50" s="224"/>
      <c r="C50" s="213">
        <v>340000</v>
      </c>
      <c r="D50" s="446">
        <v>340000</v>
      </c>
      <c r="E50" s="223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9"/>
    </row>
    <row r="51" spans="1:125" s="180" customFormat="1" ht="22.5" customHeight="1" thickBot="1" x14ac:dyDescent="0.3">
      <c r="A51" s="214" t="s">
        <v>54</v>
      </c>
      <c r="B51" s="224"/>
      <c r="C51" s="213"/>
      <c r="D51" s="446"/>
      <c r="E51" s="223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9"/>
    </row>
    <row r="52" spans="1:125" s="180" customFormat="1" ht="32.25" thickBot="1" x14ac:dyDescent="0.3">
      <c r="A52" s="214" t="s">
        <v>83</v>
      </c>
      <c r="B52" s="224">
        <v>300000</v>
      </c>
      <c r="C52" s="213"/>
      <c r="D52" s="446"/>
      <c r="E52" s="223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9"/>
    </row>
    <row r="53" spans="1:125" s="180" customFormat="1" ht="22.5" customHeight="1" thickBot="1" x14ac:dyDescent="0.3">
      <c r="A53" s="214" t="s">
        <v>84</v>
      </c>
      <c r="B53" s="224">
        <v>40000</v>
      </c>
      <c r="C53" s="213"/>
      <c r="D53" s="446"/>
      <c r="E53" s="223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9"/>
    </row>
    <row r="54" spans="1:125" s="180" customFormat="1" ht="22.5" customHeight="1" thickBot="1" x14ac:dyDescent="0.3">
      <c r="A54" s="670" t="s">
        <v>85</v>
      </c>
      <c r="B54" s="224"/>
      <c r="C54" s="213">
        <v>1050000</v>
      </c>
      <c r="D54" s="213">
        <f>SUM(B56:B59)</f>
        <v>2511770</v>
      </c>
      <c r="E54" s="223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9"/>
      <c r="AP54" s="147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8"/>
      <c r="DE54" s="178"/>
      <c r="DF54" s="178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8"/>
    </row>
    <row r="55" spans="1:125" s="180" customFormat="1" ht="22.5" customHeight="1" thickBot="1" x14ac:dyDescent="0.3">
      <c r="A55" s="214" t="s">
        <v>54</v>
      </c>
      <c r="B55" s="224"/>
      <c r="C55" s="213"/>
      <c r="D55" s="213"/>
      <c r="E55" s="223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9"/>
      <c r="AP55" s="147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  <c r="DT55" s="178"/>
      <c r="DU55" s="178"/>
    </row>
    <row r="56" spans="1:125" s="180" customFormat="1" ht="22.5" customHeight="1" thickBot="1" x14ac:dyDescent="0.3">
      <c r="A56" s="214" t="s">
        <v>86</v>
      </c>
      <c r="B56" s="224">
        <v>50000</v>
      </c>
      <c r="C56" s="213"/>
      <c r="D56" s="213"/>
      <c r="E56" s="223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9"/>
      <c r="AP56" s="147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</row>
    <row r="57" spans="1:125" s="180" customFormat="1" ht="22.5" customHeight="1" thickBot="1" x14ac:dyDescent="0.3">
      <c r="A57" s="214" t="s">
        <v>271</v>
      </c>
      <c r="B57" s="224">
        <v>1000000</v>
      </c>
      <c r="C57" s="213"/>
      <c r="D57" s="213"/>
      <c r="E57" s="223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9"/>
      <c r="AP57" s="147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8"/>
    </row>
    <row r="58" spans="1:125" s="180" customFormat="1" ht="22.5" customHeight="1" thickBot="1" x14ac:dyDescent="0.3">
      <c r="A58" s="214" t="s">
        <v>631</v>
      </c>
      <c r="B58" s="224">
        <v>730250</v>
      </c>
      <c r="C58" s="213"/>
      <c r="D58" s="446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</row>
    <row r="59" spans="1:125" s="180" customFormat="1" ht="22.5" customHeight="1" thickBot="1" x14ac:dyDescent="0.3">
      <c r="A59" s="214" t="s">
        <v>632</v>
      </c>
      <c r="B59" s="224">
        <v>731520</v>
      </c>
      <c r="C59" s="213"/>
      <c r="D59" s="446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</row>
    <row r="60" spans="1:125" s="180" customFormat="1" ht="22.5" customHeight="1" thickBot="1" x14ac:dyDescent="0.3">
      <c r="A60" s="670" t="s">
        <v>87</v>
      </c>
      <c r="B60" s="212"/>
      <c r="C60" s="213">
        <v>1057000</v>
      </c>
      <c r="D60" s="213">
        <f>SUM(B62:B63)</f>
        <v>1890476</v>
      </c>
      <c r="E60" s="223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9"/>
    </row>
    <row r="61" spans="1:125" s="180" customFormat="1" ht="22.5" customHeight="1" thickBot="1" x14ac:dyDescent="0.3">
      <c r="A61" s="214" t="s">
        <v>54</v>
      </c>
      <c r="B61" s="212"/>
      <c r="C61" s="213"/>
      <c r="D61" s="213"/>
      <c r="E61" s="223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9"/>
    </row>
    <row r="62" spans="1:125" s="180" customFormat="1" ht="43.5" customHeight="1" thickBot="1" x14ac:dyDescent="0.3">
      <c r="A62" s="214" t="s">
        <v>633</v>
      </c>
      <c r="B62" s="212">
        <f>909000+833476</f>
        <v>1742476</v>
      </c>
      <c r="C62" s="213"/>
      <c r="D62" s="213"/>
      <c r="E62" s="223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9"/>
    </row>
    <row r="63" spans="1:125" s="180" customFormat="1" ht="30.75" customHeight="1" thickBot="1" x14ac:dyDescent="0.3">
      <c r="A63" s="214" t="s">
        <v>120</v>
      </c>
      <c r="B63" s="212">
        <v>148000</v>
      </c>
      <c r="C63" s="213"/>
      <c r="D63" s="213"/>
      <c r="E63" s="223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9"/>
    </row>
    <row r="64" spans="1:125" s="202" customFormat="1" ht="66.75" customHeight="1" thickBot="1" x14ac:dyDescent="0.35">
      <c r="A64" s="368" t="s">
        <v>248</v>
      </c>
      <c r="B64" s="395"/>
      <c r="C64" s="396" t="s">
        <v>312</v>
      </c>
      <c r="D64" s="447" t="s">
        <v>416</v>
      </c>
      <c r="E64" s="223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1"/>
    </row>
    <row r="65" spans="1:125" s="180" customFormat="1" ht="39" customHeight="1" thickBot="1" x14ac:dyDescent="0.3">
      <c r="A65" s="670" t="s">
        <v>284</v>
      </c>
      <c r="B65" s="212"/>
      <c r="C65" s="213">
        <v>33998000</v>
      </c>
      <c r="D65" s="213">
        <v>33998000</v>
      </c>
      <c r="E65" s="223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9"/>
    </row>
    <row r="66" spans="1:125" s="180" customFormat="1" ht="27.75" customHeight="1" thickBot="1" x14ac:dyDescent="0.3">
      <c r="A66" s="214" t="s">
        <v>91</v>
      </c>
      <c r="B66" s="212"/>
      <c r="C66" s="213"/>
      <c r="D66" s="213"/>
      <c r="E66" s="223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9"/>
    </row>
    <row r="67" spans="1:125" s="180" customFormat="1" ht="37.5" customHeight="1" thickBot="1" x14ac:dyDescent="0.3">
      <c r="A67" s="214" t="s">
        <v>272</v>
      </c>
      <c r="B67" s="212">
        <v>3263000</v>
      </c>
      <c r="C67" s="213"/>
      <c r="D67" s="213"/>
      <c r="E67" s="223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9"/>
    </row>
    <row r="68" spans="1:125" s="180" customFormat="1" ht="24.75" customHeight="1" thickBot="1" x14ac:dyDescent="0.3">
      <c r="A68" s="214" t="s">
        <v>273</v>
      </c>
      <c r="B68" s="212">
        <v>30735000</v>
      </c>
      <c r="C68" s="213"/>
      <c r="D68" s="213"/>
      <c r="E68" s="223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9"/>
    </row>
    <row r="69" spans="1:125" s="183" customFormat="1" ht="32.25" customHeight="1" thickBot="1" x14ac:dyDescent="0.3">
      <c r="A69" s="670" t="s">
        <v>127</v>
      </c>
      <c r="B69" s="221"/>
      <c r="C69" s="213">
        <v>1600000</v>
      </c>
      <c r="D69" s="213">
        <f>SUM(B70:B71)</f>
        <v>4800000</v>
      </c>
      <c r="E69" s="223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2"/>
      <c r="AP69" s="148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  <c r="CX69" s="181"/>
      <c r="CY69" s="181"/>
      <c r="CZ69" s="181"/>
      <c r="DA69" s="181"/>
      <c r="DB69" s="181"/>
      <c r="DC69" s="181"/>
      <c r="DD69" s="181"/>
      <c r="DE69" s="181"/>
      <c r="DF69" s="181"/>
      <c r="DG69" s="181"/>
      <c r="DH69" s="181"/>
      <c r="DI69" s="181"/>
      <c r="DJ69" s="181"/>
      <c r="DK69" s="181"/>
      <c r="DL69" s="181"/>
      <c r="DM69" s="181"/>
      <c r="DN69" s="181"/>
      <c r="DO69" s="181"/>
      <c r="DP69" s="181"/>
      <c r="DQ69" s="181"/>
      <c r="DR69" s="181"/>
      <c r="DS69" s="181"/>
      <c r="DT69" s="181"/>
      <c r="DU69" s="181"/>
    </row>
    <row r="70" spans="1:125" s="180" customFormat="1" ht="87.75" customHeight="1" thickBot="1" x14ac:dyDescent="0.3">
      <c r="A70" s="214" t="s">
        <v>288</v>
      </c>
      <c r="B70" s="224">
        <v>1600000</v>
      </c>
      <c r="C70" s="216"/>
      <c r="D70" s="216"/>
      <c r="E70" s="223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9"/>
      <c r="AP70" s="147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8"/>
      <c r="CS70" s="178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8"/>
    </row>
    <row r="71" spans="1:125" s="180" customFormat="1" ht="29.25" customHeight="1" thickBot="1" x14ac:dyDescent="0.3">
      <c r="A71" s="214" t="s">
        <v>428</v>
      </c>
      <c r="B71" s="224">
        <v>3200000</v>
      </c>
      <c r="C71" s="216"/>
      <c r="D71" s="216"/>
      <c r="E71" s="223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</row>
    <row r="72" spans="1:125" s="183" customFormat="1" ht="29.25" customHeight="1" thickBot="1" x14ac:dyDescent="0.3">
      <c r="A72" s="670" t="s">
        <v>470</v>
      </c>
      <c r="B72" s="221"/>
      <c r="C72" s="213"/>
      <c r="D72" s="213">
        <f>2445858+96520</f>
        <v>2542378</v>
      </c>
      <c r="E72" s="189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  <c r="CX72" s="181"/>
      <c r="CY72" s="181"/>
      <c r="CZ72" s="181"/>
      <c r="DA72" s="181"/>
      <c r="DB72" s="181"/>
      <c r="DC72" s="181"/>
      <c r="DD72" s="181"/>
      <c r="DE72" s="181"/>
      <c r="DF72" s="181"/>
      <c r="DG72" s="181"/>
      <c r="DH72" s="181"/>
      <c r="DI72" s="181"/>
      <c r="DJ72" s="181"/>
      <c r="DK72" s="181"/>
      <c r="DL72" s="181"/>
      <c r="DM72" s="181"/>
      <c r="DN72" s="181"/>
      <c r="DO72" s="181"/>
      <c r="DP72" s="181"/>
      <c r="DQ72" s="181"/>
      <c r="DR72" s="181"/>
      <c r="DS72" s="181"/>
      <c r="DT72" s="181"/>
      <c r="DU72" s="181"/>
    </row>
    <row r="73" spans="1:125" s="183" customFormat="1" ht="29.25" customHeight="1" thickBot="1" x14ac:dyDescent="0.3">
      <c r="A73" s="670" t="s">
        <v>635</v>
      </c>
      <c r="B73" s="221"/>
      <c r="C73" s="213"/>
      <c r="D73" s="213">
        <v>620991</v>
      </c>
      <c r="E73" s="189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1"/>
      <c r="DF73" s="181"/>
      <c r="DG73" s="181"/>
      <c r="DH73" s="181"/>
      <c r="DI73" s="181"/>
      <c r="DJ73" s="181"/>
      <c r="DK73" s="181"/>
      <c r="DL73" s="181"/>
      <c r="DM73" s="181"/>
      <c r="DN73" s="181"/>
      <c r="DO73" s="181"/>
      <c r="DP73" s="181"/>
      <c r="DQ73" s="181"/>
      <c r="DR73" s="181"/>
      <c r="DS73" s="181"/>
      <c r="DT73" s="181"/>
      <c r="DU73" s="181"/>
    </row>
    <row r="74" spans="1:125" s="180" customFormat="1" ht="39.75" customHeight="1" thickBot="1" x14ac:dyDescent="0.3">
      <c r="A74" s="670" t="s">
        <v>94</v>
      </c>
      <c r="B74" s="224"/>
      <c r="C74" s="213">
        <v>24147000</v>
      </c>
      <c r="D74" s="213">
        <f>SUM(B76:B80)</f>
        <v>25668134</v>
      </c>
      <c r="E74" s="223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9"/>
      <c r="AP74" s="147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178"/>
      <c r="CB74" s="178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78"/>
      <c r="CR74" s="178"/>
      <c r="CS74" s="178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  <c r="DD74" s="178"/>
      <c r="DE74" s="178"/>
      <c r="DF74" s="178"/>
      <c r="DG74" s="178"/>
      <c r="DH74" s="178"/>
      <c r="DI74" s="178"/>
      <c r="DJ74" s="178"/>
      <c r="DK74" s="178"/>
      <c r="DL74" s="178"/>
      <c r="DM74" s="178"/>
      <c r="DN74" s="178"/>
      <c r="DO74" s="178"/>
      <c r="DP74" s="178"/>
      <c r="DQ74" s="178"/>
      <c r="DR74" s="178"/>
      <c r="DS74" s="178"/>
      <c r="DT74" s="178"/>
      <c r="DU74" s="178"/>
    </row>
    <row r="75" spans="1:125" s="180" customFormat="1" ht="21.75" customHeight="1" thickBot="1" x14ac:dyDescent="0.3">
      <c r="A75" s="214" t="s">
        <v>54</v>
      </c>
      <c r="B75" s="224"/>
      <c r="C75" s="213"/>
      <c r="D75" s="213"/>
      <c r="E75" s="223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9"/>
      <c r="AP75" s="147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  <c r="DE75" s="178"/>
      <c r="DF75" s="178"/>
      <c r="DG75" s="178"/>
      <c r="DH75" s="178"/>
      <c r="DI75" s="178"/>
      <c r="DJ75" s="178"/>
      <c r="DK75" s="178"/>
      <c r="DL75" s="178"/>
      <c r="DM75" s="178"/>
      <c r="DN75" s="178"/>
      <c r="DO75" s="178"/>
      <c r="DP75" s="178"/>
      <c r="DQ75" s="178"/>
      <c r="DR75" s="178"/>
      <c r="DS75" s="178"/>
      <c r="DT75" s="178"/>
      <c r="DU75" s="178"/>
    </row>
    <row r="76" spans="1:125" s="180" customFormat="1" ht="21.75" customHeight="1" thickBot="1" x14ac:dyDescent="0.3">
      <c r="A76" s="214" t="s">
        <v>135</v>
      </c>
      <c r="B76" s="224">
        <v>14000000</v>
      </c>
      <c r="C76" s="213"/>
      <c r="D76" s="213"/>
      <c r="E76" s="223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9"/>
      <c r="AP76" s="147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178"/>
      <c r="CB76" s="178"/>
      <c r="CC76" s="178"/>
      <c r="CD76" s="178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8"/>
      <c r="CR76" s="178"/>
      <c r="CS76" s="178"/>
      <c r="CT76" s="178"/>
      <c r="CU76" s="178"/>
      <c r="CV76" s="178"/>
      <c r="CW76" s="178"/>
      <c r="CX76" s="178"/>
      <c r="CY76" s="178"/>
      <c r="CZ76" s="178"/>
      <c r="DA76" s="178"/>
      <c r="DB76" s="178"/>
      <c r="DC76" s="178"/>
      <c r="DD76" s="178"/>
      <c r="DE76" s="178"/>
      <c r="DF76" s="178"/>
      <c r="DG76" s="178"/>
      <c r="DH76" s="178"/>
      <c r="DI76" s="178"/>
      <c r="DJ76" s="178"/>
      <c r="DK76" s="178"/>
      <c r="DL76" s="178"/>
      <c r="DM76" s="178"/>
      <c r="DN76" s="178"/>
      <c r="DO76" s="178"/>
      <c r="DP76" s="178"/>
      <c r="DQ76" s="178"/>
      <c r="DR76" s="178"/>
      <c r="DS76" s="178"/>
      <c r="DT76" s="178"/>
      <c r="DU76" s="178"/>
    </row>
    <row r="77" spans="1:125" s="180" customFormat="1" ht="21.75" customHeight="1" thickBot="1" x14ac:dyDescent="0.3">
      <c r="A77" s="214" t="s">
        <v>95</v>
      </c>
      <c r="B77" s="224">
        <f>3147000+326000</f>
        <v>3473000</v>
      </c>
      <c r="C77" s="213"/>
      <c r="D77" s="213"/>
      <c r="E77" s="223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9"/>
      <c r="AP77" s="147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8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178"/>
      <c r="CS77" s="178"/>
      <c r="CT77" s="178"/>
      <c r="CU77" s="178"/>
      <c r="CV77" s="178"/>
      <c r="CW77" s="178"/>
      <c r="CX77" s="178"/>
      <c r="CY77" s="178"/>
      <c r="CZ77" s="178"/>
      <c r="DA77" s="178"/>
      <c r="DB77" s="178"/>
      <c r="DC77" s="178"/>
      <c r="DD77" s="178"/>
      <c r="DE77" s="178"/>
      <c r="DF77" s="178"/>
      <c r="DG77" s="178"/>
      <c r="DH77" s="178"/>
      <c r="DI77" s="178"/>
      <c r="DJ77" s="178"/>
      <c r="DK77" s="178"/>
      <c r="DL77" s="178"/>
      <c r="DM77" s="178"/>
      <c r="DN77" s="178"/>
      <c r="DO77" s="178"/>
      <c r="DP77" s="178"/>
      <c r="DQ77" s="178"/>
      <c r="DR77" s="178"/>
      <c r="DS77" s="178"/>
      <c r="DT77" s="178"/>
      <c r="DU77" s="178"/>
    </row>
    <row r="78" spans="1:125" s="180" customFormat="1" ht="21.75" customHeight="1" thickBot="1" x14ac:dyDescent="0.3">
      <c r="A78" s="214" t="s">
        <v>136</v>
      </c>
      <c r="B78" s="224">
        <v>2000000</v>
      </c>
      <c r="C78" s="213"/>
      <c r="D78" s="213"/>
      <c r="E78" s="223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9"/>
      <c r="AP78" s="147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8"/>
      <c r="BM78" s="178"/>
      <c r="BN78" s="178"/>
      <c r="BO78" s="178"/>
      <c r="BP78" s="178"/>
      <c r="BQ78" s="178"/>
      <c r="BR78" s="178"/>
      <c r="BS78" s="178"/>
      <c r="BT78" s="178"/>
      <c r="BU78" s="178"/>
      <c r="BV78" s="178"/>
      <c r="BW78" s="178"/>
      <c r="BX78" s="178"/>
      <c r="BY78" s="178"/>
      <c r="BZ78" s="178"/>
      <c r="CA78" s="178"/>
      <c r="CB78" s="178"/>
      <c r="CC78" s="178"/>
      <c r="CD78" s="178"/>
      <c r="CE78" s="178"/>
      <c r="CF78" s="178"/>
      <c r="CG78" s="178"/>
      <c r="CH78" s="178"/>
      <c r="CI78" s="178"/>
      <c r="CJ78" s="178"/>
      <c r="CK78" s="178"/>
      <c r="CL78" s="178"/>
      <c r="CM78" s="178"/>
      <c r="CN78" s="178"/>
      <c r="CO78" s="178"/>
      <c r="CP78" s="178"/>
      <c r="CQ78" s="178"/>
      <c r="CR78" s="178"/>
      <c r="CS78" s="178"/>
      <c r="CT78" s="178"/>
      <c r="CU78" s="178"/>
      <c r="CV78" s="178"/>
      <c r="CW78" s="178"/>
      <c r="CX78" s="178"/>
      <c r="CY78" s="178"/>
      <c r="CZ78" s="178"/>
      <c r="DA78" s="178"/>
      <c r="DB78" s="178"/>
      <c r="DC78" s="178"/>
      <c r="DD78" s="178"/>
      <c r="DE78" s="178"/>
      <c r="DF78" s="178"/>
      <c r="DG78" s="178"/>
      <c r="DH78" s="178"/>
      <c r="DI78" s="178"/>
      <c r="DJ78" s="178"/>
      <c r="DK78" s="178"/>
      <c r="DL78" s="178"/>
      <c r="DM78" s="178"/>
      <c r="DN78" s="178"/>
      <c r="DO78" s="178"/>
      <c r="DP78" s="178"/>
      <c r="DQ78" s="178"/>
      <c r="DR78" s="178"/>
      <c r="DS78" s="178"/>
      <c r="DT78" s="178"/>
      <c r="DU78" s="178"/>
    </row>
    <row r="79" spans="1:125" s="180" customFormat="1" ht="21.75" customHeight="1" thickBot="1" x14ac:dyDescent="0.3">
      <c r="A79" s="214" t="s">
        <v>96</v>
      </c>
      <c r="B79" s="224">
        <v>1000000</v>
      </c>
      <c r="C79" s="213"/>
      <c r="D79" s="213"/>
      <c r="E79" s="223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9"/>
      <c r="AP79" s="147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/>
      <c r="BM79" s="178"/>
      <c r="BN79" s="178"/>
      <c r="BO79" s="178"/>
      <c r="BP79" s="178"/>
      <c r="BQ79" s="178"/>
      <c r="BR79" s="178"/>
      <c r="BS79" s="178"/>
      <c r="BT79" s="178"/>
      <c r="BU79" s="178"/>
      <c r="BV79" s="178"/>
      <c r="BW79" s="178"/>
      <c r="BX79" s="178"/>
      <c r="BY79" s="178"/>
      <c r="BZ79" s="178"/>
      <c r="CA79" s="178"/>
      <c r="CB79" s="178"/>
      <c r="CC79" s="178"/>
      <c r="CD79" s="178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8"/>
      <c r="CR79" s="178"/>
      <c r="CS79" s="178"/>
      <c r="CT79" s="178"/>
      <c r="CU79" s="178"/>
      <c r="CV79" s="178"/>
      <c r="CW79" s="178"/>
      <c r="CX79" s="178"/>
      <c r="CY79" s="178"/>
      <c r="CZ79" s="178"/>
      <c r="DA79" s="178"/>
      <c r="DB79" s="178"/>
      <c r="DC79" s="178"/>
      <c r="DD79" s="178"/>
      <c r="DE79" s="178"/>
      <c r="DF79" s="178"/>
      <c r="DG79" s="178"/>
      <c r="DH79" s="178"/>
      <c r="DI79" s="178"/>
      <c r="DJ79" s="178"/>
      <c r="DK79" s="178"/>
      <c r="DL79" s="178"/>
      <c r="DM79" s="178"/>
      <c r="DN79" s="178"/>
      <c r="DO79" s="178"/>
      <c r="DP79" s="178"/>
      <c r="DQ79" s="178"/>
      <c r="DR79" s="178"/>
      <c r="DS79" s="178"/>
      <c r="DT79" s="178"/>
      <c r="DU79" s="178"/>
    </row>
    <row r="80" spans="1:125" s="180" customFormat="1" ht="21.75" customHeight="1" thickBot="1" x14ac:dyDescent="0.3">
      <c r="A80" s="214" t="s">
        <v>302</v>
      </c>
      <c r="B80" s="224">
        <f>4000000+642734+552400</f>
        <v>5195134</v>
      </c>
      <c r="C80" s="448"/>
      <c r="D80" s="448"/>
      <c r="E80" s="223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9"/>
      <c r="AP80" s="147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78"/>
      <c r="BR80" s="178"/>
      <c r="BS80" s="178"/>
      <c r="BT80" s="178"/>
      <c r="BU80" s="178"/>
      <c r="BV80" s="178"/>
      <c r="BW80" s="178"/>
      <c r="BX80" s="178"/>
      <c r="BY80" s="178"/>
      <c r="BZ80" s="178"/>
      <c r="CA80" s="178"/>
      <c r="CB80" s="178"/>
      <c r="CC80" s="178"/>
      <c r="CD80" s="178"/>
      <c r="CE80" s="178"/>
      <c r="CF80" s="178"/>
      <c r="CG80" s="178"/>
      <c r="CH80" s="178"/>
      <c r="CI80" s="178"/>
      <c r="CJ80" s="178"/>
      <c r="CK80" s="178"/>
      <c r="CL80" s="178"/>
      <c r="CM80" s="178"/>
      <c r="CN80" s="178"/>
      <c r="CO80" s="178"/>
      <c r="CP80" s="178"/>
      <c r="CQ80" s="178"/>
      <c r="CR80" s="178"/>
      <c r="CS80" s="178"/>
      <c r="CT80" s="178"/>
      <c r="CU80" s="178"/>
      <c r="CV80" s="178"/>
      <c r="CW80" s="178"/>
      <c r="CX80" s="178"/>
      <c r="CY80" s="178"/>
      <c r="CZ80" s="178"/>
      <c r="DA80" s="178"/>
      <c r="DB80" s="178"/>
      <c r="DC80" s="178"/>
      <c r="DD80" s="178"/>
      <c r="DE80" s="178"/>
      <c r="DF80" s="178"/>
      <c r="DG80" s="178"/>
      <c r="DH80" s="178"/>
      <c r="DI80" s="178"/>
      <c r="DJ80" s="178"/>
      <c r="DK80" s="178"/>
      <c r="DL80" s="178"/>
      <c r="DM80" s="178"/>
      <c r="DN80" s="178"/>
      <c r="DO80" s="178"/>
      <c r="DP80" s="178"/>
      <c r="DQ80" s="178"/>
      <c r="DR80" s="178"/>
      <c r="DS80" s="178"/>
      <c r="DT80" s="178"/>
      <c r="DU80" s="178"/>
    </row>
    <row r="81" spans="1:125" s="180" customFormat="1" ht="27.75" customHeight="1" thickBot="1" x14ac:dyDescent="0.3">
      <c r="A81" s="457" t="s">
        <v>121</v>
      </c>
      <c r="B81" s="228"/>
      <c r="C81" s="448">
        <v>67450000</v>
      </c>
      <c r="D81" s="448">
        <f>67450000-42300000</f>
        <v>25150000</v>
      </c>
      <c r="E81" s="223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383"/>
      <c r="AN81" s="384"/>
      <c r="AO81" s="384"/>
      <c r="AP81" s="385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8"/>
      <c r="BN81" s="178"/>
      <c r="BO81" s="178"/>
      <c r="BP81" s="178"/>
      <c r="BQ81" s="178"/>
      <c r="BR81" s="178"/>
      <c r="BS81" s="178"/>
      <c r="BT81" s="178"/>
      <c r="BU81" s="178"/>
      <c r="BV81" s="178"/>
      <c r="BW81" s="178"/>
      <c r="BX81" s="178"/>
      <c r="BY81" s="178"/>
      <c r="BZ81" s="178"/>
      <c r="CA81" s="178"/>
      <c r="CB81" s="178"/>
      <c r="CC81" s="178"/>
      <c r="CD81" s="178"/>
      <c r="CE81" s="178"/>
      <c r="CF81" s="178"/>
      <c r="CG81" s="178"/>
      <c r="CH81" s="178"/>
      <c r="CI81" s="178"/>
      <c r="CJ81" s="178"/>
      <c r="CK81" s="178"/>
      <c r="CL81" s="178"/>
      <c r="CM81" s="178"/>
      <c r="CN81" s="178"/>
      <c r="CO81" s="178"/>
      <c r="CP81" s="178"/>
      <c r="CQ81" s="178"/>
      <c r="CR81" s="178"/>
      <c r="CS81" s="178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178"/>
      <c r="DR81" s="178"/>
      <c r="DS81" s="178"/>
      <c r="DT81" s="178"/>
      <c r="DU81" s="178"/>
    </row>
    <row r="82" spans="1:125" s="230" customFormat="1" ht="28.5" customHeight="1" x14ac:dyDescent="0.25">
      <c r="A82" s="670" t="s">
        <v>122</v>
      </c>
      <c r="B82" s="231"/>
      <c r="C82" s="213">
        <v>23828000</v>
      </c>
      <c r="D82" s="213">
        <f>SUM(B83:B89)</f>
        <v>9192375</v>
      </c>
      <c r="E82" s="223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386"/>
      <c r="AN82" s="387"/>
      <c r="AO82" s="387"/>
      <c r="AP82" s="388"/>
      <c r="AQ82" s="178"/>
      <c r="AR82" s="178"/>
      <c r="AS82" s="178"/>
      <c r="AT82" s="178"/>
      <c r="AU82" s="178"/>
      <c r="AV82" s="178"/>
      <c r="AW82" s="178"/>
      <c r="AX82" s="178"/>
      <c r="AY82" s="178"/>
      <c r="AZ82" s="229"/>
      <c r="BA82" s="229"/>
      <c r="BB82" s="229"/>
      <c r="BC82" s="229"/>
      <c r="BD82" s="229"/>
      <c r="BE82" s="229"/>
      <c r="BF82" s="229"/>
      <c r="BG82" s="229"/>
      <c r="BH82" s="229"/>
      <c r="BI82" s="229"/>
      <c r="BJ82" s="229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29"/>
      <c r="BY82" s="229"/>
      <c r="BZ82" s="229"/>
      <c r="CA82" s="229"/>
      <c r="CB82" s="229"/>
      <c r="CC82" s="229"/>
      <c r="CD82" s="229"/>
      <c r="CE82" s="229"/>
      <c r="CF82" s="229"/>
      <c r="CG82" s="229"/>
      <c r="CH82" s="229"/>
      <c r="CI82" s="229"/>
      <c r="CJ82" s="229"/>
      <c r="CK82" s="229"/>
      <c r="CL82" s="229"/>
      <c r="CM82" s="229"/>
      <c r="CN82" s="229"/>
      <c r="CO82" s="229"/>
      <c r="CP82" s="229"/>
      <c r="CQ82" s="229"/>
      <c r="CR82" s="229"/>
      <c r="CS82" s="229"/>
      <c r="CT82" s="229"/>
      <c r="CU82" s="229"/>
      <c r="CV82" s="229"/>
      <c r="CW82" s="229"/>
      <c r="CX82" s="229"/>
      <c r="CY82" s="229"/>
      <c r="CZ82" s="229"/>
      <c r="DA82" s="229"/>
      <c r="DB82" s="229"/>
      <c r="DC82" s="229"/>
      <c r="DD82" s="229"/>
      <c r="DE82" s="229"/>
      <c r="DF82" s="229"/>
      <c r="DG82" s="229"/>
      <c r="DH82" s="229"/>
      <c r="DI82" s="229"/>
      <c r="DJ82" s="229"/>
      <c r="DK82" s="229"/>
      <c r="DL82" s="229"/>
      <c r="DM82" s="229"/>
      <c r="DN82" s="229"/>
      <c r="DO82" s="229"/>
      <c r="DP82" s="229"/>
      <c r="DQ82" s="229"/>
      <c r="DR82" s="229"/>
      <c r="DS82" s="229"/>
      <c r="DT82" s="229"/>
      <c r="DU82" s="229"/>
    </row>
    <row r="83" spans="1:125" s="230" customFormat="1" ht="39" customHeight="1" x14ac:dyDescent="0.25">
      <c r="A83" s="214" t="s">
        <v>294</v>
      </c>
      <c r="B83" s="224">
        <v>1778000</v>
      </c>
      <c r="C83" s="216"/>
      <c r="D83" s="216"/>
      <c r="E83" s="223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386"/>
      <c r="AN83" s="387"/>
      <c r="AO83" s="387"/>
      <c r="AP83" s="388"/>
      <c r="AQ83" s="178"/>
      <c r="AR83" s="178"/>
      <c r="AS83" s="178"/>
      <c r="AT83" s="178"/>
      <c r="AU83" s="178"/>
      <c r="AV83" s="178"/>
      <c r="AW83" s="178"/>
      <c r="AX83" s="178"/>
      <c r="AY83" s="178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  <c r="CG83" s="229"/>
      <c r="CH83" s="229"/>
      <c r="CI83" s="229"/>
      <c r="CJ83" s="229"/>
      <c r="CK83" s="229"/>
      <c r="CL83" s="229"/>
      <c r="CM83" s="229"/>
      <c r="CN83" s="229"/>
      <c r="CO83" s="229"/>
      <c r="CP83" s="229"/>
      <c r="CQ83" s="229"/>
      <c r="CR83" s="229"/>
      <c r="CS83" s="229"/>
      <c r="CT83" s="229"/>
      <c r="CU83" s="229"/>
      <c r="CV83" s="229"/>
      <c r="CW83" s="229"/>
      <c r="CX83" s="229"/>
      <c r="CY83" s="229"/>
      <c r="CZ83" s="229"/>
      <c r="DA83" s="229"/>
      <c r="DB83" s="229"/>
      <c r="DC83" s="229"/>
      <c r="DD83" s="229"/>
      <c r="DE83" s="229"/>
      <c r="DF83" s="229"/>
      <c r="DG83" s="229"/>
      <c r="DH83" s="229"/>
      <c r="DI83" s="229"/>
      <c r="DJ83" s="229"/>
      <c r="DK83" s="229"/>
      <c r="DL83" s="229"/>
      <c r="DM83" s="229"/>
      <c r="DN83" s="229"/>
      <c r="DO83" s="229"/>
      <c r="DP83" s="229"/>
      <c r="DQ83" s="229"/>
      <c r="DR83" s="229"/>
      <c r="DS83" s="229"/>
      <c r="DT83" s="229"/>
      <c r="DU83" s="229"/>
    </row>
    <row r="84" spans="1:125" s="230" customFormat="1" ht="30.75" customHeight="1" x14ac:dyDescent="0.25">
      <c r="A84" s="214" t="s">
        <v>296</v>
      </c>
      <c r="B84" s="224">
        <f>7050000-7050000</f>
        <v>0</v>
      </c>
      <c r="C84" s="216"/>
      <c r="D84" s="216"/>
      <c r="E84" s="223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386"/>
      <c r="AN84" s="387"/>
      <c r="AO84" s="387"/>
      <c r="AP84" s="388"/>
      <c r="AQ84" s="178"/>
      <c r="AR84" s="178"/>
      <c r="AS84" s="178"/>
      <c r="AT84" s="178"/>
      <c r="AU84" s="178"/>
      <c r="AV84" s="178"/>
      <c r="AW84" s="178"/>
      <c r="AX84" s="178"/>
      <c r="AY84" s="178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  <c r="CG84" s="229"/>
      <c r="CH84" s="229"/>
      <c r="CI84" s="229"/>
      <c r="CJ84" s="229"/>
      <c r="CK84" s="229"/>
      <c r="CL84" s="229"/>
      <c r="CM84" s="229"/>
      <c r="CN84" s="229"/>
      <c r="CO84" s="229"/>
      <c r="CP84" s="229"/>
      <c r="CQ84" s="229"/>
      <c r="CR84" s="229"/>
      <c r="CS84" s="229"/>
      <c r="CT84" s="229"/>
      <c r="CU84" s="229"/>
      <c r="CV84" s="229"/>
      <c r="CW84" s="229"/>
      <c r="CX84" s="229"/>
      <c r="CY84" s="229"/>
      <c r="CZ84" s="229"/>
      <c r="DA84" s="229"/>
      <c r="DB84" s="229"/>
      <c r="DC84" s="229"/>
      <c r="DD84" s="229"/>
      <c r="DE84" s="229"/>
      <c r="DF84" s="229"/>
      <c r="DG84" s="229"/>
      <c r="DH84" s="229"/>
      <c r="DI84" s="229"/>
      <c r="DJ84" s="229"/>
      <c r="DK84" s="229"/>
      <c r="DL84" s="229"/>
      <c r="DM84" s="229"/>
      <c r="DN84" s="229"/>
      <c r="DO84" s="229"/>
      <c r="DP84" s="229"/>
      <c r="DQ84" s="229"/>
      <c r="DR84" s="229"/>
      <c r="DS84" s="229"/>
      <c r="DT84" s="229"/>
      <c r="DU84" s="229"/>
    </row>
    <row r="85" spans="1:125" s="230" customFormat="1" ht="30.75" customHeight="1" x14ac:dyDescent="0.25">
      <c r="A85" s="214" t="s">
        <v>297</v>
      </c>
      <c r="B85" s="224">
        <v>5000000</v>
      </c>
      <c r="C85" s="216"/>
      <c r="D85" s="216"/>
      <c r="E85" s="223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386"/>
      <c r="AN85" s="387"/>
      <c r="AO85" s="387"/>
      <c r="AP85" s="388"/>
      <c r="AQ85" s="178"/>
      <c r="AR85" s="178"/>
      <c r="AS85" s="178"/>
      <c r="AT85" s="178"/>
      <c r="AU85" s="178"/>
      <c r="AV85" s="178"/>
      <c r="AW85" s="178"/>
      <c r="AX85" s="178"/>
      <c r="AY85" s="178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  <c r="CG85" s="229"/>
      <c r="CH85" s="229"/>
      <c r="CI85" s="229"/>
      <c r="CJ85" s="229"/>
      <c r="CK85" s="229"/>
      <c r="CL85" s="229"/>
      <c r="CM85" s="229"/>
      <c r="CN85" s="229"/>
      <c r="CO85" s="229"/>
      <c r="CP85" s="229"/>
      <c r="CQ85" s="229"/>
      <c r="CR85" s="229"/>
      <c r="CS85" s="229"/>
      <c r="CT85" s="229"/>
      <c r="CU85" s="229"/>
      <c r="CV85" s="229"/>
      <c r="CW85" s="229"/>
      <c r="CX85" s="229"/>
      <c r="CY85" s="229"/>
      <c r="CZ85" s="229"/>
      <c r="DA85" s="229"/>
      <c r="DB85" s="229"/>
      <c r="DC85" s="229"/>
      <c r="DD85" s="229"/>
      <c r="DE85" s="229"/>
      <c r="DF85" s="229"/>
      <c r="DG85" s="229"/>
      <c r="DH85" s="229"/>
      <c r="DI85" s="229"/>
      <c r="DJ85" s="229"/>
      <c r="DK85" s="229"/>
      <c r="DL85" s="229"/>
      <c r="DM85" s="229"/>
      <c r="DN85" s="229"/>
      <c r="DO85" s="229"/>
      <c r="DP85" s="229"/>
      <c r="DQ85" s="229"/>
      <c r="DR85" s="229"/>
      <c r="DS85" s="229"/>
      <c r="DT85" s="229"/>
      <c r="DU85" s="229"/>
    </row>
    <row r="86" spans="1:125" s="230" customFormat="1" ht="30.75" customHeight="1" x14ac:dyDescent="0.25">
      <c r="A86" s="214" t="s">
        <v>637</v>
      </c>
      <c r="B86" s="224">
        <f>10000000-10000000</f>
        <v>0</v>
      </c>
      <c r="C86" s="216"/>
      <c r="D86" s="216"/>
      <c r="E86" s="223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386"/>
      <c r="AN86" s="387"/>
      <c r="AO86" s="387"/>
      <c r="AP86" s="388"/>
      <c r="AQ86" s="223"/>
      <c r="AR86" s="178"/>
      <c r="AS86" s="223"/>
      <c r="AT86" s="178"/>
      <c r="AU86" s="178"/>
      <c r="AV86" s="178"/>
      <c r="AW86" s="178"/>
      <c r="AX86" s="178"/>
      <c r="AY86" s="178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  <c r="CG86" s="229"/>
      <c r="CH86" s="229"/>
      <c r="CI86" s="229"/>
      <c r="CJ86" s="229"/>
      <c r="CK86" s="229"/>
      <c r="CL86" s="229"/>
      <c r="CM86" s="229"/>
      <c r="CN86" s="229"/>
      <c r="CO86" s="229"/>
      <c r="CP86" s="229"/>
      <c r="CQ86" s="229"/>
      <c r="CR86" s="229"/>
      <c r="CS86" s="229"/>
      <c r="CT86" s="229"/>
      <c r="CU86" s="229"/>
      <c r="CV86" s="229"/>
      <c r="CW86" s="229"/>
      <c r="CX86" s="229"/>
      <c r="CY86" s="229"/>
      <c r="CZ86" s="229"/>
      <c r="DA86" s="229"/>
      <c r="DB86" s="229"/>
      <c r="DC86" s="229"/>
      <c r="DD86" s="229"/>
      <c r="DE86" s="229"/>
      <c r="DF86" s="229"/>
      <c r="DG86" s="229"/>
      <c r="DH86" s="229"/>
      <c r="DI86" s="229"/>
      <c r="DJ86" s="229"/>
      <c r="DK86" s="229"/>
      <c r="DL86" s="229"/>
      <c r="DM86" s="229"/>
      <c r="DN86" s="229"/>
      <c r="DO86" s="229"/>
      <c r="DP86" s="229"/>
      <c r="DQ86" s="229"/>
      <c r="DR86" s="229"/>
      <c r="DS86" s="229"/>
      <c r="DT86" s="229"/>
      <c r="DU86" s="229"/>
    </row>
    <row r="87" spans="1:125" s="230" customFormat="1" ht="37.5" customHeight="1" x14ac:dyDescent="0.25">
      <c r="A87" s="214" t="s">
        <v>647</v>
      </c>
      <c r="B87" s="224">
        <f>895350</f>
        <v>895350</v>
      </c>
      <c r="C87" s="216"/>
      <c r="D87" s="650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8"/>
      <c r="BL87" s="178"/>
      <c r="BM87" s="229"/>
      <c r="BN87" s="229"/>
      <c r="BO87" s="229"/>
      <c r="BP87" s="229"/>
      <c r="BQ87" s="229"/>
      <c r="BR87" s="229"/>
      <c r="BS87" s="229"/>
      <c r="BT87" s="229"/>
      <c r="BU87" s="229"/>
    </row>
    <row r="88" spans="1:125" s="230" customFormat="1" ht="28.5" customHeight="1" x14ac:dyDescent="0.25">
      <c r="A88" s="214" t="s">
        <v>640</v>
      </c>
      <c r="B88" s="224">
        <v>962025</v>
      </c>
      <c r="C88" s="216"/>
      <c r="D88" s="650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78"/>
      <c r="BI88" s="178"/>
      <c r="BJ88" s="178"/>
      <c r="BK88" s="178"/>
      <c r="BL88" s="178"/>
      <c r="BM88" s="229"/>
      <c r="BN88" s="229"/>
      <c r="BO88" s="229"/>
      <c r="BP88" s="229"/>
      <c r="BQ88" s="229"/>
      <c r="BR88" s="229"/>
      <c r="BS88" s="229"/>
      <c r="BT88" s="229"/>
      <c r="BU88" s="229"/>
    </row>
    <row r="89" spans="1:125" s="230" customFormat="1" ht="28.5" customHeight="1" thickBot="1" x14ac:dyDescent="0.3">
      <c r="A89" s="214" t="s">
        <v>641</v>
      </c>
      <c r="B89" s="224">
        <v>557000</v>
      </c>
      <c r="C89" s="216"/>
      <c r="D89" s="650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L89" s="178"/>
      <c r="BM89" s="229"/>
      <c r="BN89" s="229"/>
      <c r="BO89" s="229"/>
      <c r="BP89" s="229"/>
      <c r="BQ89" s="229"/>
      <c r="BR89" s="229"/>
      <c r="BS89" s="229"/>
      <c r="BT89" s="229"/>
      <c r="BU89" s="229"/>
    </row>
    <row r="90" spans="1:125" s="183" customFormat="1" ht="55.5" customHeight="1" thickBot="1" x14ac:dyDescent="0.3">
      <c r="A90" s="234" t="s">
        <v>434</v>
      </c>
      <c r="B90" s="449"/>
      <c r="C90" s="213"/>
      <c r="D90" s="213">
        <f>22921875+3810000</f>
        <v>26731875</v>
      </c>
      <c r="E90" s="223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1"/>
      <c r="BC90" s="181"/>
      <c r="BD90" s="181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</row>
    <row r="91" spans="1:125" s="183" customFormat="1" ht="38.25" customHeight="1" thickBot="1" x14ac:dyDescent="0.3">
      <c r="A91" s="234" t="s">
        <v>435</v>
      </c>
      <c r="B91" s="449"/>
      <c r="C91" s="213"/>
      <c r="D91" s="213">
        <v>4230000</v>
      </c>
      <c r="E91" s="223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  <c r="BE91" s="181"/>
      <c r="BF91" s="181"/>
      <c r="BG91" s="181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</row>
    <row r="92" spans="1:125" s="183" customFormat="1" ht="38.25" customHeight="1" thickBot="1" x14ac:dyDescent="0.3">
      <c r="A92" s="234" t="s">
        <v>436</v>
      </c>
      <c r="B92" s="449"/>
      <c r="C92" s="213"/>
      <c r="D92" s="213">
        <f>5592180+2476500</f>
        <v>8068680</v>
      </c>
      <c r="E92" s="223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  <c r="BE92" s="181"/>
      <c r="BF92" s="181"/>
      <c r="BG92" s="181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1"/>
      <c r="BS92" s="181"/>
      <c r="BT92" s="181"/>
      <c r="BU92" s="181"/>
    </row>
    <row r="93" spans="1:125" s="183" customFormat="1" ht="52.5" customHeight="1" thickBot="1" x14ac:dyDescent="0.3">
      <c r="A93" s="234" t="s">
        <v>437</v>
      </c>
      <c r="B93" s="449"/>
      <c r="C93" s="213"/>
      <c r="D93" s="213">
        <f>50993069-117260-6284708</f>
        <v>44591101</v>
      </c>
      <c r="E93" s="223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</row>
    <row r="94" spans="1:125" s="183" customFormat="1" ht="34.5" customHeight="1" thickBot="1" x14ac:dyDescent="0.3">
      <c r="A94" s="234" t="s">
        <v>473</v>
      </c>
      <c r="B94" s="449"/>
      <c r="C94" s="213"/>
      <c r="D94" s="446">
        <f>4910800+1821600</f>
        <v>6732400</v>
      </c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</row>
    <row r="95" spans="1:125" s="183" customFormat="1" ht="43.5" customHeight="1" thickBot="1" x14ac:dyDescent="0.3">
      <c r="A95" s="234" t="s">
        <v>474</v>
      </c>
      <c r="B95" s="449"/>
      <c r="C95" s="213"/>
      <c r="D95" s="446">
        <f>4530697+2457393</f>
        <v>6988090</v>
      </c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</row>
    <row r="96" spans="1:125" s="183" customFormat="1" ht="43.5" customHeight="1" thickBot="1" x14ac:dyDescent="0.3">
      <c r="A96" s="234" t="s">
        <v>475</v>
      </c>
      <c r="B96" s="449"/>
      <c r="C96" s="213"/>
      <c r="D96" s="446">
        <f>990000+6933000</f>
        <v>7923000</v>
      </c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</row>
    <row r="97" spans="1:125" s="226" customFormat="1" ht="53.25" customHeight="1" thickBot="1" x14ac:dyDescent="0.3">
      <c r="A97" s="794" t="s">
        <v>291</v>
      </c>
      <c r="B97" s="795"/>
      <c r="C97" s="453"/>
      <c r="D97" s="453">
        <f>SUM(B98:B98)</f>
        <v>2943432</v>
      </c>
      <c r="E97" s="189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389"/>
      <c r="AN97" s="390"/>
      <c r="AO97" s="390"/>
      <c r="AP97" s="391"/>
      <c r="AQ97" s="188"/>
      <c r="AR97" s="188"/>
      <c r="AS97" s="188"/>
      <c r="AT97" s="188"/>
      <c r="AU97" s="188"/>
      <c r="AV97" s="188"/>
      <c r="AW97" s="188"/>
      <c r="AX97" s="188"/>
      <c r="AY97" s="188"/>
      <c r="AZ97" s="188"/>
      <c r="BA97" s="188"/>
      <c r="BB97" s="188"/>
      <c r="BC97" s="188"/>
      <c r="BD97" s="188"/>
      <c r="BE97" s="188"/>
      <c r="BF97" s="188"/>
      <c r="BG97" s="188"/>
      <c r="BH97" s="188"/>
      <c r="BI97" s="188"/>
      <c r="BJ97" s="188"/>
      <c r="BK97" s="188"/>
      <c r="BL97" s="188"/>
      <c r="BM97" s="188"/>
      <c r="BN97" s="188"/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/>
      <c r="CA97" s="188"/>
      <c r="CB97" s="188"/>
      <c r="CC97" s="188"/>
      <c r="CD97" s="188"/>
      <c r="CE97" s="188"/>
      <c r="CF97" s="188"/>
      <c r="CG97" s="188"/>
      <c r="CH97" s="188"/>
      <c r="CI97" s="188"/>
      <c r="CJ97" s="188"/>
      <c r="CK97" s="188"/>
      <c r="CL97" s="188"/>
      <c r="CM97" s="188"/>
      <c r="CN97" s="188"/>
      <c r="CO97" s="188"/>
      <c r="CP97" s="188"/>
      <c r="CQ97" s="188"/>
      <c r="CR97" s="188"/>
      <c r="CS97" s="188"/>
      <c r="CT97" s="188"/>
      <c r="CU97" s="188"/>
      <c r="CV97" s="188"/>
      <c r="CW97" s="188"/>
      <c r="CX97" s="188"/>
      <c r="CY97" s="188"/>
      <c r="CZ97" s="188"/>
      <c r="DA97" s="188"/>
      <c r="DB97" s="188"/>
      <c r="DC97" s="188"/>
      <c r="DD97" s="188"/>
      <c r="DE97" s="188"/>
      <c r="DF97" s="188"/>
      <c r="DG97" s="188"/>
      <c r="DH97" s="188"/>
      <c r="DI97" s="188"/>
      <c r="DJ97" s="188"/>
      <c r="DK97" s="188"/>
      <c r="DL97" s="188"/>
      <c r="DM97" s="188"/>
      <c r="DN97" s="188"/>
      <c r="DO97" s="188"/>
      <c r="DP97" s="188"/>
      <c r="DQ97" s="188"/>
      <c r="DR97" s="188"/>
      <c r="DS97" s="188"/>
      <c r="DT97" s="188"/>
      <c r="DU97" s="188"/>
    </row>
    <row r="98" spans="1:125" s="183" customFormat="1" ht="27" customHeight="1" thickBot="1" x14ac:dyDescent="0.3">
      <c r="A98" s="214" t="s">
        <v>648</v>
      </c>
      <c r="B98" s="217">
        <f>190500+2752932</f>
        <v>2943432</v>
      </c>
      <c r="C98" s="213"/>
      <c r="D98" s="213"/>
      <c r="E98" s="189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392"/>
      <c r="AN98" s="393"/>
      <c r="AO98" s="393"/>
      <c r="AP98" s="394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81"/>
      <c r="BV98" s="181"/>
      <c r="BW98" s="181"/>
      <c r="BX98" s="181"/>
      <c r="BY98" s="181"/>
      <c r="BZ98" s="181"/>
      <c r="CA98" s="181"/>
      <c r="CB98" s="181"/>
      <c r="CC98" s="181"/>
      <c r="CD98" s="181"/>
      <c r="CE98" s="181"/>
      <c r="CF98" s="181"/>
      <c r="CG98" s="181"/>
      <c r="CH98" s="181"/>
      <c r="CI98" s="181"/>
      <c r="CJ98" s="181"/>
      <c r="CK98" s="181"/>
      <c r="CL98" s="181"/>
      <c r="CM98" s="181"/>
      <c r="CN98" s="181"/>
      <c r="CO98" s="181"/>
      <c r="CP98" s="181"/>
      <c r="CQ98" s="181"/>
      <c r="CR98" s="181"/>
      <c r="CS98" s="181"/>
      <c r="CT98" s="181"/>
      <c r="CU98" s="181"/>
      <c r="CV98" s="181"/>
      <c r="CW98" s="181"/>
      <c r="CX98" s="181"/>
      <c r="CY98" s="181"/>
      <c r="CZ98" s="181"/>
      <c r="DA98" s="181"/>
      <c r="DB98" s="181"/>
      <c r="DC98" s="181"/>
      <c r="DD98" s="181"/>
      <c r="DE98" s="181"/>
      <c r="DF98" s="181"/>
      <c r="DG98" s="181"/>
      <c r="DH98" s="181"/>
      <c r="DI98" s="181"/>
      <c r="DJ98" s="181"/>
      <c r="DK98" s="181"/>
      <c r="DL98" s="181"/>
      <c r="DM98" s="181"/>
      <c r="DN98" s="181"/>
      <c r="DO98" s="181"/>
      <c r="DP98" s="181"/>
      <c r="DQ98" s="181"/>
      <c r="DR98" s="181"/>
      <c r="DS98" s="181"/>
      <c r="DT98" s="181"/>
      <c r="DU98" s="181"/>
    </row>
    <row r="99" spans="1:125" s="226" customFormat="1" ht="53.25" customHeight="1" thickBot="1" x14ac:dyDescent="0.3">
      <c r="A99" s="794" t="s">
        <v>291</v>
      </c>
      <c r="B99" s="795"/>
      <c r="C99" s="453"/>
      <c r="D99" s="453">
        <f>SUM(B100:B101)</f>
        <v>712608</v>
      </c>
      <c r="E99" s="189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389"/>
      <c r="AN99" s="390"/>
      <c r="AO99" s="390"/>
      <c r="AP99" s="391"/>
      <c r="AQ99" s="188"/>
      <c r="AR99" s="188"/>
      <c r="AS99" s="188"/>
      <c r="AT99" s="188"/>
      <c r="AU99" s="188"/>
      <c r="AV99" s="188"/>
      <c r="AW99" s="188"/>
      <c r="AX99" s="188"/>
      <c r="AY99" s="188"/>
      <c r="AZ99" s="188"/>
      <c r="BA99" s="188"/>
      <c r="BB99" s="188"/>
      <c r="BC99" s="188"/>
      <c r="BD99" s="188"/>
      <c r="BE99" s="188"/>
      <c r="BF99" s="188"/>
      <c r="BG99" s="188"/>
      <c r="BH99" s="188"/>
      <c r="BI99" s="188"/>
      <c r="BJ99" s="188"/>
      <c r="BK99" s="188"/>
      <c r="BL99" s="188"/>
      <c r="BM99" s="188"/>
      <c r="BN99" s="188"/>
      <c r="BO99" s="188"/>
      <c r="BP99" s="188"/>
      <c r="BQ99" s="188"/>
      <c r="BR99" s="188"/>
      <c r="BS99" s="188"/>
      <c r="BT99" s="188"/>
      <c r="BU99" s="188"/>
      <c r="BV99" s="188"/>
      <c r="BW99" s="188"/>
      <c r="BX99" s="188"/>
      <c r="BY99" s="188"/>
      <c r="BZ99" s="188"/>
      <c r="CA99" s="188"/>
      <c r="CB99" s="188"/>
      <c r="CC99" s="188"/>
      <c r="CD99" s="188"/>
      <c r="CE99" s="188"/>
      <c r="CF99" s="188"/>
      <c r="CG99" s="188"/>
      <c r="CH99" s="188"/>
      <c r="CI99" s="188"/>
      <c r="CJ99" s="188"/>
      <c r="CK99" s="188"/>
      <c r="CL99" s="188"/>
      <c r="CM99" s="188"/>
      <c r="CN99" s="188"/>
      <c r="CO99" s="188"/>
      <c r="CP99" s="188"/>
      <c r="CQ99" s="188"/>
      <c r="CR99" s="188"/>
      <c r="CS99" s="188"/>
      <c r="CT99" s="188"/>
      <c r="CU99" s="188"/>
      <c r="CV99" s="188"/>
      <c r="CW99" s="188"/>
      <c r="CX99" s="188"/>
      <c r="CY99" s="188"/>
      <c r="CZ99" s="188"/>
      <c r="DA99" s="188"/>
      <c r="DB99" s="188"/>
      <c r="DC99" s="188"/>
      <c r="DD99" s="188"/>
      <c r="DE99" s="188"/>
      <c r="DF99" s="188"/>
      <c r="DG99" s="188"/>
      <c r="DH99" s="188"/>
      <c r="DI99" s="188"/>
      <c r="DJ99" s="188"/>
      <c r="DK99" s="188"/>
      <c r="DL99" s="188"/>
      <c r="DM99" s="188"/>
      <c r="DN99" s="188"/>
      <c r="DO99" s="188"/>
      <c r="DP99" s="188"/>
      <c r="DQ99" s="188"/>
      <c r="DR99" s="188"/>
      <c r="DS99" s="188"/>
      <c r="DT99" s="188"/>
      <c r="DU99" s="188"/>
    </row>
    <row r="100" spans="1:125" s="183" customFormat="1" ht="27" customHeight="1" thickBot="1" x14ac:dyDescent="0.3">
      <c r="A100" s="214" t="s">
        <v>251</v>
      </c>
      <c r="B100" s="217">
        <v>712608</v>
      </c>
      <c r="C100" s="213"/>
      <c r="D100" s="213"/>
      <c r="E100" s="189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392"/>
      <c r="AN100" s="393"/>
      <c r="AO100" s="393"/>
      <c r="AP100" s="394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1"/>
      <c r="BC100" s="181"/>
      <c r="BD100" s="181"/>
      <c r="BE100" s="181"/>
      <c r="BF100" s="181"/>
      <c r="BG100" s="181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81"/>
      <c r="BW100" s="181"/>
      <c r="BX100" s="181"/>
      <c r="BY100" s="181"/>
      <c r="BZ100" s="181"/>
      <c r="CA100" s="181"/>
      <c r="CB100" s="181"/>
      <c r="CC100" s="181"/>
      <c r="CD100" s="181"/>
      <c r="CE100" s="181"/>
      <c r="CF100" s="181"/>
      <c r="CG100" s="181"/>
      <c r="CH100" s="181"/>
      <c r="CI100" s="181"/>
      <c r="CJ100" s="181"/>
      <c r="CK100" s="181"/>
      <c r="CL100" s="181"/>
      <c r="CM100" s="181"/>
      <c r="CN100" s="181"/>
      <c r="CO100" s="181"/>
      <c r="CP100" s="181"/>
      <c r="CQ100" s="181"/>
      <c r="CR100" s="181"/>
      <c r="CS100" s="181"/>
      <c r="CT100" s="181"/>
      <c r="CU100" s="181"/>
      <c r="CV100" s="181"/>
      <c r="CW100" s="181"/>
      <c r="CX100" s="181"/>
      <c r="CY100" s="181"/>
      <c r="CZ100" s="181"/>
      <c r="DA100" s="181"/>
      <c r="DB100" s="181"/>
      <c r="DC100" s="181"/>
      <c r="DD100" s="181"/>
      <c r="DE100" s="181"/>
      <c r="DF100" s="181"/>
      <c r="DG100" s="181"/>
      <c r="DH100" s="181"/>
      <c r="DI100" s="181"/>
      <c r="DJ100" s="181"/>
      <c r="DK100" s="181"/>
      <c r="DL100" s="181"/>
      <c r="DM100" s="181"/>
      <c r="DN100" s="181"/>
      <c r="DO100" s="181"/>
      <c r="DP100" s="181"/>
      <c r="DQ100" s="181"/>
      <c r="DR100" s="181"/>
      <c r="DS100" s="181"/>
      <c r="DT100" s="181"/>
      <c r="DU100" s="181"/>
    </row>
    <row r="101" spans="1:125" s="183" customFormat="1" ht="78.75" customHeight="1" thickBot="1" x14ac:dyDescent="0.3">
      <c r="A101" s="234" t="s">
        <v>438</v>
      </c>
      <c r="B101" s="449"/>
      <c r="C101" s="213"/>
      <c r="D101" s="213">
        <v>1000000</v>
      </c>
      <c r="E101" s="223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81"/>
    </row>
    <row r="102" spans="1:125" s="180" customFormat="1" ht="56.25" customHeight="1" thickBot="1" x14ac:dyDescent="0.3">
      <c r="A102" s="670" t="s">
        <v>336</v>
      </c>
      <c r="B102" s="221"/>
      <c r="C102" s="213">
        <v>19050000</v>
      </c>
      <c r="D102" s="213">
        <v>19050000</v>
      </c>
      <c r="E102" s="223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386"/>
      <c r="AP102" s="387"/>
      <c r="AQ102" s="387"/>
      <c r="AR102" s="387"/>
      <c r="AS102" s="387"/>
      <c r="AT102" s="387"/>
      <c r="AU102" s="387"/>
      <c r="AV102" s="387"/>
      <c r="AW102" s="387"/>
      <c r="AX102" s="387"/>
      <c r="AY102" s="387"/>
    </row>
    <row r="103" spans="1:125" s="183" customFormat="1" ht="29.25" customHeight="1" thickBot="1" x14ac:dyDescent="0.3">
      <c r="A103" s="670" t="s">
        <v>282</v>
      </c>
      <c r="B103" s="221"/>
      <c r="C103" s="213">
        <v>1000000</v>
      </c>
      <c r="D103" s="213">
        <f>1000000+77000-1000000+100000</f>
        <v>177000</v>
      </c>
      <c r="E103" s="223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64"/>
      <c r="AN103" s="165"/>
      <c r="AO103" s="165"/>
      <c r="AP103" s="166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81"/>
      <c r="BV103" s="181"/>
      <c r="BW103" s="181"/>
      <c r="BX103" s="181"/>
      <c r="BY103" s="181"/>
      <c r="BZ103" s="181"/>
      <c r="CA103" s="181"/>
      <c r="CB103" s="181"/>
      <c r="CC103" s="181"/>
      <c r="CD103" s="181"/>
      <c r="CE103" s="181"/>
      <c r="CF103" s="181"/>
      <c r="CG103" s="181"/>
      <c r="CH103" s="181"/>
      <c r="CI103" s="181"/>
      <c r="CJ103" s="181"/>
      <c r="CK103" s="181"/>
      <c r="CL103" s="181"/>
      <c r="CM103" s="181"/>
      <c r="CN103" s="181"/>
      <c r="CO103" s="181"/>
      <c r="CP103" s="181"/>
      <c r="CQ103" s="181"/>
      <c r="CR103" s="181"/>
      <c r="CS103" s="181"/>
      <c r="CT103" s="181"/>
      <c r="CU103" s="181"/>
      <c r="CV103" s="181"/>
      <c r="CW103" s="181"/>
      <c r="CX103" s="181"/>
      <c r="CY103" s="181"/>
      <c r="CZ103" s="181"/>
      <c r="DA103" s="181"/>
      <c r="DB103" s="181"/>
      <c r="DC103" s="181"/>
      <c r="DD103" s="181"/>
      <c r="DE103" s="181"/>
      <c r="DF103" s="181"/>
      <c r="DG103" s="181"/>
      <c r="DH103" s="181"/>
      <c r="DI103" s="181"/>
      <c r="DJ103" s="181"/>
      <c r="DK103" s="181"/>
      <c r="DL103" s="181"/>
      <c r="DM103" s="181"/>
      <c r="DN103" s="181"/>
      <c r="DO103" s="181"/>
      <c r="DP103" s="181"/>
      <c r="DQ103" s="181"/>
      <c r="DR103" s="181"/>
      <c r="DS103" s="181"/>
      <c r="DT103" s="181"/>
      <c r="DU103" s="181"/>
    </row>
    <row r="104" spans="1:125" s="180" customFormat="1" ht="24.75" customHeight="1" thickBot="1" x14ac:dyDescent="0.3">
      <c r="A104" s="214" t="s">
        <v>339</v>
      </c>
      <c r="B104" s="224"/>
      <c r="C104" s="213"/>
      <c r="D104" s="213"/>
      <c r="E104" s="223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9"/>
      <c r="AP104" s="147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178"/>
      <c r="BC104" s="178"/>
      <c r="BD104" s="178"/>
      <c r="BE104" s="178"/>
      <c r="BF104" s="178"/>
      <c r="BG104" s="178"/>
      <c r="BH104" s="178"/>
      <c r="BI104" s="178"/>
      <c r="BJ104" s="178"/>
      <c r="BK104" s="178"/>
      <c r="BL104" s="178"/>
      <c r="BM104" s="178"/>
      <c r="BN104" s="178"/>
      <c r="BO104" s="178"/>
      <c r="BP104" s="178"/>
      <c r="BQ104" s="178"/>
      <c r="BR104" s="178"/>
      <c r="BS104" s="178"/>
      <c r="BT104" s="178"/>
      <c r="BU104" s="178"/>
      <c r="BV104" s="178"/>
      <c r="BW104" s="178"/>
      <c r="BX104" s="178"/>
      <c r="BY104" s="178"/>
      <c r="BZ104" s="178"/>
      <c r="CA104" s="178"/>
      <c r="CB104" s="178"/>
      <c r="CC104" s="178"/>
      <c r="CD104" s="178"/>
      <c r="CE104" s="178"/>
      <c r="CF104" s="178"/>
      <c r="CG104" s="178"/>
      <c r="CH104" s="178"/>
      <c r="CI104" s="178"/>
      <c r="CJ104" s="178"/>
      <c r="CK104" s="178"/>
      <c r="CL104" s="178"/>
      <c r="CM104" s="178"/>
      <c r="CN104" s="178"/>
      <c r="CO104" s="178"/>
      <c r="CP104" s="178"/>
      <c r="CQ104" s="178"/>
      <c r="CR104" s="178"/>
      <c r="CS104" s="178"/>
      <c r="CT104" s="178"/>
      <c r="CU104" s="178"/>
      <c r="CV104" s="178"/>
      <c r="CW104" s="178"/>
      <c r="CX104" s="178"/>
      <c r="CY104" s="178"/>
      <c r="CZ104" s="178"/>
      <c r="DA104" s="178"/>
      <c r="DB104" s="178"/>
      <c r="DC104" s="178"/>
      <c r="DD104" s="178"/>
      <c r="DE104" s="178"/>
      <c r="DF104" s="178"/>
      <c r="DG104" s="178"/>
      <c r="DH104" s="178"/>
      <c r="DI104" s="178"/>
      <c r="DJ104" s="178"/>
      <c r="DK104" s="178"/>
      <c r="DL104" s="178"/>
      <c r="DM104" s="178"/>
      <c r="DN104" s="178"/>
      <c r="DO104" s="178"/>
      <c r="DP104" s="178"/>
      <c r="DQ104" s="178"/>
      <c r="DR104" s="178"/>
      <c r="DS104" s="178"/>
      <c r="DT104" s="178"/>
      <c r="DU104" s="178"/>
    </row>
    <row r="105" spans="1:125" s="180" customFormat="1" ht="24.75" customHeight="1" thickBot="1" x14ac:dyDescent="0.3">
      <c r="A105" s="214" t="s">
        <v>283</v>
      </c>
      <c r="B105" s="224"/>
      <c r="C105" s="213"/>
      <c r="D105" s="213"/>
      <c r="E105" s="223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9"/>
      <c r="AP105" s="147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  <c r="BC105" s="178"/>
      <c r="BD105" s="178"/>
      <c r="BE105" s="178"/>
      <c r="BF105" s="178"/>
      <c r="BG105" s="178"/>
      <c r="BH105" s="178"/>
      <c r="BI105" s="178"/>
      <c r="BJ105" s="178"/>
      <c r="BK105" s="178"/>
      <c r="BL105" s="178"/>
      <c r="BM105" s="178"/>
      <c r="BN105" s="178"/>
      <c r="BO105" s="178"/>
      <c r="BP105" s="178"/>
      <c r="BQ105" s="178"/>
      <c r="BR105" s="178"/>
      <c r="BS105" s="178"/>
      <c r="BT105" s="178"/>
      <c r="BU105" s="178"/>
      <c r="BV105" s="178"/>
      <c r="BW105" s="178"/>
      <c r="BX105" s="178"/>
      <c r="BY105" s="178"/>
      <c r="BZ105" s="178"/>
      <c r="CA105" s="178"/>
      <c r="CB105" s="178"/>
      <c r="CC105" s="178"/>
      <c r="CD105" s="178"/>
      <c r="CE105" s="178"/>
      <c r="CF105" s="178"/>
      <c r="CG105" s="178"/>
      <c r="CH105" s="178"/>
      <c r="CI105" s="178"/>
      <c r="CJ105" s="178"/>
      <c r="CK105" s="178"/>
      <c r="CL105" s="178"/>
      <c r="CM105" s="178"/>
      <c r="CN105" s="178"/>
      <c r="CO105" s="178"/>
      <c r="CP105" s="178"/>
      <c r="CQ105" s="178"/>
      <c r="CR105" s="178"/>
      <c r="CS105" s="178"/>
      <c r="CT105" s="178"/>
      <c r="CU105" s="178"/>
      <c r="CV105" s="178"/>
      <c r="CW105" s="178"/>
      <c r="CX105" s="178"/>
      <c r="CY105" s="178"/>
      <c r="CZ105" s="178"/>
      <c r="DA105" s="178"/>
      <c r="DB105" s="178"/>
      <c r="DC105" s="178"/>
      <c r="DD105" s="178"/>
      <c r="DE105" s="178"/>
      <c r="DF105" s="178"/>
      <c r="DG105" s="178"/>
      <c r="DH105" s="178"/>
      <c r="DI105" s="178"/>
      <c r="DJ105" s="178"/>
      <c r="DK105" s="178"/>
      <c r="DL105" s="178"/>
      <c r="DM105" s="178"/>
      <c r="DN105" s="178"/>
      <c r="DO105" s="178"/>
      <c r="DP105" s="178"/>
      <c r="DQ105" s="178"/>
      <c r="DR105" s="178"/>
      <c r="DS105" s="178"/>
      <c r="DT105" s="178"/>
      <c r="DU105" s="178"/>
    </row>
    <row r="106" spans="1:125" s="180" customFormat="1" ht="24" customHeight="1" thickBot="1" x14ac:dyDescent="0.3">
      <c r="A106" s="214" t="s">
        <v>340</v>
      </c>
      <c r="B106" s="224"/>
      <c r="C106" s="213"/>
      <c r="D106" s="213"/>
      <c r="E106" s="223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9"/>
      <c r="AP106" s="147"/>
      <c r="AQ106" s="178"/>
      <c r="AR106" s="178"/>
      <c r="AS106" s="178"/>
      <c r="AT106" s="178"/>
      <c r="AU106" s="178"/>
      <c r="AV106" s="178"/>
      <c r="AW106" s="178"/>
      <c r="AX106" s="178"/>
      <c r="AY106" s="178"/>
      <c r="AZ106" s="178"/>
      <c r="BA106" s="178"/>
      <c r="BB106" s="178"/>
      <c r="BC106" s="178"/>
      <c r="BD106" s="178"/>
      <c r="BE106" s="178"/>
      <c r="BF106" s="178"/>
      <c r="BG106" s="178"/>
      <c r="BH106" s="178"/>
      <c r="BI106" s="178"/>
      <c r="BJ106" s="178"/>
      <c r="BK106" s="178"/>
      <c r="BL106" s="178"/>
      <c r="BM106" s="178"/>
      <c r="BN106" s="178"/>
      <c r="BO106" s="178"/>
      <c r="BP106" s="178"/>
      <c r="BQ106" s="178"/>
      <c r="BR106" s="178"/>
      <c r="BS106" s="178"/>
      <c r="BT106" s="178"/>
      <c r="BU106" s="178"/>
      <c r="BV106" s="178"/>
      <c r="BW106" s="178"/>
      <c r="BX106" s="178"/>
      <c r="BY106" s="178"/>
      <c r="BZ106" s="178"/>
      <c r="CA106" s="178"/>
      <c r="CB106" s="178"/>
      <c r="CC106" s="178"/>
      <c r="CD106" s="178"/>
      <c r="CE106" s="178"/>
      <c r="CF106" s="178"/>
      <c r="CG106" s="178"/>
      <c r="CH106" s="178"/>
      <c r="CI106" s="178"/>
      <c r="CJ106" s="178"/>
      <c r="CK106" s="178"/>
      <c r="CL106" s="178"/>
      <c r="CM106" s="178"/>
      <c r="CN106" s="178"/>
      <c r="CO106" s="178"/>
      <c r="CP106" s="178"/>
      <c r="CQ106" s="178"/>
      <c r="CR106" s="178"/>
      <c r="CS106" s="178"/>
      <c r="CT106" s="178"/>
      <c r="CU106" s="178"/>
      <c r="CV106" s="178"/>
      <c r="CW106" s="178"/>
      <c r="CX106" s="178"/>
      <c r="CY106" s="178"/>
      <c r="CZ106" s="178"/>
      <c r="DA106" s="178"/>
      <c r="DB106" s="178"/>
      <c r="DC106" s="178"/>
      <c r="DD106" s="178"/>
      <c r="DE106" s="178"/>
      <c r="DF106" s="178"/>
      <c r="DG106" s="178"/>
      <c r="DH106" s="178"/>
      <c r="DI106" s="178"/>
      <c r="DJ106" s="178"/>
      <c r="DK106" s="178"/>
      <c r="DL106" s="178"/>
      <c r="DM106" s="178"/>
      <c r="DN106" s="178"/>
      <c r="DO106" s="178"/>
      <c r="DP106" s="178"/>
      <c r="DQ106" s="178"/>
      <c r="DR106" s="178"/>
      <c r="DS106" s="178"/>
      <c r="DT106" s="178"/>
      <c r="DU106" s="178"/>
    </row>
    <row r="107" spans="1:125" s="180" customFormat="1" ht="34.5" customHeight="1" thickBot="1" x14ac:dyDescent="0.3">
      <c r="A107" s="670" t="s">
        <v>138</v>
      </c>
      <c r="B107" s="215"/>
      <c r="C107" s="213"/>
      <c r="D107" s="213">
        <f>300000+10000+1479550</f>
        <v>1789550</v>
      </c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9"/>
    </row>
    <row r="108" spans="1:125" s="183" customFormat="1" ht="30.75" customHeight="1" thickBot="1" x14ac:dyDescent="0.3">
      <c r="A108" s="234" t="s">
        <v>280</v>
      </c>
      <c r="B108" s="232"/>
      <c r="C108" s="213">
        <v>500000</v>
      </c>
      <c r="D108" s="213">
        <v>500000</v>
      </c>
      <c r="E108" s="223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2"/>
      <c r="AP108" s="148"/>
      <c r="AQ108" s="181"/>
      <c r="AR108" s="181"/>
      <c r="AS108" s="181"/>
      <c r="AT108" s="181"/>
      <c r="AU108" s="181"/>
      <c r="AV108" s="181"/>
      <c r="AW108" s="181"/>
      <c r="AX108" s="181"/>
      <c r="AY108" s="181"/>
      <c r="AZ108" s="181"/>
      <c r="BA108" s="181"/>
      <c r="BB108" s="181"/>
      <c r="BC108" s="181"/>
      <c r="BD108" s="181"/>
      <c r="BE108" s="181"/>
      <c r="BF108" s="181"/>
      <c r="BG108" s="181"/>
      <c r="BH108" s="181"/>
      <c r="BI108" s="181"/>
      <c r="BJ108" s="181"/>
      <c r="BK108" s="181"/>
      <c r="BL108" s="181"/>
      <c r="BM108" s="181"/>
      <c r="BN108" s="181"/>
      <c r="BO108" s="181"/>
      <c r="BP108" s="181"/>
      <c r="BQ108" s="181"/>
      <c r="BR108" s="181"/>
      <c r="BS108" s="181"/>
      <c r="BT108" s="181"/>
      <c r="BU108" s="181"/>
      <c r="BV108" s="181"/>
      <c r="BW108" s="181"/>
      <c r="BX108" s="181"/>
      <c r="BY108" s="181"/>
      <c r="BZ108" s="181"/>
      <c r="CA108" s="181"/>
      <c r="CB108" s="181"/>
      <c r="CC108" s="181"/>
      <c r="CD108" s="181"/>
      <c r="CE108" s="181"/>
      <c r="CF108" s="181"/>
      <c r="CG108" s="181"/>
      <c r="CH108" s="181"/>
      <c r="CI108" s="181"/>
      <c r="CJ108" s="181"/>
      <c r="CK108" s="181"/>
      <c r="CL108" s="181"/>
      <c r="CM108" s="181"/>
      <c r="CN108" s="181"/>
      <c r="CO108" s="181"/>
      <c r="CP108" s="181"/>
      <c r="CQ108" s="181"/>
      <c r="CR108" s="181"/>
      <c r="CS108" s="181"/>
      <c r="CT108" s="181"/>
      <c r="CU108" s="181"/>
      <c r="CV108" s="181"/>
      <c r="CW108" s="181"/>
      <c r="CX108" s="181"/>
      <c r="CY108" s="181"/>
      <c r="CZ108" s="181"/>
      <c r="DA108" s="181"/>
      <c r="DB108" s="181"/>
      <c r="DC108" s="181"/>
      <c r="DD108" s="181"/>
      <c r="DE108" s="181"/>
      <c r="DF108" s="181"/>
      <c r="DG108" s="181"/>
      <c r="DH108" s="181"/>
      <c r="DI108" s="181"/>
      <c r="DJ108" s="181"/>
      <c r="DK108" s="181"/>
      <c r="DL108" s="181"/>
      <c r="DM108" s="181"/>
      <c r="DN108" s="181"/>
      <c r="DO108" s="181"/>
      <c r="DP108" s="181"/>
      <c r="DQ108" s="181"/>
      <c r="DR108" s="181"/>
      <c r="DS108" s="181"/>
      <c r="DT108" s="181"/>
      <c r="DU108" s="181"/>
    </row>
    <row r="109" spans="1:125" s="180" customFormat="1" ht="23.25" customHeight="1" thickBot="1" x14ac:dyDescent="0.3">
      <c r="A109" s="670" t="s">
        <v>90</v>
      </c>
      <c r="B109" s="224"/>
      <c r="C109" s="213">
        <v>2000000</v>
      </c>
      <c r="D109" s="213">
        <v>2000000</v>
      </c>
      <c r="E109" s="223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9"/>
    </row>
    <row r="110" spans="1:125" s="180" customFormat="1" ht="32.25" thickBot="1" x14ac:dyDescent="0.3">
      <c r="A110" s="670" t="s">
        <v>267</v>
      </c>
      <c r="B110" s="221"/>
      <c r="C110" s="213">
        <v>3750000</v>
      </c>
      <c r="D110" s="213">
        <v>3750000</v>
      </c>
      <c r="E110" s="223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9"/>
    </row>
    <row r="111" spans="1:125" s="180" customFormat="1" ht="27.75" customHeight="1" thickBot="1" x14ac:dyDescent="0.3">
      <c r="A111" s="670" t="s">
        <v>256</v>
      </c>
      <c r="B111" s="221"/>
      <c r="C111" s="213">
        <v>7505000</v>
      </c>
      <c r="D111" s="213">
        <f>7505000+1811100</f>
        <v>9316100</v>
      </c>
      <c r="E111" s="223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9"/>
      <c r="AP111" s="147"/>
      <c r="AQ111" s="178"/>
      <c r="AR111" s="178"/>
      <c r="AS111" s="178"/>
      <c r="AT111" s="178"/>
      <c r="AU111" s="178"/>
      <c r="AV111" s="178"/>
      <c r="AW111" s="178"/>
      <c r="AX111" s="178"/>
      <c r="AY111" s="178"/>
      <c r="AZ111" s="178"/>
      <c r="BA111" s="178"/>
      <c r="BB111" s="178"/>
      <c r="BC111" s="178"/>
      <c r="BD111" s="178"/>
      <c r="BE111" s="178"/>
      <c r="BF111" s="178"/>
      <c r="BG111" s="178"/>
      <c r="BH111" s="178"/>
      <c r="BI111" s="178"/>
      <c r="BJ111" s="178"/>
      <c r="BK111" s="178"/>
      <c r="BL111" s="178"/>
      <c r="BM111" s="178"/>
      <c r="BN111" s="178"/>
      <c r="BO111" s="178"/>
      <c r="BP111" s="178"/>
      <c r="BQ111" s="178"/>
      <c r="BR111" s="178"/>
      <c r="BS111" s="178"/>
      <c r="BT111" s="178"/>
      <c r="BU111" s="178"/>
      <c r="BV111" s="178"/>
      <c r="BW111" s="178"/>
      <c r="BX111" s="178"/>
      <c r="BY111" s="178"/>
      <c r="BZ111" s="178"/>
      <c r="CA111" s="178"/>
      <c r="CB111" s="178"/>
      <c r="CC111" s="178"/>
      <c r="CD111" s="178"/>
      <c r="CE111" s="178"/>
      <c r="CF111" s="178"/>
      <c r="CG111" s="178"/>
      <c r="CH111" s="178"/>
      <c r="CI111" s="178"/>
      <c r="CJ111" s="178"/>
      <c r="CK111" s="178"/>
      <c r="CL111" s="178"/>
      <c r="CM111" s="178"/>
      <c r="CN111" s="178"/>
      <c r="CO111" s="178"/>
      <c r="CP111" s="178"/>
      <c r="CQ111" s="178"/>
      <c r="CR111" s="178"/>
      <c r="CS111" s="178"/>
      <c r="CT111" s="178"/>
      <c r="CU111" s="178"/>
      <c r="CV111" s="178"/>
      <c r="CW111" s="178"/>
      <c r="CX111" s="178"/>
      <c r="CY111" s="178"/>
      <c r="CZ111" s="178"/>
      <c r="DA111" s="178"/>
      <c r="DB111" s="178"/>
      <c r="DC111" s="178"/>
      <c r="DD111" s="178"/>
      <c r="DE111" s="178"/>
      <c r="DF111" s="178"/>
      <c r="DG111" s="178"/>
      <c r="DH111" s="178"/>
      <c r="DI111" s="178"/>
      <c r="DJ111" s="178"/>
      <c r="DK111" s="178"/>
      <c r="DL111" s="178"/>
      <c r="DM111" s="178"/>
      <c r="DN111" s="178"/>
      <c r="DO111" s="178"/>
      <c r="DP111" s="178"/>
      <c r="DQ111" s="178"/>
      <c r="DR111" s="178"/>
      <c r="DS111" s="178"/>
      <c r="DT111" s="178"/>
      <c r="DU111" s="178"/>
    </row>
    <row r="112" spans="1:125" s="180" customFormat="1" ht="24" customHeight="1" thickBot="1" x14ac:dyDescent="0.3">
      <c r="A112" s="214" t="s">
        <v>106</v>
      </c>
      <c r="B112" s="224">
        <f>7505000+1811100</f>
        <v>9316100</v>
      </c>
      <c r="C112" s="213"/>
      <c r="D112" s="213"/>
      <c r="E112" s="223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  <c r="AI112" s="178"/>
      <c r="AJ112" s="178"/>
      <c r="AK112" s="178"/>
      <c r="AL112" s="178"/>
      <c r="AM112" s="179"/>
      <c r="AP112" s="147"/>
      <c r="AQ112" s="178"/>
      <c r="AR112" s="178"/>
      <c r="AS112" s="178"/>
      <c r="AT112" s="178"/>
      <c r="AU112" s="178"/>
      <c r="AV112" s="178"/>
      <c r="AW112" s="178"/>
      <c r="AX112" s="178"/>
      <c r="AY112" s="178"/>
      <c r="AZ112" s="178"/>
      <c r="BA112" s="178"/>
      <c r="BB112" s="178"/>
      <c r="BC112" s="178"/>
      <c r="BD112" s="178"/>
      <c r="BE112" s="178"/>
      <c r="BF112" s="178"/>
      <c r="BG112" s="178"/>
      <c r="BH112" s="178"/>
      <c r="BI112" s="178"/>
      <c r="BJ112" s="178"/>
      <c r="BK112" s="178"/>
      <c r="BL112" s="178"/>
      <c r="BM112" s="178"/>
      <c r="BN112" s="178"/>
      <c r="BO112" s="178"/>
      <c r="BP112" s="178"/>
      <c r="BQ112" s="178"/>
      <c r="BR112" s="178"/>
      <c r="BS112" s="178"/>
      <c r="BT112" s="178"/>
      <c r="BU112" s="178"/>
      <c r="BV112" s="178"/>
      <c r="BW112" s="178"/>
      <c r="BX112" s="178"/>
      <c r="BY112" s="178"/>
      <c r="BZ112" s="178"/>
      <c r="CA112" s="178"/>
      <c r="CB112" s="178"/>
      <c r="CC112" s="178"/>
      <c r="CD112" s="178"/>
      <c r="CE112" s="178"/>
      <c r="CF112" s="178"/>
      <c r="CG112" s="178"/>
      <c r="CH112" s="178"/>
      <c r="CI112" s="178"/>
      <c r="CJ112" s="178"/>
      <c r="CK112" s="178"/>
      <c r="CL112" s="178"/>
      <c r="CM112" s="178"/>
      <c r="CN112" s="178"/>
      <c r="CO112" s="178"/>
      <c r="CP112" s="178"/>
      <c r="CQ112" s="178"/>
      <c r="CR112" s="178"/>
      <c r="CS112" s="178"/>
      <c r="CT112" s="178"/>
      <c r="CU112" s="178"/>
      <c r="CV112" s="178"/>
      <c r="CW112" s="178"/>
      <c r="CX112" s="178"/>
      <c r="CY112" s="178"/>
      <c r="CZ112" s="178"/>
      <c r="DA112" s="178"/>
      <c r="DB112" s="178"/>
      <c r="DC112" s="178"/>
      <c r="DD112" s="178"/>
      <c r="DE112" s="178"/>
      <c r="DF112" s="178"/>
      <c r="DG112" s="178"/>
      <c r="DH112" s="178"/>
      <c r="DI112" s="178"/>
      <c r="DJ112" s="178"/>
      <c r="DK112" s="178"/>
      <c r="DL112" s="178"/>
      <c r="DM112" s="178"/>
      <c r="DN112" s="178"/>
      <c r="DO112" s="178"/>
      <c r="DP112" s="178"/>
      <c r="DQ112" s="178"/>
      <c r="DR112" s="178"/>
      <c r="DS112" s="178"/>
      <c r="DT112" s="178"/>
      <c r="DU112" s="178"/>
    </row>
    <row r="113" spans="1:125" s="202" customFormat="1" ht="66.75" customHeight="1" thickBot="1" x14ac:dyDescent="0.35">
      <c r="A113" s="368" t="s">
        <v>248</v>
      </c>
      <c r="B113" s="395"/>
      <c r="C113" s="396" t="s">
        <v>312</v>
      </c>
      <c r="D113" s="447" t="s">
        <v>416</v>
      </c>
      <c r="E113" s="223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1"/>
    </row>
    <row r="114" spans="1:125" s="180" customFormat="1" ht="42.75" customHeight="1" thickBot="1" x14ac:dyDescent="0.3">
      <c r="A114" s="794" t="s">
        <v>94</v>
      </c>
      <c r="B114" s="795"/>
      <c r="C114" s="213">
        <v>1961000</v>
      </c>
      <c r="D114" s="213">
        <f>SUM(B115:B123)</f>
        <v>7575520</v>
      </c>
      <c r="E114" s="223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9"/>
      <c r="AP114" s="147"/>
      <c r="AQ114" s="178"/>
      <c r="AR114" s="178"/>
      <c r="AS114" s="178"/>
      <c r="AT114" s="178"/>
      <c r="AU114" s="178"/>
      <c r="AV114" s="178"/>
      <c r="AW114" s="178"/>
      <c r="AX114" s="178"/>
      <c r="AY114" s="178"/>
      <c r="AZ114" s="178"/>
      <c r="BA114" s="178"/>
      <c r="BB114" s="178"/>
      <c r="BC114" s="178"/>
      <c r="BD114" s="178"/>
      <c r="BE114" s="178"/>
      <c r="BF114" s="178"/>
      <c r="BG114" s="178"/>
      <c r="BH114" s="178"/>
      <c r="BI114" s="178"/>
      <c r="BJ114" s="178"/>
      <c r="BK114" s="178"/>
      <c r="BL114" s="178"/>
      <c r="BM114" s="178"/>
      <c r="BN114" s="178"/>
      <c r="BO114" s="178"/>
      <c r="BP114" s="178"/>
      <c r="BQ114" s="178"/>
      <c r="BR114" s="178"/>
      <c r="BS114" s="178"/>
      <c r="BT114" s="178"/>
      <c r="BU114" s="178"/>
      <c r="BV114" s="178"/>
      <c r="BW114" s="178"/>
      <c r="BX114" s="178"/>
      <c r="BY114" s="178"/>
      <c r="BZ114" s="178"/>
      <c r="CA114" s="178"/>
      <c r="CB114" s="178"/>
      <c r="CC114" s="178"/>
      <c r="CD114" s="178"/>
      <c r="CE114" s="178"/>
      <c r="CF114" s="178"/>
      <c r="CG114" s="178"/>
      <c r="CH114" s="178"/>
      <c r="CI114" s="178"/>
      <c r="CJ114" s="178"/>
      <c r="CK114" s="178"/>
      <c r="CL114" s="178"/>
      <c r="CM114" s="178"/>
      <c r="CN114" s="178"/>
      <c r="CO114" s="178"/>
      <c r="CP114" s="178"/>
      <c r="CQ114" s="178"/>
      <c r="CR114" s="178"/>
      <c r="CS114" s="178"/>
      <c r="CT114" s="178"/>
      <c r="CU114" s="178"/>
      <c r="CV114" s="178"/>
      <c r="CW114" s="178"/>
      <c r="CX114" s="178"/>
      <c r="CY114" s="178"/>
      <c r="CZ114" s="178"/>
      <c r="DA114" s="178"/>
      <c r="DB114" s="178"/>
      <c r="DC114" s="178"/>
      <c r="DD114" s="178"/>
      <c r="DE114" s="178"/>
      <c r="DF114" s="178"/>
      <c r="DG114" s="178"/>
      <c r="DH114" s="178"/>
      <c r="DI114" s="178"/>
      <c r="DJ114" s="178"/>
      <c r="DK114" s="178"/>
      <c r="DL114" s="178"/>
      <c r="DM114" s="178"/>
      <c r="DN114" s="178"/>
      <c r="DO114" s="178"/>
      <c r="DP114" s="178"/>
      <c r="DQ114" s="178"/>
      <c r="DR114" s="178"/>
      <c r="DS114" s="178"/>
      <c r="DT114" s="178"/>
      <c r="DU114" s="178"/>
    </row>
    <row r="115" spans="1:125" s="180" customFormat="1" ht="22.5" customHeight="1" thickBot="1" x14ac:dyDescent="0.3">
      <c r="A115" s="214" t="s">
        <v>110</v>
      </c>
      <c r="B115" s="224">
        <v>138000</v>
      </c>
      <c r="C115" s="213"/>
      <c r="D115" s="213"/>
      <c r="E115" s="223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9"/>
      <c r="AP115" s="147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178"/>
      <c r="BH115" s="178"/>
      <c r="BI115" s="178"/>
      <c r="BJ115" s="178"/>
      <c r="BK115" s="178"/>
      <c r="BL115" s="178"/>
      <c r="BM115" s="178"/>
      <c r="BN115" s="178"/>
      <c r="BO115" s="178"/>
      <c r="BP115" s="178"/>
      <c r="BQ115" s="178"/>
      <c r="BR115" s="178"/>
      <c r="BS115" s="178"/>
      <c r="BT115" s="178"/>
      <c r="BU115" s="178"/>
      <c r="BV115" s="178"/>
      <c r="BW115" s="178"/>
      <c r="BX115" s="178"/>
      <c r="BY115" s="178"/>
      <c r="BZ115" s="178"/>
      <c r="CA115" s="178"/>
      <c r="CB115" s="178"/>
      <c r="CC115" s="178"/>
      <c r="CD115" s="178"/>
      <c r="CE115" s="178"/>
      <c r="CF115" s="178"/>
      <c r="CG115" s="178"/>
      <c r="CH115" s="178"/>
      <c r="CI115" s="178"/>
      <c r="CJ115" s="178"/>
      <c r="CK115" s="178"/>
      <c r="CL115" s="178"/>
      <c r="CM115" s="178"/>
      <c r="CN115" s="178"/>
      <c r="CO115" s="178"/>
      <c r="CP115" s="178"/>
      <c r="CQ115" s="178"/>
      <c r="CR115" s="178"/>
      <c r="CS115" s="178"/>
      <c r="CT115" s="178"/>
      <c r="CU115" s="178"/>
      <c r="CV115" s="178"/>
      <c r="CW115" s="178"/>
      <c r="CX115" s="178"/>
      <c r="CY115" s="178"/>
      <c r="CZ115" s="178"/>
      <c r="DA115" s="178"/>
      <c r="DB115" s="178"/>
      <c r="DC115" s="178"/>
      <c r="DD115" s="178"/>
      <c r="DE115" s="178"/>
      <c r="DF115" s="178"/>
      <c r="DG115" s="178"/>
      <c r="DH115" s="178"/>
      <c r="DI115" s="178"/>
      <c r="DJ115" s="178"/>
      <c r="DK115" s="178"/>
      <c r="DL115" s="178"/>
      <c r="DM115" s="178"/>
      <c r="DN115" s="178"/>
      <c r="DO115" s="178"/>
      <c r="DP115" s="178"/>
      <c r="DQ115" s="178"/>
      <c r="DR115" s="178"/>
      <c r="DS115" s="178"/>
      <c r="DT115" s="178"/>
      <c r="DU115" s="178"/>
    </row>
    <row r="116" spans="1:125" s="180" customFormat="1" ht="22.5" customHeight="1" thickBot="1" x14ac:dyDescent="0.3">
      <c r="A116" s="214" t="s">
        <v>111</v>
      </c>
      <c r="B116" s="224">
        <f>132000+33000</f>
        <v>165000</v>
      </c>
      <c r="C116" s="213"/>
      <c r="D116" s="213"/>
      <c r="E116" s="223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9"/>
      <c r="AP116" s="147"/>
      <c r="AQ116" s="178"/>
      <c r="AR116" s="178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178"/>
      <c r="BC116" s="178"/>
      <c r="BD116" s="178"/>
      <c r="BE116" s="178"/>
      <c r="BF116" s="178"/>
      <c r="BG116" s="178"/>
      <c r="BH116" s="178"/>
      <c r="BI116" s="178"/>
      <c r="BJ116" s="178"/>
      <c r="BK116" s="178"/>
      <c r="BL116" s="178"/>
      <c r="BM116" s="178"/>
      <c r="BN116" s="178"/>
      <c r="BO116" s="178"/>
      <c r="BP116" s="178"/>
      <c r="BQ116" s="178"/>
      <c r="BR116" s="178"/>
      <c r="BS116" s="178"/>
      <c r="BT116" s="178"/>
      <c r="BU116" s="178"/>
      <c r="BV116" s="178"/>
      <c r="BW116" s="178"/>
      <c r="BX116" s="178"/>
      <c r="BY116" s="178"/>
      <c r="BZ116" s="178"/>
      <c r="CA116" s="178"/>
      <c r="CB116" s="178"/>
      <c r="CC116" s="178"/>
      <c r="CD116" s="178"/>
      <c r="CE116" s="178"/>
      <c r="CF116" s="178"/>
      <c r="CG116" s="178"/>
      <c r="CH116" s="178"/>
      <c r="CI116" s="178"/>
      <c r="CJ116" s="178"/>
      <c r="CK116" s="178"/>
      <c r="CL116" s="178"/>
      <c r="CM116" s="178"/>
      <c r="CN116" s="178"/>
      <c r="CO116" s="178"/>
      <c r="CP116" s="178"/>
      <c r="CQ116" s="178"/>
      <c r="CR116" s="178"/>
      <c r="CS116" s="178"/>
      <c r="CT116" s="178"/>
      <c r="CU116" s="178"/>
      <c r="CV116" s="178"/>
      <c r="CW116" s="178"/>
      <c r="CX116" s="178"/>
      <c r="CY116" s="178"/>
      <c r="CZ116" s="178"/>
      <c r="DA116" s="178"/>
      <c r="DB116" s="178"/>
      <c r="DC116" s="178"/>
      <c r="DD116" s="178"/>
      <c r="DE116" s="178"/>
      <c r="DF116" s="178"/>
      <c r="DG116" s="178"/>
      <c r="DH116" s="178"/>
      <c r="DI116" s="178"/>
      <c r="DJ116" s="178"/>
      <c r="DK116" s="178"/>
      <c r="DL116" s="178"/>
      <c r="DM116" s="178"/>
      <c r="DN116" s="178"/>
      <c r="DO116" s="178"/>
      <c r="DP116" s="178"/>
      <c r="DQ116" s="178"/>
      <c r="DR116" s="178"/>
      <c r="DS116" s="178"/>
      <c r="DT116" s="178"/>
      <c r="DU116" s="178"/>
    </row>
    <row r="117" spans="1:125" s="180" customFormat="1" ht="22.5" customHeight="1" thickBot="1" x14ac:dyDescent="0.3">
      <c r="A117" s="214" t="s">
        <v>112</v>
      </c>
      <c r="B117" s="224">
        <f>445000+419100</f>
        <v>864100</v>
      </c>
      <c r="C117" s="213"/>
      <c r="D117" s="213"/>
      <c r="E117" s="223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9"/>
      <c r="AP117" s="147"/>
      <c r="AQ117" s="178"/>
      <c r="AR117" s="178"/>
      <c r="AS117" s="178"/>
      <c r="AT117" s="178"/>
      <c r="AU117" s="178"/>
      <c r="AV117" s="178"/>
      <c r="AW117" s="178"/>
      <c r="AX117" s="178"/>
      <c r="AY117" s="178"/>
      <c r="AZ117" s="178"/>
      <c r="BA117" s="178"/>
      <c r="BB117" s="178"/>
      <c r="BC117" s="178"/>
      <c r="BD117" s="178"/>
      <c r="BE117" s="178"/>
      <c r="BF117" s="178"/>
      <c r="BG117" s="178"/>
      <c r="BH117" s="178"/>
      <c r="BI117" s="178"/>
      <c r="BJ117" s="178"/>
      <c r="BK117" s="178"/>
      <c r="BL117" s="178"/>
      <c r="BM117" s="178"/>
      <c r="BN117" s="178"/>
      <c r="BO117" s="178"/>
      <c r="BP117" s="178"/>
      <c r="BQ117" s="178"/>
      <c r="BR117" s="178"/>
      <c r="BS117" s="178"/>
      <c r="BT117" s="178"/>
      <c r="BU117" s="178"/>
      <c r="BV117" s="178"/>
      <c r="BW117" s="178"/>
      <c r="BX117" s="178"/>
      <c r="BY117" s="178"/>
      <c r="BZ117" s="178"/>
      <c r="CA117" s="178"/>
      <c r="CB117" s="178"/>
      <c r="CC117" s="178"/>
      <c r="CD117" s="178"/>
      <c r="CE117" s="178"/>
      <c r="CF117" s="178"/>
      <c r="CG117" s="178"/>
      <c r="CH117" s="178"/>
      <c r="CI117" s="178"/>
      <c r="CJ117" s="178"/>
      <c r="CK117" s="178"/>
      <c r="CL117" s="178"/>
      <c r="CM117" s="178"/>
      <c r="CN117" s="178"/>
      <c r="CO117" s="178"/>
      <c r="CP117" s="178"/>
      <c r="CQ117" s="178"/>
      <c r="CR117" s="178"/>
      <c r="CS117" s="178"/>
      <c r="CT117" s="178"/>
      <c r="CU117" s="178"/>
      <c r="CV117" s="178"/>
      <c r="CW117" s="178"/>
      <c r="CX117" s="178"/>
      <c r="CY117" s="178"/>
      <c r="CZ117" s="178"/>
      <c r="DA117" s="178"/>
      <c r="DB117" s="178"/>
      <c r="DC117" s="178"/>
      <c r="DD117" s="178"/>
      <c r="DE117" s="178"/>
      <c r="DF117" s="178"/>
      <c r="DG117" s="178"/>
      <c r="DH117" s="178"/>
      <c r="DI117" s="178"/>
      <c r="DJ117" s="178"/>
      <c r="DK117" s="178"/>
      <c r="DL117" s="178"/>
      <c r="DM117" s="178"/>
      <c r="DN117" s="178"/>
      <c r="DO117" s="178"/>
      <c r="DP117" s="178"/>
      <c r="DQ117" s="178"/>
      <c r="DR117" s="178"/>
      <c r="DS117" s="178"/>
      <c r="DT117" s="178"/>
      <c r="DU117" s="178"/>
    </row>
    <row r="118" spans="1:125" s="180" customFormat="1" ht="22.5" customHeight="1" thickBot="1" x14ac:dyDescent="0.3">
      <c r="A118" s="214" t="s">
        <v>132</v>
      </c>
      <c r="B118" s="224">
        <v>51000</v>
      </c>
      <c r="C118" s="213"/>
      <c r="D118" s="213"/>
      <c r="E118" s="223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9"/>
      <c r="AP118" s="147"/>
      <c r="AQ118" s="178"/>
      <c r="AR118" s="178"/>
      <c r="AS118" s="178"/>
      <c r="AT118" s="178"/>
      <c r="AU118" s="178"/>
      <c r="AV118" s="178"/>
      <c r="AW118" s="178"/>
      <c r="AX118" s="178"/>
      <c r="AY118" s="178"/>
      <c r="AZ118" s="178"/>
      <c r="BA118" s="178"/>
      <c r="BB118" s="178"/>
      <c r="BC118" s="178"/>
      <c r="BD118" s="178"/>
      <c r="BE118" s="178"/>
      <c r="BF118" s="178"/>
      <c r="BG118" s="178"/>
      <c r="BH118" s="178"/>
      <c r="BI118" s="178"/>
      <c r="BJ118" s="178"/>
      <c r="BK118" s="178"/>
      <c r="BL118" s="178"/>
      <c r="BM118" s="178"/>
      <c r="BN118" s="178"/>
      <c r="BO118" s="178"/>
      <c r="BP118" s="178"/>
      <c r="BQ118" s="178"/>
      <c r="BR118" s="178"/>
      <c r="BS118" s="178"/>
      <c r="BT118" s="178"/>
      <c r="BU118" s="178"/>
      <c r="BV118" s="178"/>
      <c r="BW118" s="178"/>
      <c r="BX118" s="178"/>
      <c r="BY118" s="178"/>
      <c r="BZ118" s="178"/>
      <c r="CA118" s="178"/>
      <c r="CB118" s="178"/>
      <c r="CC118" s="178"/>
      <c r="CD118" s="178"/>
      <c r="CE118" s="178"/>
      <c r="CF118" s="178"/>
      <c r="CG118" s="178"/>
      <c r="CH118" s="178"/>
      <c r="CI118" s="178"/>
      <c r="CJ118" s="178"/>
      <c r="CK118" s="178"/>
      <c r="CL118" s="178"/>
      <c r="CM118" s="178"/>
      <c r="CN118" s="178"/>
      <c r="CO118" s="178"/>
      <c r="CP118" s="178"/>
      <c r="CQ118" s="178"/>
      <c r="CR118" s="178"/>
      <c r="CS118" s="178"/>
      <c r="CT118" s="178"/>
      <c r="CU118" s="178"/>
      <c r="CV118" s="178"/>
      <c r="CW118" s="178"/>
      <c r="CX118" s="178"/>
      <c r="CY118" s="178"/>
      <c r="CZ118" s="178"/>
      <c r="DA118" s="178"/>
      <c r="DB118" s="178"/>
      <c r="DC118" s="178"/>
      <c r="DD118" s="178"/>
      <c r="DE118" s="178"/>
      <c r="DF118" s="178"/>
      <c r="DG118" s="178"/>
      <c r="DH118" s="178"/>
      <c r="DI118" s="178"/>
      <c r="DJ118" s="178"/>
      <c r="DK118" s="178"/>
      <c r="DL118" s="178"/>
      <c r="DM118" s="178"/>
      <c r="DN118" s="178"/>
      <c r="DO118" s="178"/>
      <c r="DP118" s="178"/>
      <c r="DQ118" s="178"/>
      <c r="DR118" s="178"/>
      <c r="DS118" s="178"/>
      <c r="DT118" s="178"/>
      <c r="DU118" s="178"/>
    </row>
    <row r="119" spans="1:125" s="180" customFormat="1" ht="22.5" customHeight="1" thickBot="1" x14ac:dyDescent="0.3">
      <c r="A119" s="214" t="s">
        <v>133</v>
      </c>
      <c r="B119" s="224">
        <v>412000</v>
      </c>
      <c r="C119" s="213"/>
      <c r="D119" s="213"/>
      <c r="E119" s="223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9"/>
      <c r="AP119" s="147"/>
      <c r="AQ119" s="178"/>
      <c r="AR119" s="178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178"/>
      <c r="BC119" s="178"/>
      <c r="BD119" s="178"/>
      <c r="BE119" s="178"/>
      <c r="BF119" s="178"/>
      <c r="BG119" s="178"/>
      <c r="BH119" s="178"/>
      <c r="BI119" s="178"/>
      <c r="BJ119" s="178"/>
      <c r="BK119" s="178"/>
      <c r="BL119" s="178"/>
      <c r="BM119" s="178"/>
      <c r="BN119" s="178"/>
      <c r="BO119" s="178"/>
      <c r="BP119" s="178"/>
      <c r="BQ119" s="178"/>
      <c r="BR119" s="178"/>
      <c r="BS119" s="178"/>
      <c r="BT119" s="178"/>
      <c r="BU119" s="178"/>
      <c r="BV119" s="178"/>
      <c r="BW119" s="178"/>
      <c r="BX119" s="178"/>
      <c r="BY119" s="178"/>
      <c r="BZ119" s="178"/>
      <c r="CA119" s="178"/>
      <c r="CB119" s="178"/>
      <c r="CC119" s="178"/>
      <c r="CD119" s="178"/>
      <c r="CE119" s="178"/>
      <c r="CF119" s="178"/>
      <c r="CG119" s="178"/>
      <c r="CH119" s="178"/>
      <c r="CI119" s="178"/>
      <c r="CJ119" s="178"/>
      <c r="CK119" s="178"/>
      <c r="CL119" s="178"/>
      <c r="CM119" s="178"/>
      <c r="CN119" s="178"/>
      <c r="CO119" s="178"/>
      <c r="CP119" s="178"/>
      <c r="CQ119" s="178"/>
      <c r="CR119" s="178"/>
      <c r="CS119" s="178"/>
      <c r="CT119" s="178"/>
      <c r="CU119" s="178"/>
      <c r="CV119" s="178"/>
      <c r="CW119" s="178"/>
      <c r="CX119" s="178"/>
      <c r="CY119" s="178"/>
      <c r="CZ119" s="178"/>
      <c r="DA119" s="178"/>
      <c r="DB119" s="178"/>
      <c r="DC119" s="178"/>
      <c r="DD119" s="178"/>
      <c r="DE119" s="178"/>
      <c r="DF119" s="178"/>
      <c r="DG119" s="178"/>
      <c r="DH119" s="178"/>
      <c r="DI119" s="178"/>
      <c r="DJ119" s="178"/>
      <c r="DK119" s="178"/>
      <c r="DL119" s="178"/>
      <c r="DM119" s="178"/>
      <c r="DN119" s="178"/>
      <c r="DO119" s="178"/>
      <c r="DP119" s="178"/>
      <c r="DQ119" s="178"/>
      <c r="DR119" s="178"/>
      <c r="DS119" s="178"/>
      <c r="DT119" s="178"/>
      <c r="DU119" s="178"/>
    </row>
    <row r="120" spans="1:125" s="180" customFormat="1" ht="22.5" customHeight="1" thickBot="1" x14ac:dyDescent="0.3">
      <c r="A120" s="214" t="s">
        <v>134</v>
      </c>
      <c r="B120" s="224">
        <v>283000</v>
      </c>
      <c r="C120" s="213"/>
      <c r="D120" s="213"/>
      <c r="E120" s="223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9"/>
      <c r="AP120" s="147"/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8"/>
      <c r="BC120" s="178"/>
      <c r="BD120" s="178"/>
      <c r="BE120" s="178"/>
      <c r="BF120" s="178"/>
      <c r="BG120" s="178"/>
      <c r="BH120" s="178"/>
      <c r="BI120" s="178"/>
      <c r="BJ120" s="178"/>
      <c r="BK120" s="178"/>
      <c r="BL120" s="178"/>
      <c r="BM120" s="178"/>
      <c r="BN120" s="178"/>
      <c r="BO120" s="178"/>
      <c r="BP120" s="178"/>
      <c r="BQ120" s="178"/>
      <c r="BR120" s="178"/>
      <c r="BS120" s="178"/>
      <c r="BT120" s="178"/>
      <c r="BU120" s="178"/>
      <c r="BV120" s="178"/>
      <c r="BW120" s="178"/>
      <c r="BX120" s="178"/>
      <c r="BY120" s="178"/>
      <c r="BZ120" s="178"/>
      <c r="CA120" s="178"/>
      <c r="CB120" s="178"/>
      <c r="CC120" s="178"/>
      <c r="CD120" s="178"/>
      <c r="CE120" s="178"/>
      <c r="CF120" s="178"/>
      <c r="CG120" s="178"/>
      <c r="CH120" s="178"/>
      <c r="CI120" s="178"/>
      <c r="CJ120" s="178"/>
      <c r="CK120" s="178"/>
      <c r="CL120" s="178"/>
      <c r="CM120" s="178"/>
      <c r="CN120" s="178"/>
      <c r="CO120" s="178"/>
      <c r="CP120" s="178"/>
      <c r="CQ120" s="178"/>
      <c r="CR120" s="178"/>
      <c r="CS120" s="178"/>
      <c r="CT120" s="178"/>
      <c r="CU120" s="178"/>
      <c r="CV120" s="178"/>
      <c r="CW120" s="178"/>
      <c r="CX120" s="178"/>
      <c r="CY120" s="178"/>
      <c r="CZ120" s="178"/>
      <c r="DA120" s="178"/>
      <c r="DB120" s="178"/>
      <c r="DC120" s="178"/>
      <c r="DD120" s="178"/>
      <c r="DE120" s="178"/>
      <c r="DF120" s="178"/>
      <c r="DG120" s="178"/>
      <c r="DH120" s="178"/>
      <c r="DI120" s="178"/>
      <c r="DJ120" s="178"/>
      <c r="DK120" s="178"/>
      <c r="DL120" s="178"/>
      <c r="DM120" s="178"/>
      <c r="DN120" s="178"/>
      <c r="DO120" s="178"/>
      <c r="DP120" s="178"/>
      <c r="DQ120" s="178"/>
      <c r="DR120" s="178"/>
      <c r="DS120" s="178"/>
      <c r="DT120" s="178"/>
      <c r="DU120" s="178"/>
    </row>
    <row r="121" spans="1:125" s="180" customFormat="1" ht="22.5" customHeight="1" thickBot="1" x14ac:dyDescent="0.3">
      <c r="A121" s="214" t="s">
        <v>443</v>
      </c>
      <c r="B121" s="224">
        <f>378150+355600</f>
        <v>733750</v>
      </c>
      <c r="C121" s="213"/>
      <c r="D121" s="213"/>
      <c r="E121" s="223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9"/>
      <c r="AP121" s="147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8"/>
      <c r="BG121" s="178"/>
      <c r="BH121" s="178"/>
      <c r="BI121" s="178"/>
      <c r="BJ121" s="178"/>
      <c r="BK121" s="178"/>
      <c r="BL121" s="178"/>
      <c r="BM121" s="178"/>
      <c r="BN121" s="178"/>
      <c r="BO121" s="178"/>
      <c r="BP121" s="178"/>
      <c r="BQ121" s="178"/>
      <c r="BR121" s="178"/>
      <c r="BS121" s="178"/>
      <c r="BT121" s="178"/>
      <c r="BU121" s="178"/>
      <c r="BV121" s="178"/>
      <c r="BW121" s="178"/>
      <c r="BX121" s="178"/>
      <c r="BY121" s="178"/>
      <c r="BZ121" s="178"/>
      <c r="CA121" s="178"/>
      <c r="CB121" s="178"/>
      <c r="CC121" s="178"/>
      <c r="CD121" s="178"/>
      <c r="CE121" s="178"/>
      <c r="CF121" s="178"/>
      <c r="CG121" s="178"/>
      <c r="CH121" s="178"/>
      <c r="CI121" s="178"/>
      <c r="CJ121" s="178"/>
      <c r="CK121" s="178"/>
      <c r="CL121" s="178"/>
      <c r="CM121" s="178"/>
      <c r="CN121" s="178"/>
      <c r="CO121" s="178"/>
      <c r="CP121" s="178"/>
      <c r="CQ121" s="178"/>
      <c r="CR121" s="178"/>
      <c r="CS121" s="178"/>
      <c r="CT121" s="178"/>
      <c r="CU121" s="178"/>
      <c r="CV121" s="178"/>
      <c r="CW121" s="178"/>
      <c r="CX121" s="178"/>
      <c r="CY121" s="178"/>
      <c r="CZ121" s="178"/>
      <c r="DA121" s="178"/>
      <c r="DB121" s="178"/>
      <c r="DC121" s="178"/>
      <c r="DD121" s="178"/>
      <c r="DE121" s="178"/>
      <c r="DF121" s="178"/>
      <c r="DG121" s="178"/>
      <c r="DH121" s="178"/>
      <c r="DI121" s="178"/>
      <c r="DJ121" s="178"/>
      <c r="DK121" s="178"/>
      <c r="DL121" s="178"/>
      <c r="DM121" s="178"/>
      <c r="DN121" s="178"/>
      <c r="DO121" s="178"/>
      <c r="DP121" s="178"/>
      <c r="DQ121" s="178"/>
      <c r="DR121" s="178"/>
      <c r="DS121" s="178"/>
      <c r="DT121" s="178"/>
      <c r="DU121" s="178"/>
    </row>
    <row r="122" spans="1:125" s="180" customFormat="1" ht="22.5" customHeight="1" thickBot="1" x14ac:dyDescent="0.3">
      <c r="A122" s="214" t="s">
        <v>449</v>
      </c>
      <c r="B122" s="224">
        <f>124000+1401+254000+254000+85000+444500+849000+130769</f>
        <v>2142670</v>
      </c>
      <c r="C122" s="213"/>
      <c r="D122" s="213"/>
      <c r="E122" s="223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9"/>
      <c r="AP122" s="147"/>
      <c r="AQ122" s="178"/>
      <c r="AR122" s="178"/>
      <c r="AS122" s="178"/>
      <c r="AT122" s="178"/>
      <c r="AU122" s="178"/>
      <c r="AV122" s="178"/>
      <c r="AW122" s="178"/>
      <c r="AX122" s="178"/>
      <c r="AY122" s="178"/>
      <c r="AZ122" s="178"/>
      <c r="BA122" s="178"/>
      <c r="BB122" s="178"/>
      <c r="BC122" s="178"/>
      <c r="BD122" s="178"/>
      <c r="BE122" s="178"/>
      <c r="BF122" s="178"/>
      <c r="BG122" s="178"/>
      <c r="BH122" s="178"/>
      <c r="BI122" s="178"/>
      <c r="BJ122" s="178"/>
      <c r="BK122" s="178"/>
      <c r="BL122" s="178"/>
      <c r="BM122" s="178"/>
      <c r="BN122" s="178"/>
      <c r="BO122" s="178"/>
      <c r="BP122" s="178"/>
      <c r="BQ122" s="178"/>
      <c r="BR122" s="178"/>
      <c r="BS122" s="178"/>
      <c r="BT122" s="178"/>
      <c r="BU122" s="178"/>
      <c r="BV122" s="178"/>
      <c r="BW122" s="178"/>
      <c r="BX122" s="178"/>
      <c r="BY122" s="178"/>
      <c r="BZ122" s="178"/>
      <c r="CA122" s="178"/>
      <c r="CB122" s="178"/>
      <c r="CC122" s="178"/>
      <c r="CD122" s="178"/>
      <c r="CE122" s="178"/>
      <c r="CF122" s="178"/>
      <c r="CG122" s="178"/>
      <c r="CH122" s="178"/>
      <c r="CI122" s="178"/>
      <c r="CJ122" s="178"/>
      <c r="CK122" s="178"/>
      <c r="CL122" s="178"/>
      <c r="CM122" s="178"/>
      <c r="CN122" s="178"/>
      <c r="CO122" s="178"/>
      <c r="CP122" s="178"/>
      <c r="CQ122" s="178"/>
      <c r="CR122" s="178"/>
      <c r="CS122" s="178"/>
      <c r="CT122" s="178"/>
      <c r="CU122" s="178"/>
      <c r="CV122" s="178"/>
      <c r="CW122" s="178"/>
      <c r="CX122" s="178"/>
      <c r="CY122" s="178"/>
      <c r="CZ122" s="178"/>
      <c r="DA122" s="178"/>
      <c r="DB122" s="178"/>
      <c r="DC122" s="178"/>
      <c r="DD122" s="178"/>
      <c r="DE122" s="178"/>
      <c r="DF122" s="178"/>
      <c r="DG122" s="178"/>
      <c r="DH122" s="178"/>
      <c r="DI122" s="178"/>
      <c r="DJ122" s="178"/>
      <c r="DK122" s="178"/>
      <c r="DL122" s="178"/>
      <c r="DM122" s="178"/>
      <c r="DN122" s="178"/>
      <c r="DO122" s="178"/>
      <c r="DP122" s="178"/>
      <c r="DQ122" s="178"/>
      <c r="DR122" s="178"/>
      <c r="DS122" s="178"/>
      <c r="DT122" s="178"/>
      <c r="DU122" s="178"/>
    </row>
    <row r="123" spans="1:125" s="180" customFormat="1" ht="16.5" thickBot="1" x14ac:dyDescent="0.3">
      <c r="A123" s="214" t="s">
        <v>293</v>
      </c>
      <c r="B123" s="224">
        <f>500000+2286000</f>
        <v>2786000</v>
      </c>
      <c r="C123" s="213"/>
      <c r="D123" s="213"/>
      <c r="E123" s="223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9"/>
      <c r="AP123" s="147"/>
      <c r="AQ123" s="178"/>
      <c r="AR123" s="178"/>
      <c r="AS123" s="178"/>
      <c r="AT123" s="178"/>
      <c r="AU123" s="178"/>
      <c r="AV123" s="178"/>
      <c r="AW123" s="178"/>
      <c r="AX123" s="178"/>
      <c r="AY123" s="178"/>
      <c r="AZ123" s="178"/>
      <c r="BA123" s="178"/>
      <c r="BB123" s="178"/>
      <c r="BC123" s="178"/>
      <c r="BD123" s="178"/>
      <c r="BE123" s="178"/>
      <c r="BF123" s="178"/>
      <c r="BG123" s="178"/>
      <c r="BH123" s="178"/>
      <c r="BI123" s="178"/>
      <c r="BJ123" s="178"/>
      <c r="BK123" s="178"/>
      <c r="BL123" s="178"/>
      <c r="BM123" s="178"/>
      <c r="BN123" s="178"/>
      <c r="BO123" s="178"/>
      <c r="BP123" s="178"/>
      <c r="BQ123" s="178"/>
      <c r="BR123" s="178"/>
      <c r="BS123" s="178"/>
      <c r="BT123" s="178"/>
      <c r="BU123" s="178"/>
      <c r="BV123" s="178"/>
      <c r="BW123" s="178"/>
      <c r="BX123" s="178"/>
      <c r="BY123" s="178"/>
      <c r="BZ123" s="178"/>
      <c r="CA123" s="178"/>
      <c r="CB123" s="178"/>
      <c r="CC123" s="178"/>
      <c r="CD123" s="178"/>
      <c r="CE123" s="178"/>
      <c r="CF123" s="178"/>
      <c r="CG123" s="178"/>
      <c r="CH123" s="178"/>
      <c r="CI123" s="178"/>
      <c r="CJ123" s="178"/>
      <c r="CK123" s="178"/>
      <c r="CL123" s="178"/>
      <c r="CM123" s="178"/>
      <c r="CN123" s="178"/>
      <c r="CO123" s="178"/>
      <c r="CP123" s="178"/>
      <c r="CQ123" s="178"/>
      <c r="CR123" s="178"/>
      <c r="CS123" s="178"/>
      <c r="CT123" s="178"/>
      <c r="CU123" s="178"/>
      <c r="CV123" s="178"/>
      <c r="CW123" s="178"/>
      <c r="CX123" s="178"/>
      <c r="CY123" s="178"/>
      <c r="CZ123" s="178"/>
      <c r="DA123" s="178"/>
      <c r="DB123" s="178"/>
      <c r="DC123" s="178"/>
      <c r="DD123" s="178"/>
      <c r="DE123" s="178"/>
      <c r="DF123" s="178"/>
      <c r="DG123" s="178"/>
      <c r="DH123" s="178"/>
      <c r="DI123" s="178"/>
      <c r="DJ123" s="178"/>
      <c r="DK123" s="178"/>
      <c r="DL123" s="178"/>
      <c r="DM123" s="178"/>
      <c r="DN123" s="178"/>
      <c r="DO123" s="178"/>
      <c r="DP123" s="178"/>
      <c r="DQ123" s="178"/>
      <c r="DR123" s="178"/>
      <c r="DS123" s="178"/>
      <c r="DT123" s="178"/>
      <c r="DU123" s="178"/>
    </row>
    <row r="124" spans="1:125" s="183" customFormat="1" ht="32.25" customHeight="1" thickBot="1" x14ac:dyDescent="0.3">
      <c r="A124" s="794" t="s">
        <v>266</v>
      </c>
      <c r="B124" s="795"/>
      <c r="C124" s="213">
        <v>16000000</v>
      </c>
      <c r="D124" s="213">
        <f>16000000-200000</f>
        <v>15800000</v>
      </c>
      <c r="E124" s="223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2"/>
      <c r="AP124" s="148"/>
      <c r="AQ124" s="181"/>
      <c r="AR124" s="181"/>
      <c r="AS124" s="181"/>
      <c r="AT124" s="181"/>
      <c r="AU124" s="181"/>
      <c r="AV124" s="181"/>
      <c r="AW124" s="181"/>
      <c r="AX124" s="181"/>
      <c r="AY124" s="181"/>
      <c r="AZ124" s="181"/>
      <c r="BA124" s="181"/>
      <c r="BB124" s="181"/>
      <c r="BC124" s="181"/>
      <c r="BD124" s="181"/>
      <c r="BE124" s="181"/>
      <c r="BF124" s="181"/>
      <c r="BG124" s="181"/>
      <c r="BH124" s="181"/>
      <c r="BI124" s="181"/>
      <c r="BJ124" s="181"/>
      <c r="BK124" s="181"/>
      <c r="BL124" s="181"/>
      <c r="BM124" s="181"/>
      <c r="BN124" s="181"/>
      <c r="BO124" s="181"/>
      <c r="BP124" s="181"/>
      <c r="BQ124" s="181"/>
      <c r="BR124" s="181"/>
      <c r="BS124" s="181"/>
      <c r="BT124" s="181"/>
      <c r="BU124" s="181"/>
      <c r="BV124" s="181"/>
      <c r="BW124" s="181"/>
      <c r="BX124" s="181"/>
      <c r="BY124" s="181"/>
      <c r="BZ124" s="181"/>
      <c r="CA124" s="181"/>
      <c r="CB124" s="181"/>
      <c r="CC124" s="181"/>
      <c r="CD124" s="181"/>
      <c r="CE124" s="181"/>
      <c r="CF124" s="181"/>
      <c r="CG124" s="181"/>
      <c r="CH124" s="181"/>
      <c r="CI124" s="181"/>
      <c r="CJ124" s="181"/>
      <c r="CK124" s="181"/>
      <c r="CL124" s="181"/>
      <c r="CM124" s="181"/>
      <c r="CN124" s="181"/>
      <c r="CO124" s="181"/>
      <c r="CP124" s="181"/>
      <c r="CQ124" s="181"/>
      <c r="CR124" s="181"/>
      <c r="CS124" s="181"/>
      <c r="CT124" s="181"/>
      <c r="CU124" s="181"/>
      <c r="CV124" s="181"/>
      <c r="CW124" s="181"/>
      <c r="CX124" s="181"/>
      <c r="CY124" s="181"/>
      <c r="CZ124" s="181"/>
      <c r="DA124" s="181"/>
      <c r="DB124" s="181"/>
      <c r="DC124" s="181"/>
      <c r="DD124" s="181"/>
      <c r="DE124" s="181"/>
      <c r="DF124" s="181"/>
      <c r="DG124" s="181"/>
      <c r="DH124" s="181"/>
      <c r="DI124" s="181"/>
      <c r="DJ124" s="181"/>
      <c r="DK124" s="181"/>
      <c r="DL124" s="181"/>
      <c r="DM124" s="181"/>
      <c r="DN124" s="181"/>
      <c r="DO124" s="181"/>
      <c r="DP124" s="181"/>
      <c r="DQ124" s="181"/>
      <c r="DR124" s="181"/>
      <c r="DS124" s="181"/>
      <c r="DT124" s="181"/>
      <c r="DU124" s="181"/>
    </row>
    <row r="125" spans="1:125" s="183" customFormat="1" ht="32.25" customHeight="1" thickBot="1" x14ac:dyDescent="0.3">
      <c r="A125" s="670" t="s">
        <v>471</v>
      </c>
      <c r="B125" s="671"/>
      <c r="C125" s="213"/>
      <c r="D125" s="213">
        <v>50000</v>
      </c>
      <c r="E125" s="223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/>
      <c r="AM125" s="182"/>
      <c r="AP125" s="148"/>
      <c r="AQ125" s="181"/>
      <c r="AR125" s="181"/>
      <c r="AS125" s="181"/>
      <c r="AT125" s="181"/>
      <c r="AU125" s="181"/>
      <c r="AV125" s="181"/>
      <c r="AW125" s="181"/>
      <c r="AX125" s="181"/>
      <c r="AY125" s="181"/>
      <c r="AZ125" s="181"/>
      <c r="BA125" s="181"/>
      <c r="BB125" s="181"/>
      <c r="BC125" s="181"/>
      <c r="BD125" s="181"/>
      <c r="BE125" s="181"/>
      <c r="BF125" s="181"/>
      <c r="BG125" s="181"/>
      <c r="BH125" s="181"/>
      <c r="BI125" s="181"/>
      <c r="BJ125" s="181"/>
      <c r="BK125" s="181"/>
      <c r="BL125" s="181"/>
      <c r="BM125" s="181"/>
      <c r="BN125" s="181"/>
      <c r="BO125" s="181"/>
      <c r="BP125" s="181"/>
      <c r="BQ125" s="181"/>
      <c r="BR125" s="181"/>
      <c r="BS125" s="181"/>
      <c r="BT125" s="181"/>
      <c r="BU125" s="181"/>
      <c r="BV125" s="181"/>
      <c r="BW125" s="181"/>
      <c r="BX125" s="181"/>
      <c r="BY125" s="181"/>
      <c r="BZ125" s="181"/>
      <c r="CA125" s="181"/>
      <c r="CB125" s="181"/>
      <c r="CC125" s="181"/>
      <c r="CD125" s="181"/>
      <c r="CE125" s="181"/>
      <c r="CF125" s="181"/>
      <c r="CG125" s="181"/>
      <c r="CH125" s="181"/>
      <c r="CI125" s="181"/>
      <c r="CJ125" s="181"/>
      <c r="CK125" s="181"/>
      <c r="CL125" s="181"/>
      <c r="CM125" s="181"/>
      <c r="CN125" s="181"/>
      <c r="CO125" s="181"/>
      <c r="CP125" s="181"/>
      <c r="CQ125" s="181"/>
      <c r="CR125" s="181"/>
      <c r="CS125" s="181"/>
      <c r="CT125" s="181"/>
      <c r="CU125" s="181"/>
      <c r="CV125" s="181"/>
      <c r="CW125" s="181"/>
      <c r="CX125" s="181"/>
      <c r="CY125" s="181"/>
      <c r="CZ125" s="181"/>
      <c r="DA125" s="181"/>
      <c r="DB125" s="181"/>
      <c r="DC125" s="181"/>
      <c r="DD125" s="181"/>
      <c r="DE125" s="181"/>
      <c r="DF125" s="181"/>
      <c r="DG125" s="181"/>
      <c r="DH125" s="181"/>
      <c r="DI125" s="181"/>
      <c r="DJ125" s="181"/>
      <c r="DK125" s="181"/>
      <c r="DL125" s="181"/>
      <c r="DM125" s="181"/>
      <c r="DN125" s="181"/>
      <c r="DO125" s="181"/>
      <c r="DP125" s="181"/>
      <c r="DQ125" s="181"/>
      <c r="DR125" s="181"/>
      <c r="DS125" s="181"/>
      <c r="DT125" s="181"/>
      <c r="DU125" s="181"/>
    </row>
    <row r="126" spans="1:125" s="183" customFormat="1" ht="32.25" customHeight="1" thickBot="1" x14ac:dyDescent="0.3">
      <c r="A126" s="670" t="s">
        <v>113</v>
      </c>
      <c r="B126" s="221"/>
      <c r="C126" s="213">
        <v>3000000</v>
      </c>
      <c r="D126" s="213">
        <f>3000000-2200000</f>
        <v>800000</v>
      </c>
      <c r="E126" s="223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  <c r="AL126" s="181"/>
      <c r="AM126" s="182"/>
      <c r="AP126" s="148"/>
      <c r="AQ126" s="181"/>
      <c r="AR126" s="181"/>
      <c r="AS126" s="181"/>
      <c r="AT126" s="181"/>
      <c r="AU126" s="181"/>
      <c r="AV126" s="181"/>
      <c r="AW126" s="181"/>
      <c r="AX126" s="181"/>
      <c r="AY126" s="181"/>
      <c r="AZ126" s="181"/>
      <c r="BA126" s="181"/>
      <c r="BB126" s="181"/>
      <c r="BC126" s="181"/>
      <c r="BD126" s="181"/>
      <c r="BE126" s="181"/>
      <c r="BF126" s="181"/>
      <c r="BG126" s="181"/>
      <c r="BH126" s="181"/>
      <c r="BI126" s="181"/>
      <c r="BJ126" s="181"/>
      <c r="BK126" s="181"/>
      <c r="BL126" s="181"/>
      <c r="BM126" s="181"/>
      <c r="BN126" s="181"/>
      <c r="BO126" s="181"/>
      <c r="BP126" s="181"/>
      <c r="BQ126" s="181"/>
      <c r="BR126" s="181"/>
      <c r="BS126" s="181"/>
      <c r="BT126" s="181"/>
      <c r="BU126" s="181"/>
      <c r="BV126" s="181"/>
      <c r="BW126" s="181"/>
      <c r="BX126" s="181"/>
      <c r="BY126" s="181"/>
      <c r="BZ126" s="181"/>
      <c r="CA126" s="181"/>
      <c r="CB126" s="181"/>
      <c r="CC126" s="181"/>
      <c r="CD126" s="181"/>
      <c r="CE126" s="181"/>
      <c r="CF126" s="181"/>
      <c r="CG126" s="181"/>
      <c r="CH126" s="181"/>
      <c r="CI126" s="181"/>
      <c r="CJ126" s="181"/>
      <c r="CK126" s="181"/>
      <c r="CL126" s="181"/>
      <c r="CM126" s="181"/>
      <c r="CN126" s="181"/>
      <c r="CO126" s="181"/>
      <c r="CP126" s="181"/>
      <c r="CQ126" s="181"/>
      <c r="CR126" s="181"/>
      <c r="CS126" s="181"/>
      <c r="CT126" s="181"/>
      <c r="CU126" s="181"/>
      <c r="CV126" s="181"/>
      <c r="CW126" s="181"/>
      <c r="CX126" s="181"/>
      <c r="CY126" s="181"/>
      <c r="CZ126" s="181"/>
      <c r="DA126" s="181"/>
      <c r="DB126" s="181"/>
      <c r="DC126" s="181"/>
      <c r="DD126" s="181"/>
      <c r="DE126" s="181"/>
      <c r="DF126" s="181"/>
      <c r="DG126" s="181"/>
      <c r="DH126" s="181"/>
      <c r="DI126" s="181"/>
      <c r="DJ126" s="181"/>
      <c r="DK126" s="181"/>
      <c r="DL126" s="181"/>
      <c r="DM126" s="181"/>
      <c r="DN126" s="181"/>
      <c r="DO126" s="181"/>
      <c r="DP126" s="181"/>
      <c r="DQ126" s="181"/>
      <c r="DR126" s="181"/>
      <c r="DS126" s="181"/>
      <c r="DT126" s="181"/>
      <c r="DU126" s="181"/>
    </row>
    <row r="127" spans="1:125" s="187" customFormat="1" ht="31.5" customHeight="1" thickBot="1" x14ac:dyDescent="0.35">
      <c r="A127" s="400" t="s">
        <v>318</v>
      </c>
      <c r="B127" s="404"/>
      <c r="C127" s="402">
        <f>SUM(C40:C126)</f>
        <v>275769000</v>
      </c>
      <c r="D127" s="402">
        <f>SUM(D40:D126)</f>
        <v>345198730</v>
      </c>
      <c r="E127" s="129"/>
      <c r="F127" s="129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  <c r="AM127" s="185"/>
      <c r="AN127" s="185"/>
      <c r="AO127" s="186"/>
    </row>
    <row r="128" spans="1:125" s="187" customFormat="1" ht="31.5" customHeight="1" thickBot="1" x14ac:dyDescent="0.35">
      <c r="A128" s="208"/>
      <c r="B128" s="210"/>
      <c r="C128" s="218"/>
      <c r="D128" s="456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6"/>
    </row>
    <row r="129" spans="1:125" s="202" customFormat="1" ht="33" customHeight="1" thickBot="1" x14ac:dyDescent="0.35">
      <c r="A129" s="397" t="s">
        <v>319</v>
      </c>
      <c r="B129" s="398"/>
      <c r="C129" s="403"/>
      <c r="D129" s="403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200"/>
      <c r="AL129" s="200"/>
      <c r="AM129" s="200"/>
      <c r="AN129" s="200"/>
      <c r="AO129" s="201"/>
    </row>
    <row r="130" spans="1:125" s="180" customFormat="1" ht="32.25" customHeight="1" thickBot="1" x14ac:dyDescent="0.3">
      <c r="A130" s="794" t="s">
        <v>287</v>
      </c>
      <c r="B130" s="795"/>
      <c r="C130" s="213">
        <f>SUM(B131:B135)</f>
        <v>56545000</v>
      </c>
      <c r="D130" s="213">
        <v>56545000</v>
      </c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9"/>
      <c r="AP130" s="147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  <c r="BE130" s="178"/>
      <c r="BF130" s="178"/>
      <c r="BG130" s="178"/>
      <c r="BH130" s="178"/>
      <c r="BI130" s="178"/>
      <c r="BJ130" s="178"/>
      <c r="BK130" s="178"/>
      <c r="BL130" s="178"/>
      <c r="BM130" s="178"/>
      <c r="BN130" s="178"/>
      <c r="BO130" s="178"/>
      <c r="BP130" s="178"/>
      <c r="BQ130" s="178"/>
      <c r="BR130" s="178"/>
      <c r="BS130" s="178"/>
      <c r="BT130" s="178"/>
      <c r="BU130" s="178"/>
      <c r="BV130" s="178"/>
      <c r="BW130" s="178"/>
      <c r="BX130" s="178"/>
      <c r="BY130" s="178"/>
      <c r="BZ130" s="178"/>
      <c r="CA130" s="178"/>
      <c r="CB130" s="178"/>
      <c r="CC130" s="178"/>
      <c r="CD130" s="178"/>
      <c r="CE130" s="178"/>
      <c r="CF130" s="178"/>
      <c r="CG130" s="178"/>
      <c r="CH130" s="178"/>
      <c r="CI130" s="178"/>
      <c r="CJ130" s="178"/>
      <c r="CK130" s="178"/>
      <c r="CL130" s="178"/>
      <c r="CM130" s="178"/>
      <c r="CN130" s="178"/>
      <c r="CO130" s="178"/>
      <c r="CP130" s="178"/>
      <c r="CQ130" s="178"/>
      <c r="CR130" s="178"/>
      <c r="CS130" s="178"/>
      <c r="CT130" s="178"/>
      <c r="CU130" s="178"/>
      <c r="CV130" s="178"/>
      <c r="CW130" s="178"/>
      <c r="CX130" s="178"/>
      <c r="CY130" s="178"/>
      <c r="CZ130" s="178"/>
      <c r="DA130" s="178"/>
      <c r="DB130" s="178"/>
      <c r="DC130" s="178"/>
      <c r="DD130" s="178"/>
      <c r="DE130" s="178"/>
      <c r="DF130" s="178"/>
      <c r="DG130" s="178"/>
      <c r="DH130" s="178"/>
      <c r="DI130" s="178"/>
      <c r="DJ130" s="178"/>
      <c r="DK130" s="178"/>
      <c r="DL130" s="178"/>
      <c r="DM130" s="178"/>
      <c r="DN130" s="178"/>
      <c r="DO130" s="178"/>
      <c r="DP130" s="178"/>
      <c r="DQ130" s="178"/>
      <c r="DR130" s="178"/>
      <c r="DS130" s="178"/>
      <c r="DT130" s="178"/>
      <c r="DU130" s="178"/>
    </row>
    <row r="131" spans="1:125" s="180" customFormat="1" ht="21" customHeight="1" thickBot="1" x14ac:dyDescent="0.3">
      <c r="A131" s="214" t="s">
        <v>124</v>
      </c>
      <c r="B131" s="224">
        <v>29090000</v>
      </c>
      <c r="C131" s="213"/>
      <c r="D131" s="213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9"/>
      <c r="AP131" s="147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  <c r="BC131" s="178"/>
      <c r="BD131" s="178"/>
      <c r="BE131" s="178"/>
      <c r="BF131" s="178"/>
      <c r="BG131" s="178"/>
      <c r="BH131" s="178"/>
      <c r="BI131" s="178"/>
      <c r="BJ131" s="178"/>
      <c r="BK131" s="178"/>
      <c r="BL131" s="178"/>
      <c r="BM131" s="178"/>
      <c r="BN131" s="178"/>
      <c r="BO131" s="178"/>
      <c r="BP131" s="178"/>
      <c r="BQ131" s="178"/>
      <c r="BR131" s="178"/>
      <c r="BS131" s="178"/>
      <c r="BT131" s="178"/>
      <c r="BU131" s="178"/>
      <c r="BV131" s="178"/>
      <c r="BW131" s="178"/>
      <c r="BX131" s="178"/>
      <c r="BY131" s="178"/>
      <c r="BZ131" s="178"/>
      <c r="CA131" s="178"/>
      <c r="CB131" s="178"/>
      <c r="CC131" s="178"/>
      <c r="CD131" s="178"/>
      <c r="CE131" s="178"/>
      <c r="CF131" s="178"/>
      <c r="CG131" s="178"/>
      <c r="CH131" s="178"/>
      <c r="CI131" s="178"/>
      <c r="CJ131" s="178"/>
      <c r="CK131" s="178"/>
      <c r="CL131" s="178"/>
      <c r="CM131" s="178"/>
      <c r="CN131" s="178"/>
      <c r="CO131" s="178"/>
      <c r="CP131" s="178"/>
      <c r="CQ131" s="178"/>
      <c r="CR131" s="178"/>
      <c r="CS131" s="178"/>
      <c r="CT131" s="178"/>
      <c r="CU131" s="178"/>
      <c r="CV131" s="178"/>
      <c r="CW131" s="178"/>
      <c r="CX131" s="178"/>
      <c r="CY131" s="178"/>
      <c r="CZ131" s="178"/>
      <c r="DA131" s="178"/>
      <c r="DB131" s="178"/>
      <c r="DC131" s="178"/>
      <c r="DD131" s="178"/>
      <c r="DE131" s="178"/>
      <c r="DF131" s="178"/>
      <c r="DG131" s="178"/>
      <c r="DH131" s="178"/>
      <c r="DI131" s="178"/>
      <c r="DJ131" s="178"/>
      <c r="DK131" s="178"/>
      <c r="DL131" s="178"/>
      <c r="DM131" s="178"/>
      <c r="DN131" s="178"/>
      <c r="DO131" s="178"/>
      <c r="DP131" s="178"/>
      <c r="DQ131" s="178"/>
      <c r="DR131" s="178"/>
      <c r="DS131" s="178"/>
      <c r="DT131" s="178"/>
      <c r="DU131" s="178"/>
    </row>
    <row r="132" spans="1:125" s="180" customFormat="1" ht="21" customHeight="1" thickBot="1" x14ac:dyDescent="0.3">
      <c r="A132" s="214" t="s">
        <v>125</v>
      </c>
      <c r="B132" s="224">
        <v>5455000</v>
      </c>
      <c r="C132" s="213"/>
      <c r="D132" s="213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9"/>
      <c r="AP132" s="147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  <c r="BC132" s="178"/>
      <c r="BD132" s="178"/>
      <c r="BE132" s="178"/>
      <c r="BF132" s="178"/>
      <c r="BG132" s="178"/>
      <c r="BH132" s="178"/>
      <c r="BI132" s="178"/>
      <c r="BJ132" s="178"/>
      <c r="BK132" s="178"/>
      <c r="BL132" s="178"/>
      <c r="BM132" s="178"/>
      <c r="BN132" s="178"/>
      <c r="BO132" s="178"/>
      <c r="BP132" s="178"/>
      <c r="BQ132" s="178"/>
      <c r="BR132" s="178"/>
      <c r="BS132" s="178"/>
      <c r="BT132" s="178"/>
      <c r="BU132" s="178"/>
      <c r="BV132" s="178"/>
      <c r="BW132" s="178"/>
      <c r="BX132" s="178"/>
      <c r="BY132" s="178"/>
      <c r="BZ132" s="178"/>
      <c r="CA132" s="178"/>
      <c r="CB132" s="178"/>
      <c r="CC132" s="178"/>
      <c r="CD132" s="178"/>
      <c r="CE132" s="178"/>
      <c r="CF132" s="178"/>
      <c r="CG132" s="178"/>
      <c r="CH132" s="178"/>
      <c r="CI132" s="178"/>
      <c r="CJ132" s="178"/>
      <c r="CK132" s="178"/>
      <c r="CL132" s="178"/>
      <c r="CM132" s="178"/>
      <c r="CN132" s="178"/>
      <c r="CO132" s="178"/>
      <c r="CP132" s="178"/>
      <c r="CQ132" s="178"/>
      <c r="CR132" s="178"/>
      <c r="CS132" s="178"/>
      <c r="CT132" s="178"/>
      <c r="CU132" s="178"/>
      <c r="CV132" s="178"/>
      <c r="CW132" s="178"/>
      <c r="CX132" s="178"/>
      <c r="CY132" s="178"/>
      <c r="CZ132" s="178"/>
      <c r="DA132" s="178"/>
      <c r="DB132" s="178"/>
      <c r="DC132" s="178"/>
      <c r="DD132" s="178"/>
      <c r="DE132" s="178"/>
      <c r="DF132" s="178"/>
      <c r="DG132" s="178"/>
      <c r="DH132" s="178"/>
      <c r="DI132" s="178"/>
      <c r="DJ132" s="178"/>
      <c r="DK132" s="178"/>
      <c r="DL132" s="178"/>
      <c r="DM132" s="178"/>
      <c r="DN132" s="178"/>
      <c r="DO132" s="178"/>
      <c r="DP132" s="178"/>
      <c r="DQ132" s="178"/>
      <c r="DR132" s="178"/>
      <c r="DS132" s="178"/>
      <c r="DT132" s="178"/>
      <c r="DU132" s="178"/>
    </row>
    <row r="133" spans="1:125" s="180" customFormat="1" ht="21" customHeight="1" thickBot="1" x14ac:dyDescent="0.3">
      <c r="A133" s="214" t="s">
        <v>285</v>
      </c>
      <c r="B133" s="224">
        <v>7455000</v>
      </c>
      <c r="C133" s="213"/>
      <c r="D133" s="213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9"/>
      <c r="AP133" s="147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BE133" s="178"/>
      <c r="BF133" s="178"/>
      <c r="BG133" s="178"/>
      <c r="BH133" s="178"/>
      <c r="BI133" s="178"/>
      <c r="BJ133" s="178"/>
      <c r="BK133" s="178"/>
      <c r="BL133" s="178"/>
      <c r="BM133" s="178"/>
      <c r="BN133" s="178"/>
      <c r="BO133" s="178"/>
      <c r="BP133" s="178"/>
      <c r="BQ133" s="178"/>
      <c r="BR133" s="178"/>
      <c r="BS133" s="178"/>
      <c r="BT133" s="178"/>
      <c r="BU133" s="178"/>
      <c r="BV133" s="178"/>
      <c r="BW133" s="178"/>
      <c r="BX133" s="178"/>
      <c r="BY133" s="178"/>
      <c r="BZ133" s="178"/>
      <c r="CA133" s="178"/>
      <c r="CB133" s="178"/>
      <c r="CC133" s="178"/>
      <c r="CD133" s="178"/>
      <c r="CE133" s="178"/>
      <c r="CF133" s="178"/>
      <c r="CG133" s="178"/>
      <c r="CH133" s="178"/>
      <c r="CI133" s="178"/>
      <c r="CJ133" s="178"/>
      <c r="CK133" s="178"/>
      <c r="CL133" s="178"/>
      <c r="CM133" s="178"/>
      <c r="CN133" s="178"/>
      <c r="CO133" s="178"/>
      <c r="CP133" s="178"/>
      <c r="CQ133" s="178"/>
      <c r="CR133" s="178"/>
      <c r="CS133" s="178"/>
      <c r="CT133" s="178"/>
      <c r="CU133" s="178"/>
      <c r="CV133" s="178"/>
      <c r="CW133" s="178"/>
      <c r="CX133" s="178"/>
      <c r="CY133" s="178"/>
      <c r="CZ133" s="178"/>
      <c r="DA133" s="178"/>
      <c r="DB133" s="178"/>
      <c r="DC133" s="178"/>
      <c r="DD133" s="178"/>
      <c r="DE133" s="178"/>
      <c r="DF133" s="178"/>
      <c r="DG133" s="178"/>
      <c r="DH133" s="178"/>
      <c r="DI133" s="178"/>
      <c r="DJ133" s="178"/>
      <c r="DK133" s="178"/>
      <c r="DL133" s="178"/>
      <c r="DM133" s="178"/>
      <c r="DN133" s="178"/>
      <c r="DO133" s="178"/>
      <c r="DP133" s="178"/>
      <c r="DQ133" s="178"/>
      <c r="DR133" s="178"/>
      <c r="DS133" s="178"/>
      <c r="DT133" s="178"/>
      <c r="DU133" s="178"/>
    </row>
    <row r="134" spans="1:125" s="180" customFormat="1" ht="21" customHeight="1" thickBot="1" x14ac:dyDescent="0.3">
      <c r="A134" s="214" t="s">
        <v>286</v>
      </c>
      <c r="B134" s="224">
        <v>11364000</v>
      </c>
      <c r="C134" s="213"/>
      <c r="D134" s="213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9"/>
      <c r="AP134" s="147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  <c r="BE134" s="178"/>
      <c r="BF134" s="178"/>
      <c r="BG134" s="178"/>
      <c r="BH134" s="178"/>
      <c r="BI134" s="178"/>
      <c r="BJ134" s="178"/>
      <c r="BK134" s="178"/>
      <c r="BL134" s="178"/>
      <c r="BM134" s="178"/>
      <c r="BN134" s="178"/>
      <c r="BO134" s="178"/>
      <c r="BP134" s="178"/>
      <c r="BQ134" s="178"/>
      <c r="BR134" s="178"/>
      <c r="BS134" s="178"/>
      <c r="BT134" s="178"/>
      <c r="BU134" s="178"/>
      <c r="BV134" s="178"/>
      <c r="BW134" s="178"/>
      <c r="BX134" s="178"/>
      <c r="BY134" s="178"/>
      <c r="BZ134" s="178"/>
      <c r="CA134" s="178"/>
      <c r="CB134" s="178"/>
      <c r="CC134" s="178"/>
      <c r="CD134" s="178"/>
      <c r="CE134" s="178"/>
      <c r="CF134" s="178"/>
      <c r="CG134" s="178"/>
      <c r="CH134" s="178"/>
      <c r="CI134" s="178"/>
      <c r="CJ134" s="178"/>
      <c r="CK134" s="178"/>
      <c r="CL134" s="178"/>
      <c r="CM134" s="178"/>
      <c r="CN134" s="178"/>
      <c r="CO134" s="178"/>
      <c r="CP134" s="178"/>
      <c r="CQ134" s="178"/>
      <c r="CR134" s="178"/>
      <c r="CS134" s="178"/>
      <c r="CT134" s="178"/>
      <c r="CU134" s="178"/>
      <c r="CV134" s="178"/>
      <c r="CW134" s="178"/>
      <c r="CX134" s="178"/>
      <c r="CY134" s="178"/>
      <c r="CZ134" s="178"/>
      <c r="DA134" s="178"/>
      <c r="DB134" s="178"/>
      <c r="DC134" s="178"/>
      <c r="DD134" s="178"/>
      <c r="DE134" s="178"/>
      <c r="DF134" s="178"/>
      <c r="DG134" s="178"/>
      <c r="DH134" s="178"/>
      <c r="DI134" s="178"/>
      <c r="DJ134" s="178"/>
      <c r="DK134" s="178"/>
      <c r="DL134" s="178"/>
      <c r="DM134" s="178"/>
      <c r="DN134" s="178"/>
      <c r="DO134" s="178"/>
      <c r="DP134" s="178"/>
      <c r="DQ134" s="178"/>
      <c r="DR134" s="178"/>
      <c r="DS134" s="178"/>
      <c r="DT134" s="178"/>
      <c r="DU134" s="178"/>
    </row>
    <row r="135" spans="1:125" s="180" customFormat="1" ht="21" customHeight="1" thickBot="1" x14ac:dyDescent="0.3">
      <c r="A135" s="214" t="s">
        <v>126</v>
      </c>
      <c r="B135" s="224">
        <v>3181000</v>
      </c>
      <c r="C135" s="213"/>
      <c r="D135" s="213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9"/>
      <c r="AP135" s="147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8"/>
      <c r="BS135" s="178"/>
      <c r="BT135" s="178"/>
      <c r="BU135" s="178"/>
      <c r="BV135" s="178"/>
      <c r="BW135" s="178"/>
      <c r="BX135" s="178"/>
      <c r="BY135" s="178"/>
      <c r="BZ135" s="178"/>
      <c r="CA135" s="178"/>
      <c r="CB135" s="178"/>
      <c r="CC135" s="178"/>
      <c r="CD135" s="178"/>
      <c r="CE135" s="178"/>
      <c r="CF135" s="178"/>
      <c r="CG135" s="178"/>
      <c r="CH135" s="178"/>
      <c r="CI135" s="178"/>
      <c r="CJ135" s="178"/>
      <c r="CK135" s="178"/>
      <c r="CL135" s="178"/>
      <c r="CM135" s="178"/>
      <c r="CN135" s="178"/>
      <c r="CO135" s="178"/>
      <c r="CP135" s="178"/>
      <c r="CQ135" s="178"/>
      <c r="CR135" s="178"/>
      <c r="CS135" s="178"/>
      <c r="CT135" s="178"/>
      <c r="CU135" s="178"/>
      <c r="CV135" s="178"/>
      <c r="CW135" s="178"/>
      <c r="CX135" s="178"/>
      <c r="CY135" s="178"/>
      <c r="CZ135" s="178"/>
      <c r="DA135" s="178"/>
      <c r="DB135" s="178"/>
      <c r="DC135" s="178"/>
      <c r="DD135" s="178"/>
      <c r="DE135" s="178"/>
      <c r="DF135" s="178"/>
      <c r="DG135" s="178"/>
      <c r="DH135" s="178"/>
      <c r="DI135" s="178"/>
      <c r="DJ135" s="178"/>
      <c r="DK135" s="178"/>
      <c r="DL135" s="178"/>
      <c r="DM135" s="178"/>
      <c r="DN135" s="178"/>
      <c r="DO135" s="178"/>
      <c r="DP135" s="178"/>
      <c r="DQ135" s="178"/>
      <c r="DR135" s="178"/>
      <c r="DS135" s="178"/>
      <c r="DT135" s="178"/>
      <c r="DU135" s="178"/>
    </row>
    <row r="136" spans="1:125" s="180" customFormat="1" ht="27.75" customHeight="1" thickBot="1" x14ac:dyDescent="0.3">
      <c r="A136" s="670" t="s">
        <v>99</v>
      </c>
      <c r="B136" s="215"/>
      <c r="C136" s="213">
        <f>SUM(B137:B139)</f>
        <v>2050000</v>
      </c>
      <c r="D136" s="213">
        <f>SUM(B137:B139)</f>
        <v>2050000</v>
      </c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9"/>
    </row>
    <row r="137" spans="1:125" s="180" customFormat="1" ht="30" customHeight="1" thickBot="1" x14ac:dyDescent="0.3">
      <c r="A137" s="214" t="s">
        <v>100</v>
      </c>
      <c r="B137" s="212">
        <v>2000000</v>
      </c>
      <c r="C137" s="213"/>
      <c r="D137" s="213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9"/>
    </row>
    <row r="138" spans="1:125" s="180" customFormat="1" ht="16.5" thickBot="1" x14ac:dyDescent="0.3">
      <c r="A138" s="214" t="s">
        <v>338</v>
      </c>
      <c r="B138" s="212">
        <v>50000</v>
      </c>
      <c r="C138" s="213"/>
      <c r="D138" s="213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9"/>
    </row>
    <row r="139" spans="1:125" s="180" customFormat="1" ht="39.75" customHeight="1" thickBot="1" x14ac:dyDescent="0.3">
      <c r="A139" s="214" t="s">
        <v>320</v>
      </c>
      <c r="B139" s="212">
        <f>4000000-4000000</f>
        <v>0</v>
      </c>
      <c r="C139" s="213"/>
      <c r="D139" s="213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9"/>
    </row>
    <row r="140" spans="1:125" s="183" customFormat="1" ht="21" customHeight="1" thickBot="1" x14ac:dyDescent="0.3">
      <c r="A140" s="670" t="s">
        <v>634</v>
      </c>
      <c r="B140" s="221"/>
      <c r="C140" s="213"/>
      <c r="D140" s="446">
        <v>16917000</v>
      </c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81"/>
      <c r="AL140" s="181"/>
      <c r="AM140" s="181"/>
      <c r="AN140" s="181"/>
      <c r="AO140" s="181"/>
      <c r="AP140" s="181"/>
      <c r="AQ140" s="181"/>
      <c r="AR140" s="181"/>
      <c r="AS140" s="181"/>
      <c r="AT140" s="181"/>
      <c r="AU140" s="181"/>
      <c r="AV140" s="181"/>
      <c r="AW140" s="181"/>
      <c r="AX140" s="181"/>
      <c r="AY140" s="181"/>
      <c r="AZ140" s="181"/>
      <c r="BA140" s="181"/>
      <c r="BB140" s="181"/>
      <c r="BC140" s="181"/>
      <c r="BD140" s="181"/>
      <c r="BE140" s="181"/>
      <c r="BF140" s="181"/>
      <c r="BG140" s="181"/>
      <c r="BH140" s="181"/>
      <c r="BI140" s="181"/>
      <c r="BJ140" s="181"/>
      <c r="BK140" s="181"/>
      <c r="BL140" s="181"/>
      <c r="BM140" s="181"/>
      <c r="BN140" s="181"/>
      <c r="BO140" s="181"/>
      <c r="BP140" s="181"/>
      <c r="BQ140" s="181"/>
      <c r="BR140" s="181"/>
      <c r="BS140" s="181"/>
      <c r="BT140" s="181"/>
      <c r="BU140" s="181"/>
    </row>
    <row r="141" spans="1:125" s="187" customFormat="1" ht="31.5" customHeight="1" thickBot="1" x14ac:dyDescent="0.35">
      <c r="A141" s="400" t="s">
        <v>321</v>
      </c>
      <c r="B141" s="401"/>
      <c r="C141" s="402">
        <f>SUM(C130:C140)</f>
        <v>58595000</v>
      </c>
      <c r="D141" s="402">
        <f>SUM(D130:D140)</f>
        <v>75512000</v>
      </c>
      <c r="E141" s="129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5"/>
      <c r="AE141" s="185"/>
      <c r="AF141" s="185"/>
      <c r="AG141" s="185"/>
      <c r="AH141" s="185"/>
      <c r="AI141" s="185"/>
      <c r="AJ141" s="185"/>
      <c r="AK141" s="185"/>
      <c r="AL141" s="185"/>
      <c r="AM141" s="185"/>
      <c r="AN141" s="185"/>
      <c r="AO141" s="186"/>
    </row>
    <row r="142" spans="1:125" s="187" customFormat="1" ht="31.5" customHeight="1" thickBot="1" x14ac:dyDescent="0.35">
      <c r="A142" s="208"/>
      <c r="B142" s="210"/>
      <c r="C142" s="218"/>
      <c r="D142" s="456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5"/>
      <c r="AE142" s="185"/>
      <c r="AF142" s="185"/>
      <c r="AG142" s="185"/>
      <c r="AH142" s="185"/>
      <c r="AI142" s="185"/>
      <c r="AJ142" s="185"/>
      <c r="AK142" s="185"/>
      <c r="AL142" s="185"/>
      <c r="AM142" s="185"/>
      <c r="AN142" s="185"/>
      <c r="AO142" s="186"/>
    </row>
    <row r="143" spans="1:125" s="202" customFormat="1" ht="33" customHeight="1" thickBot="1" x14ac:dyDescent="0.35">
      <c r="A143" s="397" t="s">
        <v>322</v>
      </c>
      <c r="B143" s="398"/>
      <c r="C143" s="403"/>
      <c r="D143" s="403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0"/>
      <c r="AO143" s="201"/>
    </row>
    <row r="144" spans="1:125" s="180" customFormat="1" ht="84" customHeight="1" thickBot="1" x14ac:dyDescent="0.35">
      <c r="A144" s="794" t="s">
        <v>269</v>
      </c>
      <c r="B144" s="795"/>
      <c r="C144" s="213">
        <v>1400000</v>
      </c>
      <c r="D144" s="213">
        <v>1400000</v>
      </c>
      <c r="E144" s="129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9"/>
      <c r="AP144" s="147"/>
      <c r="AQ144" s="178"/>
      <c r="AR144" s="178"/>
      <c r="AS144" s="178"/>
      <c r="AT144" s="178"/>
      <c r="AU144" s="178"/>
      <c r="AV144" s="178"/>
      <c r="AW144" s="178"/>
      <c r="AX144" s="178"/>
      <c r="AY144" s="178"/>
      <c r="AZ144" s="178"/>
      <c r="BA144" s="178"/>
      <c r="BB144" s="178"/>
      <c r="BC144" s="178"/>
      <c r="BD144" s="178"/>
      <c r="BE144" s="178"/>
      <c r="BF144" s="178"/>
      <c r="BG144" s="178"/>
      <c r="BH144" s="178"/>
      <c r="BI144" s="178"/>
      <c r="BJ144" s="178"/>
      <c r="BK144" s="178"/>
      <c r="BL144" s="178"/>
      <c r="BM144" s="178"/>
      <c r="BN144" s="178"/>
      <c r="BO144" s="178"/>
      <c r="BP144" s="178"/>
      <c r="BQ144" s="178"/>
      <c r="BR144" s="178"/>
      <c r="BS144" s="178"/>
      <c r="BT144" s="178"/>
      <c r="BU144" s="178"/>
      <c r="BV144" s="178"/>
      <c r="BW144" s="178"/>
      <c r="BX144" s="178"/>
      <c r="BY144" s="178"/>
      <c r="BZ144" s="178"/>
      <c r="CA144" s="178"/>
      <c r="CB144" s="178"/>
      <c r="CC144" s="178"/>
      <c r="CD144" s="178"/>
      <c r="CE144" s="178"/>
      <c r="CF144" s="178"/>
      <c r="CG144" s="178"/>
      <c r="CH144" s="178"/>
      <c r="CI144" s="178"/>
      <c r="CJ144" s="178"/>
      <c r="CK144" s="178"/>
      <c r="CL144" s="178"/>
      <c r="CM144" s="178"/>
      <c r="CN144" s="178"/>
      <c r="CO144" s="178"/>
      <c r="CP144" s="178"/>
      <c r="CQ144" s="178"/>
      <c r="CR144" s="178"/>
      <c r="CS144" s="178"/>
      <c r="CT144" s="178"/>
      <c r="CU144" s="178"/>
      <c r="CV144" s="178"/>
      <c r="CW144" s="178"/>
      <c r="CX144" s="178"/>
      <c r="CY144" s="178"/>
      <c r="CZ144" s="178"/>
      <c r="DA144" s="178"/>
      <c r="DB144" s="178"/>
      <c r="DC144" s="178"/>
      <c r="DD144" s="178"/>
      <c r="DE144" s="178"/>
      <c r="DF144" s="178"/>
      <c r="DG144" s="178"/>
      <c r="DH144" s="178"/>
      <c r="DI144" s="178"/>
      <c r="DJ144" s="178"/>
      <c r="DK144" s="178"/>
      <c r="DL144" s="178"/>
      <c r="DM144" s="178"/>
      <c r="DN144" s="178"/>
      <c r="DO144" s="178"/>
      <c r="DP144" s="178"/>
      <c r="DQ144" s="178"/>
      <c r="DR144" s="178"/>
      <c r="DS144" s="178"/>
      <c r="DT144" s="178"/>
      <c r="DU144" s="178"/>
    </row>
    <row r="145" spans="1:125" s="180" customFormat="1" thickBot="1" x14ac:dyDescent="0.35">
      <c r="A145" s="670" t="s">
        <v>88</v>
      </c>
      <c r="B145" s="224"/>
      <c r="C145" s="213">
        <v>475340000</v>
      </c>
      <c r="D145" s="213">
        <f>475340000+42911662+100583430+48938447+8268928</f>
        <v>676042467</v>
      </c>
      <c r="E145" s="129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9"/>
      <c r="AP145" s="147"/>
      <c r="AQ145" s="178"/>
      <c r="AR145" s="178"/>
      <c r="AS145" s="178"/>
      <c r="AT145" s="178"/>
      <c r="AU145" s="178"/>
      <c r="AV145" s="178"/>
      <c r="AW145" s="178"/>
      <c r="AX145" s="178"/>
      <c r="AY145" s="178"/>
      <c r="AZ145" s="178"/>
      <c r="BA145" s="178"/>
      <c r="BB145" s="178"/>
      <c r="BC145" s="178"/>
      <c r="BD145" s="178"/>
      <c r="BE145" s="178"/>
      <c r="BF145" s="178"/>
      <c r="BG145" s="178"/>
      <c r="BH145" s="178"/>
      <c r="BI145" s="178"/>
      <c r="BJ145" s="178"/>
      <c r="BK145" s="178"/>
      <c r="BL145" s="178"/>
      <c r="BM145" s="178"/>
      <c r="BN145" s="178"/>
      <c r="BO145" s="178"/>
      <c r="BP145" s="178"/>
      <c r="BQ145" s="178"/>
      <c r="BR145" s="178"/>
      <c r="BS145" s="178"/>
      <c r="BT145" s="178"/>
      <c r="BU145" s="178"/>
      <c r="BV145" s="178"/>
      <c r="BW145" s="178"/>
      <c r="BX145" s="178"/>
      <c r="BY145" s="178"/>
      <c r="BZ145" s="178"/>
      <c r="CA145" s="178"/>
      <c r="CB145" s="178"/>
      <c r="CC145" s="178"/>
      <c r="CD145" s="178"/>
      <c r="CE145" s="178"/>
      <c r="CF145" s="178"/>
      <c r="CG145" s="178"/>
      <c r="CH145" s="178"/>
      <c r="CI145" s="178"/>
      <c r="CJ145" s="178"/>
      <c r="CK145" s="178"/>
      <c r="CL145" s="178"/>
      <c r="CM145" s="178"/>
      <c r="CN145" s="178"/>
      <c r="CO145" s="178"/>
      <c r="CP145" s="178"/>
      <c r="CQ145" s="178"/>
      <c r="CR145" s="178"/>
      <c r="CS145" s="178"/>
      <c r="CT145" s="178"/>
      <c r="CU145" s="178"/>
      <c r="CV145" s="178"/>
      <c r="CW145" s="178"/>
      <c r="CX145" s="178"/>
      <c r="CY145" s="178"/>
      <c r="CZ145" s="178"/>
      <c r="DA145" s="178"/>
      <c r="DB145" s="178"/>
      <c r="DC145" s="178"/>
      <c r="DD145" s="178"/>
      <c r="DE145" s="178"/>
      <c r="DF145" s="178"/>
      <c r="DG145" s="178"/>
      <c r="DH145" s="178"/>
      <c r="DI145" s="178"/>
      <c r="DJ145" s="178"/>
      <c r="DK145" s="178"/>
      <c r="DL145" s="178"/>
      <c r="DM145" s="178"/>
      <c r="DN145" s="178"/>
      <c r="DO145" s="178"/>
      <c r="DP145" s="178"/>
      <c r="DQ145" s="178"/>
      <c r="DR145" s="178"/>
      <c r="DS145" s="178"/>
      <c r="DT145" s="178"/>
      <c r="DU145" s="178"/>
    </row>
    <row r="146" spans="1:125" s="180" customFormat="1" ht="32.25" thickBot="1" x14ac:dyDescent="0.35">
      <c r="A146" s="670" t="s">
        <v>249</v>
      </c>
      <c r="B146" s="224"/>
      <c r="C146" s="213">
        <v>97000000</v>
      </c>
      <c r="D146" s="213">
        <f>97000000+425073-8280000+61560</f>
        <v>89206633</v>
      </c>
      <c r="E146" s="129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9"/>
      <c r="AP146" s="147"/>
      <c r="AQ146" s="178"/>
      <c r="AR146" s="178"/>
      <c r="AS146" s="178"/>
      <c r="AT146" s="178"/>
      <c r="AU146" s="178"/>
      <c r="AV146" s="178"/>
      <c r="AW146" s="178"/>
      <c r="AX146" s="178"/>
      <c r="AY146" s="178"/>
      <c r="AZ146" s="178"/>
      <c r="BA146" s="178"/>
      <c r="BB146" s="178"/>
      <c r="BC146" s="178"/>
      <c r="BD146" s="178"/>
      <c r="BE146" s="178"/>
      <c r="BF146" s="178"/>
      <c r="BG146" s="178"/>
      <c r="BH146" s="178"/>
      <c r="BI146" s="178"/>
      <c r="BJ146" s="178"/>
      <c r="BK146" s="178"/>
      <c r="BL146" s="178"/>
      <c r="BM146" s="178"/>
      <c r="BN146" s="178"/>
      <c r="BO146" s="178"/>
      <c r="BP146" s="178"/>
      <c r="BQ146" s="178"/>
      <c r="BR146" s="178"/>
      <c r="BS146" s="178"/>
      <c r="BT146" s="178"/>
      <c r="BU146" s="178"/>
      <c r="BV146" s="178"/>
      <c r="BW146" s="178"/>
      <c r="BX146" s="178"/>
      <c r="BY146" s="178"/>
      <c r="BZ146" s="178"/>
      <c r="CA146" s="178"/>
      <c r="CB146" s="178"/>
      <c r="CC146" s="178"/>
      <c r="CD146" s="178"/>
      <c r="CE146" s="178"/>
      <c r="CF146" s="178"/>
      <c r="CG146" s="178"/>
      <c r="CH146" s="178"/>
      <c r="CI146" s="178"/>
      <c r="CJ146" s="178"/>
      <c r="CK146" s="178"/>
      <c r="CL146" s="178"/>
      <c r="CM146" s="178"/>
      <c r="CN146" s="178"/>
      <c r="CO146" s="178"/>
      <c r="CP146" s="178"/>
      <c r="CQ146" s="178"/>
      <c r="CR146" s="178"/>
      <c r="CS146" s="178"/>
      <c r="CT146" s="178"/>
      <c r="CU146" s="178"/>
      <c r="CV146" s="178"/>
      <c r="CW146" s="178"/>
      <c r="CX146" s="178"/>
      <c r="CY146" s="178"/>
      <c r="CZ146" s="178"/>
      <c r="DA146" s="178"/>
      <c r="DB146" s="178"/>
      <c r="DC146" s="178"/>
      <c r="DD146" s="178"/>
      <c r="DE146" s="178"/>
      <c r="DF146" s="178"/>
      <c r="DG146" s="178"/>
      <c r="DH146" s="178"/>
      <c r="DI146" s="178"/>
      <c r="DJ146" s="178"/>
      <c r="DK146" s="178"/>
      <c r="DL146" s="178"/>
      <c r="DM146" s="178"/>
      <c r="DN146" s="178"/>
      <c r="DO146" s="178"/>
      <c r="DP146" s="178"/>
      <c r="DQ146" s="178"/>
      <c r="DR146" s="178"/>
      <c r="DS146" s="178"/>
      <c r="DT146" s="178"/>
      <c r="DU146" s="178"/>
    </row>
    <row r="147" spans="1:125" s="180" customFormat="1" ht="27.75" customHeight="1" thickBot="1" x14ac:dyDescent="0.35">
      <c r="A147" s="670" t="s">
        <v>307</v>
      </c>
      <c r="B147" s="224"/>
      <c r="C147" s="213">
        <v>1027000</v>
      </c>
      <c r="D147" s="213">
        <v>1027000</v>
      </c>
      <c r="E147" s="129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9"/>
      <c r="AP147" s="147"/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178"/>
      <c r="BC147" s="178"/>
      <c r="BD147" s="178"/>
      <c r="BE147" s="178"/>
      <c r="BF147" s="178"/>
      <c r="BG147" s="178"/>
      <c r="BH147" s="178"/>
      <c r="BI147" s="178"/>
      <c r="BJ147" s="178"/>
      <c r="BK147" s="178"/>
      <c r="BL147" s="178"/>
      <c r="BM147" s="178"/>
      <c r="BN147" s="178"/>
      <c r="BO147" s="178"/>
      <c r="BP147" s="178"/>
      <c r="BQ147" s="178"/>
      <c r="BR147" s="178"/>
      <c r="BS147" s="178"/>
      <c r="BT147" s="178"/>
      <c r="BU147" s="178"/>
      <c r="BV147" s="178"/>
      <c r="BW147" s="178"/>
      <c r="BX147" s="178"/>
      <c r="BY147" s="178"/>
      <c r="BZ147" s="178"/>
      <c r="CA147" s="178"/>
      <c r="CB147" s="178"/>
      <c r="CC147" s="178"/>
      <c r="CD147" s="178"/>
      <c r="CE147" s="178"/>
      <c r="CF147" s="178"/>
      <c r="CG147" s="178"/>
      <c r="CH147" s="178"/>
      <c r="CI147" s="178"/>
      <c r="CJ147" s="178"/>
      <c r="CK147" s="178"/>
      <c r="CL147" s="178"/>
      <c r="CM147" s="178"/>
      <c r="CN147" s="178"/>
      <c r="CO147" s="178"/>
      <c r="CP147" s="178"/>
      <c r="CQ147" s="178"/>
      <c r="CR147" s="178"/>
      <c r="CS147" s="178"/>
      <c r="CT147" s="178"/>
      <c r="CU147" s="178"/>
      <c r="CV147" s="178"/>
      <c r="CW147" s="178"/>
      <c r="CX147" s="178"/>
      <c r="CY147" s="178"/>
      <c r="CZ147" s="178"/>
      <c r="DA147" s="178"/>
      <c r="DB147" s="178"/>
      <c r="DC147" s="178"/>
      <c r="DD147" s="178"/>
      <c r="DE147" s="178"/>
      <c r="DF147" s="178"/>
      <c r="DG147" s="178"/>
      <c r="DH147" s="178"/>
      <c r="DI147" s="178"/>
      <c r="DJ147" s="178"/>
      <c r="DK147" s="178"/>
      <c r="DL147" s="178"/>
      <c r="DM147" s="178"/>
      <c r="DN147" s="178"/>
      <c r="DO147" s="178"/>
      <c r="DP147" s="178"/>
      <c r="DQ147" s="178"/>
      <c r="DR147" s="178"/>
      <c r="DS147" s="178"/>
      <c r="DT147" s="178"/>
      <c r="DU147" s="178"/>
    </row>
    <row r="148" spans="1:125" s="180" customFormat="1" ht="27.75" customHeight="1" thickBot="1" x14ac:dyDescent="0.3">
      <c r="A148" s="794" t="s">
        <v>468</v>
      </c>
      <c r="B148" s="795"/>
      <c r="C148" s="213"/>
      <c r="D148" s="446">
        <v>593000</v>
      </c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8"/>
      <c r="BF148" s="178"/>
      <c r="BG148" s="178"/>
      <c r="BH148" s="178"/>
      <c r="BI148" s="178"/>
      <c r="BJ148" s="178"/>
      <c r="BK148" s="178"/>
      <c r="BL148" s="178"/>
      <c r="BM148" s="178"/>
      <c r="BN148" s="178"/>
      <c r="BO148" s="178"/>
      <c r="BP148" s="178"/>
      <c r="BQ148" s="178"/>
      <c r="BR148" s="178"/>
      <c r="BS148" s="178"/>
      <c r="BT148" s="178"/>
      <c r="BU148" s="178"/>
    </row>
    <row r="149" spans="1:125" s="180" customFormat="1" ht="37.5" customHeight="1" thickBot="1" x14ac:dyDescent="0.35">
      <c r="A149" s="670" t="s">
        <v>119</v>
      </c>
      <c r="B149" s="224"/>
      <c r="C149" s="213">
        <v>14981000</v>
      </c>
      <c r="D149" s="213">
        <f>SUM(B150:B152)</f>
        <v>14636000</v>
      </c>
      <c r="E149" s="129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9"/>
      <c r="AP149" s="147"/>
      <c r="AQ149" s="178"/>
      <c r="AR149" s="178"/>
      <c r="AS149" s="178"/>
      <c r="AT149" s="178"/>
      <c r="AU149" s="178"/>
      <c r="AV149" s="178"/>
      <c r="AW149" s="178"/>
      <c r="AX149" s="178"/>
      <c r="AY149" s="178"/>
      <c r="AZ149" s="178"/>
      <c r="BA149" s="178"/>
      <c r="BB149" s="178"/>
      <c r="BC149" s="178"/>
      <c r="BD149" s="178"/>
      <c r="BE149" s="178"/>
      <c r="BF149" s="178"/>
      <c r="BG149" s="178"/>
      <c r="BH149" s="178"/>
      <c r="BI149" s="178"/>
      <c r="BJ149" s="178"/>
      <c r="BK149" s="178"/>
      <c r="BL149" s="178"/>
      <c r="BM149" s="178"/>
      <c r="BN149" s="178"/>
      <c r="BO149" s="178"/>
      <c r="BP149" s="178"/>
      <c r="BQ149" s="178"/>
      <c r="BR149" s="178"/>
      <c r="BS149" s="178"/>
      <c r="BT149" s="178"/>
      <c r="BU149" s="178"/>
      <c r="BV149" s="178"/>
      <c r="BW149" s="178"/>
      <c r="BX149" s="178"/>
      <c r="BY149" s="178"/>
      <c r="BZ149" s="178"/>
      <c r="CA149" s="178"/>
      <c r="CB149" s="178"/>
      <c r="CC149" s="178"/>
      <c r="CD149" s="178"/>
      <c r="CE149" s="178"/>
      <c r="CF149" s="178"/>
      <c r="CG149" s="178"/>
      <c r="CH149" s="178"/>
      <c r="CI149" s="178"/>
      <c r="CJ149" s="178"/>
      <c r="CK149" s="178"/>
      <c r="CL149" s="178"/>
      <c r="CM149" s="178"/>
      <c r="CN149" s="178"/>
      <c r="CO149" s="178"/>
      <c r="CP149" s="178"/>
      <c r="CQ149" s="178"/>
      <c r="CR149" s="178"/>
      <c r="CS149" s="178"/>
      <c r="CT149" s="178"/>
      <c r="CU149" s="178"/>
      <c r="CV149" s="178"/>
      <c r="CW149" s="178"/>
      <c r="CX149" s="178"/>
      <c r="CY149" s="178"/>
      <c r="CZ149" s="178"/>
      <c r="DA149" s="178"/>
      <c r="DB149" s="178"/>
      <c r="DC149" s="178"/>
      <c r="DD149" s="178"/>
      <c r="DE149" s="178"/>
      <c r="DF149" s="178"/>
      <c r="DG149" s="178"/>
      <c r="DH149" s="178"/>
      <c r="DI149" s="178"/>
      <c r="DJ149" s="178"/>
      <c r="DK149" s="178"/>
      <c r="DL149" s="178"/>
      <c r="DM149" s="178"/>
      <c r="DN149" s="178"/>
      <c r="DO149" s="178"/>
      <c r="DP149" s="178"/>
      <c r="DQ149" s="178"/>
      <c r="DR149" s="178"/>
      <c r="DS149" s="178"/>
      <c r="DT149" s="178"/>
      <c r="DU149" s="178"/>
    </row>
    <row r="150" spans="1:125" s="180" customFormat="1" ht="37.5" customHeight="1" thickBot="1" x14ac:dyDescent="0.35">
      <c r="A150" s="214" t="s">
        <v>270</v>
      </c>
      <c r="B150" s="224">
        <v>13000000</v>
      </c>
      <c r="C150" s="213"/>
      <c r="D150" s="213"/>
      <c r="E150" s="129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9"/>
      <c r="AP150" s="147"/>
      <c r="AQ150" s="178"/>
      <c r="AR150" s="178"/>
      <c r="AS150" s="178"/>
      <c r="AT150" s="178"/>
      <c r="AU150" s="178"/>
      <c r="AV150" s="178"/>
      <c r="AW150" s="178"/>
      <c r="AX150" s="178"/>
      <c r="AY150" s="178"/>
      <c r="AZ150" s="178"/>
      <c r="BA150" s="178"/>
      <c r="BB150" s="178"/>
      <c r="BC150" s="178"/>
      <c r="BD150" s="178"/>
      <c r="BE150" s="178"/>
      <c r="BF150" s="178"/>
      <c r="BG150" s="178"/>
      <c r="BH150" s="178"/>
      <c r="BI150" s="178"/>
      <c r="BJ150" s="178"/>
      <c r="BK150" s="178"/>
      <c r="BL150" s="178"/>
      <c r="BM150" s="178"/>
      <c r="BN150" s="178"/>
      <c r="BO150" s="178"/>
      <c r="BP150" s="178"/>
      <c r="BQ150" s="178"/>
      <c r="BR150" s="178"/>
      <c r="BS150" s="178"/>
      <c r="BT150" s="178"/>
      <c r="BU150" s="178"/>
      <c r="BV150" s="178"/>
      <c r="BW150" s="178"/>
      <c r="BX150" s="178"/>
      <c r="BY150" s="178"/>
      <c r="BZ150" s="178"/>
      <c r="CA150" s="178"/>
      <c r="CB150" s="178"/>
      <c r="CC150" s="178"/>
      <c r="CD150" s="178"/>
      <c r="CE150" s="178"/>
      <c r="CF150" s="178"/>
      <c r="CG150" s="178"/>
      <c r="CH150" s="178"/>
      <c r="CI150" s="178"/>
      <c r="CJ150" s="178"/>
      <c r="CK150" s="178"/>
      <c r="CL150" s="178"/>
      <c r="CM150" s="178"/>
      <c r="CN150" s="178"/>
      <c r="CO150" s="178"/>
      <c r="CP150" s="178"/>
      <c r="CQ150" s="178"/>
      <c r="CR150" s="178"/>
      <c r="CS150" s="178"/>
      <c r="CT150" s="178"/>
      <c r="CU150" s="178"/>
      <c r="CV150" s="178"/>
      <c r="CW150" s="178"/>
      <c r="CX150" s="178"/>
      <c r="CY150" s="178"/>
      <c r="CZ150" s="178"/>
      <c r="DA150" s="178"/>
      <c r="DB150" s="178"/>
      <c r="DC150" s="178"/>
      <c r="DD150" s="178"/>
      <c r="DE150" s="178"/>
      <c r="DF150" s="178"/>
      <c r="DG150" s="178"/>
      <c r="DH150" s="178"/>
      <c r="DI150" s="178"/>
      <c r="DJ150" s="178"/>
      <c r="DK150" s="178"/>
      <c r="DL150" s="178"/>
      <c r="DM150" s="178"/>
      <c r="DN150" s="178"/>
      <c r="DO150" s="178"/>
      <c r="DP150" s="178"/>
      <c r="DQ150" s="178"/>
      <c r="DR150" s="178"/>
      <c r="DS150" s="178"/>
      <c r="DT150" s="178"/>
      <c r="DU150" s="178"/>
    </row>
    <row r="151" spans="1:125" s="180" customFormat="1" ht="24.75" customHeight="1" thickBot="1" x14ac:dyDescent="0.35">
      <c r="A151" s="214" t="s">
        <v>335</v>
      </c>
      <c r="B151" s="224">
        <f>1981000-1981000+1196000</f>
        <v>1196000</v>
      </c>
      <c r="C151" s="213"/>
      <c r="D151" s="213"/>
      <c r="E151" s="129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9"/>
      <c r="AP151" s="147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178"/>
      <c r="BL151" s="178"/>
      <c r="BM151" s="178"/>
      <c r="BN151" s="178"/>
      <c r="BO151" s="178"/>
      <c r="BP151" s="178"/>
      <c r="BQ151" s="178"/>
      <c r="BR151" s="178"/>
      <c r="BS151" s="178"/>
      <c r="BT151" s="178"/>
      <c r="BU151" s="178"/>
      <c r="BV151" s="178"/>
      <c r="BW151" s="178"/>
      <c r="BX151" s="178"/>
      <c r="BY151" s="178"/>
      <c r="BZ151" s="178"/>
      <c r="CA151" s="178"/>
      <c r="CB151" s="178"/>
      <c r="CC151" s="178"/>
      <c r="CD151" s="178"/>
      <c r="CE151" s="178"/>
      <c r="CF151" s="178"/>
      <c r="CG151" s="178"/>
      <c r="CH151" s="178"/>
      <c r="CI151" s="178"/>
      <c r="CJ151" s="178"/>
      <c r="CK151" s="178"/>
      <c r="CL151" s="178"/>
      <c r="CM151" s="178"/>
      <c r="CN151" s="178"/>
      <c r="CO151" s="178"/>
      <c r="CP151" s="178"/>
      <c r="CQ151" s="178"/>
      <c r="CR151" s="178"/>
      <c r="CS151" s="178"/>
      <c r="CT151" s="178"/>
      <c r="CU151" s="178"/>
      <c r="CV151" s="178"/>
      <c r="CW151" s="178"/>
      <c r="CX151" s="178"/>
      <c r="CY151" s="178"/>
      <c r="CZ151" s="178"/>
      <c r="DA151" s="178"/>
      <c r="DB151" s="178"/>
      <c r="DC151" s="178"/>
      <c r="DD151" s="178"/>
      <c r="DE151" s="178"/>
      <c r="DF151" s="178"/>
      <c r="DG151" s="178"/>
      <c r="DH151" s="178"/>
      <c r="DI151" s="178"/>
      <c r="DJ151" s="178"/>
      <c r="DK151" s="178"/>
      <c r="DL151" s="178"/>
      <c r="DM151" s="178"/>
      <c r="DN151" s="178"/>
      <c r="DO151" s="178"/>
      <c r="DP151" s="178"/>
      <c r="DQ151" s="178"/>
      <c r="DR151" s="178"/>
      <c r="DS151" s="178"/>
      <c r="DT151" s="178"/>
      <c r="DU151" s="178"/>
    </row>
    <row r="152" spans="1:125" s="180" customFormat="1" ht="24.75" customHeight="1" thickBot="1" x14ac:dyDescent="0.3">
      <c r="A152" s="651" t="s">
        <v>469</v>
      </c>
      <c r="B152" s="228">
        <v>440000</v>
      </c>
      <c r="C152" s="213"/>
      <c r="D152" s="446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8"/>
      <c r="AS152" s="178"/>
      <c r="AT152" s="178"/>
      <c r="AU152" s="178"/>
      <c r="AV152" s="178"/>
      <c r="AW152" s="178"/>
      <c r="AX152" s="178"/>
      <c r="AY152" s="178"/>
      <c r="AZ152" s="178"/>
      <c r="BA152" s="178"/>
      <c r="BB152" s="178"/>
      <c r="BC152" s="178"/>
      <c r="BD152" s="178"/>
      <c r="BE152" s="178"/>
      <c r="BF152" s="178"/>
      <c r="BG152" s="178"/>
      <c r="BH152" s="178"/>
      <c r="BI152" s="178"/>
      <c r="BJ152" s="178"/>
      <c r="BK152" s="178"/>
      <c r="BL152" s="178"/>
      <c r="BM152" s="178"/>
      <c r="BN152" s="178"/>
      <c r="BO152" s="178"/>
      <c r="BP152" s="178"/>
      <c r="BQ152" s="178"/>
      <c r="BR152" s="178"/>
      <c r="BS152" s="178"/>
      <c r="BT152" s="178"/>
      <c r="BU152" s="178"/>
    </row>
    <row r="153" spans="1:125" s="192" customFormat="1" ht="23.25" customHeight="1" thickBot="1" x14ac:dyDescent="0.35">
      <c r="A153" s="670" t="s">
        <v>300</v>
      </c>
      <c r="B153" s="221"/>
      <c r="C153" s="213">
        <v>100000</v>
      </c>
      <c r="D153" s="213">
        <v>100000</v>
      </c>
      <c r="E153" s="129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0"/>
      <c r="AE153" s="190"/>
      <c r="AF153" s="190"/>
      <c r="AG153" s="190"/>
      <c r="AH153" s="190"/>
      <c r="AI153" s="190"/>
      <c r="AJ153" s="190"/>
      <c r="AK153" s="190"/>
      <c r="AL153" s="190"/>
      <c r="AM153" s="190"/>
      <c r="AN153" s="190"/>
      <c r="AO153" s="191"/>
    </row>
    <row r="154" spans="1:125" s="192" customFormat="1" ht="23.25" customHeight="1" thickBot="1" x14ac:dyDescent="0.35">
      <c r="A154" s="670" t="s">
        <v>255</v>
      </c>
      <c r="B154" s="221"/>
      <c r="C154" s="213">
        <v>115000000</v>
      </c>
      <c r="D154" s="213">
        <f>SUM(B155:B156)</f>
        <v>132707200</v>
      </c>
      <c r="E154" s="129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190"/>
      <c r="AF154" s="190"/>
      <c r="AG154" s="190"/>
      <c r="AH154" s="190"/>
      <c r="AI154" s="190"/>
      <c r="AJ154" s="190"/>
      <c r="AK154" s="190"/>
      <c r="AL154" s="190"/>
      <c r="AM154" s="190"/>
      <c r="AN154" s="190"/>
      <c r="AO154" s="191"/>
    </row>
    <row r="155" spans="1:125" s="192" customFormat="1" ht="23.25" customHeight="1" thickBot="1" x14ac:dyDescent="0.35">
      <c r="A155" s="214" t="s">
        <v>123</v>
      </c>
      <c r="B155" s="224">
        <f>115000000+17684000</f>
        <v>132684000</v>
      </c>
      <c r="C155" s="216"/>
      <c r="D155" s="216"/>
      <c r="E155" s="129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1"/>
    </row>
    <row r="156" spans="1:125" s="192" customFormat="1" ht="23.25" customHeight="1" thickBot="1" x14ac:dyDescent="0.35">
      <c r="A156" s="214" t="s">
        <v>477</v>
      </c>
      <c r="B156" s="224">
        <v>23200</v>
      </c>
      <c r="C156" s="216"/>
      <c r="D156" s="216"/>
      <c r="E156" s="129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90"/>
      <c r="AI156" s="190"/>
      <c r="AJ156" s="190"/>
      <c r="AK156" s="190"/>
      <c r="AL156" s="190"/>
      <c r="AM156" s="190"/>
      <c r="AN156" s="190"/>
      <c r="AO156" s="191"/>
    </row>
    <row r="157" spans="1:125" s="192" customFormat="1" ht="23.25" customHeight="1" thickBot="1" x14ac:dyDescent="0.35">
      <c r="A157" s="670" t="s">
        <v>101</v>
      </c>
      <c r="B157" s="221"/>
      <c r="C157" s="213">
        <v>300000</v>
      </c>
      <c r="D157" s="213">
        <v>300000</v>
      </c>
      <c r="E157" s="129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90"/>
      <c r="AK157" s="190"/>
      <c r="AL157" s="190"/>
      <c r="AM157" s="190"/>
      <c r="AN157" s="190"/>
      <c r="AO157" s="191"/>
    </row>
    <row r="158" spans="1:125" s="192" customFormat="1" ht="23.25" customHeight="1" thickBot="1" x14ac:dyDescent="0.35">
      <c r="A158" s="670" t="s">
        <v>268</v>
      </c>
      <c r="B158" s="221"/>
      <c r="C158" s="213">
        <v>5000000</v>
      </c>
      <c r="D158" s="213">
        <f>5000000+12655000+80000</f>
        <v>17735000</v>
      </c>
      <c r="E158" s="129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0"/>
      <c r="AM158" s="190"/>
      <c r="AN158" s="190"/>
      <c r="AO158" s="191"/>
    </row>
    <row r="159" spans="1:125" s="180" customFormat="1" ht="26.25" customHeight="1" thickBot="1" x14ac:dyDescent="0.35">
      <c r="A159" s="670" t="s">
        <v>102</v>
      </c>
      <c r="B159" s="221"/>
      <c r="C159" s="213">
        <v>1369000</v>
      </c>
      <c r="D159" s="213">
        <v>1369000</v>
      </c>
      <c r="E159" s="129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9"/>
      <c r="AP159" s="147"/>
      <c r="AQ159" s="178"/>
      <c r="AR159" s="178"/>
      <c r="AS159" s="178"/>
      <c r="AT159" s="178"/>
      <c r="AU159" s="178"/>
      <c r="AV159" s="178"/>
      <c r="AW159" s="178"/>
      <c r="AX159" s="178"/>
      <c r="AY159" s="178"/>
      <c r="AZ159" s="178"/>
      <c r="BA159" s="178"/>
      <c r="BB159" s="178"/>
      <c r="BC159" s="178"/>
      <c r="BD159" s="178"/>
      <c r="BE159" s="178"/>
      <c r="BF159" s="178"/>
      <c r="BG159" s="178"/>
      <c r="BH159" s="178"/>
      <c r="BI159" s="178"/>
      <c r="BJ159" s="178"/>
      <c r="BK159" s="178"/>
      <c r="BL159" s="178"/>
      <c r="BM159" s="178"/>
      <c r="BN159" s="178"/>
      <c r="BO159" s="178"/>
      <c r="BP159" s="178"/>
      <c r="BQ159" s="178"/>
      <c r="BR159" s="178"/>
      <c r="BS159" s="178"/>
      <c r="BT159" s="178"/>
      <c r="BU159" s="178"/>
      <c r="BV159" s="178"/>
      <c r="BW159" s="178"/>
      <c r="BX159" s="178"/>
      <c r="BY159" s="178"/>
      <c r="BZ159" s="178"/>
      <c r="CA159" s="178"/>
      <c r="CB159" s="178"/>
      <c r="CC159" s="178"/>
      <c r="CD159" s="178"/>
      <c r="CE159" s="178"/>
      <c r="CF159" s="178"/>
      <c r="CG159" s="178"/>
      <c r="CH159" s="178"/>
      <c r="CI159" s="178"/>
      <c r="CJ159" s="178"/>
      <c r="CK159" s="178"/>
      <c r="CL159" s="178"/>
      <c r="CM159" s="178"/>
      <c r="CN159" s="178"/>
      <c r="CO159" s="178"/>
      <c r="CP159" s="178"/>
      <c r="CQ159" s="178"/>
      <c r="CR159" s="178"/>
      <c r="CS159" s="178"/>
      <c r="CT159" s="178"/>
      <c r="CU159" s="178"/>
      <c r="CV159" s="178"/>
      <c r="CW159" s="178"/>
      <c r="CX159" s="178"/>
      <c r="CY159" s="178"/>
      <c r="CZ159" s="178"/>
      <c r="DA159" s="178"/>
      <c r="DB159" s="178"/>
      <c r="DC159" s="178"/>
      <c r="DD159" s="178"/>
      <c r="DE159" s="178"/>
      <c r="DF159" s="178"/>
      <c r="DG159" s="178"/>
      <c r="DH159" s="178"/>
      <c r="DI159" s="178"/>
      <c r="DJ159" s="178"/>
      <c r="DK159" s="178"/>
      <c r="DL159" s="178"/>
      <c r="DM159" s="178"/>
      <c r="DN159" s="178"/>
      <c r="DO159" s="178"/>
      <c r="DP159" s="178"/>
      <c r="DQ159" s="178"/>
      <c r="DR159" s="178"/>
      <c r="DS159" s="178"/>
      <c r="DT159" s="178"/>
      <c r="DU159" s="178"/>
    </row>
    <row r="160" spans="1:125" s="180" customFormat="1" thickBot="1" x14ac:dyDescent="0.35">
      <c r="A160" s="214" t="s">
        <v>274</v>
      </c>
      <c r="B160" s="224">
        <v>723000</v>
      </c>
      <c r="C160" s="213"/>
      <c r="D160" s="213"/>
      <c r="E160" s="129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9"/>
      <c r="AP160" s="147"/>
      <c r="AQ160" s="178"/>
      <c r="AR160" s="178"/>
      <c r="AS160" s="178"/>
      <c r="AT160" s="178"/>
      <c r="AU160" s="178"/>
      <c r="AV160" s="178"/>
      <c r="AW160" s="178"/>
      <c r="AX160" s="178"/>
      <c r="AY160" s="178"/>
      <c r="AZ160" s="178"/>
      <c r="BA160" s="178"/>
      <c r="BB160" s="178"/>
      <c r="BC160" s="178"/>
      <c r="BD160" s="178"/>
      <c r="BE160" s="178"/>
      <c r="BF160" s="178"/>
      <c r="BG160" s="178"/>
      <c r="BH160" s="178"/>
      <c r="BI160" s="178"/>
      <c r="BJ160" s="178"/>
      <c r="BK160" s="178"/>
      <c r="BL160" s="178"/>
      <c r="BM160" s="178"/>
      <c r="BN160" s="178"/>
      <c r="BO160" s="178"/>
      <c r="BP160" s="178"/>
      <c r="BQ160" s="178"/>
      <c r="BR160" s="178"/>
      <c r="BS160" s="178"/>
      <c r="BT160" s="178"/>
      <c r="BU160" s="178"/>
      <c r="BV160" s="178"/>
      <c r="BW160" s="178"/>
      <c r="BX160" s="178"/>
      <c r="BY160" s="178"/>
      <c r="BZ160" s="178"/>
      <c r="CA160" s="178"/>
      <c r="CB160" s="178"/>
      <c r="CC160" s="178"/>
      <c r="CD160" s="178"/>
      <c r="CE160" s="178"/>
      <c r="CF160" s="178"/>
      <c r="CG160" s="178"/>
      <c r="CH160" s="178"/>
      <c r="CI160" s="178"/>
      <c r="CJ160" s="178"/>
      <c r="CK160" s="178"/>
      <c r="CL160" s="178"/>
      <c r="CM160" s="178"/>
      <c r="CN160" s="178"/>
      <c r="CO160" s="178"/>
      <c r="CP160" s="178"/>
      <c r="CQ160" s="178"/>
      <c r="CR160" s="178"/>
      <c r="CS160" s="178"/>
      <c r="CT160" s="178"/>
      <c r="CU160" s="178"/>
      <c r="CV160" s="178"/>
      <c r="CW160" s="178"/>
      <c r="CX160" s="178"/>
      <c r="CY160" s="178"/>
      <c r="CZ160" s="178"/>
      <c r="DA160" s="178"/>
      <c r="DB160" s="178"/>
      <c r="DC160" s="178"/>
      <c r="DD160" s="178"/>
      <c r="DE160" s="178"/>
      <c r="DF160" s="178"/>
      <c r="DG160" s="178"/>
      <c r="DH160" s="178"/>
      <c r="DI160" s="178"/>
      <c r="DJ160" s="178"/>
      <c r="DK160" s="178"/>
      <c r="DL160" s="178"/>
      <c r="DM160" s="178"/>
      <c r="DN160" s="178"/>
      <c r="DO160" s="178"/>
      <c r="DP160" s="178"/>
      <c r="DQ160" s="178"/>
      <c r="DR160" s="178"/>
      <c r="DS160" s="178"/>
      <c r="DT160" s="178"/>
      <c r="DU160" s="178"/>
    </row>
    <row r="161" spans="1:125" s="180" customFormat="1" ht="24" customHeight="1" thickBot="1" x14ac:dyDescent="0.35">
      <c r="A161" s="214" t="s">
        <v>103</v>
      </c>
      <c r="B161" s="224">
        <v>25000</v>
      </c>
      <c r="C161" s="213"/>
      <c r="D161" s="213"/>
      <c r="E161" s="129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79"/>
      <c r="AP161" s="147"/>
      <c r="AQ161" s="178"/>
      <c r="AR161" s="178"/>
      <c r="AS161" s="178"/>
      <c r="AT161" s="178"/>
      <c r="AU161" s="178"/>
      <c r="AV161" s="178"/>
      <c r="AW161" s="178"/>
      <c r="AX161" s="178"/>
      <c r="AY161" s="178"/>
      <c r="AZ161" s="178"/>
      <c r="BA161" s="178"/>
      <c r="BB161" s="178"/>
      <c r="BC161" s="178"/>
      <c r="BD161" s="178"/>
      <c r="BE161" s="178"/>
      <c r="BF161" s="178"/>
      <c r="BG161" s="178"/>
      <c r="BH161" s="178"/>
      <c r="BI161" s="178"/>
      <c r="BJ161" s="178"/>
      <c r="BK161" s="178"/>
      <c r="BL161" s="178"/>
      <c r="BM161" s="178"/>
      <c r="BN161" s="178"/>
      <c r="BO161" s="178"/>
      <c r="BP161" s="178"/>
      <c r="BQ161" s="178"/>
      <c r="BR161" s="178"/>
      <c r="BS161" s="178"/>
      <c r="BT161" s="178"/>
      <c r="BU161" s="178"/>
      <c r="BV161" s="178"/>
      <c r="BW161" s="178"/>
      <c r="BX161" s="178"/>
      <c r="BY161" s="178"/>
      <c r="BZ161" s="178"/>
      <c r="CA161" s="178"/>
      <c r="CB161" s="178"/>
      <c r="CC161" s="178"/>
      <c r="CD161" s="178"/>
      <c r="CE161" s="178"/>
      <c r="CF161" s="178"/>
      <c r="CG161" s="178"/>
      <c r="CH161" s="178"/>
      <c r="CI161" s="178"/>
      <c r="CJ161" s="178"/>
      <c r="CK161" s="178"/>
      <c r="CL161" s="178"/>
      <c r="CM161" s="178"/>
      <c r="CN161" s="178"/>
      <c r="CO161" s="178"/>
      <c r="CP161" s="178"/>
      <c r="CQ161" s="178"/>
      <c r="CR161" s="178"/>
      <c r="CS161" s="178"/>
      <c r="CT161" s="178"/>
      <c r="CU161" s="178"/>
      <c r="CV161" s="178"/>
      <c r="CW161" s="178"/>
      <c r="CX161" s="178"/>
      <c r="CY161" s="178"/>
      <c r="CZ161" s="178"/>
      <c r="DA161" s="178"/>
      <c r="DB161" s="178"/>
      <c r="DC161" s="178"/>
      <c r="DD161" s="178"/>
      <c r="DE161" s="178"/>
      <c r="DF161" s="178"/>
      <c r="DG161" s="178"/>
      <c r="DH161" s="178"/>
      <c r="DI161" s="178"/>
      <c r="DJ161" s="178"/>
      <c r="DK161" s="178"/>
      <c r="DL161" s="178"/>
      <c r="DM161" s="178"/>
      <c r="DN161" s="178"/>
      <c r="DO161" s="178"/>
      <c r="DP161" s="178"/>
      <c r="DQ161" s="178"/>
      <c r="DR161" s="178"/>
      <c r="DS161" s="178"/>
      <c r="DT161" s="178"/>
      <c r="DU161" s="178"/>
    </row>
    <row r="162" spans="1:125" s="180" customFormat="1" ht="24" customHeight="1" thickBot="1" x14ac:dyDescent="0.35">
      <c r="A162" s="214" t="s">
        <v>275</v>
      </c>
      <c r="B162" s="224">
        <v>50000</v>
      </c>
      <c r="C162" s="213"/>
      <c r="D162" s="213"/>
      <c r="E162" s="129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9"/>
      <c r="AP162" s="147"/>
      <c r="AQ162" s="178"/>
      <c r="AR162" s="178"/>
      <c r="AS162" s="178"/>
      <c r="AT162" s="178"/>
      <c r="AU162" s="178"/>
      <c r="AV162" s="178"/>
      <c r="AW162" s="178"/>
      <c r="AX162" s="178"/>
      <c r="AY162" s="178"/>
      <c r="AZ162" s="178"/>
      <c r="BA162" s="178"/>
      <c r="BB162" s="178"/>
      <c r="BC162" s="178"/>
      <c r="BD162" s="178"/>
      <c r="BE162" s="178"/>
      <c r="BF162" s="178"/>
      <c r="BG162" s="178"/>
      <c r="BH162" s="178"/>
      <c r="BI162" s="178"/>
      <c r="BJ162" s="178"/>
      <c r="BK162" s="178"/>
      <c r="BL162" s="178"/>
      <c r="BM162" s="178"/>
      <c r="BN162" s="178"/>
      <c r="BO162" s="178"/>
      <c r="BP162" s="178"/>
      <c r="BQ162" s="178"/>
      <c r="BR162" s="178"/>
      <c r="BS162" s="178"/>
      <c r="BT162" s="178"/>
      <c r="BU162" s="178"/>
      <c r="BV162" s="178"/>
      <c r="BW162" s="178"/>
      <c r="BX162" s="178"/>
      <c r="BY162" s="178"/>
      <c r="BZ162" s="178"/>
      <c r="CA162" s="178"/>
      <c r="CB162" s="178"/>
      <c r="CC162" s="178"/>
      <c r="CD162" s="178"/>
      <c r="CE162" s="178"/>
      <c r="CF162" s="178"/>
      <c r="CG162" s="178"/>
      <c r="CH162" s="178"/>
      <c r="CI162" s="178"/>
      <c r="CJ162" s="178"/>
      <c r="CK162" s="178"/>
      <c r="CL162" s="178"/>
      <c r="CM162" s="178"/>
      <c r="CN162" s="178"/>
      <c r="CO162" s="178"/>
      <c r="CP162" s="178"/>
      <c r="CQ162" s="178"/>
      <c r="CR162" s="178"/>
      <c r="CS162" s="178"/>
      <c r="CT162" s="178"/>
      <c r="CU162" s="178"/>
      <c r="CV162" s="178"/>
      <c r="CW162" s="178"/>
      <c r="CX162" s="178"/>
      <c r="CY162" s="178"/>
      <c r="CZ162" s="178"/>
      <c r="DA162" s="178"/>
      <c r="DB162" s="178"/>
      <c r="DC162" s="178"/>
      <c r="DD162" s="178"/>
      <c r="DE162" s="178"/>
      <c r="DF162" s="178"/>
      <c r="DG162" s="178"/>
      <c r="DH162" s="178"/>
      <c r="DI162" s="178"/>
      <c r="DJ162" s="178"/>
      <c r="DK162" s="178"/>
      <c r="DL162" s="178"/>
      <c r="DM162" s="178"/>
      <c r="DN162" s="178"/>
      <c r="DO162" s="178"/>
      <c r="DP162" s="178"/>
      <c r="DQ162" s="178"/>
      <c r="DR162" s="178"/>
      <c r="DS162" s="178"/>
      <c r="DT162" s="178"/>
      <c r="DU162" s="178"/>
    </row>
    <row r="163" spans="1:125" s="180" customFormat="1" ht="41.25" customHeight="1" thickBot="1" x14ac:dyDescent="0.35">
      <c r="A163" s="214" t="s">
        <v>276</v>
      </c>
      <c r="B163" s="224">
        <v>543000</v>
      </c>
      <c r="C163" s="213"/>
      <c r="D163" s="213"/>
      <c r="E163" s="129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  <c r="AC163" s="178"/>
      <c r="AD163" s="178"/>
      <c r="AE163" s="178"/>
      <c r="AF163" s="178"/>
      <c r="AG163" s="178"/>
      <c r="AH163" s="178"/>
      <c r="AI163" s="178"/>
      <c r="AJ163" s="178"/>
      <c r="AK163" s="178"/>
      <c r="AL163" s="178"/>
      <c r="AM163" s="179"/>
      <c r="AP163" s="147"/>
      <c r="AQ163" s="178"/>
      <c r="AR163" s="178"/>
      <c r="AS163" s="178"/>
      <c r="AT163" s="178"/>
      <c r="AU163" s="178"/>
      <c r="AV163" s="178"/>
      <c r="AW163" s="178"/>
      <c r="AX163" s="178"/>
      <c r="AY163" s="178"/>
      <c r="AZ163" s="178"/>
      <c r="BA163" s="178"/>
      <c r="BB163" s="178"/>
      <c r="BC163" s="178"/>
      <c r="BD163" s="178"/>
      <c r="BE163" s="178"/>
      <c r="BF163" s="178"/>
      <c r="BG163" s="178"/>
      <c r="BH163" s="178"/>
      <c r="BI163" s="178"/>
      <c r="BJ163" s="178"/>
      <c r="BK163" s="178"/>
      <c r="BL163" s="178"/>
      <c r="BM163" s="178"/>
      <c r="BN163" s="178"/>
      <c r="BO163" s="178"/>
      <c r="BP163" s="178"/>
      <c r="BQ163" s="178"/>
      <c r="BR163" s="178"/>
      <c r="BS163" s="178"/>
      <c r="BT163" s="178"/>
      <c r="BU163" s="178"/>
      <c r="BV163" s="178"/>
      <c r="BW163" s="178"/>
      <c r="BX163" s="178"/>
      <c r="BY163" s="178"/>
      <c r="BZ163" s="178"/>
      <c r="CA163" s="178"/>
      <c r="CB163" s="178"/>
      <c r="CC163" s="178"/>
      <c r="CD163" s="178"/>
      <c r="CE163" s="178"/>
      <c r="CF163" s="178"/>
      <c r="CG163" s="178"/>
      <c r="CH163" s="178"/>
      <c r="CI163" s="178"/>
      <c r="CJ163" s="178"/>
      <c r="CK163" s="178"/>
      <c r="CL163" s="178"/>
      <c r="CM163" s="178"/>
      <c r="CN163" s="178"/>
      <c r="CO163" s="178"/>
      <c r="CP163" s="178"/>
      <c r="CQ163" s="178"/>
      <c r="CR163" s="178"/>
      <c r="CS163" s="178"/>
      <c r="CT163" s="178"/>
      <c r="CU163" s="178"/>
      <c r="CV163" s="178"/>
      <c r="CW163" s="178"/>
      <c r="CX163" s="178"/>
      <c r="CY163" s="178"/>
      <c r="CZ163" s="178"/>
      <c r="DA163" s="178"/>
      <c r="DB163" s="178"/>
      <c r="DC163" s="178"/>
      <c r="DD163" s="178"/>
      <c r="DE163" s="178"/>
      <c r="DF163" s="178"/>
      <c r="DG163" s="178"/>
      <c r="DH163" s="178"/>
      <c r="DI163" s="178"/>
      <c r="DJ163" s="178"/>
      <c r="DK163" s="178"/>
      <c r="DL163" s="178"/>
      <c r="DM163" s="178"/>
      <c r="DN163" s="178"/>
      <c r="DO163" s="178"/>
      <c r="DP163" s="178"/>
      <c r="DQ163" s="178"/>
      <c r="DR163" s="178"/>
      <c r="DS163" s="178"/>
      <c r="DT163" s="178"/>
      <c r="DU163" s="178"/>
    </row>
    <row r="164" spans="1:125" s="180" customFormat="1" ht="24.75" customHeight="1" thickBot="1" x14ac:dyDescent="0.35">
      <c r="A164" s="214" t="s">
        <v>277</v>
      </c>
      <c r="B164" s="224">
        <v>22000</v>
      </c>
      <c r="C164" s="213"/>
      <c r="D164" s="213"/>
      <c r="E164" s="129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  <c r="AJ164" s="178"/>
      <c r="AK164" s="178"/>
      <c r="AL164" s="178"/>
      <c r="AM164" s="179"/>
      <c r="AP164" s="147"/>
      <c r="AQ164" s="178"/>
      <c r="AR164" s="178"/>
      <c r="AS164" s="178"/>
      <c r="AT164" s="178"/>
      <c r="AU164" s="178"/>
      <c r="AV164" s="178"/>
      <c r="AW164" s="178"/>
      <c r="AX164" s="178"/>
      <c r="AY164" s="178"/>
      <c r="AZ164" s="178"/>
      <c r="BA164" s="178"/>
      <c r="BB164" s="178"/>
      <c r="BC164" s="178"/>
      <c r="BD164" s="178"/>
      <c r="BE164" s="178"/>
      <c r="BF164" s="178"/>
      <c r="BG164" s="178"/>
      <c r="BH164" s="178"/>
      <c r="BI164" s="178"/>
      <c r="BJ164" s="178"/>
      <c r="BK164" s="178"/>
      <c r="BL164" s="178"/>
      <c r="BM164" s="178"/>
      <c r="BN164" s="178"/>
      <c r="BO164" s="178"/>
      <c r="BP164" s="178"/>
      <c r="BQ164" s="178"/>
      <c r="BR164" s="178"/>
      <c r="BS164" s="178"/>
      <c r="BT164" s="178"/>
      <c r="BU164" s="178"/>
      <c r="BV164" s="178"/>
      <c r="BW164" s="178"/>
      <c r="BX164" s="178"/>
      <c r="BY164" s="178"/>
      <c r="BZ164" s="178"/>
      <c r="CA164" s="178"/>
      <c r="CB164" s="178"/>
      <c r="CC164" s="178"/>
      <c r="CD164" s="178"/>
      <c r="CE164" s="178"/>
      <c r="CF164" s="178"/>
      <c r="CG164" s="178"/>
      <c r="CH164" s="178"/>
      <c r="CI164" s="178"/>
      <c r="CJ164" s="178"/>
      <c r="CK164" s="178"/>
      <c r="CL164" s="178"/>
      <c r="CM164" s="178"/>
      <c r="CN164" s="178"/>
      <c r="CO164" s="178"/>
      <c r="CP164" s="178"/>
      <c r="CQ164" s="178"/>
      <c r="CR164" s="178"/>
      <c r="CS164" s="178"/>
      <c r="CT164" s="178"/>
      <c r="CU164" s="178"/>
      <c r="CV164" s="178"/>
      <c r="CW164" s="178"/>
      <c r="CX164" s="178"/>
      <c r="CY164" s="178"/>
      <c r="CZ164" s="178"/>
      <c r="DA164" s="178"/>
      <c r="DB164" s="178"/>
      <c r="DC164" s="178"/>
      <c r="DD164" s="178"/>
      <c r="DE164" s="178"/>
      <c r="DF164" s="178"/>
      <c r="DG164" s="178"/>
      <c r="DH164" s="178"/>
      <c r="DI164" s="178"/>
      <c r="DJ164" s="178"/>
      <c r="DK164" s="178"/>
      <c r="DL164" s="178"/>
      <c r="DM164" s="178"/>
      <c r="DN164" s="178"/>
      <c r="DO164" s="178"/>
      <c r="DP164" s="178"/>
      <c r="DQ164" s="178"/>
      <c r="DR164" s="178"/>
      <c r="DS164" s="178"/>
      <c r="DT164" s="178"/>
      <c r="DU164" s="178"/>
    </row>
    <row r="165" spans="1:125" s="180" customFormat="1" ht="28.5" customHeight="1" thickBot="1" x14ac:dyDescent="0.35">
      <c r="A165" s="214" t="s">
        <v>104</v>
      </c>
      <c r="B165" s="224">
        <v>1000</v>
      </c>
      <c r="C165" s="213"/>
      <c r="D165" s="213"/>
      <c r="E165" s="129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9"/>
      <c r="AP165" s="147"/>
      <c r="AQ165" s="178"/>
      <c r="AR165" s="178"/>
      <c r="AS165" s="178"/>
      <c r="AT165" s="178"/>
      <c r="AU165" s="178"/>
      <c r="AV165" s="178"/>
      <c r="AW165" s="178"/>
      <c r="AX165" s="178"/>
      <c r="AY165" s="178"/>
      <c r="AZ165" s="178"/>
      <c r="BA165" s="178"/>
      <c r="BB165" s="178"/>
      <c r="BC165" s="178"/>
      <c r="BD165" s="178"/>
      <c r="BE165" s="178"/>
      <c r="BF165" s="178"/>
      <c r="BG165" s="178"/>
      <c r="BH165" s="178"/>
      <c r="BI165" s="178"/>
      <c r="BJ165" s="178"/>
      <c r="BK165" s="178"/>
      <c r="BL165" s="178"/>
      <c r="BM165" s="178"/>
      <c r="BN165" s="178"/>
      <c r="BO165" s="178"/>
      <c r="BP165" s="178"/>
      <c r="BQ165" s="178"/>
      <c r="BR165" s="178"/>
      <c r="BS165" s="178"/>
      <c r="BT165" s="178"/>
      <c r="BU165" s="178"/>
      <c r="BV165" s="178"/>
      <c r="BW165" s="178"/>
      <c r="BX165" s="178"/>
      <c r="BY165" s="178"/>
      <c r="BZ165" s="178"/>
      <c r="CA165" s="178"/>
      <c r="CB165" s="178"/>
      <c r="CC165" s="178"/>
      <c r="CD165" s="178"/>
      <c r="CE165" s="178"/>
      <c r="CF165" s="178"/>
      <c r="CG165" s="178"/>
      <c r="CH165" s="178"/>
      <c r="CI165" s="178"/>
      <c r="CJ165" s="178"/>
      <c r="CK165" s="178"/>
      <c r="CL165" s="178"/>
      <c r="CM165" s="178"/>
      <c r="CN165" s="178"/>
      <c r="CO165" s="178"/>
      <c r="CP165" s="178"/>
      <c r="CQ165" s="178"/>
      <c r="CR165" s="178"/>
      <c r="CS165" s="178"/>
      <c r="CT165" s="178"/>
      <c r="CU165" s="178"/>
      <c r="CV165" s="178"/>
      <c r="CW165" s="178"/>
      <c r="CX165" s="178"/>
      <c r="CY165" s="178"/>
      <c r="CZ165" s="178"/>
      <c r="DA165" s="178"/>
      <c r="DB165" s="178"/>
      <c r="DC165" s="178"/>
      <c r="DD165" s="178"/>
      <c r="DE165" s="178"/>
      <c r="DF165" s="178"/>
      <c r="DG165" s="178"/>
      <c r="DH165" s="178"/>
      <c r="DI165" s="178"/>
      <c r="DJ165" s="178"/>
      <c r="DK165" s="178"/>
      <c r="DL165" s="178"/>
      <c r="DM165" s="178"/>
      <c r="DN165" s="178"/>
      <c r="DO165" s="178"/>
      <c r="DP165" s="178"/>
      <c r="DQ165" s="178"/>
      <c r="DR165" s="178"/>
      <c r="DS165" s="178"/>
      <c r="DT165" s="178"/>
      <c r="DU165" s="178"/>
    </row>
    <row r="166" spans="1:125" s="180" customFormat="1" ht="24" customHeight="1" thickBot="1" x14ac:dyDescent="0.3">
      <c r="A166" s="214" t="s">
        <v>105</v>
      </c>
      <c r="B166" s="224">
        <v>5000</v>
      </c>
      <c r="C166" s="213"/>
      <c r="D166" s="213"/>
      <c r="E166" s="189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 s="178"/>
      <c r="AM166" s="179"/>
      <c r="AP166" s="147"/>
      <c r="AQ166" s="178"/>
      <c r="AR166" s="178"/>
      <c r="AS166" s="178"/>
      <c r="AT166" s="178"/>
      <c r="AU166" s="178"/>
      <c r="AV166" s="178"/>
      <c r="AW166" s="178"/>
      <c r="AX166" s="178"/>
      <c r="AY166" s="178"/>
      <c r="AZ166" s="178"/>
      <c r="BA166" s="178"/>
      <c r="BB166" s="178"/>
      <c r="BC166" s="178"/>
      <c r="BD166" s="178"/>
      <c r="BE166" s="178"/>
      <c r="BF166" s="178"/>
      <c r="BG166" s="178"/>
      <c r="BH166" s="178"/>
      <c r="BI166" s="178"/>
      <c r="BJ166" s="178"/>
      <c r="BK166" s="178"/>
      <c r="BL166" s="178"/>
      <c r="BM166" s="178"/>
      <c r="BN166" s="178"/>
      <c r="BO166" s="178"/>
      <c r="BP166" s="178"/>
      <c r="BQ166" s="178"/>
      <c r="BR166" s="178"/>
      <c r="BS166" s="178"/>
      <c r="BT166" s="178"/>
      <c r="BU166" s="178"/>
      <c r="BV166" s="178"/>
      <c r="BW166" s="178"/>
      <c r="BX166" s="178"/>
      <c r="BY166" s="178"/>
      <c r="BZ166" s="178"/>
      <c r="CA166" s="178"/>
      <c r="CB166" s="178"/>
      <c r="CC166" s="178"/>
      <c r="CD166" s="178"/>
      <c r="CE166" s="178"/>
      <c r="CF166" s="178"/>
      <c r="CG166" s="178"/>
      <c r="CH166" s="178"/>
      <c r="CI166" s="178"/>
      <c r="CJ166" s="178"/>
      <c r="CK166" s="178"/>
      <c r="CL166" s="178"/>
      <c r="CM166" s="178"/>
      <c r="CN166" s="178"/>
      <c r="CO166" s="178"/>
      <c r="CP166" s="178"/>
      <c r="CQ166" s="178"/>
      <c r="CR166" s="178"/>
      <c r="CS166" s="178"/>
      <c r="CT166" s="178"/>
      <c r="CU166" s="178"/>
      <c r="CV166" s="178"/>
      <c r="CW166" s="178"/>
      <c r="CX166" s="178"/>
      <c r="CY166" s="178"/>
      <c r="CZ166" s="178"/>
      <c r="DA166" s="178"/>
      <c r="DB166" s="178"/>
      <c r="DC166" s="178"/>
      <c r="DD166" s="178"/>
      <c r="DE166" s="178"/>
      <c r="DF166" s="178"/>
      <c r="DG166" s="178"/>
      <c r="DH166" s="178"/>
      <c r="DI166" s="178"/>
      <c r="DJ166" s="178"/>
      <c r="DK166" s="178"/>
      <c r="DL166" s="178"/>
      <c r="DM166" s="178"/>
      <c r="DN166" s="178"/>
      <c r="DO166" s="178"/>
      <c r="DP166" s="178"/>
      <c r="DQ166" s="178"/>
      <c r="DR166" s="178"/>
      <c r="DS166" s="178"/>
      <c r="DT166" s="178"/>
      <c r="DU166" s="178"/>
    </row>
    <row r="167" spans="1:125" s="183" customFormat="1" ht="39.75" customHeight="1" thickBot="1" x14ac:dyDescent="0.3">
      <c r="A167" s="670" t="s">
        <v>320</v>
      </c>
      <c r="B167" s="215"/>
      <c r="C167" s="213"/>
      <c r="D167" s="213">
        <v>4000000</v>
      </c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1"/>
      <c r="Z167" s="181"/>
      <c r="AA167" s="181"/>
      <c r="AB167" s="181"/>
      <c r="AC167" s="181"/>
      <c r="AD167" s="181"/>
      <c r="AE167" s="181"/>
      <c r="AF167" s="181"/>
      <c r="AG167" s="181"/>
      <c r="AH167" s="181"/>
      <c r="AI167" s="181"/>
      <c r="AJ167" s="181"/>
      <c r="AK167" s="181"/>
      <c r="AL167" s="181"/>
      <c r="AM167" s="181"/>
      <c r="AN167" s="181"/>
      <c r="AO167" s="182"/>
    </row>
    <row r="168" spans="1:125" s="183" customFormat="1" ht="24" customHeight="1" thickBot="1" x14ac:dyDescent="0.3">
      <c r="A168" s="670" t="s">
        <v>646</v>
      </c>
      <c r="B168" s="221"/>
      <c r="C168" s="213"/>
      <c r="D168" s="213">
        <v>50000</v>
      </c>
      <c r="E168" s="189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  <c r="AA168" s="181"/>
      <c r="AB168" s="181"/>
      <c r="AC168" s="181"/>
      <c r="AD168" s="181"/>
      <c r="AE168" s="181"/>
      <c r="AF168" s="181"/>
      <c r="AG168" s="181"/>
      <c r="AH168" s="181"/>
      <c r="AI168" s="181"/>
      <c r="AJ168" s="181"/>
      <c r="AK168" s="181"/>
      <c r="AL168" s="181"/>
      <c r="AM168" s="181"/>
      <c r="AN168" s="181"/>
      <c r="AO168" s="181"/>
      <c r="AP168" s="181"/>
      <c r="AQ168" s="181"/>
      <c r="AR168" s="181"/>
      <c r="AS168" s="181"/>
      <c r="AT168" s="181"/>
      <c r="AU168" s="181"/>
      <c r="AV168" s="181"/>
      <c r="AW168" s="181"/>
      <c r="AX168" s="181"/>
      <c r="AY168" s="181"/>
      <c r="AZ168" s="181"/>
      <c r="BA168" s="181"/>
      <c r="BB168" s="181"/>
      <c r="BC168" s="181"/>
      <c r="BD168" s="181"/>
      <c r="BE168" s="181"/>
      <c r="BF168" s="181"/>
      <c r="BG168" s="181"/>
      <c r="BH168" s="181"/>
      <c r="BI168" s="181"/>
      <c r="BJ168" s="181"/>
      <c r="BK168" s="181"/>
      <c r="BL168" s="181"/>
      <c r="BM168" s="181"/>
      <c r="BN168" s="181"/>
      <c r="BO168" s="181"/>
      <c r="BP168" s="181"/>
      <c r="BQ168" s="181"/>
      <c r="BR168" s="181"/>
      <c r="BS168" s="181"/>
      <c r="BT168" s="181"/>
      <c r="BU168" s="181"/>
      <c r="BV168" s="181"/>
      <c r="BW168" s="181"/>
      <c r="BX168" s="181"/>
      <c r="BY168" s="181"/>
      <c r="BZ168" s="181"/>
      <c r="CA168" s="181"/>
      <c r="CB168" s="181"/>
      <c r="CC168" s="181"/>
      <c r="CD168" s="181"/>
      <c r="CE168" s="181"/>
      <c r="CF168" s="181"/>
      <c r="CG168" s="181"/>
      <c r="CH168" s="181"/>
      <c r="CI168" s="181"/>
      <c r="CJ168" s="181"/>
      <c r="CK168" s="181"/>
      <c r="CL168" s="181"/>
      <c r="CM168" s="181"/>
      <c r="CN168" s="181"/>
      <c r="CO168" s="181"/>
      <c r="CP168" s="181"/>
      <c r="CQ168" s="181"/>
      <c r="CR168" s="181"/>
      <c r="CS168" s="181"/>
      <c r="CT168" s="181"/>
      <c r="CU168" s="181"/>
      <c r="CV168" s="181"/>
      <c r="CW168" s="181"/>
      <c r="CX168" s="181"/>
      <c r="CY168" s="181"/>
      <c r="CZ168" s="181"/>
      <c r="DA168" s="181"/>
      <c r="DB168" s="181"/>
      <c r="DC168" s="181"/>
      <c r="DD168" s="181"/>
      <c r="DE168" s="181"/>
      <c r="DF168" s="181"/>
      <c r="DG168" s="181"/>
      <c r="DH168" s="181"/>
      <c r="DI168" s="181"/>
      <c r="DJ168" s="181"/>
      <c r="DK168" s="181"/>
      <c r="DL168" s="181"/>
      <c r="DM168" s="181"/>
      <c r="DN168" s="181"/>
      <c r="DO168" s="181"/>
      <c r="DP168" s="181"/>
      <c r="DQ168" s="181"/>
      <c r="DR168" s="181"/>
      <c r="DS168" s="181"/>
      <c r="DT168" s="181"/>
      <c r="DU168" s="181"/>
    </row>
    <row r="169" spans="1:125" s="180" customFormat="1" ht="37.5" customHeight="1" thickBot="1" x14ac:dyDescent="0.3">
      <c r="A169" s="670" t="s">
        <v>441</v>
      </c>
      <c r="B169" s="224"/>
      <c r="C169" s="213"/>
      <c r="D169" s="213">
        <v>1999700</v>
      </c>
      <c r="E169" s="189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78"/>
      <c r="BH169" s="178"/>
      <c r="BI169" s="178"/>
      <c r="BJ169" s="178"/>
      <c r="BK169" s="178"/>
      <c r="BL169" s="178"/>
      <c r="BM169" s="178"/>
      <c r="BN169" s="178"/>
      <c r="BO169" s="178"/>
      <c r="BP169" s="178"/>
      <c r="BQ169" s="178"/>
      <c r="BR169" s="178"/>
      <c r="BS169" s="178"/>
      <c r="BT169" s="178"/>
      <c r="BU169" s="178"/>
    </row>
    <row r="170" spans="1:125" s="180" customFormat="1" ht="21.75" customHeight="1" thickBot="1" x14ac:dyDescent="0.3">
      <c r="A170" s="670" t="s">
        <v>121</v>
      </c>
      <c r="B170" s="224"/>
      <c r="C170" s="213"/>
      <c r="D170" s="213">
        <v>42300000</v>
      </c>
      <c r="E170" s="189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8"/>
      <c r="AT170" s="178"/>
      <c r="AU170" s="178"/>
      <c r="AV170" s="178"/>
      <c r="AW170" s="178"/>
      <c r="AX170" s="178"/>
      <c r="AY170" s="178"/>
      <c r="AZ170" s="178"/>
      <c r="BA170" s="178"/>
      <c r="BB170" s="178"/>
      <c r="BC170" s="178"/>
      <c r="BD170" s="178"/>
      <c r="BE170" s="178"/>
      <c r="BF170" s="178"/>
      <c r="BG170" s="178"/>
      <c r="BH170" s="178"/>
      <c r="BI170" s="178"/>
      <c r="BJ170" s="178"/>
      <c r="BK170" s="178"/>
      <c r="BL170" s="178"/>
      <c r="BM170" s="178"/>
      <c r="BN170" s="178"/>
      <c r="BO170" s="178"/>
      <c r="BP170" s="178"/>
      <c r="BQ170" s="178"/>
      <c r="BR170" s="178"/>
      <c r="BS170" s="178"/>
      <c r="BT170" s="178"/>
      <c r="BU170" s="178"/>
    </row>
    <row r="171" spans="1:125" s="202" customFormat="1" ht="66.75" customHeight="1" thickBot="1" x14ac:dyDescent="0.35">
      <c r="A171" s="368" t="s">
        <v>248</v>
      </c>
      <c r="B171" s="395"/>
      <c r="C171" s="396" t="s">
        <v>312</v>
      </c>
      <c r="D171" s="447" t="s">
        <v>416</v>
      </c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1"/>
    </row>
    <row r="172" spans="1:125" s="180" customFormat="1" ht="40.5" customHeight="1" thickBot="1" x14ac:dyDescent="0.3">
      <c r="A172" s="457" t="s">
        <v>433</v>
      </c>
      <c r="B172" s="228"/>
      <c r="C172" s="448"/>
      <c r="D172" s="448">
        <v>2126894</v>
      </c>
      <c r="E172" s="189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  <c r="AR172" s="178"/>
      <c r="AS172" s="178"/>
      <c r="AT172" s="178"/>
      <c r="AU172" s="178"/>
      <c r="AV172" s="178"/>
      <c r="AW172" s="178"/>
      <c r="AX172" s="178"/>
      <c r="AY172" s="178"/>
      <c r="AZ172" s="178"/>
      <c r="BA172" s="178"/>
      <c r="BB172" s="178"/>
      <c r="BC172" s="178"/>
      <c r="BD172" s="178"/>
      <c r="BE172" s="178"/>
      <c r="BF172" s="178"/>
      <c r="BG172" s="178"/>
      <c r="BH172" s="178"/>
      <c r="BI172" s="178"/>
      <c r="BJ172" s="178"/>
      <c r="BK172" s="178"/>
      <c r="BL172" s="178"/>
      <c r="BM172" s="178"/>
      <c r="BN172" s="178"/>
      <c r="BO172" s="178"/>
      <c r="BP172" s="178"/>
      <c r="BQ172" s="178"/>
      <c r="BR172" s="178"/>
      <c r="BS172" s="178"/>
      <c r="BT172" s="178"/>
      <c r="BU172" s="178"/>
    </row>
    <row r="173" spans="1:125" s="183" customFormat="1" ht="35.25" customHeight="1" thickBot="1" x14ac:dyDescent="0.3">
      <c r="A173" s="670" t="s">
        <v>257</v>
      </c>
      <c r="B173" s="221"/>
      <c r="C173" s="213">
        <v>5000000</v>
      </c>
      <c r="D173" s="213">
        <v>5000000</v>
      </c>
      <c r="E173" s="189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1"/>
      <c r="AN173" s="181"/>
      <c r="AO173" s="182"/>
    </row>
    <row r="174" spans="1:125" s="194" customFormat="1" ht="38.25" customHeight="1" thickBot="1" x14ac:dyDescent="0.3">
      <c r="A174" s="670" t="s">
        <v>129</v>
      </c>
      <c r="B174" s="671"/>
      <c r="C174" s="213">
        <v>50000000</v>
      </c>
      <c r="D174" s="213">
        <f>50000000-3950435+2844905-35597755+21743477</f>
        <v>35040192</v>
      </c>
      <c r="E174" s="189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1"/>
      <c r="AK174" s="181"/>
      <c r="AL174" s="181"/>
      <c r="AM174" s="181"/>
      <c r="AN174" s="181"/>
      <c r="AO174" s="193"/>
    </row>
    <row r="175" spans="1:125" s="194" customFormat="1" ht="38.25" customHeight="1" thickBot="1" x14ac:dyDescent="0.3">
      <c r="A175" s="458" t="s">
        <v>130</v>
      </c>
      <c r="B175" s="451"/>
      <c r="C175" s="452">
        <v>231934000</v>
      </c>
      <c r="D175" s="452">
        <f>SUM(B176+B178+B179+B183+B184+B185+B186+B187+B188+B189)</f>
        <v>2241418763</v>
      </c>
      <c r="E175" s="189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181"/>
      <c r="AL175" s="181"/>
      <c r="AM175" s="181"/>
      <c r="AN175" s="181"/>
      <c r="AO175" s="181"/>
      <c r="AP175" s="181"/>
      <c r="AQ175" s="181"/>
      <c r="AR175" s="181"/>
      <c r="AS175" s="181"/>
      <c r="AT175" s="181"/>
      <c r="AU175" s="181"/>
      <c r="AV175" s="181"/>
      <c r="AW175" s="181"/>
      <c r="AX175" s="181"/>
      <c r="AY175" s="181"/>
      <c r="AZ175" s="181"/>
      <c r="BA175" s="181"/>
      <c r="BB175" s="181"/>
      <c r="BC175" s="181"/>
      <c r="BD175" s="181"/>
      <c r="BE175" s="181"/>
      <c r="BF175" s="181"/>
      <c r="BG175" s="181"/>
      <c r="BH175" s="181"/>
      <c r="BI175" s="181"/>
      <c r="BJ175" s="181"/>
      <c r="BK175" s="181"/>
      <c r="BL175" s="181"/>
      <c r="BM175" s="181"/>
      <c r="BN175" s="181"/>
      <c r="BO175" s="181"/>
      <c r="BP175" s="181"/>
      <c r="BQ175" s="181"/>
      <c r="BR175" s="181"/>
      <c r="BS175" s="181"/>
      <c r="BT175" s="181"/>
      <c r="BU175" s="181"/>
    </row>
    <row r="176" spans="1:125" s="180" customFormat="1" ht="44.25" customHeight="1" thickBot="1" x14ac:dyDescent="0.3">
      <c r="A176" s="670" t="s">
        <v>452</v>
      </c>
      <c r="B176" s="224">
        <f>3875000-73+8870741</f>
        <v>12745668</v>
      </c>
      <c r="C176" s="213"/>
      <c r="D176" s="213"/>
      <c r="E176" s="178"/>
      <c r="F176" s="223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78"/>
      <c r="AT176" s="178"/>
      <c r="AU176" s="178"/>
      <c r="AV176" s="178"/>
      <c r="AW176" s="178"/>
      <c r="AX176" s="178"/>
      <c r="AY176" s="178"/>
      <c r="AZ176" s="178"/>
      <c r="BA176" s="178"/>
      <c r="BB176" s="178"/>
      <c r="BC176" s="178"/>
      <c r="BD176" s="178"/>
      <c r="BE176" s="178"/>
      <c r="BF176" s="178"/>
      <c r="BG176" s="178"/>
      <c r="BH176" s="178"/>
      <c r="BI176" s="178"/>
      <c r="BJ176" s="178"/>
      <c r="BK176" s="178"/>
      <c r="BL176" s="178"/>
      <c r="BM176" s="178"/>
      <c r="BN176" s="178"/>
      <c r="BO176" s="178"/>
      <c r="BP176" s="178"/>
      <c r="BQ176" s="178"/>
      <c r="BR176" s="178"/>
      <c r="BS176" s="178"/>
      <c r="BT176" s="178"/>
      <c r="BU176" s="178"/>
    </row>
    <row r="177" spans="1:73" s="183" customFormat="1" ht="41.25" customHeight="1" thickBot="1" x14ac:dyDescent="0.3">
      <c r="A177" s="670" t="s">
        <v>131</v>
      </c>
      <c r="B177" s="221"/>
      <c r="C177" s="213"/>
      <c r="D177" s="213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81"/>
      <c r="AJ177" s="181"/>
      <c r="AK177" s="181"/>
      <c r="AL177" s="181"/>
      <c r="AM177" s="181"/>
      <c r="AN177" s="181"/>
      <c r="AO177" s="181"/>
      <c r="AP177" s="181"/>
      <c r="AQ177" s="181"/>
      <c r="AR177" s="181"/>
      <c r="AS177" s="181"/>
      <c r="AT177" s="181"/>
      <c r="AU177" s="181"/>
      <c r="AV177" s="181"/>
      <c r="AW177" s="181"/>
      <c r="AX177" s="181"/>
      <c r="AY177" s="181"/>
      <c r="AZ177" s="181"/>
      <c r="BA177" s="181"/>
      <c r="BB177" s="181"/>
      <c r="BC177" s="181"/>
      <c r="BD177" s="181"/>
      <c r="BE177" s="181"/>
      <c r="BF177" s="181"/>
      <c r="BG177" s="181"/>
      <c r="BH177" s="181"/>
      <c r="BI177" s="181"/>
      <c r="BJ177" s="181"/>
      <c r="BK177" s="181"/>
      <c r="BL177" s="181"/>
      <c r="BM177" s="181"/>
      <c r="BN177" s="181"/>
      <c r="BO177" s="181"/>
      <c r="BP177" s="181"/>
      <c r="BQ177" s="181"/>
      <c r="BR177" s="181"/>
      <c r="BS177" s="181"/>
      <c r="BT177" s="181"/>
      <c r="BU177" s="181"/>
    </row>
    <row r="178" spans="1:73" s="180" customFormat="1" ht="59.25" customHeight="1" thickBot="1" x14ac:dyDescent="0.3">
      <c r="A178" s="214" t="s">
        <v>128</v>
      </c>
      <c r="B178" s="224">
        <f>12155000-434</f>
        <v>12154566</v>
      </c>
      <c r="C178" s="213"/>
      <c r="D178" s="213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178"/>
      <c r="AQ178" s="178"/>
      <c r="AR178" s="178"/>
      <c r="AS178" s="178"/>
      <c r="AT178" s="178"/>
      <c r="AU178" s="178"/>
      <c r="AV178" s="178"/>
      <c r="AW178" s="178"/>
      <c r="AX178" s="178"/>
      <c r="AY178" s="178"/>
      <c r="AZ178" s="178"/>
      <c r="BA178" s="178"/>
      <c r="BB178" s="178"/>
      <c r="BC178" s="178"/>
      <c r="BD178" s="178"/>
      <c r="BE178" s="178"/>
      <c r="BF178" s="178"/>
      <c r="BG178" s="178"/>
      <c r="BH178" s="178"/>
      <c r="BI178" s="178"/>
      <c r="BJ178" s="178"/>
      <c r="BK178" s="178"/>
      <c r="BL178" s="178"/>
      <c r="BM178" s="178"/>
      <c r="BN178" s="178"/>
      <c r="BO178" s="178"/>
      <c r="BP178" s="178"/>
      <c r="BQ178" s="178"/>
      <c r="BR178" s="178"/>
      <c r="BS178" s="178"/>
      <c r="BT178" s="178"/>
      <c r="BU178" s="178"/>
    </row>
    <row r="179" spans="1:73" s="180" customFormat="1" ht="16.5" thickBot="1" x14ac:dyDescent="0.3">
      <c r="A179" s="670" t="s">
        <v>89</v>
      </c>
      <c r="B179" s="224">
        <f>SUM(B181:B182)</f>
        <v>164375993</v>
      </c>
      <c r="C179" s="213"/>
      <c r="D179" s="213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  <c r="AA179" s="178"/>
      <c r="AB179" s="178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8"/>
      <c r="AM179" s="178"/>
      <c r="AN179" s="178"/>
      <c r="AO179" s="178"/>
      <c r="AP179" s="178"/>
      <c r="AQ179" s="178"/>
      <c r="AR179" s="178"/>
      <c r="AS179" s="178"/>
      <c r="AT179" s="178"/>
      <c r="AU179" s="178"/>
      <c r="AV179" s="178"/>
      <c r="AW179" s="178"/>
      <c r="AX179" s="178"/>
      <c r="AY179" s="178"/>
      <c r="AZ179" s="178"/>
      <c r="BA179" s="178"/>
      <c r="BB179" s="178"/>
      <c r="BC179" s="178"/>
      <c r="BD179" s="178"/>
      <c r="BE179" s="178"/>
      <c r="BF179" s="178"/>
      <c r="BG179" s="178"/>
      <c r="BH179" s="178"/>
      <c r="BI179" s="178"/>
      <c r="BJ179" s="178"/>
      <c r="BK179" s="178"/>
      <c r="BL179" s="178"/>
      <c r="BM179" s="178"/>
      <c r="BN179" s="178"/>
      <c r="BO179" s="178"/>
      <c r="BP179" s="178"/>
      <c r="BQ179" s="178"/>
      <c r="BR179" s="178"/>
      <c r="BS179" s="178"/>
      <c r="BT179" s="178"/>
      <c r="BU179" s="178"/>
    </row>
    <row r="180" spans="1:73" s="180" customFormat="1" ht="22.5" customHeight="1" thickBot="1" x14ac:dyDescent="0.3">
      <c r="A180" s="214" t="s">
        <v>54</v>
      </c>
      <c r="B180" s="224"/>
      <c r="C180" s="213"/>
      <c r="D180" s="213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78"/>
      <c r="AT180" s="178"/>
      <c r="AU180" s="178"/>
      <c r="AV180" s="178"/>
      <c r="AW180" s="178"/>
      <c r="AX180" s="178"/>
      <c r="AY180" s="178"/>
      <c r="AZ180" s="178"/>
      <c r="BA180" s="178"/>
      <c r="BB180" s="178"/>
      <c r="BC180" s="178"/>
      <c r="BD180" s="178"/>
      <c r="BE180" s="178"/>
      <c r="BF180" s="178"/>
      <c r="BG180" s="178"/>
      <c r="BH180" s="178"/>
      <c r="BI180" s="178"/>
      <c r="BJ180" s="178"/>
      <c r="BK180" s="178"/>
      <c r="BL180" s="178"/>
      <c r="BM180" s="178"/>
      <c r="BN180" s="178"/>
      <c r="BO180" s="178"/>
      <c r="BP180" s="178"/>
      <c r="BQ180" s="178"/>
      <c r="BR180" s="178"/>
      <c r="BS180" s="178"/>
      <c r="BT180" s="178"/>
      <c r="BU180" s="178"/>
    </row>
    <row r="181" spans="1:73" s="180" customFormat="1" ht="22.5" customHeight="1" thickBot="1" x14ac:dyDescent="0.3">
      <c r="A181" s="214" t="s">
        <v>303</v>
      </c>
      <c r="B181" s="224">
        <v>49950000</v>
      </c>
      <c r="C181" s="213"/>
      <c r="D181" s="213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  <c r="AS181" s="178"/>
      <c r="AT181" s="178"/>
      <c r="AU181" s="178"/>
      <c r="AV181" s="178"/>
      <c r="AW181" s="178"/>
      <c r="AX181" s="178"/>
      <c r="AY181" s="178"/>
      <c r="AZ181" s="178"/>
      <c r="BA181" s="178"/>
      <c r="BB181" s="178"/>
      <c r="BC181" s="178"/>
      <c r="BD181" s="178"/>
      <c r="BE181" s="178"/>
      <c r="BF181" s="178"/>
      <c r="BG181" s="178"/>
      <c r="BH181" s="178"/>
      <c r="BI181" s="178"/>
      <c r="BJ181" s="178"/>
      <c r="BK181" s="178"/>
      <c r="BL181" s="178"/>
      <c r="BM181" s="178"/>
      <c r="BN181" s="178"/>
      <c r="BO181" s="178"/>
      <c r="BP181" s="178"/>
      <c r="BQ181" s="178"/>
      <c r="BR181" s="178"/>
      <c r="BS181" s="178"/>
      <c r="BT181" s="178"/>
      <c r="BU181" s="178"/>
    </row>
    <row r="182" spans="1:73" s="180" customFormat="1" ht="37.5" customHeight="1" thickBot="1" x14ac:dyDescent="0.3">
      <c r="A182" s="214" t="s">
        <v>304</v>
      </c>
      <c r="B182" s="224">
        <f>165954000-328-460419-2103086-25757662-20625194+2583543-5164861</f>
        <v>114425993</v>
      </c>
      <c r="C182" s="213"/>
      <c r="D182" s="213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  <c r="AR182" s="178"/>
      <c r="AS182" s="178"/>
      <c r="AT182" s="178"/>
      <c r="AU182" s="178"/>
      <c r="AV182" s="178"/>
      <c r="AW182" s="178"/>
      <c r="AX182" s="178"/>
      <c r="AY182" s="178"/>
      <c r="AZ182" s="178"/>
      <c r="BA182" s="178"/>
      <c r="BB182" s="178"/>
      <c r="BC182" s="178"/>
      <c r="BD182" s="178"/>
      <c r="BE182" s="178"/>
      <c r="BF182" s="178"/>
      <c r="BG182" s="178"/>
      <c r="BH182" s="178"/>
      <c r="BI182" s="178"/>
      <c r="BJ182" s="178"/>
      <c r="BK182" s="178"/>
      <c r="BL182" s="178"/>
      <c r="BM182" s="178"/>
      <c r="BN182" s="178"/>
      <c r="BO182" s="178"/>
      <c r="BP182" s="178"/>
      <c r="BQ182" s="178"/>
      <c r="BR182" s="178"/>
      <c r="BS182" s="178"/>
      <c r="BT182" s="178"/>
      <c r="BU182" s="178"/>
    </row>
    <row r="183" spans="1:73" s="194" customFormat="1" ht="37.5" customHeight="1" thickBot="1" x14ac:dyDescent="0.3">
      <c r="A183" s="670" t="s">
        <v>444</v>
      </c>
      <c r="B183" s="224">
        <v>119456054</v>
      </c>
      <c r="C183" s="213"/>
      <c r="D183" s="213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  <c r="Z183" s="181"/>
      <c r="AA183" s="181"/>
      <c r="AB183" s="181"/>
      <c r="AC183" s="181"/>
      <c r="AD183" s="181"/>
      <c r="AE183" s="181"/>
      <c r="AF183" s="181"/>
      <c r="AG183" s="181"/>
      <c r="AH183" s="181"/>
      <c r="AI183" s="181"/>
      <c r="AJ183" s="181"/>
      <c r="AK183" s="181"/>
      <c r="AL183" s="181"/>
      <c r="AM183" s="181"/>
      <c r="AN183" s="181"/>
      <c r="AO183" s="181"/>
      <c r="AP183" s="181"/>
      <c r="AQ183" s="181"/>
      <c r="AR183" s="181"/>
      <c r="AS183" s="181"/>
      <c r="AT183" s="181"/>
      <c r="AU183" s="181"/>
      <c r="AV183" s="181"/>
      <c r="AW183" s="181"/>
      <c r="AX183" s="181"/>
      <c r="AY183" s="181"/>
      <c r="AZ183" s="181"/>
      <c r="BA183" s="181"/>
      <c r="BB183" s="181"/>
      <c r="BC183" s="181"/>
      <c r="BD183" s="181"/>
      <c r="BE183" s="181"/>
      <c r="BF183" s="181"/>
      <c r="BG183" s="181"/>
      <c r="BH183" s="181"/>
      <c r="BI183" s="181"/>
      <c r="BJ183" s="181"/>
      <c r="BK183" s="181"/>
      <c r="BL183" s="181"/>
      <c r="BM183" s="181"/>
      <c r="BN183" s="181"/>
      <c r="BO183" s="181"/>
      <c r="BP183" s="181"/>
      <c r="BQ183" s="181"/>
      <c r="BR183" s="181"/>
      <c r="BS183" s="181"/>
      <c r="BT183" s="181"/>
      <c r="BU183" s="181"/>
    </row>
    <row r="184" spans="1:73" s="194" customFormat="1" ht="64.5" customHeight="1" thickBot="1" x14ac:dyDescent="0.3">
      <c r="A184" s="670" t="s">
        <v>445</v>
      </c>
      <c r="B184" s="224">
        <v>28337952</v>
      </c>
      <c r="C184" s="213"/>
      <c r="D184" s="213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181"/>
      <c r="AL184" s="181"/>
      <c r="AM184" s="181"/>
      <c r="AN184" s="181"/>
      <c r="AO184" s="181"/>
      <c r="AP184" s="181"/>
      <c r="AQ184" s="181"/>
      <c r="AR184" s="181"/>
      <c r="AS184" s="181"/>
      <c r="AT184" s="181"/>
      <c r="AU184" s="181"/>
      <c r="AV184" s="181"/>
      <c r="AW184" s="181"/>
      <c r="AX184" s="181"/>
      <c r="AY184" s="181"/>
      <c r="AZ184" s="181"/>
      <c r="BA184" s="181"/>
      <c r="BB184" s="181"/>
      <c r="BC184" s="181"/>
      <c r="BD184" s="181"/>
      <c r="BE184" s="181"/>
      <c r="BF184" s="181"/>
      <c r="BG184" s="181"/>
      <c r="BH184" s="181"/>
      <c r="BI184" s="181"/>
      <c r="BJ184" s="181"/>
      <c r="BK184" s="181"/>
      <c r="BL184" s="181"/>
      <c r="BM184" s="181"/>
      <c r="BN184" s="181"/>
      <c r="BO184" s="181"/>
      <c r="BP184" s="181"/>
      <c r="BQ184" s="181"/>
      <c r="BR184" s="181"/>
      <c r="BS184" s="181"/>
      <c r="BT184" s="181"/>
      <c r="BU184" s="181"/>
    </row>
    <row r="185" spans="1:73" s="194" customFormat="1" ht="37.5" customHeight="1" thickBot="1" x14ac:dyDescent="0.3">
      <c r="A185" s="457" t="s">
        <v>423</v>
      </c>
      <c r="B185" s="228">
        <f>468035127-2476500</f>
        <v>465558627</v>
      </c>
      <c r="C185" s="448"/>
      <c r="D185" s="448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  <c r="AA185" s="181"/>
      <c r="AB185" s="181"/>
      <c r="AC185" s="181"/>
      <c r="AD185" s="181"/>
      <c r="AE185" s="181"/>
      <c r="AF185" s="181"/>
      <c r="AG185" s="181"/>
      <c r="AH185" s="181"/>
      <c r="AI185" s="181"/>
      <c r="AJ185" s="181"/>
      <c r="AK185" s="181"/>
      <c r="AL185" s="181"/>
      <c r="AM185" s="181"/>
      <c r="AN185" s="181"/>
      <c r="AO185" s="181"/>
      <c r="AP185" s="181"/>
      <c r="AQ185" s="181"/>
      <c r="AR185" s="181"/>
      <c r="AS185" s="181"/>
      <c r="AT185" s="181"/>
      <c r="AU185" s="181"/>
      <c r="AV185" s="181"/>
      <c r="AW185" s="181"/>
      <c r="AX185" s="181"/>
      <c r="AY185" s="181"/>
      <c r="AZ185" s="181"/>
      <c r="BA185" s="181"/>
      <c r="BB185" s="181"/>
      <c r="BC185" s="181"/>
      <c r="BD185" s="181"/>
      <c r="BE185" s="181"/>
      <c r="BF185" s="181"/>
      <c r="BG185" s="181"/>
      <c r="BH185" s="181"/>
      <c r="BI185" s="181"/>
      <c r="BJ185" s="181"/>
      <c r="BK185" s="181"/>
      <c r="BL185" s="181"/>
      <c r="BM185" s="181"/>
      <c r="BN185" s="181"/>
      <c r="BO185" s="181"/>
      <c r="BP185" s="181"/>
      <c r="BQ185" s="181"/>
      <c r="BR185" s="181"/>
      <c r="BS185" s="181"/>
      <c r="BT185" s="181"/>
      <c r="BU185" s="181"/>
    </row>
    <row r="186" spans="1:73" s="183" customFormat="1" ht="41.25" customHeight="1" thickBot="1" x14ac:dyDescent="0.3">
      <c r="A186" s="670" t="s">
        <v>478</v>
      </c>
      <c r="B186" s="217">
        <f>189089200-1821600</f>
        <v>187267600</v>
      </c>
      <c r="C186" s="213"/>
      <c r="D186" s="446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  <c r="AJ186" s="181"/>
      <c r="AK186" s="181"/>
      <c r="AL186" s="181"/>
      <c r="AM186" s="181"/>
      <c r="AN186" s="181"/>
      <c r="AO186" s="181"/>
      <c r="AP186" s="181"/>
      <c r="AQ186" s="181"/>
      <c r="AR186" s="181"/>
      <c r="AS186" s="181"/>
      <c r="AT186" s="181"/>
      <c r="AU186" s="181"/>
      <c r="AV186" s="181"/>
      <c r="AW186" s="181"/>
      <c r="AX186" s="181"/>
      <c r="AY186" s="181"/>
      <c r="AZ186" s="181"/>
      <c r="BA186" s="181"/>
      <c r="BB186" s="181"/>
      <c r="BC186" s="181"/>
      <c r="BD186" s="181"/>
      <c r="BE186" s="181"/>
      <c r="BF186" s="181"/>
      <c r="BG186" s="181"/>
      <c r="BH186" s="181"/>
      <c r="BI186" s="181"/>
      <c r="BJ186" s="181"/>
      <c r="BK186" s="181"/>
      <c r="BL186" s="181"/>
      <c r="BM186" s="181"/>
      <c r="BN186" s="181"/>
      <c r="BO186" s="181"/>
      <c r="BP186" s="181"/>
      <c r="BQ186" s="181"/>
      <c r="BR186" s="181"/>
      <c r="BS186" s="181"/>
      <c r="BT186" s="181"/>
      <c r="BU186" s="181"/>
    </row>
    <row r="187" spans="1:73" s="183" customFormat="1" ht="41.25" customHeight="1" thickBot="1" x14ac:dyDescent="0.3">
      <c r="A187" s="234" t="s">
        <v>479</v>
      </c>
      <c r="B187" s="486">
        <f>236298633-5759393</f>
        <v>230539240</v>
      </c>
      <c r="C187" s="213"/>
      <c r="D187" s="446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  <c r="Y187" s="181"/>
      <c r="Z187" s="181"/>
      <c r="AA187" s="181"/>
      <c r="AB187" s="181"/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81"/>
      <c r="AR187" s="181"/>
      <c r="AS187" s="181"/>
      <c r="AT187" s="181"/>
      <c r="AU187" s="181"/>
      <c r="AV187" s="181"/>
      <c r="AW187" s="181"/>
      <c r="AX187" s="181"/>
      <c r="AY187" s="181"/>
      <c r="AZ187" s="181"/>
      <c r="BA187" s="181"/>
      <c r="BB187" s="181"/>
      <c r="BC187" s="181"/>
      <c r="BD187" s="181"/>
      <c r="BE187" s="181"/>
      <c r="BF187" s="181"/>
      <c r="BG187" s="181"/>
      <c r="BH187" s="181"/>
      <c r="BI187" s="181"/>
      <c r="BJ187" s="181"/>
      <c r="BK187" s="181"/>
      <c r="BL187" s="181"/>
      <c r="BM187" s="181"/>
      <c r="BN187" s="181"/>
      <c r="BO187" s="181"/>
      <c r="BP187" s="181"/>
      <c r="BQ187" s="181"/>
      <c r="BR187" s="181"/>
      <c r="BS187" s="181"/>
      <c r="BT187" s="181"/>
      <c r="BU187" s="181"/>
    </row>
    <row r="188" spans="1:73" s="183" customFormat="1" ht="41.25" customHeight="1" thickBot="1" x14ac:dyDescent="0.3">
      <c r="A188" s="234" t="s">
        <v>480</v>
      </c>
      <c r="B188" s="486">
        <f>195200000-13123000</f>
        <v>182077000</v>
      </c>
      <c r="C188" s="213"/>
      <c r="D188" s="446"/>
      <c r="E188" s="189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  <c r="AA188" s="181"/>
      <c r="AB188" s="181"/>
      <c r="AC188" s="181"/>
      <c r="AD188" s="181"/>
      <c r="AE188" s="181"/>
      <c r="AF188" s="181"/>
      <c r="AG188" s="181"/>
      <c r="AH188" s="181"/>
      <c r="AI188" s="181"/>
      <c r="AJ188" s="181"/>
      <c r="AK188" s="181"/>
      <c r="AL188" s="181"/>
      <c r="AM188" s="181"/>
      <c r="AN188" s="181"/>
      <c r="AO188" s="181"/>
      <c r="AP188" s="181"/>
      <c r="AQ188" s="181"/>
      <c r="AR188" s="181"/>
      <c r="AS188" s="181"/>
      <c r="AT188" s="181"/>
      <c r="AU188" s="181"/>
      <c r="AV188" s="181"/>
      <c r="AW188" s="181"/>
      <c r="AX188" s="181"/>
      <c r="AY188" s="181"/>
      <c r="AZ188" s="181"/>
      <c r="BA188" s="181"/>
      <c r="BB188" s="181"/>
      <c r="BC188" s="181"/>
      <c r="BD188" s="181"/>
      <c r="BE188" s="181"/>
      <c r="BF188" s="181"/>
      <c r="BG188" s="181"/>
      <c r="BH188" s="181"/>
      <c r="BI188" s="181"/>
      <c r="BJ188" s="181"/>
      <c r="BK188" s="181"/>
      <c r="BL188" s="181"/>
      <c r="BM188" s="181"/>
      <c r="BN188" s="181"/>
      <c r="BO188" s="181"/>
      <c r="BP188" s="181"/>
      <c r="BQ188" s="181"/>
      <c r="BR188" s="181"/>
      <c r="BS188" s="181"/>
      <c r="BT188" s="181"/>
      <c r="BU188" s="181"/>
    </row>
    <row r="189" spans="1:73" s="183" customFormat="1" ht="52.5" customHeight="1" thickBot="1" x14ac:dyDescent="0.3">
      <c r="A189" s="705" t="s">
        <v>655</v>
      </c>
      <c r="B189" s="486">
        <v>838906063</v>
      </c>
      <c r="C189" s="213"/>
      <c r="D189" s="213"/>
      <c r="E189" s="189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  <c r="AA189" s="181"/>
      <c r="AB189" s="181"/>
      <c r="AC189" s="181"/>
      <c r="AD189" s="181"/>
      <c r="AE189" s="181"/>
      <c r="AF189" s="181"/>
      <c r="AG189" s="181"/>
      <c r="AH189" s="181"/>
      <c r="AI189" s="181"/>
      <c r="AJ189" s="181"/>
      <c r="AK189" s="181"/>
      <c r="AL189" s="181"/>
      <c r="AM189" s="181"/>
      <c r="AN189" s="181"/>
      <c r="AO189" s="181"/>
      <c r="AP189" s="181"/>
      <c r="AQ189" s="181"/>
      <c r="AR189" s="181"/>
      <c r="AS189" s="181"/>
      <c r="AT189" s="181"/>
      <c r="AU189" s="181"/>
      <c r="AV189" s="181"/>
      <c r="AW189" s="181"/>
      <c r="AX189" s="181"/>
      <c r="AY189" s="181"/>
      <c r="AZ189" s="181"/>
      <c r="BA189" s="181"/>
      <c r="BB189" s="181"/>
      <c r="BC189" s="181"/>
      <c r="BD189" s="181"/>
      <c r="BE189" s="181"/>
      <c r="BF189" s="181"/>
      <c r="BG189" s="181"/>
      <c r="BH189" s="181"/>
      <c r="BI189" s="181"/>
      <c r="BJ189" s="181"/>
      <c r="BK189" s="181"/>
      <c r="BL189" s="181"/>
      <c r="BM189" s="181"/>
      <c r="BN189" s="181"/>
      <c r="BO189" s="181"/>
      <c r="BP189" s="181"/>
      <c r="BQ189" s="181"/>
      <c r="BR189" s="181"/>
      <c r="BS189" s="181"/>
      <c r="BT189" s="181"/>
      <c r="BU189" s="181"/>
    </row>
    <row r="190" spans="1:73" s="187" customFormat="1" ht="31.5" customHeight="1" thickBot="1" x14ac:dyDescent="0.35">
      <c r="A190" s="400" t="s">
        <v>323</v>
      </c>
      <c r="B190" s="404"/>
      <c r="C190" s="403">
        <f>SUM(C144:C188)</f>
        <v>998451000</v>
      </c>
      <c r="D190" s="403">
        <f>SUM(D144:D185)</f>
        <v>3267051849</v>
      </c>
      <c r="E190" s="129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85"/>
      <c r="AE190" s="185"/>
      <c r="AF190" s="185"/>
      <c r="AG190" s="185"/>
      <c r="AH190" s="185"/>
      <c r="AI190" s="185"/>
      <c r="AJ190" s="185"/>
      <c r="AK190" s="185"/>
      <c r="AL190" s="185"/>
      <c r="AM190" s="185"/>
      <c r="AN190" s="185"/>
      <c r="AO190" s="186"/>
    </row>
    <row r="191" spans="1:73" s="187" customFormat="1" ht="31.5" customHeight="1" thickBot="1" x14ac:dyDescent="0.35">
      <c r="A191" s="208"/>
      <c r="B191" s="210"/>
      <c r="C191" s="218"/>
      <c r="D191" s="456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185"/>
      <c r="AM191" s="185"/>
      <c r="AN191" s="185"/>
      <c r="AO191" s="186"/>
    </row>
    <row r="192" spans="1:73" s="202" customFormat="1" ht="33" customHeight="1" thickBot="1" x14ac:dyDescent="0.35">
      <c r="A192" s="397" t="s">
        <v>324</v>
      </c>
      <c r="B192" s="405"/>
      <c r="C192" s="402"/>
      <c r="D192" s="402"/>
      <c r="E192" s="200"/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200"/>
      <c r="U192" s="200"/>
      <c r="V192" s="200"/>
      <c r="W192" s="200"/>
      <c r="X192" s="200"/>
      <c r="Y192" s="200"/>
      <c r="Z192" s="200"/>
      <c r="AA192" s="200"/>
      <c r="AB192" s="200"/>
      <c r="AC192" s="200"/>
      <c r="AD192" s="200"/>
      <c r="AE192" s="200"/>
      <c r="AF192" s="200"/>
      <c r="AG192" s="200"/>
      <c r="AH192" s="200"/>
      <c r="AI192" s="200"/>
      <c r="AJ192" s="200"/>
      <c r="AK192" s="200"/>
      <c r="AL192" s="200"/>
      <c r="AM192" s="200"/>
      <c r="AN192" s="200"/>
      <c r="AO192" s="201"/>
    </row>
    <row r="193" spans="1:125" s="183" customFormat="1" ht="30" customHeight="1" thickBot="1" x14ac:dyDescent="0.3">
      <c r="A193" s="670" t="s">
        <v>310</v>
      </c>
      <c r="B193" s="221"/>
      <c r="C193" s="213">
        <v>3000000</v>
      </c>
      <c r="D193" s="213">
        <v>3000000</v>
      </c>
      <c r="E193" s="189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  <c r="AB193" s="181"/>
      <c r="AC193" s="181"/>
      <c r="AD193" s="181"/>
      <c r="AE193" s="181"/>
      <c r="AF193" s="181"/>
      <c r="AG193" s="181"/>
      <c r="AH193" s="181"/>
      <c r="AI193" s="181"/>
      <c r="AJ193" s="181"/>
      <c r="AK193" s="181"/>
      <c r="AL193" s="181"/>
      <c r="AM193" s="193"/>
      <c r="AN193" s="194"/>
      <c r="AO193" s="194"/>
      <c r="AP193" s="233"/>
      <c r="AQ193" s="181"/>
      <c r="AR193" s="181"/>
      <c r="AS193" s="181"/>
      <c r="AT193" s="181"/>
      <c r="AU193" s="181"/>
      <c r="AV193" s="181"/>
      <c r="AW193" s="181"/>
      <c r="AX193" s="181"/>
      <c r="AY193" s="181"/>
      <c r="AZ193" s="181"/>
      <c r="BA193" s="181"/>
      <c r="BB193" s="181"/>
      <c r="BC193" s="181"/>
      <c r="BD193" s="181"/>
      <c r="BE193" s="181"/>
      <c r="BF193" s="181"/>
      <c r="BG193" s="181"/>
      <c r="BH193" s="181"/>
      <c r="BI193" s="181"/>
      <c r="BJ193" s="181"/>
      <c r="BK193" s="181"/>
      <c r="BL193" s="181"/>
      <c r="BM193" s="181"/>
      <c r="BN193" s="181"/>
      <c r="BO193" s="181"/>
      <c r="BP193" s="181"/>
      <c r="BQ193" s="181"/>
      <c r="BR193" s="181"/>
      <c r="BS193" s="181"/>
      <c r="BT193" s="181"/>
      <c r="BU193" s="181"/>
      <c r="BV193" s="181"/>
      <c r="BW193" s="181"/>
      <c r="BX193" s="181"/>
      <c r="BY193" s="181"/>
      <c r="BZ193" s="181"/>
      <c r="CA193" s="181"/>
      <c r="CB193" s="181"/>
      <c r="CC193" s="181"/>
      <c r="CD193" s="181"/>
      <c r="CE193" s="181"/>
      <c r="CF193" s="181"/>
      <c r="CG193" s="181"/>
      <c r="CH193" s="181"/>
      <c r="CI193" s="181"/>
      <c r="CJ193" s="181"/>
      <c r="CK193" s="181"/>
      <c r="CL193" s="181"/>
      <c r="CM193" s="181"/>
      <c r="CN193" s="181"/>
      <c r="CO193" s="181"/>
      <c r="CP193" s="181"/>
      <c r="CQ193" s="181"/>
      <c r="CR193" s="181"/>
      <c r="CS193" s="181"/>
      <c r="CT193" s="181"/>
      <c r="CU193" s="181"/>
      <c r="CV193" s="181"/>
      <c r="CW193" s="181"/>
      <c r="CX193" s="181"/>
      <c r="CY193" s="181"/>
      <c r="CZ193" s="181"/>
      <c r="DA193" s="181"/>
      <c r="DB193" s="181"/>
      <c r="DC193" s="181"/>
      <c r="DD193" s="181"/>
      <c r="DE193" s="181"/>
      <c r="DF193" s="181"/>
      <c r="DG193" s="181"/>
      <c r="DH193" s="181"/>
      <c r="DI193" s="181"/>
      <c r="DJ193" s="181"/>
      <c r="DK193" s="181"/>
      <c r="DL193" s="181"/>
      <c r="DM193" s="181"/>
      <c r="DN193" s="181"/>
      <c r="DO193" s="181"/>
      <c r="DP193" s="181"/>
      <c r="DQ193" s="181"/>
      <c r="DR193" s="181"/>
      <c r="DS193" s="181"/>
      <c r="DT193" s="181"/>
      <c r="DU193" s="181"/>
    </row>
    <row r="194" spans="1:125" s="230" customFormat="1" ht="28.5" customHeight="1" x14ac:dyDescent="0.25">
      <c r="A194" s="670" t="s">
        <v>122</v>
      </c>
      <c r="B194" s="231"/>
      <c r="C194" s="213">
        <v>16096000</v>
      </c>
      <c r="D194" s="213">
        <f>SUM(B195:B199)</f>
        <v>12001000</v>
      </c>
      <c r="E194" s="189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386"/>
      <c r="AN194" s="387"/>
      <c r="AO194" s="387"/>
      <c r="AP194" s="388"/>
      <c r="AQ194" s="178"/>
      <c r="AR194" s="178"/>
      <c r="AS194" s="178"/>
      <c r="AT194" s="178"/>
      <c r="AU194" s="178"/>
      <c r="AV194" s="178"/>
      <c r="AW194" s="178"/>
      <c r="AX194" s="229"/>
      <c r="AY194" s="229"/>
      <c r="AZ194" s="229"/>
      <c r="BA194" s="229"/>
      <c r="BB194" s="229"/>
      <c r="BC194" s="229"/>
      <c r="BD194" s="229"/>
      <c r="BE194" s="229"/>
      <c r="BF194" s="229"/>
      <c r="BG194" s="229"/>
      <c r="BH194" s="229"/>
      <c r="BI194" s="229"/>
      <c r="BJ194" s="229"/>
      <c r="BK194" s="229"/>
      <c r="BL194" s="229"/>
      <c r="BM194" s="229"/>
      <c r="BN194" s="229"/>
      <c r="BO194" s="229"/>
      <c r="BP194" s="229"/>
      <c r="BQ194" s="229"/>
      <c r="BR194" s="229"/>
      <c r="BS194" s="229"/>
      <c r="BT194" s="229"/>
      <c r="BU194" s="229"/>
      <c r="BV194" s="229"/>
      <c r="BW194" s="229"/>
      <c r="BX194" s="229"/>
      <c r="BY194" s="229"/>
      <c r="BZ194" s="229"/>
      <c r="CA194" s="229"/>
      <c r="CB194" s="229"/>
      <c r="CC194" s="229"/>
      <c r="CD194" s="229"/>
      <c r="CE194" s="229"/>
      <c r="CF194" s="229"/>
      <c r="CG194" s="229"/>
      <c r="CH194" s="229"/>
      <c r="CI194" s="229"/>
      <c r="CJ194" s="229"/>
      <c r="CK194" s="229"/>
      <c r="CL194" s="229"/>
      <c r="CM194" s="229"/>
      <c r="CN194" s="229"/>
      <c r="CO194" s="229"/>
      <c r="CP194" s="229"/>
      <c r="CQ194" s="229"/>
      <c r="CR194" s="229"/>
      <c r="CS194" s="229"/>
      <c r="CT194" s="229"/>
      <c r="CU194" s="229"/>
      <c r="CV194" s="229"/>
      <c r="CW194" s="229"/>
      <c r="CX194" s="229"/>
      <c r="CY194" s="229"/>
      <c r="CZ194" s="229"/>
      <c r="DA194" s="229"/>
      <c r="DB194" s="229"/>
      <c r="DC194" s="229"/>
      <c r="DD194" s="229"/>
      <c r="DE194" s="229"/>
      <c r="DF194" s="229"/>
      <c r="DG194" s="229"/>
      <c r="DH194" s="229"/>
      <c r="DI194" s="229"/>
      <c r="DJ194" s="229"/>
      <c r="DK194" s="229"/>
      <c r="DL194" s="229"/>
      <c r="DM194" s="229"/>
      <c r="DN194" s="229"/>
      <c r="DO194" s="229"/>
      <c r="DP194" s="229"/>
      <c r="DQ194" s="229"/>
      <c r="DR194" s="229"/>
      <c r="DS194" s="229"/>
      <c r="DT194" s="229"/>
      <c r="DU194" s="229"/>
    </row>
    <row r="195" spans="1:125" s="230" customFormat="1" ht="34.5" customHeight="1" x14ac:dyDescent="0.25">
      <c r="A195" s="214" t="s">
        <v>298</v>
      </c>
      <c r="B195" s="224">
        <f>7366000-7366000</f>
        <v>0</v>
      </c>
      <c r="C195" s="216"/>
      <c r="D195" s="216"/>
      <c r="E195" s="189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386"/>
      <c r="AN195" s="387"/>
      <c r="AO195" s="387"/>
      <c r="AP195" s="388"/>
      <c r="AQ195" s="178"/>
      <c r="AR195" s="178"/>
      <c r="AS195" s="178"/>
      <c r="AT195" s="178"/>
      <c r="AU195" s="178"/>
      <c r="AV195" s="178"/>
      <c r="AW195" s="178"/>
      <c r="AX195" s="229"/>
      <c r="AY195" s="229"/>
      <c r="AZ195" s="229"/>
      <c r="BA195" s="229"/>
      <c r="BB195" s="229"/>
      <c r="BC195" s="229"/>
      <c r="BD195" s="229"/>
      <c r="BE195" s="229"/>
      <c r="BF195" s="229"/>
      <c r="BG195" s="229"/>
      <c r="BH195" s="229"/>
      <c r="BI195" s="229"/>
      <c r="BJ195" s="229"/>
      <c r="BK195" s="229"/>
      <c r="BL195" s="229"/>
      <c r="BM195" s="229"/>
      <c r="BN195" s="229"/>
      <c r="BO195" s="229"/>
      <c r="BP195" s="229"/>
      <c r="BQ195" s="229"/>
      <c r="BR195" s="229"/>
      <c r="BS195" s="229"/>
      <c r="BT195" s="229"/>
      <c r="BU195" s="229"/>
      <c r="BV195" s="229"/>
      <c r="BW195" s="229"/>
      <c r="BX195" s="229"/>
      <c r="BY195" s="229"/>
      <c r="BZ195" s="229"/>
      <c r="CA195" s="229"/>
      <c r="CB195" s="229"/>
      <c r="CC195" s="229"/>
      <c r="CD195" s="229"/>
      <c r="CE195" s="229"/>
      <c r="CF195" s="229"/>
      <c r="CG195" s="229"/>
      <c r="CH195" s="229"/>
      <c r="CI195" s="229"/>
      <c r="CJ195" s="229"/>
      <c r="CK195" s="229"/>
      <c r="CL195" s="229"/>
      <c r="CM195" s="229"/>
      <c r="CN195" s="229"/>
      <c r="CO195" s="229"/>
      <c r="CP195" s="229"/>
      <c r="CQ195" s="229"/>
      <c r="CR195" s="229"/>
      <c r="CS195" s="229"/>
      <c r="CT195" s="229"/>
      <c r="CU195" s="229"/>
      <c r="CV195" s="229"/>
      <c r="CW195" s="229"/>
      <c r="CX195" s="229"/>
      <c r="CY195" s="229"/>
      <c r="CZ195" s="229"/>
      <c r="DA195" s="229"/>
      <c r="DB195" s="229"/>
      <c r="DC195" s="229"/>
      <c r="DD195" s="229"/>
      <c r="DE195" s="229"/>
      <c r="DF195" s="229"/>
      <c r="DG195" s="229"/>
      <c r="DH195" s="229"/>
      <c r="DI195" s="229"/>
      <c r="DJ195" s="229"/>
      <c r="DK195" s="229"/>
      <c r="DL195" s="229"/>
      <c r="DM195" s="229"/>
      <c r="DN195" s="229"/>
      <c r="DO195" s="229"/>
      <c r="DP195" s="229"/>
      <c r="DQ195" s="229"/>
      <c r="DR195" s="229"/>
      <c r="DS195" s="229"/>
      <c r="DT195" s="229"/>
      <c r="DU195" s="229"/>
    </row>
    <row r="196" spans="1:125" s="230" customFormat="1" ht="34.5" customHeight="1" x14ac:dyDescent="0.25">
      <c r="A196" s="214" t="s">
        <v>299</v>
      </c>
      <c r="B196" s="224">
        <f>2540000-2540000</f>
        <v>0</v>
      </c>
      <c r="C196" s="216"/>
      <c r="D196" s="216"/>
      <c r="E196" s="189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386"/>
      <c r="AN196" s="387"/>
      <c r="AO196" s="387"/>
      <c r="AP196" s="388"/>
      <c r="AQ196" s="178"/>
      <c r="AR196" s="178"/>
      <c r="AS196" s="178"/>
      <c r="AT196" s="178"/>
      <c r="AU196" s="178"/>
      <c r="AV196" s="178"/>
      <c r="AW196" s="178"/>
      <c r="AX196" s="229"/>
      <c r="AY196" s="229"/>
      <c r="AZ196" s="229"/>
      <c r="BA196" s="229"/>
      <c r="BB196" s="229"/>
      <c r="BC196" s="229"/>
      <c r="BD196" s="229"/>
      <c r="BE196" s="229"/>
      <c r="BF196" s="229"/>
      <c r="BG196" s="229"/>
      <c r="BH196" s="229"/>
      <c r="BI196" s="229"/>
      <c r="BJ196" s="229"/>
      <c r="BK196" s="229"/>
      <c r="BL196" s="229"/>
      <c r="BM196" s="229"/>
      <c r="BN196" s="229"/>
      <c r="BO196" s="229"/>
      <c r="BP196" s="229"/>
      <c r="BQ196" s="229"/>
      <c r="BR196" s="229"/>
      <c r="BS196" s="229"/>
      <c r="BT196" s="229"/>
      <c r="BU196" s="229"/>
      <c r="BV196" s="229"/>
      <c r="BW196" s="229"/>
      <c r="BX196" s="229"/>
      <c r="BY196" s="229"/>
      <c r="BZ196" s="229"/>
      <c r="CA196" s="229"/>
      <c r="CB196" s="229"/>
      <c r="CC196" s="229"/>
      <c r="CD196" s="229"/>
      <c r="CE196" s="229"/>
      <c r="CF196" s="229"/>
      <c r="CG196" s="229"/>
      <c r="CH196" s="229"/>
      <c r="CI196" s="229"/>
      <c r="CJ196" s="229"/>
      <c r="CK196" s="229"/>
      <c r="CL196" s="229"/>
      <c r="CM196" s="229"/>
      <c r="CN196" s="229"/>
      <c r="CO196" s="229"/>
      <c r="CP196" s="229"/>
      <c r="CQ196" s="229"/>
      <c r="CR196" s="229"/>
      <c r="CS196" s="229"/>
      <c r="CT196" s="229"/>
      <c r="CU196" s="229"/>
      <c r="CV196" s="229"/>
      <c r="CW196" s="229"/>
      <c r="CX196" s="229"/>
      <c r="CY196" s="229"/>
      <c r="CZ196" s="229"/>
      <c r="DA196" s="229"/>
      <c r="DB196" s="229"/>
      <c r="DC196" s="229"/>
      <c r="DD196" s="229"/>
      <c r="DE196" s="229"/>
      <c r="DF196" s="229"/>
      <c r="DG196" s="229"/>
      <c r="DH196" s="229"/>
      <c r="DI196" s="229"/>
      <c r="DJ196" s="229"/>
      <c r="DK196" s="229"/>
      <c r="DL196" s="229"/>
      <c r="DM196" s="229"/>
      <c r="DN196" s="229"/>
      <c r="DO196" s="229"/>
      <c r="DP196" s="229"/>
      <c r="DQ196" s="229"/>
      <c r="DR196" s="229"/>
      <c r="DS196" s="229"/>
      <c r="DT196" s="229"/>
      <c r="DU196" s="229"/>
    </row>
    <row r="197" spans="1:125" s="230" customFormat="1" ht="34.5" customHeight="1" x14ac:dyDescent="0.25">
      <c r="A197" s="214" t="s">
        <v>295</v>
      </c>
      <c r="B197" s="224">
        <f>6190000-6190000</f>
        <v>0</v>
      </c>
      <c r="C197" s="216"/>
      <c r="D197" s="216"/>
      <c r="E197" s="189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386"/>
      <c r="AN197" s="387"/>
      <c r="AO197" s="387"/>
      <c r="AP197" s="388"/>
      <c r="AQ197" s="223"/>
      <c r="AR197" s="178"/>
      <c r="AS197" s="178"/>
      <c r="AT197" s="178"/>
      <c r="AU197" s="178"/>
      <c r="AV197" s="178"/>
      <c r="AW197" s="178"/>
      <c r="AX197" s="229"/>
      <c r="AY197" s="229"/>
      <c r="AZ197" s="229"/>
      <c r="BA197" s="229"/>
      <c r="BB197" s="229"/>
      <c r="BC197" s="229"/>
      <c r="BD197" s="229"/>
      <c r="BE197" s="229"/>
      <c r="BF197" s="229"/>
      <c r="BG197" s="229"/>
      <c r="BH197" s="229"/>
      <c r="BI197" s="229"/>
      <c r="BJ197" s="229"/>
      <c r="BK197" s="229"/>
      <c r="BL197" s="229"/>
      <c r="BM197" s="229"/>
      <c r="BN197" s="229"/>
      <c r="BO197" s="229"/>
      <c r="BP197" s="229"/>
      <c r="BQ197" s="229"/>
      <c r="BR197" s="229"/>
      <c r="BS197" s="229"/>
      <c r="BT197" s="229"/>
      <c r="BU197" s="229"/>
      <c r="BV197" s="229"/>
      <c r="BW197" s="229"/>
      <c r="BX197" s="229"/>
      <c r="BY197" s="229"/>
      <c r="BZ197" s="229"/>
      <c r="CA197" s="229"/>
      <c r="CB197" s="229"/>
      <c r="CC197" s="229"/>
      <c r="CD197" s="229"/>
      <c r="CE197" s="229"/>
      <c r="CF197" s="229"/>
      <c r="CG197" s="229"/>
      <c r="CH197" s="229"/>
      <c r="CI197" s="229"/>
      <c r="CJ197" s="229"/>
      <c r="CK197" s="229"/>
      <c r="CL197" s="229"/>
      <c r="CM197" s="229"/>
      <c r="CN197" s="229"/>
      <c r="CO197" s="229"/>
      <c r="CP197" s="229"/>
      <c r="CQ197" s="229"/>
      <c r="CR197" s="229"/>
      <c r="CS197" s="229"/>
      <c r="CT197" s="229"/>
      <c r="CU197" s="229"/>
      <c r="CV197" s="229"/>
      <c r="CW197" s="229"/>
      <c r="CX197" s="229"/>
      <c r="CY197" s="229"/>
      <c r="CZ197" s="229"/>
      <c r="DA197" s="229"/>
      <c r="DB197" s="229"/>
      <c r="DC197" s="229"/>
      <c r="DD197" s="229"/>
      <c r="DE197" s="229"/>
      <c r="DF197" s="229"/>
      <c r="DG197" s="229"/>
      <c r="DH197" s="229"/>
      <c r="DI197" s="229"/>
      <c r="DJ197" s="229"/>
      <c r="DK197" s="229"/>
      <c r="DL197" s="229"/>
      <c r="DM197" s="229"/>
      <c r="DN197" s="229"/>
      <c r="DO197" s="229"/>
      <c r="DP197" s="229"/>
      <c r="DQ197" s="229"/>
      <c r="DR197" s="229"/>
      <c r="DS197" s="229"/>
      <c r="DT197" s="229"/>
      <c r="DU197" s="229"/>
    </row>
    <row r="198" spans="1:125" s="230" customFormat="1" ht="31.5" customHeight="1" x14ac:dyDescent="0.25">
      <c r="A198" s="214" t="s">
        <v>638</v>
      </c>
      <c r="B198" s="224">
        <v>7181000</v>
      </c>
      <c r="C198" s="216"/>
      <c r="D198" s="650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  <c r="AR198" s="178"/>
      <c r="AS198" s="178"/>
      <c r="AT198" s="178"/>
      <c r="AU198" s="178"/>
      <c r="AV198" s="178"/>
      <c r="AW198" s="178"/>
      <c r="AX198" s="178"/>
      <c r="AY198" s="178"/>
      <c r="AZ198" s="178"/>
      <c r="BA198" s="178"/>
      <c r="BB198" s="178"/>
      <c r="BC198" s="178"/>
      <c r="BD198" s="178"/>
      <c r="BE198" s="178"/>
      <c r="BF198" s="178"/>
      <c r="BG198" s="178"/>
      <c r="BH198" s="178"/>
      <c r="BI198" s="178"/>
      <c r="BJ198" s="178"/>
      <c r="BK198" s="178"/>
      <c r="BL198" s="178"/>
      <c r="BM198" s="229"/>
      <c r="BN198" s="229"/>
      <c r="BO198" s="229"/>
      <c r="BP198" s="229"/>
      <c r="BQ198" s="229"/>
      <c r="BR198" s="229"/>
      <c r="BS198" s="229"/>
      <c r="BT198" s="229"/>
      <c r="BU198" s="229"/>
    </row>
    <row r="199" spans="1:125" s="230" customFormat="1" ht="42" customHeight="1" thickBot="1" x14ac:dyDescent="0.3">
      <c r="A199" s="214" t="s">
        <v>639</v>
      </c>
      <c r="B199" s="224">
        <v>4820000</v>
      </c>
      <c r="C199" s="216"/>
      <c r="D199" s="650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178"/>
      <c r="AQ199" s="178"/>
      <c r="AR199" s="178"/>
      <c r="AS199" s="178"/>
      <c r="AT199" s="178"/>
      <c r="AU199" s="178"/>
      <c r="AV199" s="178"/>
      <c r="AW199" s="178"/>
      <c r="AX199" s="178"/>
      <c r="AY199" s="178"/>
      <c r="AZ199" s="178"/>
      <c r="BA199" s="178"/>
      <c r="BB199" s="178"/>
      <c r="BC199" s="178"/>
      <c r="BD199" s="178"/>
      <c r="BE199" s="178"/>
      <c r="BF199" s="178"/>
      <c r="BG199" s="178"/>
      <c r="BH199" s="178"/>
      <c r="BI199" s="178"/>
      <c r="BJ199" s="178"/>
      <c r="BK199" s="178"/>
      <c r="BL199" s="178"/>
      <c r="BM199" s="229"/>
      <c r="BN199" s="229"/>
      <c r="BO199" s="229"/>
      <c r="BP199" s="229"/>
      <c r="BQ199" s="229"/>
      <c r="BR199" s="229"/>
      <c r="BS199" s="229"/>
      <c r="BT199" s="229"/>
      <c r="BU199" s="229"/>
    </row>
    <row r="200" spans="1:125" s="226" customFormat="1" ht="53.25" customHeight="1" thickBot="1" x14ac:dyDescent="0.3">
      <c r="A200" s="794" t="s">
        <v>291</v>
      </c>
      <c r="B200" s="795"/>
      <c r="C200" s="453">
        <v>32942000</v>
      </c>
      <c r="D200" s="453">
        <f>SUM(B201:B202)</f>
        <v>30189067</v>
      </c>
      <c r="E200" s="189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  <c r="AA200" s="188"/>
      <c r="AB200" s="188"/>
      <c r="AC200" s="188"/>
      <c r="AD200" s="188"/>
      <c r="AE200" s="188"/>
      <c r="AF200" s="188"/>
      <c r="AG200" s="188"/>
      <c r="AH200" s="188"/>
      <c r="AI200" s="188"/>
      <c r="AJ200" s="188"/>
      <c r="AK200" s="188"/>
      <c r="AL200" s="188"/>
      <c r="AM200" s="389"/>
      <c r="AN200" s="390"/>
      <c r="AO200" s="390"/>
      <c r="AP200" s="391"/>
      <c r="AQ200" s="188"/>
      <c r="AR200" s="188"/>
      <c r="AS200" s="188"/>
      <c r="AT200" s="188"/>
      <c r="AU200" s="188"/>
      <c r="AV200" s="188"/>
      <c r="AW200" s="188"/>
      <c r="AX200" s="188"/>
      <c r="AY200" s="188"/>
      <c r="AZ200" s="188"/>
      <c r="BA200" s="188"/>
      <c r="BB200" s="188"/>
      <c r="BC200" s="188"/>
      <c r="BD200" s="188"/>
      <c r="BE200" s="188"/>
      <c r="BF200" s="188"/>
      <c r="BG200" s="188"/>
      <c r="BH200" s="188"/>
      <c r="BI200" s="188"/>
      <c r="BJ200" s="188"/>
      <c r="BK200" s="188"/>
      <c r="BL200" s="188"/>
      <c r="BM200" s="188"/>
      <c r="BN200" s="188"/>
      <c r="BO200" s="188"/>
      <c r="BP200" s="188"/>
      <c r="BQ200" s="188"/>
      <c r="BR200" s="188"/>
      <c r="BS200" s="188"/>
      <c r="BT200" s="188"/>
      <c r="BU200" s="188"/>
      <c r="BV200" s="188"/>
      <c r="BW200" s="188"/>
      <c r="BX200" s="188"/>
      <c r="BY200" s="188"/>
      <c r="BZ200" s="188"/>
      <c r="CA200" s="188"/>
      <c r="CB200" s="188"/>
      <c r="CC200" s="188"/>
      <c r="CD200" s="188"/>
      <c r="CE200" s="188"/>
      <c r="CF200" s="188"/>
      <c r="CG200" s="188"/>
      <c r="CH200" s="188"/>
      <c r="CI200" s="188"/>
      <c r="CJ200" s="188"/>
      <c r="CK200" s="188"/>
      <c r="CL200" s="188"/>
      <c r="CM200" s="188"/>
      <c r="CN200" s="188"/>
      <c r="CO200" s="188"/>
      <c r="CP200" s="188"/>
      <c r="CQ200" s="188"/>
      <c r="CR200" s="188"/>
      <c r="CS200" s="188"/>
      <c r="CT200" s="188"/>
      <c r="CU200" s="188"/>
      <c r="CV200" s="188"/>
      <c r="CW200" s="188"/>
      <c r="CX200" s="188"/>
      <c r="CY200" s="188"/>
      <c r="CZ200" s="188"/>
      <c r="DA200" s="188"/>
      <c r="DB200" s="188"/>
      <c r="DC200" s="188"/>
      <c r="DD200" s="188"/>
      <c r="DE200" s="188"/>
      <c r="DF200" s="188"/>
      <c r="DG200" s="188"/>
      <c r="DH200" s="188"/>
      <c r="DI200" s="188"/>
      <c r="DJ200" s="188"/>
      <c r="DK200" s="188"/>
      <c r="DL200" s="188"/>
      <c r="DM200" s="188"/>
      <c r="DN200" s="188"/>
      <c r="DO200" s="188"/>
      <c r="DP200" s="188"/>
      <c r="DQ200" s="188"/>
      <c r="DR200" s="188"/>
      <c r="DS200" s="188"/>
      <c r="DT200" s="188"/>
      <c r="DU200" s="188"/>
    </row>
    <row r="201" spans="1:125" s="183" customFormat="1" ht="27" customHeight="1" thickBot="1" x14ac:dyDescent="0.3">
      <c r="A201" s="214" t="s">
        <v>251</v>
      </c>
      <c r="B201" s="217">
        <f>28000000-1-2752932</f>
        <v>25247067</v>
      </c>
      <c r="C201" s="213"/>
      <c r="D201" s="213"/>
      <c r="E201" s="189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  <c r="Y201" s="181"/>
      <c r="Z201" s="181"/>
      <c r="AA201" s="181"/>
      <c r="AB201" s="181"/>
      <c r="AC201" s="181"/>
      <c r="AD201" s="181"/>
      <c r="AE201" s="181"/>
      <c r="AF201" s="181"/>
      <c r="AG201" s="181"/>
      <c r="AH201" s="181"/>
      <c r="AI201" s="181"/>
      <c r="AJ201" s="181"/>
      <c r="AK201" s="181"/>
      <c r="AL201" s="181"/>
      <c r="AM201" s="392"/>
      <c r="AN201" s="393"/>
      <c r="AO201" s="393"/>
      <c r="AP201" s="394"/>
      <c r="AQ201" s="181"/>
      <c r="AR201" s="181"/>
      <c r="AS201" s="181"/>
      <c r="AT201" s="181"/>
      <c r="AU201" s="181"/>
      <c r="AV201" s="181"/>
      <c r="AW201" s="181"/>
      <c r="AX201" s="181"/>
      <c r="AY201" s="181"/>
      <c r="AZ201" s="181"/>
      <c r="BA201" s="181"/>
      <c r="BB201" s="181"/>
      <c r="BC201" s="181"/>
      <c r="BD201" s="181"/>
      <c r="BE201" s="181"/>
      <c r="BF201" s="181"/>
      <c r="BG201" s="181"/>
      <c r="BH201" s="181"/>
      <c r="BI201" s="181"/>
      <c r="BJ201" s="181"/>
      <c r="BK201" s="181"/>
      <c r="BL201" s="181"/>
      <c r="BM201" s="181"/>
      <c r="BN201" s="181"/>
      <c r="BO201" s="181"/>
      <c r="BP201" s="181"/>
      <c r="BQ201" s="181"/>
      <c r="BR201" s="181"/>
      <c r="BS201" s="181"/>
      <c r="BT201" s="181"/>
      <c r="BU201" s="181"/>
      <c r="BV201" s="181"/>
      <c r="BW201" s="181"/>
      <c r="BX201" s="181"/>
      <c r="BY201" s="181"/>
      <c r="BZ201" s="181"/>
      <c r="CA201" s="181"/>
      <c r="CB201" s="181"/>
      <c r="CC201" s="181"/>
      <c r="CD201" s="181"/>
      <c r="CE201" s="181"/>
      <c r="CF201" s="181"/>
      <c r="CG201" s="181"/>
      <c r="CH201" s="181"/>
      <c r="CI201" s="181"/>
      <c r="CJ201" s="181"/>
      <c r="CK201" s="181"/>
      <c r="CL201" s="181"/>
      <c r="CM201" s="181"/>
      <c r="CN201" s="181"/>
      <c r="CO201" s="181"/>
      <c r="CP201" s="181"/>
      <c r="CQ201" s="181"/>
      <c r="CR201" s="181"/>
      <c r="CS201" s="181"/>
      <c r="CT201" s="181"/>
      <c r="CU201" s="181"/>
      <c r="CV201" s="181"/>
      <c r="CW201" s="181"/>
      <c r="CX201" s="181"/>
      <c r="CY201" s="181"/>
      <c r="CZ201" s="181"/>
      <c r="DA201" s="181"/>
      <c r="DB201" s="181"/>
      <c r="DC201" s="181"/>
      <c r="DD201" s="181"/>
      <c r="DE201" s="181"/>
      <c r="DF201" s="181"/>
      <c r="DG201" s="181"/>
      <c r="DH201" s="181"/>
      <c r="DI201" s="181"/>
      <c r="DJ201" s="181"/>
      <c r="DK201" s="181"/>
      <c r="DL201" s="181"/>
      <c r="DM201" s="181"/>
      <c r="DN201" s="181"/>
      <c r="DO201" s="181"/>
      <c r="DP201" s="181"/>
      <c r="DQ201" s="181"/>
      <c r="DR201" s="181"/>
      <c r="DS201" s="181"/>
      <c r="DT201" s="181"/>
      <c r="DU201" s="181"/>
    </row>
    <row r="202" spans="1:125" s="183" customFormat="1" ht="27" customHeight="1" thickBot="1" x14ac:dyDescent="0.3">
      <c r="A202" s="214" t="s">
        <v>252</v>
      </c>
      <c r="B202" s="217">
        <f>4942000-4942000+4942000</f>
        <v>4942000</v>
      </c>
      <c r="C202" s="213"/>
      <c r="D202" s="213"/>
      <c r="E202" s="189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  <c r="Y202" s="181"/>
      <c r="Z202" s="181"/>
      <c r="AA202" s="181"/>
      <c r="AB202" s="181"/>
      <c r="AC202" s="181"/>
      <c r="AD202" s="181"/>
      <c r="AE202" s="181"/>
      <c r="AF202" s="181"/>
      <c r="AG202" s="181"/>
      <c r="AH202" s="181"/>
      <c r="AI202" s="181"/>
      <c r="AJ202" s="181"/>
      <c r="AK202" s="181"/>
      <c r="AL202" s="181"/>
      <c r="AM202" s="392"/>
      <c r="AN202" s="393"/>
      <c r="AO202" s="393"/>
      <c r="AP202" s="394"/>
      <c r="AQ202" s="181"/>
      <c r="AR202" s="181"/>
      <c r="AS202" s="181"/>
      <c r="AT202" s="181"/>
      <c r="AU202" s="181"/>
      <c r="AV202" s="181"/>
      <c r="AW202" s="181"/>
      <c r="AX202" s="181"/>
      <c r="AY202" s="181"/>
      <c r="AZ202" s="181"/>
      <c r="BA202" s="181"/>
      <c r="BB202" s="181"/>
      <c r="BC202" s="181"/>
      <c r="BD202" s="181"/>
      <c r="BE202" s="181"/>
      <c r="BF202" s="181"/>
      <c r="BG202" s="181"/>
      <c r="BH202" s="181"/>
      <c r="BI202" s="181"/>
      <c r="BJ202" s="181"/>
      <c r="BK202" s="181"/>
      <c r="BL202" s="181"/>
      <c r="BM202" s="181"/>
      <c r="BN202" s="181"/>
      <c r="BO202" s="181"/>
      <c r="BP202" s="181"/>
      <c r="BQ202" s="181"/>
      <c r="BR202" s="181"/>
      <c r="BS202" s="181"/>
      <c r="BT202" s="181"/>
      <c r="BU202" s="181"/>
      <c r="BV202" s="181"/>
      <c r="BW202" s="181"/>
      <c r="BX202" s="181"/>
      <c r="BY202" s="181"/>
      <c r="BZ202" s="181"/>
      <c r="CA202" s="181"/>
      <c r="CB202" s="181"/>
      <c r="CC202" s="181"/>
      <c r="CD202" s="181"/>
      <c r="CE202" s="181"/>
      <c r="CF202" s="181"/>
      <c r="CG202" s="181"/>
      <c r="CH202" s="181"/>
      <c r="CI202" s="181"/>
      <c r="CJ202" s="181"/>
      <c r="CK202" s="181"/>
      <c r="CL202" s="181"/>
      <c r="CM202" s="181"/>
      <c r="CN202" s="181"/>
      <c r="CO202" s="181"/>
      <c r="CP202" s="181"/>
      <c r="CQ202" s="181"/>
      <c r="CR202" s="181"/>
      <c r="CS202" s="181"/>
      <c r="CT202" s="181"/>
      <c r="CU202" s="181"/>
      <c r="CV202" s="181"/>
      <c r="CW202" s="181"/>
      <c r="CX202" s="181"/>
      <c r="CY202" s="181"/>
      <c r="CZ202" s="181"/>
      <c r="DA202" s="181"/>
      <c r="DB202" s="181"/>
      <c r="DC202" s="181"/>
      <c r="DD202" s="181"/>
      <c r="DE202" s="181"/>
      <c r="DF202" s="181"/>
      <c r="DG202" s="181"/>
      <c r="DH202" s="181"/>
      <c r="DI202" s="181"/>
      <c r="DJ202" s="181"/>
      <c r="DK202" s="181"/>
      <c r="DL202" s="181"/>
      <c r="DM202" s="181"/>
      <c r="DN202" s="181"/>
      <c r="DO202" s="181"/>
      <c r="DP202" s="181"/>
      <c r="DQ202" s="181"/>
      <c r="DR202" s="181"/>
      <c r="DS202" s="181"/>
      <c r="DT202" s="181"/>
      <c r="DU202" s="181"/>
    </row>
    <row r="203" spans="1:125" s="183" customFormat="1" ht="63.75" customHeight="1" thickBot="1" x14ac:dyDescent="0.3">
      <c r="A203" s="670" t="s">
        <v>476</v>
      </c>
      <c r="B203" s="222"/>
      <c r="C203" s="213">
        <v>27169000</v>
      </c>
      <c r="D203" s="213">
        <f>27169000+4064110-1562500+3098827</f>
        <v>32769437</v>
      </c>
      <c r="E203" s="189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  <c r="Y203" s="181"/>
      <c r="Z203" s="181"/>
      <c r="AA203" s="181"/>
      <c r="AB203" s="181"/>
      <c r="AC203" s="181"/>
      <c r="AD203" s="181"/>
      <c r="AE203" s="181"/>
      <c r="AF203" s="181"/>
      <c r="AG203" s="181"/>
      <c r="AH203" s="181"/>
      <c r="AI203" s="181"/>
      <c r="AJ203" s="181"/>
      <c r="AK203" s="181"/>
      <c r="AL203" s="181"/>
      <c r="AM203" s="164"/>
      <c r="AN203" s="165"/>
      <c r="AO203" s="165"/>
      <c r="AP203" s="166"/>
      <c r="AQ203" s="181"/>
      <c r="AR203" s="181"/>
      <c r="AS203" s="181"/>
      <c r="AT203" s="181"/>
      <c r="AU203" s="181"/>
      <c r="AV203" s="181"/>
      <c r="AW203" s="181"/>
      <c r="AX203" s="181"/>
      <c r="AY203" s="181"/>
      <c r="AZ203" s="181"/>
      <c r="BA203" s="181"/>
      <c r="BB203" s="181"/>
      <c r="BC203" s="181"/>
      <c r="BD203" s="181"/>
      <c r="BE203" s="181"/>
      <c r="BF203" s="181"/>
      <c r="BG203" s="181"/>
      <c r="BH203" s="181"/>
      <c r="BI203" s="181"/>
      <c r="BJ203" s="181"/>
      <c r="BK203" s="181"/>
      <c r="BL203" s="181"/>
      <c r="BM203" s="181"/>
      <c r="BN203" s="181"/>
      <c r="BO203" s="181"/>
      <c r="BP203" s="181"/>
      <c r="BQ203" s="181"/>
      <c r="BR203" s="181"/>
      <c r="BS203" s="181"/>
      <c r="BT203" s="181"/>
      <c r="BU203" s="181"/>
      <c r="BV203" s="181"/>
      <c r="BW203" s="181"/>
      <c r="BX203" s="181"/>
      <c r="BY203" s="181"/>
      <c r="BZ203" s="181"/>
      <c r="CA203" s="181"/>
      <c r="CB203" s="181"/>
      <c r="CC203" s="181"/>
      <c r="CD203" s="181"/>
      <c r="CE203" s="181"/>
      <c r="CF203" s="181"/>
      <c r="CG203" s="181"/>
      <c r="CH203" s="181"/>
      <c r="CI203" s="181"/>
      <c r="CJ203" s="181"/>
      <c r="CK203" s="181"/>
      <c r="CL203" s="181"/>
      <c r="CM203" s="181"/>
      <c r="CN203" s="181"/>
      <c r="CO203" s="181"/>
      <c r="CP203" s="181"/>
      <c r="CQ203" s="181"/>
      <c r="CR203" s="181"/>
      <c r="CS203" s="181"/>
      <c r="CT203" s="181"/>
      <c r="CU203" s="181"/>
      <c r="CV203" s="181"/>
      <c r="CW203" s="181"/>
      <c r="CX203" s="181"/>
      <c r="CY203" s="181"/>
      <c r="CZ203" s="181"/>
      <c r="DA203" s="181"/>
      <c r="DB203" s="181"/>
      <c r="DC203" s="181"/>
      <c r="DD203" s="181"/>
      <c r="DE203" s="181"/>
      <c r="DF203" s="181"/>
      <c r="DG203" s="181"/>
      <c r="DH203" s="181"/>
      <c r="DI203" s="181"/>
      <c r="DJ203" s="181"/>
      <c r="DK203" s="181"/>
      <c r="DL203" s="181"/>
      <c r="DM203" s="181"/>
      <c r="DN203" s="181"/>
      <c r="DO203" s="181"/>
      <c r="DP203" s="181"/>
      <c r="DQ203" s="181"/>
      <c r="DR203" s="181"/>
      <c r="DS203" s="181"/>
      <c r="DT203" s="181"/>
      <c r="DU203" s="181"/>
    </row>
    <row r="204" spans="1:125" s="192" customFormat="1" ht="23.25" customHeight="1" thickBot="1" x14ac:dyDescent="0.3">
      <c r="A204" s="670" t="s">
        <v>255</v>
      </c>
      <c r="B204" s="221"/>
      <c r="C204" s="213">
        <v>10000000</v>
      </c>
      <c r="D204" s="213">
        <f>SUM(B205)</f>
        <v>0</v>
      </c>
      <c r="E204" s="189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  <c r="AA204" s="190"/>
      <c r="AB204" s="190"/>
      <c r="AC204" s="190"/>
      <c r="AD204" s="190"/>
      <c r="AE204" s="190"/>
      <c r="AF204" s="190"/>
      <c r="AG204" s="190"/>
      <c r="AH204" s="190"/>
      <c r="AI204" s="190"/>
      <c r="AJ204" s="190"/>
      <c r="AK204" s="190"/>
      <c r="AL204" s="190"/>
      <c r="AM204" s="190"/>
      <c r="AN204" s="190"/>
      <c r="AO204" s="191"/>
    </row>
    <row r="205" spans="1:125" s="192" customFormat="1" ht="23.25" customHeight="1" thickBot="1" x14ac:dyDescent="0.3">
      <c r="A205" s="214" t="s">
        <v>337</v>
      </c>
      <c r="B205" s="224">
        <f>10000000+10000000-17684000-2316000</f>
        <v>0</v>
      </c>
      <c r="C205" s="216"/>
      <c r="D205" s="216"/>
      <c r="E205" s="189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1"/>
    </row>
    <row r="206" spans="1:125" s="180" customFormat="1" ht="29.25" customHeight="1" thickBot="1" x14ac:dyDescent="0.3">
      <c r="A206" s="670" t="s">
        <v>80</v>
      </c>
      <c r="B206" s="224"/>
      <c r="C206" s="213"/>
      <c r="D206" s="213">
        <f>SUM(B207:B209)</f>
        <v>20414196</v>
      </c>
      <c r="E206" s="189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  <c r="AJ206" s="178"/>
      <c r="AK206" s="178"/>
      <c r="AL206" s="178"/>
      <c r="AM206" s="178"/>
      <c r="AN206" s="178"/>
      <c r="AO206" s="178"/>
      <c r="AP206" s="178"/>
      <c r="AQ206" s="178"/>
      <c r="AR206" s="178"/>
      <c r="AS206" s="178"/>
      <c r="AT206" s="178"/>
      <c r="AU206" s="178"/>
      <c r="AV206" s="178"/>
      <c r="AW206" s="178"/>
      <c r="AX206" s="178"/>
      <c r="AY206" s="178"/>
      <c r="AZ206" s="178"/>
      <c r="BA206" s="178"/>
      <c r="BB206" s="178"/>
      <c r="BC206" s="178"/>
      <c r="BD206" s="178"/>
      <c r="BE206" s="178"/>
      <c r="BF206" s="178"/>
      <c r="BG206" s="178"/>
      <c r="BH206" s="178"/>
      <c r="BI206" s="178"/>
      <c r="BJ206" s="178"/>
      <c r="BK206" s="178"/>
      <c r="BL206" s="178"/>
      <c r="BM206" s="178"/>
      <c r="BN206" s="178"/>
      <c r="BO206" s="178"/>
      <c r="BP206" s="178"/>
      <c r="BQ206" s="178"/>
      <c r="BR206" s="178"/>
      <c r="BS206" s="178"/>
      <c r="BT206" s="178"/>
      <c r="BU206" s="178"/>
    </row>
    <row r="207" spans="1:125" s="180" customFormat="1" ht="29.25" customHeight="1" thickBot="1" x14ac:dyDescent="0.3">
      <c r="A207" s="214" t="s">
        <v>659</v>
      </c>
      <c r="B207" s="224">
        <v>15080196</v>
      </c>
      <c r="C207" s="216"/>
      <c r="D207" s="216"/>
      <c r="E207" s="189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178"/>
      <c r="AM207" s="178"/>
      <c r="AN207" s="178"/>
      <c r="AO207" s="178"/>
      <c r="AP207" s="178"/>
      <c r="AQ207" s="178"/>
      <c r="AR207" s="178"/>
      <c r="AS207" s="178"/>
      <c r="AT207" s="178"/>
      <c r="AU207" s="178"/>
      <c r="AV207" s="178"/>
      <c r="AW207" s="178"/>
      <c r="AX207" s="178"/>
      <c r="AY207" s="178"/>
      <c r="AZ207" s="178"/>
      <c r="BA207" s="178"/>
      <c r="BB207" s="178"/>
      <c r="BC207" s="178"/>
      <c r="BD207" s="178"/>
      <c r="BE207" s="178"/>
      <c r="BF207" s="178"/>
      <c r="BG207" s="178"/>
      <c r="BH207" s="178"/>
      <c r="BI207" s="178"/>
      <c r="BJ207" s="178"/>
      <c r="BK207" s="178"/>
      <c r="BL207" s="178"/>
      <c r="BM207" s="178"/>
      <c r="BN207" s="178"/>
      <c r="BO207" s="178"/>
      <c r="BP207" s="178"/>
      <c r="BQ207" s="178"/>
      <c r="BR207" s="178"/>
      <c r="BS207" s="178"/>
      <c r="BT207" s="178"/>
      <c r="BU207" s="178"/>
    </row>
    <row r="208" spans="1:125" s="180" customFormat="1" ht="21" customHeight="1" thickBot="1" x14ac:dyDescent="0.3">
      <c r="A208" s="214" t="s">
        <v>630</v>
      </c>
      <c r="B208" s="227">
        <f>2540000</f>
        <v>2540000</v>
      </c>
      <c r="C208" s="213"/>
      <c r="D208" s="446"/>
      <c r="E208" s="223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  <c r="AJ208" s="178"/>
      <c r="AK208" s="178"/>
      <c r="AL208" s="178"/>
      <c r="AM208" s="178"/>
      <c r="AN208" s="178"/>
      <c r="AO208" s="179"/>
      <c r="AP208" s="147"/>
      <c r="AQ208" s="178"/>
      <c r="AR208" s="178"/>
      <c r="AS208" s="178"/>
      <c r="AT208" s="178"/>
      <c r="AU208" s="178"/>
      <c r="AV208" s="178"/>
      <c r="AW208" s="178"/>
      <c r="AX208" s="178"/>
      <c r="AY208" s="178"/>
      <c r="AZ208" s="178"/>
      <c r="BA208" s="178"/>
      <c r="BB208" s="178"/>
      <c r="BC208" s="178"/>
      <c r="BD208" s="178"/>
      <c r="BE208" s="178"/>
      <c r="BF208" s="178"/>
      <c r="BG208" s="178"/>
      <c r="BH208" s="178"/>
      <c r="BI208" s="178"/>
      <c r="BJ208" s="178"/>
      <c r="BK208" s="178"/>
      <c r="BL208" s="178"/>
      <c r="BM208" s="178"/>
      <c r="BN208" s="178"/>
      <c r="BO208" s="178"/>
      <c r="BP208" s="178"/>
      <c r="BQ208" s="178"/>
      <c r="BR208" s="178"/>
      <c r="BS208" s="178"/>
      <c r="BT208" s="178"/>
      <c r="BU208" s="178"/>
      <c r="BV208" s="178"/>
      <c r="BW208" s="178"/>
      <c r="BX208" s="178"/>
      <c r="BY208" s="178"/>
      <c r="BZ208" s="178"/>
      <c r="CA208" s="178"/>
      <c r="CB208" s="178"/>
      <c r="CC208" s="178"/>
      <c r="CD208" s="178"/>
      <c r="CE208" s="178"/>
      <c r="CF208" s="178"/>
      <c r="CG208" s="178"/>
      <c r="CH208" s="178"/>
      <c r="CI208" s="178"/>
      <c r="CJ208" s="178"/>
      <c r="CK208" s="178"/>
      <c r="CL208" s="178"/>
      <c r="CM208" s="178"/>
      <c r="CN208" s="178"/>
      <c r="CO208" s="178"/>
      <c r="CP208" s="178"/>
      <c r="CQ208" s="178"/>
      <c r="CR208" s="178"/>
      <c r="CS208" s="178"/>
      <c r="CT208" s="178"/>
      <c r="CU208" s="178"/>
      <c r="CV208" s="178"/>
      <c r="CW208" s="178"/>
      <c r="CX208" s="178"/>
      <c r="CY208" s="178"/>
      <c r="CZ208" s="178"/>
      <c r="DA208" s="178"/>
      <c r="DB208" s="178"/>
      <c r="DC208" s="178"/>
      <c r="DD208" s="178"/>
      <c r="DE208" s="178"/>
      <c r="DF208" s="178"/>
      <c r="DG208" s="178"/>
      <c r="DH208" s="178"/>
      <c r="DI208" s="178"/>
      <c r="DJ208" s="178"/>
      <c r="DK208" s="178"/>
      <c r="DL208" s="178"/>
      <c r="DM208" s="178"/>
      <c r="DN208" s="178"/>
      <c r="DO208" s="178"/>
      <c r="DP208" s="178"/>
      <c r="DQ208" s="178"/>
      <c r="DR208" s="178"/>
      <c r="DS208" s="178"/>
      <c r="DT208" s="178"/>
      <c r="DU208" s="178"/>
    </row>
    <row r="209" spans="1:125" s="180" customFormat="1" ht="27.75" customHeight="1" thickBot="1" x14ac:dyDescent="0.3">
      <c r="A209" s="214" t="s">
        <v>450</v>
      </c>
      <c r="B209" s="227">
        <v>2794000</v>
      </c>
      <c r="C209" s="213"/>
      <c r="D209" s="213"/>
      <c r="E209" s="189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  <c r="AA209" s="178"/>
      <c r="AB209" s="178"/>
      <c r="AC209" s="178"/>
      <c r="AD209" s="178"/>
      <c r="AE209" s="178"/>
      <c r="AF209" s="178"/>
      <c r="AG209" s="178"/>
      <c r="AH209" s="178"/>
      <c r="AI209" s="178"/>
      <c r="AJ209" s="178"/>
      <c r="AK209" s="178"/>
      <c r="AL209" s="178"/>
      <c r="AM209" s="178"/>
      <c r="AN209" s="178"/>
      <c r="AO209" s="178"/>
      <c r="AP209" s="178"/>
      <c r="AQ209" s="178"/>
      <c r="AR209" s="178"/>
      <c r="AS209" s="178"/>
      <c r="AT209" s="178"/>
      <c r="AU209" s="178"/>
      <c r="AV209" s="178"/>
      <c r="AW209" s="178"/>
      <c r="AX209" s="178"/>
      <c r="AY209" s="178"/>
      <c r="AZ209" s="178"/>
      <c r="BA209" s="178"/>
      <c r="BB209" s="178"/>
      <c r="BC209" s="178"/>
      <c r="BD209" s="178"/>
      <c r="BE209" s="178"/>
      <c r="BF209" s="178"/>
      <c r="BG209" s="178"/>
      <c r="BH209" s="178"/>
      <c r="BI209" s="178"/>
      <c r="BJ209" s="178"/>
      <c r="BK209" s="178"/>
      <c r="BL209" s="178"/>
      <c r="BM209" s="178"/>
      <c r="BN209" s="178"/>
      <c r="BO209" s="178"/>
      <c r="BP209" s="178"/>
      <c r="BQ209" s="178"/>
      <c r="BR209" s="178"/>
      <c r="BS209" s="178"/>
      <c r="BT209" s="178"/>
      <c r="BU209" s="178"/>
    </row>
    <row r="210" spans="1:125" s="183" customFormat="1" ht="55.5" customHeight="1" thickBot="1" x14ac:dyDescent="0.3">
      <c r="A210" s="234" t="s">
        <v>434</v>
      </c>
      <c r="B210" s="449"/>
      <c r="C210" s="213"/>
      <c r="D210" s="213">
        <f>305978125-3810000</f>
        <v>302168125</v>
      </c>
      <c r="E210" s="189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  <c r="AA210" s="181"/>
      <c r="AB210" s="181"/>
      <c r="AC210" s="181"/>
      <c r="AD210" s="181"/>
      <c r="AE210" s="181"/>
      <c r="AF210" s="181"/>
      <c r="AG210" s="181"/>
      <c r="AH210" s="181"/>
      <c r="AI210" s="181"/>
      <c r="AJ210" s="181"/>
      <c r="AK210" s="181"/>
      <c r="AL210" s="181"/>
      <c r="AM210" s="181"/>
      <c r="AN210" s="181"/>
      <c r="AO210" s="181"/>
      <c r="AP210" s="181"/>
      <c r="AQ210" s="181"/>
      <c r="AR210" s="181"/>
      <c r="AS210" s="181"/>
      <c r="AT210" s="181"/>
      <c r="AU210" s="181"/>
      <c r="AV210" s="181"/>
      <c r="AW210" s="181"/>
      <c r="AX210" s="181"/>
      <c r="AY210" s="181"/>
      <c r="AZ210" s="181"/>
      <c r="BA210" s="181"/>
      <c r="BB210" s="181"/>
      <c r="BC210" s="181"/>
      <c r="BD210" s="181"/>
      <c r="BE210" s="181"/>
      <c r="BF210" s="181"/>
      <c r="BG210" s="181"/>
      <c r="BH210" s="181"/>
      <c r="BI210" s="181"/>
      <c r="BJ210" s="181"/>
      <c r="BK210" s="181"/>
      <c r="BL210" s="181"/>
      <c r="BM210" s="181"/>
      <c r="BN210" s="181"/>
      <c r="BO210" s="181"/>
      <c r="BP210" s="181"/>
      <c r="BQ210" s="181"/>
      <c r="BR210" s="181"/>
      <c r="BS210" s="181"/>
      <c r="BT210" s="181"/>
      <c r="BU210" s="181"/>
    </row>
    <row r="211" spans="1:125" s="183" customFormat="1" ht="38.25" customHeight="1" thickBot="1" x14ac:dyDescent="0.3">
      <c r="A211" s="234" t="s">
        <v>435</v>
      </c>
      <c r="B211" s="449"/>
      <c r="C211" s="213"/>
      <c r="D211" s="213">
        <v>4230000</v>
      </c>
      <c r="E211" s="189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1"/>
      <c r="AE211" s="181"/>
      <c r="AF211" s="181"/>
      <c r="AG211" s="181"/>
      <c r="AH211" s="181"/>
      <c r="AI211" s="181"/>
      <c r="AJ211" s="181"/>
      <c r="AK211" s="181"/>
      <c r="AL211" s="181"/>
      <c r="AM211" s="181"/>
      <c r="AN211" s="181"/>
      <c r="AO211" s="181"/>
      <c r="AP211" s="181"/>
      <c r="AQ211" s="181"/>
      <c r="AR211" s="181"/>
      <c r="AS211" s="181"/>
      <c r="AT211" s="181"/>
      <c r="AU211" s="181"/>
      <c r="AV211" s="181"/>
      <c r="AW211" s="181"/>
      <c r="AX211" s="181"/>
      <c r="AY211" s="181"/>
      <c r="AZ211" s="181"/>
      <c r="BA211" s="181"/>
      <c r="BB211" s="181"/>
      <c r="BC211" s="181"/>
      <c r="BD211" s="181"/>
      <c r="BE211" s="181"/>
      <c r="BF211" s="181"/>
      <c r="BG211" s="181"/>
      <c r="BH211" s="181"/>
      <c r="BI211" s="181"/>
      <c r="BJ211" s="181"/>
      <c r="BK211" s="181"/>
      <c r="BL211" s="181"/>
      <c r="BM211" s="181"/>
      <c r="BN211" s="181"/>
      <c r="BO211" s="181"/>
      <c r="BP211" s="181"/>
      <c r="BQ211" s="181"/>
      <c r="BR211" s="181"/>
      <c r="BS211" s="181"/>
      <c r="BT211" s="181"/>
      <c r="BU211" s="181"/>
    </row>
    <row r="212" spans="1:125" s="183" customFormat="1" ht="38.25" customHeight="1" thickBot="1" x14ac:dyDescent="0.3">
      <c r="A212" s="234" t="s">
        <v>436</v>
      </c>
      <c r="B212" s="449"/>
      <c r="C212" s="213"/>
      <c r="D212" s="213">
        <v>23876000</v>
      </c>
      <c r="E212" s="189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  <c r="AA212" s="181"/>
      <c r="AB212" s="181"/>
      <c r="AC212" s="181"/>
      <c r="AD212" s="181"/>
      <c r="AE212" s="181"/>
      <c r="AF212" s="181"/>
      <c r="AG212" s="181"/>
      <c r="AH212" s="181"/>
      <c r="AI212" s="181"/>
      <c r="AJ212" s="181"/>
      <c r="AK212" s="181"/>
      <c r="AL212" s="181"/>
      <c r="AM212" s="181"/>
      <c r="AN212" s="181"/>
      <c r="AO212" s="181"/>
      <c r="AP212" s="181"/>
      <c r="AQ212" s="181"/>
      <c r="AR212" s="181"/>
      <c r="AS212" s="181"/>
      <c r="AT212" s="181"/>
      <c r="AU212" s="181"/>
      <c r="AV212" s="181"/>
      <c r="AW212" s="181"/>
      <c r="AX212" s="181"/>
      <c r="AY212" s="181"/>
      <c r="AZ212" s="181"/>
      <c r="BA212" s="181"/>
      <c r="BB212" s="181"/>
      <c r="BC212" s="181"/>
      <c r="BD212" s="181"/>
      <c r="BE212" s="181"/>
      <c r="BF212" s="181"/>
      <c r="BG212" s="181"/>
      <c r="BH212" s="181"/>
      <c r="BI212" s="181"/>
      <c r="BJ212" s="181"/>
      <c r="BK212" s="181"/>
      <c r="BL212" s="181"/>
      <c r="BM212" s="181"/>
      <c r="BN212" s="181"/>
      <c r="BO212" s="181"/>
      <c r="BP212" s="181"/>
      <c r="BQ212" s="181"/>
      <c r="BR212" s="181"/>
      <c r="BS212" s="181"/>
      <c r="BT212" s="181"/>
      <c r="BU212" s="181"/>
    </row>
    <row r="213" spans="1:125" s="183" customFormat="1" ht="52.5" customHeight="1" thickBot="1" x14ac:dyDescent="0.3">
      <c r="A213" s="234" t="s">
        <v>437</v>
      </c>
      <c r="B213" s="449"/>
      <c r="C213" s="213"/>
      <c r="D213" s="213">
        <v>3000000</v>
      </c>
      <c r="E213" s="189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  <c r="R213" s="181"/>
      <c r="S213" s="181"/>
      <c r="T213" s="181"/>
      <c r="U213" s="181"/>
      <c r="V213" s="181"/>
      <c r="W213" s="181"/>
      <c r="X213" s="181"/>
      <c r="Y213" s="181"/>
      <c r="Z213" s="181"/>
      <c r="AA213" s="181"/>
      <c r="AB213" s="181"/>
      <c r="AC213" s="181"/>
      <c r="AD213" s="181"/>
      <c r="AE213" s="181"/>
      <c r="AF213" s="181"/>
      <c r="AG213" s="181"/>
      <c r="AH213" s="181"/>
      <c r="AI213" s="181"/>
      <c r="AJ213" s="181"/>
      <c r="AK213" s="181"/>
      <c r="AL213" s="181"/>
      <c r="AM213" s="181"/>
      <c r="AN213" s="181"/>
      <c r="AO213" s="181"/>
      <c r="AP213" s="181"/>
      <c r="AQ213" s="181"/>
      <c r="AR213" s="181"/>
      <c r="AS213" s="181"/>
      <c r="AT213" s="181"/>
      <c r="AU213" s="181"/>
      <c r="AV213" s="181"/>
      <c r="AW213" s="181"/>
      <c r="AX213" s="181"/>
      <c r="AY213" s="181"/>
      <c r="AZ213" s="181"/>
      <c r="BA213" s="181"/>
      <c r="BB213" s="181"/>
      <c r="BC213" s="181"/>
      <c r="BD213" s="181"/>
      <c r="BE213" s="181"/>
      <c r="BF213" s="181"/>
      <c r="BG213" s="181"/>
      <c r="BH213" s="181"/>
      <c r="BI213" s="181"/>
      <c r="BJ213" s="181"/>
      <c r="BK213" s="181"/>
      <c r="BL213" s="181"/>
      <c r="BM213" s="181"/>
      <c r="BN213" s="181"/>
      <c r="BO213" s="181"/>
      <c r="BP213" s="181"/>
      <c r="BQ213" s="181"/>
      <c r="BR213" s="181"/>
      <c r="BS213" s="181"/>
      <c r="BT213" s="181"/>
      <c r="BU213" s="181"/>
    </row>
    <row r="214" spans="1:125" s="183" customFormat="1" ht="34.5" customHeight="1" thickBot="1" x14ac:dyDescent="0.3">
      <c r="A214" s="234" t="s">
        <v>473</v>
      </c>
      <c r="B214" s="449"/>
      <c r="C214" s="213"/>
      <c r="D214" s="446">
        <v>6000000</v>
      </c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  <c r="AA214" s="181"/>
      <c r="AB214" s="181"/>
      <c r="AC214" s="181"/>
      <c r="AD214" s="181"/>
      <c r="AE214" s="181"/>
      <c r="AF214" s="181"/>
      <c r="AG214" s="181"/>
      <c r="AH214" s="181"/>
      <c r="AI214" s="181"/>
      <c r="AJ214" s="181"/>
      <c r="AK214" s="181"/>
      <c r="AL214" s="181"/>
      <c r="AM214" s="181"/>
      <c r="AN214" s="181"/>
      <c r="AO214" s="181"/>
      <c r="AP214" s="181"/>
      <c r="AQ214" s="181"/>
      <c r="AR214" s="181"/>
      <c r="AS214" s="181"/>
      <c r="AT214" s="181"/>
      <c r="AU214" s="181"/>
      <c r="AV214" s="181"/>
      <c r="AW214" s="181"/>
      <c r="AX214" s="181"/>
      <c r="AY214" s="181"/>
      <c r="AZ214" s="181"/>
      <c r="BA214" s="181"/>
      <c r="BB214" s="181"/>
      <c r="BC214" s="181"/>
      <c r="BD214" s="181"/>
      <c r="BE214" s="181"/>
      <c r="BF214" s="181"/>
      <c r="BG214" s="181"/>
      <c r="BH214" s="181"/>
      <c r="BI214" s="181"/>
      <c r="BJ214" s="181"/>
      <c r="BK214" s="181"/>
      <c r="BL214" s="181"/>
      <c r="BM214" s="181"/>
      <c r="BN214" s="181"/>
      <c r="BO214" s="181"/>
      <c r="BP214" s="181"/>
      <c r="BQ214" s="181"/>
      <c r="BR214" s="181"/>
      <c r="BS214" s="181"/>
      <c r="BT214" s="181"/>
      <c r="BU214" s="181"/>
    </row>
    <row r="215" spans="1:125" s="183" customFormat="1" ht="32.25" customHeight="1" thickBot="1" x14ac:dyDescent="0.3">
      <c r="A215" s="234" t="s">
        <v>642</v>
      </c>
      <c r="B215" s="449"/>
      <c r="C215" s="213"/>
      <c r="D215" s="446">
        <v>2897368</v>
      </c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  <c r="R215" s="181"/>
      <c r="S215" s="181"/>
      <c r="T215" s="181"/>
      <c r="U215" s="181"/>
      <c r="V215" s="181"/>
      <c r="W215" s="181"/>
      <c r="X215" s="181"/>
      <c r="Y215" s="181"/>
      <c r="Z215" s="181"/>
      <c r="AA215" s="181"/>
      <c r="AB215" s="181"/>
      <c r="AC215" s="181"/>
      <c r="AD215" s="181"/>
      <c r="AE215" s="181"/>
      <c r="AF215" s="181"/>
      <c r="AG215" s="181"/>
      <c r="AH215" s="181"/>
      <c r="AI215" s="181"/>
      <c r="AJ215" s="181"/>
      <c r="AK215" s="181"/>
      <c r="AL215" s="181"/>
      <c r="AM215" s="181"/>
      <c r="AN215" s="181"/>
      <c r="AO215" s="181"/>
      <c r="AP215" s="181"/>
      <c r="AQ215" s="181"/>
      <c r="AR215" s="181"/>
      <c r="AS215" s="181"/>
      <c r="AT215" s="181"/>
      <c r="AU215" s="181"/>
      <c r="AV215" s="181"/>
      <c r="AW215" s="181"/>
      <c r="AX215" s="181"/>
      <c r="AY215" s="181"/>
      <c r="AZ215" s="181"/>
      <c r="BA215" s="181"/>
      <c r="BB215" s="181"/>
      <c r="BC215" s="181"/>
      <c r="BD215" s="181"/>
      <c r="BE215" s="181"/>
      <c r="BF215" s="181"/>
      <c r="BG215" s="181"/>
      <c r="BH215" s="181"/>
      <c r="BI215" s="181"/>
      <c r="BJ215" s="181"/>
      <c r="BK215" s="181"/>
      <c r="BL215" s="181"/>
      <c r="BM215" s="181"/>
      <c r="BN215" s="181"/>
      <c r="BO215" s="181"/>
      <c r="BP215" s="181"/>
      <c r="BQ215" s="181"/>
      <c r="BR215" s="181"/>
      <c r="BS215" s="181"/>
      <c r="BT215" s="181"/>
      <c r="BU215" s="181"/>
    </row>
    <row r="216" spans="1:125" s="183" customFormat="1" ht="36.75" customHeight="1" thickBot="1" x14ac:dyDescent="0.3">
      <c r="A216" s="234" t="s">
        <v>472</v>
      </c>
      <c r="B216" s="449"/>
      <c r="C216" s="213"/>
      <c r="D216" s="446">
        <v>3850000</v>
      </c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  <c r="R216" s="181"/>
      <c r="S216" s="181"/>
      <c r="T216" s="181"/>
      <c r="U216" s="181"/>
      <c r="V216" s="181"/>
      <c r="W216" s="181"/>
      <c r="X216" s="181"/>
      <c r="Y216" s="181"/>
      <c r="Z216" s="181"/>
      <c r="AA216" s="181"/>
      <c r="AB216" s="181"/>
      <c r="AC216" s="181"/>
      <c r="AD216" s="181"/>
      <c r="AE216" s="181"/>
      <c r="AF216" s="181"/>
      <c r="AG216" s="181"/>
      <c r="AH216" s="181"/>
      <c r="AI216" s="181"/>
      <c r="AJ216" s="181"/>
      <c r="AK216" s="181"/>
      <c r="AL216" s="181"/>
      <c r="AM216" s="181"/>
      <c r="AN216" s="181"/>
      <c r="AO216" s="181"/>
      <c r="AP216" s="181"/>
      <c r="AQ216" s="181"/>
      <c r="AR216" s="181"/>
      <c r="AS216" s="181"/>
      <c r="AT216" s="181"/>
      <c r="AU216" s="181"/>
      <c r="AV216" s="181"/>
      <c r="AW216" s="181"/>
      <c r="AX216" s="181"/>
      <c r="AY216" s="181"/>
      <c r="AZ216" s="181"/>
      <c r="BA216" s="181"/>
      <c r="BB216" s="181"/>
      <c r="BC216" s="181"/>
      <c r="BD216" s="181"/>
      <c r="BE216" s="181"/>
      <c r="BF216" s="181"/>
      <c r="BG216" s="181"/>
      <c r="BH216" s="181"/>
      <c r="BI216" s="181"/>
      <c r="BJ216" s="181"/>
      <c r="BK216" s="181"/>
      <c r="BL216" s="181"/>
      <c r="BM216" s="181"/>
      <c r="BN216" s="181"/>
      <c r="BO216" s="181"/>
      <c r="BP216" s="181"/>
      <c r="BQ216" s="181"/>
      <c r="BR216" s="181"/>
      <c r="BS216" s="181"/>
      <c r="BT216" s="181"/>
      <c r="BU216" s="181"/>
    </row>
    <row r="217" spans="1:125" s="183" customFormat="1" ht="35.25" customHeight="1" thickBot="1" x14ac:dyDescent="0.3">
      <c r="A217" s="670" t="s">
        <v>439</v>
      </c>
      <c r="B217" s="671"/>
      <c r="C217" s="213"/>
      <c r="D217" s="213">
        <v>10000000</v>
      </c>
      <c r="E217" s="189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  <c r="X217" s="181"/>
      <c r="Y217" s="181"/>
      <c r="Z217" s="181"/>
      <c r="AA217" s="181"/>
      <c r="AB217" s="181"/>
      <c r="AC217" s="181"/>
      <c r="AD217" s="181"/>
      <c r="AE217" s="181"/>
      <c r="AF217" s="181"/>
      <c r="AG217" s="181"/>
      <c r="AH217" s="181"/>
      <c r="AI217" s="181"/>
      <c r="AJ217" s="181"/>
      <c r="AK217" s="181"/>
      <c r="AL217" s="181"/>
      <c r="AM217" s="181"/>
      <c r="AN217" s="181"/>
      <c r="AO217" s="181"/>
      <c r="AP217" s="181"/>
      <c r="AQ217" s="181"/>
      <c r="AR217" s="181"/>
      <c r="AS217" s="181"/>
      <c r="AT217" s="181"/>
      <c r="AU217" s="181"/>
      <c r="AV217" s="181"/>
      <c r="AW217" s="181"/>
      <c r="AX217" s="181"/>
      <c r="AY217" s="181"/>
      <c r="AZ217" s="181"/>
      <c r="BA217" s="181"/>
      <c r="BB217" s="181"/>
      <c r="BC217" s="181"/>
      <c r="BD217" s="181"/>
      <c r="BE217" s="181"/>
      <c r="BF217" s="181"/>
      <c r="BG217" s="181"/>
      <c r="BH217" s="181"/>
      <c r="BI217" s="181"/>
      <c r="BJ217" s="181"/>
      <c r="BK217" s="181"/>
      <c r="BL217" s="181"/>
      <c r="BM217" s="181"/>
      <c r="BN217" s="181"/>
      <c r="BO217" s="181"/>
      <c r="BP217" s="181"/>
      <c r="BQ217" s="181"/>
      <c r="BR217" s="181"/>
      <c r="BS217" s="181"/>
      <c r="BT217" s="181"/>
      <c r="BU217" s="181"/>
    </row>
    <row r="218" spans="1:125" s="183" customFormat="1" ht="26.25" customHeight="1" thickBot="1" x14ac:dyDescent="0.3">
      <c r="A218" s="670" t="s">
        <v>327</v>
      </c>
      <c r="B218" s="222"/>
      <c r="C218" s="213"/>
      <c r="D218" s="454">
        <v>27400000</v>
      </c>
      <c r="E218" s="189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  <c r="X218" s="181"/>
      <c r="Y218" s="181"/>
      <c r="Z218" s="181"/>
      <c r="AA218" s="181"/>
      <c r="AB218" s="181"/>
      <c r="AC218" s="181"/>
      <c r="AD218" s="181"/>
      <c r="AE218" s="181"/>
      <c r="AF218" s="181"/>
      <c r="AG218" s="181"/>
      <c r="AH218" s="181"/>
      <c r="AI218" s="181"/>
      <c r="AJ218" s="181"/>
      <c r="AK218" s="181"/>
      <c r="AL218" s="181"/>
      <c r="AM218" s="181"/>
      <c r="AN218" s="182"/>
    </row>
    <row r="219" spans="1:125" s="183" customFormat="1" ht="26.25" customHeight="1" thickBot="1" x14ac:dyDescent="0.3">
      <c r="A219" s="214" t="s">
        <v>254</v>
      </c>
      <c r="B219" s="217">
        <v>27400000</v>
      </c>
      <c r="C219" s="213"/>
      <c r="D219" s="482"/>
      <c r="E219" s="189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  <c r="W219" s="181"/>
      <c r="X219" s="181"/>
      <c r="Y219" s="181"/>
      <c r="Z219" s="181"/>
      <c r="AA219" s="181"/>
      <c r="AB219" s="181"/>
      <c r="AC219" s="181"/>
      <c r="AD219" s="181"/>
      <c r="AE219" s="181"/>
      <c r="AF219" s="181"/>
      <c r="AG219" s="181"/>
      <c r="AH219" s="181"/>
      <c r="AI219" s="181"/>
      <c r="AJ219" s="181"/>
      <c r="AK219" s="181"/>
      <c r="AL219" s="181"/>
      <c r="AM219" s="181"/>
      <c r="AN219" s="182"/>
    </row>
    <row r="220" spans="1:125" s="202" customFormat="1" ht="66.75" customHeight="1" thickBot="1" x14ac:dyDescent="0.35">
      <c r="A220" s="368" t="s">
        <v>248</v>
      </c>
      <c r="B220" s="395"/>
      <c r="C220" s="396" t="s">
        <v>312</v>
      </c>
      <c r="D220" s="447" t="s">
        <v>416</v>
      </c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200"/>
      <c r="AF220" s="200"/>
      <c r="AG220" s="200"/>
      <c r="AH220" s="200"/>
      <c r="AI220" s="200"/>
      <c r="AJ220" s="200"/>
      <c r="AK220" s="200"/>
      <c r="AL220" s="200"/>
      <c r="AM220" s="200"/>
      <c r="AN220" s="200"/>
      <c r="AO220" s="201"/>
    </row>
    <row r="221" spans="1:125" s="183" customFormat="1" ht="32.25" customHeight="1" thickBot="1" x14ac:dyDescent="0.3">
      <c r="A221" s="794" t="s">
        <v>266</v>
      </c>
      <c r="B221" s="795"/>
      <c r="C221" s="213"/>
      <c r="D221" s="213">
        <v>200000</v>
      </c>
      <c r="E221" s="189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  <c r="AA221" s="181"/>
      <c r="AB221" s="181"/>
      <c r="AC221" s="181"/>
      <c r="AD221" s="181"/>
      <c r="AE221" s="181"/>
      <c r="AF221" s="181"/>
      <c r="AG221" s="181"/>
      <c r="AH221" s="181"/>
      <c r="AI221" s="181"/>
      <c r="AJ221" s="181"/>
      <c r="AK221" s="181"/>
      <c r="AL221" s="181"/>
      <c r="AM221" s="182"/>
      <c r="AP221" s="148"/>
      <c r="AQ221" s="181"/>
      <c r="AR221" s="181"/>
      <c r="AS221" s="181"/>
      <c r="AT221" s="181"/>
      <c r="AU221" s="181"/>
      <c r="AV221" s="181"/>
      <c r="AW221" s="181"/>
      <c r="AX221" s="181"/>
      <c r="AY221" s="181"/>
      <c r="AZ221" s="181"/>
      <c r="BA221" s="181"/>
      <c r="BB221" s="181"/>
      <c r="BC221" s="181"/>
      <c r="BD221" s="181"/>
      <c r="BE221" s="181"/>
      <c r="BF221" s="181"/>
      <c r="BG221" s="181"/>
      <c r="BH221" s="181"/>
      <c r="BI221" s="181"/>
      <c r="BJ221" s="181"/>
      <c r="BK221" s="181"/>
      <c r="BL221" s="181"/>
      <c r="BM221" s="181"/>
      <c r="BN221" s="181"/>
      <c r="BO221" s="181"/>
      <c r="BP221" s="181"/>
      <c r="BQ221" s="181"/>
      <c r="BR221" s="181"/>
      <c r="BS221" s="181"/>
      <c r="BT221" s="181"/>
      <c r="BU221" s="181"/>
      <c r="BV221" s="181"/>
      <c r="BW221" s="181"/>
      <c r="BX221" s="181"/>
      <c r="BY221" s="181"/>
      <c r="BZ221" s="181"/>
      <c r="CA221" s="181"/>
      <c r="CB221" s="181"/>
      <c r="CC221" s="181"/>
      <c r="CD221" s="181"/>
      <c r="CE221" s="181"/>
      <c r="CF221" s="181"/>
      <c r="CG221" s="181"/>
      <c r="CH221" s="181"/>
      <c r="CI221" s="181"/>
      <c r="CJ221" s="181"/>
      <c r="CK221" s="181"/>
      <c r="CL221" s="181"/>
      <c r="CM221" s="181"/>
      <c r="CN221" s="181"/>
      <c r="CO221" s="181"/>
      <c r="CP221" s="181"/>
      <c r="CQ221" s="181"/>
      <c r="CR221" s="181"/>
      <c r="CS221" s="181"/>
      <c r="CT221" s="181"/>
      <c r="CU221" s="181"/>
      <c r="CV221" s="181"/>
      <c r="CW221" s="181"/>
      <c r="CX221" s="181"/>
      <c r="CY221" s="181"/>
      <c r="CZ221" s="181"/>
      <c r="DA221" s="181"/>
      <c r="DB221" s="181"/>
      <c r="DC221" s="181"/>
      <c r="DD221" s="181"/>
      <c r="DE221" s="181"/>
      <c r="DF221" s="181"/>
      <c r="DG221" s="181"/>
      <c r="DH221" s="181"/>
      <c r="DI221" s="181"/>
      <c r="DJ221" s="181"/>
      <c r="DK221" s="181"/>
      <c r="DL221" s="181"/>
      <c r="DM221" s="181"/>
      <c r="DN221" s="181"/>
      <c r="DO221" s="181"/>
      <c r="DP221" s="181"/>
      <c r="DQ221" s="181"/>
      <c r="DR221" s="181"/>
      <c r="DS221" s="181"/>
      <c r="DT221" s="181"/>
      <c r="DU221" s="181"/>
    </row>
    <row r="222" spans="1:125" s="183" customFormat="1" ht="42" customHeight="1" thickBot="1" x14ac:dyDescent="0.3">
      <c r="A222" s="670" t="s">
        <v>432</v>
      </c>
      <c r="B222" s="221"/>
      <c r="C222" s="213"/>
      <c r="D222" s="213">
        <f>11124118-2583543</f>
        <v>8540575</v>
      </c>
      <c r="E222" s="189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/>
      <c r="AM222" s="181"/>
      <c r="AN222" s="181"/>
      <c r="AO222" s="181"/>
      <c r="AP222" s="181"/>
      <c r="AQ222" s="181"/>
      <c r="AR222" s="181"/>
      <c r="AS222" s="181"/>
      <c r="AT222" s="181"/>
      <c r="AU222" s="181"/>
      <c r="AV222" s="181"/>
      <c r="AW222" s="181"/>
      <c r="AX222" s="181"/>
      <c r="AY222" s="181"/>
      <c r="AZ222" s="181"/>
      <c r="BA222" s="181"/>
      <c r="BB222" s="181"/>
      <c r="BC222" s="181"/>
      <c r="BD222" s="181"/>
      <c r="BE222" s="181"/>
      <c r="BF222" s="181"/>
      <c r="BG222" s="181"/>
      <c r="BH222" s="181"/>
      <c r="BI222" s="181"/>
      <c r="BJ222" s="181"/>
      <c r="BK222" s="181"/>
      <c r="BL222" s="181"/>
      <c r="BM222" s="181"/>
      <c r="BN222" s="181"/>
      <c r="BO222" s="181"/>
      <c r="BP222" s="181"/>
      <c r="BQ222" s="181"/>
      <c r="BR222" s="181"/>
      <c r="BS222" s="181"/>
      <c r="BT222" s="181"/>
      <c r="BU222" s="181"/>
    </row>
    <row r="223" spans="1:125" s="183" customFormat="1" ht="43.5" customHeight="1" thickBot="1" x14ac:dyDescent="0.3">
      <c r="A223" s="234" t="s">
        <v>644</v>
      </c>
      <c r="B223" s="449"/>
      <c r="C223" s="213"/>
      <c r="D223" s="446">
        <v>3000000</v>
      </c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  <c r="R223" s="181"/>
      <c r="S223" s="181"/>
      <c r="T223" s="181"/>
      <c r="U223" s="181"/>
      <c r="V223" s="181"/>
      <c r="W223" s="181"/>
      <c r="X223" s="181"/>
      <c r="Y223" s="181"/>
      <c r="Z223" s="181"/>
      <c r="AA223" s="181"/>
      <c r="AB223" s="181"/>
      <c r="AC223" s="181"/>
      <c r="AD223" s="181"/>
      <c r="AE223" s="181"/>
      <c r="AF223" s="181"/>
      <c r="AG223" s="181"/>
      <c r="AH223" s="181"/>
      <c r="AI223" s="181"/>
      <c r="AJ223" s="181"/>
      <c r="AK223" s="181"/>
      <c r="AL223" s="181"/>
      <c r="AM223" s="181"/>
      <c r="AN223" s="181"/>
      <c r="AO223" s="181"/>
      <c r="AP223" s="181"/>
      <c r="AQ223" s="181"/>
      <c r="AR223" s="181"/>
      <c r="AS223" s="181"/>
      <c r="AT223" s="181"/>
      <c r="AU223" s="181"/>
      <c r="AV223" s="181"/>
      <c r="AW223" s="181"/>
      <c r="AX223" s="181"/>
      <c r="AY223" s="181"/>
      <c r="AZ223" s="181"/>
      <c r="BA223" s="181"/>
      <c r="BB223" s="181"/>
      <c r="BC223" s="181"/>
      <c r="BD223" s="181"/>
      <c r="BE223" s="181"/>
      <c r="BF223" s="181"/>
      <c r="BG223" s="181"/>
      <c r="BH223" s="181"/>
      <c r="BI223" s="181"/>
      <c r="BJ223" s="181"/>
      <c r="BK223" s="181"/>
      <c r="BL223" s="181"/>
      <c r="BM223" s="181"/>
      <c r="BN223" s="181"/>
      <c r="BO223" s="181"/>
      <c r="BP223" s="181"/>
      <c r="BQ223" s="181"/>
      <c r="BR223" s="181"/>
      <c r="BS223" s="181"/>
      <c r="BT223" s="181"/>
      <c r="BU223" s="181"/>
    </row>
    <row r="224" spans="1:125" s="183" customFormat="1" ht="43.5" customHeight="1" thickBot="1" x14ac:dyDescent="0.3">
      <c r="A224" s="234" t="s">
        <v>645</v>
      </c>
      <c r="B224" s="449"/>
      <c r="C224" s="213"/>
      <c r="D224" s="446">
        <v>3000000</v>
      </c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  <c r="AA224" s="181"/>
      <c r="AB224" s="181"/>
      <c r="AC224" s="181"/>
      <c r="AD224" s="181"/>
      <c r="AE224" s="181"/>
      <c r="AF224" s="181"/>
      <c r="AG224" s="181"/>
      <c r="AH224" s="181"/>
      <c r="AI224" s="181"/>
      <c r="AJ224" s="181"/>
      <c r="AK224" s="181"/>
      <c r="AL224" s="181"/>
      <c r="AM224" s="181"/>
      <c r="AN224" s="181"/>
      <c r="AO224" s="181"/>
      <c r="AP224" s="181"/>
      <c r="AQ224" s="181"/>
      <c r="AR224" s="181"/>
      <c r="AS224" s="181"/>
      <c r="AT224" s="181"/>
      <c r="AU224" s="181"/>
      <c r="AV224" s="181"/>
      <c r="AW224" s="181"/>
      <c r="AX224" s="181"/>
      <c r="AY224" s="181"/>
      <c r="AZ224" s="181"/>
      <c r="BA224" s="181"/>
      <c r="BB224" s="181"/>
      <c r="BC224" s="181"/>
      <c r="BD224" s="181"/>
      <c r="BE224" s="181"/>
      <c r="BF224" s="181"/>
      <c r="BG224" s="181"/>
      <c r="BH224" s="181"/>
      <c r="BI224" s="181"/>
      <c r="BJ224" s="181"/>
      <c r="BK224" s="181"/>
      <c r="BL224" s="181"/>
      <c r="BM224" s="181"/>
      <c r="BN224" s="181"/>
      <c r="BO224" s="181"/>
      <c r="BP224" s="181"/>
      <c r="BQ224" s="181"/>
      <c r="BR224" s="181"/>
      <c r="BS224" s="181"/>
      <c r="BT224" s="181"/>
      <c r="BU224" s="181"/>
    </row>
    <row r="225" spans="1:125" s="183" customFormat="1" ht="56.25" customHeight="1" thickBot="1" x14ac:dyDescent="0.3">
      <c r="A225" s="670" t="s">
        <v>430</v>
      </c>
      <c r="B225" s="221"/>
      <c r="C225" s="213"/>
      <c r="D225" s="213">
        <v>9000000</v>
      </c>
      <c r="E225" s="189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  <c r="R225" s="181"/>
      <c r="S225" s="181"/>
      <c r="T225" s="181"/>
      <c r="U225" s="181"/>
      <c r="V225" s="181"/>
      <c r="W225" s="181"/>
      <c r="X225" s="181"/>
      <c r="Y225" s="181"/>
      <c r="Z225" s="181"/>
      <c r="AA225" s="181"/>
      <c r="AB225" s="181"/>
      <c r="AC225" s="181"/>
      <c r="AD225" s="181"/>
      <c r="AE225" s="181"/>
      <c r="AF225" s="181"/>
      <c r="AG225" s="181"/>
      <c r="AH225" s="181"/>
      <c r="AI225" s="181"/>
      <c r="AJ225" s="181"/>
      <c r="AK225" s="181"/>
      <c r="AL225" s="181"/>
      <c r="AM225" s="181"/>
      <c r="AN225" s="181"/>
      <c r="AO225" s="181"/>
      <c r="AP225" s="181"/>
      <c r="AQ225" s="181"/>
      <c r="AR225" s="181"/>
      <c r="AS225" s="181"/>
      <c r="AT225" s="181"/>
      <c r="AU225" s="181"/>
      <c r="AV225" s="181"/>
      <c r="AW225" s="181"/>
      <c r="AX225" s="181"/>
      <c r="AY225" s="181"/>
      <c r="AZ225" s="181"/>
      <c r="BA225" s="181"/>
      <c r="BB225" s="181"/>
      <c r="BC225" s="181"/>
      <c r="BD225" s="181"/>
      <c r="BE225" s="181"/>
      <c r="BF225" s="181"/>
      <c r="BG225" s="181"/>
      <c r="BH225" s="181"/>
      <c r="BI225" s="181"/>
      <c r="BJ225" s="181"/>
      <c r="BK225" s="181"/>
      <c r="BL225" s="181"/>
      <c r="BM225" s="181"/>
      <c r="BN225" s="181"/>
      <c r="BO225" s="181"/>
      <c r="BP225" s="181"/>
      <c r="BQ225" s="181"/>
      <c r="BR225" s="181"/>
      <c r="BS225" s="181"/>
      <c r="BT225" s="181"/>
      <c r="BU225" s="181"/>
    </row>
    <row r="226" spans="1:125" s="187" customFormat="1" ht="31.5" customHeight="1" thickBot="1" x14ac:dyDescent="0.35">
      <c r="A226" s="400" t="s">
        <v>325</v>
      </c>
      <c r="B226" s="401"/>
      <c r="C226" s="402">
        <f>SUM(C193:C205)</f>
        <v>89207000</v>
      </c>
      <c r="D226" s="402">
        <f>SUM(D193:D225)</f>
        <v>505535768</v>
      </c>
      <c r="E226" s="129"/>
      <c r="F226" s="129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  <c r="R226" s="185"/>
      <c r="S226" s="185"/>
      <c r="T226" s="185"/>
      <c r="U226" s="185"/>
      <c r="V226" s="185"/>
      <c r="W226" s="185"/>
      <c r="X226" s="185"/>
      <c r="Y226" s="185"/>
      <c r="Z226" s="185"/>
      <c r="AA226" s="185"/>
      <c r="AB226" s="185"/>
      <c r="AC226" s="185"/>
      <c r="AD226" s="185"/>
      <c r="AE226" s="185"/>
      <c r="AF226" s="185"/>
      <c r="AG226" s="185"/>
      <c r="AH226" s="185"/>
      <c r="AI226" s="185"/>
      <c r="AJ226" s="185"/>
      <c r="AK226" s="185"/>
      <c r="AL226" s="185"/>
      <c r="AM226" s="185"/>
      <c r="AN226" s="185"/>
      <c r="AO226" s="186"/>
    </row>
    <row r="227" spans="1:125" s="187" customFormat="1" ht="31.5" customHeight="1" thickBot="1" x14ac:dyDescent="0.35">
      <c r="A227" s="208"/>
      <c r="B227" s="210"/>
      <c r="C227" s="209"/>
      <c r="D227" s="456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  <c r="R227" s="185"/>
      <c r="S227" s="185"/>
      <c r="T227" s="185"/>
      <c r="U227" s="185"/>
      <c r="V227" s="185"/>
      <c r="W227" s="185"/>
      <c r="X227" s="185"/>
      <c r="Y227" s="185"/>
      <c r="Z227" s="185"/>
      <c r="AA227" s="185"/>
      <c r="AB227" s="185"/>
      <c r="AC227" s="185"/>
      <c r="AD227" s="185"/>
      <c r="AE227" s="185"/>
      <c r="AF227" s="185"/>
      <c r="AG227" s="185"/>
      <c r="AH227" s="185"/>
      <c r="AI227" s="185"/>
      <c r="AJ227" s="185"/>
      <c r="AK227" s="185"/>
      <c r="AL227" s="185"/>
      <c r="AM227" s="185"/>
      <c r="AN227" s="185"/>
      <c r="AO227" s="186"/>
    </row>
    <row r="228" spans="1:125" s="202" customFormat="1" ht="33" customHeight="1" thickBot="1" x14ac:dyDescent="0.35">
      <c r="A228" s="397" t="s">
        <v>326</v>
      </c>
      <c r="B228" s="398"/>
      <c r="C228" s="403"/>
      <c r="D228" s="403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200"/>
      <c r="U228" s="200"/>
      <c r="V228" s="200"/>
      <c r="W228" s="200"/>
      <c r="X228" s="200"/>
      <c r="Y228" s="200"/>
      <c r="Z228" s="200"/>
      <c r="AA228" s="200"/>
      <c r="AB228" s="200"/>
      <c r="AC228" s="200"/>
      <c r="AD228" s="200"/>
      <c r="AE228" s="200"/>
      <c r="AF228" s="200"/>
      <c r="AG228" s="200"/>
      <c r="AH228" s="200"/>
      <c r="AI228" s="200"/>
      <c r="AJ228" s="200"/>
      <c r="AK228" s="200"/>
      <c r="AL228" s="200"/>
      <c r="AM228" s="200"/>
      <c r="AN228" s="200"/>
      <c r="AO228" s="201"/>
    </row>
    <row r="229" spans="1:125" s="226" customFormat="1" ht="55.5" customHeight="1" thickBot="1" x14ac:dyDescent="0.3">
      <c r="A229" s="798" t="s">
        <v>290</v>
      </c>
      <c r="B229" s="799"/>
      <c r="C229" s="453">
        <v>24406000</v>
      </c>
      <c r="D229" s="453">
        <f>SUM(B230:B231)</f>
        <v>23693055</v>
      </c>
      <c r="E229" s="189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  <c r="Z229" s="188"/>
      <c r="AA229" s="188"/>
      <c r="AB229" s="188"/>
      <c r="AC229" s="188"/>
      <c r="AD229" s="188"/>
      <c r="AE229" s="188"/>
      <c r="AF229" s="188"/>
      <c r="AG229" s="188"/>
      <c r="AH229" s="188"/>
      <c r="AI229" s="188"/>
      <c r="AJ229" s="188"/>
      <c r="AK229" s="188"/>
      <c r="AL229" s="188"/>
      <c r="AM229" s="225"/>
      <c r="AP229" s="159"/>
      <c r="AQ229" s="188"/>
      <c r="AR229" s="188"/>
      <c r="AS229" s="188"/>
      <c r="AT229" s="188"/>
      <c r="AU229" s="188"/>
      <c r="AV229" s="188"/>
      <c r="AW229" s="188"/>
      <c r="AX229" s="188"/>
      <c r="AY229" s="188"/>
      <c r="AZ229" s="188"/>
      <c r="BA229" s="188"/>
      <c r="BB229" s="188"/>
      <c r="BC229" s="188"/>
      <c r="BD229" s="188"/>
      <c r="BE229" s="188"/>
      <c r="BF229" s="188"/>
      <c r="BG229" s="188"/>
      <c r="BH229" s="188"/>
      <c r="BI229" s="188"/>
      <c r="BJ229" s="188"/>
      <c r="BK229" s="188"/>
      <c r="BL229" s="188"/>
      <c r="BM229" s="188"/>
      <c r="BN229" s="188"/>
      <c r="BO229" s="188"/>
      <c r="BP229" s="188"/>
      <c r="BQ229" s="188"/>
      <c r="BR229" s="188"/>
      <c r="BS229" s="188"/>
      <c r="BT229" s="188"/>
      <c r="BU229" s="188"/>
      <c r="BV229" s="188"/>
      <c r="BW229" s="188"/>
      <c r="BX229" s="188"/>
      <c r="BY229" s="188"/>
      <c r="BZ229" s="188"/>
      <c r="CA229" s="188"/>
      <c r="CB229" s="188"/>
      <c r="CC229" s="188"/>
      <c r="CD229" s="188"/>
      <c r="CE229" s="188"/>
      <c r="CF229" s="188"/>
      <c r="CG229" s="188"/>
      <c r="CH229" s="188"/>
      <c r="CI229" s="188"/>
      <c r="CJ229" s="188"/>
      <c r="CK229" s="188"/>
      <c r="CL229" s="188"/>
      <c r="CM229" s="188"/>
      <c r="CN229" s="188"/>
      <c r="CO229" s="188"/>
      <c r="CP229" s="188"/>
      <c r="CQ229" s="188"/>
      <c r="CR229" s="188"/>
      <c r="CS229" s="188"/>
      <c r="CT229" s="188"/>
      <c r="CU229" s="188"/>
      <c r="CV229" s="188"/>
      <c r="CW229" s="188"/>
      <c r="CX229" s="188"/>
      <c r="CY229" s="188"/>
      <c r="CZ229" s="188"/>
      <c r="DA229" s="188"/>
      <c r="DB229" s="188"/>
      <c r="DC229" s="188"/>
      <c r="DD229" s="188"/>
      <c r="DE229" s="188"/>
      <c r="DF229" s="188"/>
      <c r="DG229" s="188"/>
      <c r="DH229" s="188"/>
      <c r="DI229" s="188"/>
      <c r="DJ229" s="188"/>
      <c r="DK229" s="188"/>
      <c r="DL229" s="188"/>
      <c r="DM229" s="188"/>
      <c r="DN229" s="188"/>
      <c r="DO229" s="188"/>
      <c r="DP229" s="188"/>
      <c r="DQ229" s="188"/>
      <c r="DR229" s="188"/>
      <c r="DS229" s="188"/>
      <c r="DT229" s="188"/>
      <c r="DU229" s="188"/>
    </row>
    <row r="230" spans="1:125" s="183" customFormat="1" ht="24" customHeight="1" thickBot="1" x14ac:dyDescent="0.3">
      <c r="A230" s="214" t="s">
        <v>251</v>
      </c>
      <c r="B230" s="217">
        <f>20606000-337-712608</f>
        <v>19893055</v>
      </c>
      <c r="C230" s="213"/>
      <c r="D230" s="213"/>
      <c r="E230" s="189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  <c r="AA230" s="181"/>
      <c r="AB230" s="181"/>
      <c r="AC230" s="181"/>
      <c r="AD230" s="181"/>
      <c r="AE230" s="181"/>
      <c r="AF230" s="181"/>
      <c r="AG230" s="181"/>
      <c r="AH230" s="181"/>
      <c r="AI230" s="181"/>
      <c r="AJ230" s="181"/>
      <c r="AK230" s="181"/>
      <c r="AL230" s="181"/>
      <c r="AM230" s="182"/>
      <c r="AP230" s="148"/>
      <c r="AQ230" s="181"/>
      <c r="AR230" s="181"/>
      <c r="AS230" s="181"/>
      <c r="AT230" s="181"/>
      <c r="AU230" s="181"/>
      <c r="AV230" s="181"/>
      <c r="AW230" s="181"/>
      <c r="AX230" s="181"/>
      <c r="AY230" s="181"/>
      <c r="AZ230" s="181"/>
      <c r="BA230" s="181"/>
      <c r="BB230" s="181"/>
      <c r="BC230" s="181"/>
      <c r="BD230" s="181"/>
      <c r="BE230" s="181"/>
      <c r="BF230" s="181"/>
      <c r="BG230" s="181"/>
      <c r="BH230" s="181"/>
      <c r="BI230" s="181"/>
      <c r="BJ230" s="181"/>
      <c r="BK230" s="181"/>
      <c r="BL230" s="181"/>
      <c r="BM230" s="181"/>
      <c r="BN230" s="181"/>
      <c r="BO230" s="181"/>
      <c r="BP230" s="181"/>
      <c r="BQ230" s="181"/>
      <c r="BR230" s="181"/>
      <c r="BS230" s="181"/>
      <c r="BT230" s="181"/>
      <c r="BU230" s="181"/>
      <c r="BV230" s="181"/>
      <c r="BW230" s="181"/>
      <c r="BX230" s="181"/>
      <c r="BY230" s="181"/>
      <c r="BZ230" s="181"/>
      <c r="CA230" s="181"/>
      <c r="CB230" s="181"/>
      <c r="CC230" s="181"/>
      <c r="CD230" s="181"/>
      <c r="CE230" s="181"/>
      <c r="CF230" s="181"/>
      <c r="CG230" s="181"/>
      <c r="CH230" s="181"/>
      <c r="CI230" s="181"/>
      <c r="CJ230" s="181"/>
      <c r="CK230" s="181"/>
      <c r="CL230" s="181"/>
      <c r="CM230" s="181"/>
      <c r="CN230" s="181"/>
      <c r="CO230" s="181"/>
      <c r="CP230" s="181"/>
      <c r="CQ230" s="181"/>
      <c r="CR230" s="181"/>
      <c r="CS230" s="181"/>
      <c r="CT230" s="181"/>
      <c r="CU230" s="181"/>
      <c r="CV230" s="181"/>
      <c r="CW230" s="181"/>
      <c r="CX230" s="181"/>
      <c r="CY230" s="181"/>
      <c r="CZ230" s="181"/>
      <c r="DA230" s="181"/>
      <c r="DB230" s="181"/>
      <c r="DC230" s="181"/>
      <c r="DD230" s="181"/>
      <c r="DE230" s="181"/>
      <c r="DF230" s="181"/>
      <c r="DG230" s="181"/>
      <c r="DH230" s="181"/>
      <c r="DI230" s="181"/>
      <c r="DJ230" s="181"/>
      <c r="DK230" s="181"/>
      <c r="DL230" s="181"/>
      <c r="DM230" s="181"/>
      <c r="DN230" s="181"/>
      <c r="DO230" s="181"/>
      <c r="DP230" s="181"/>
      <c r="DQ230" s="181"/>
      <c r="DR230" s="181"/>
      <c r="DS230" s="181"/>
      <c r="DT230" s="181"/>
      <c r="DU230" s="181"/>
    </row>
    <row r="231" spans="1:125" s="183" customFormat="1" ht="24" customHeight="1" thickBot="1" x14ac:dyDescent="0.3">
      <c r="A231" s="214" t="s">
        <v>252</v>
      </c>
      <c r="B231" s="217">
        <f>3800000-3800000+3800000</f>
        <v>3800000</v>
      </c>
      <c r="C231" s="213"/>
      <c r="D231" s="213"/>
      <c r="E231" s="189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81"/>
      <c r="Y231" s="181"/>
      <c r="Z231" s="181"/>
      <c r="AA231" s="181"/>
      <c r="AB231" s="181"/>
      <c r="AC231" s="181"/>
      <c r="AD231" s="181"/>
      <c r="AE231" s="181"/>
      <c r="AF231" s="181"/>
      <c r="AG231" s="181"/>
      <c r="AH231" s="181"/>
      <c r="AI231" s="181"/>
      <c r="AJ231" s="181"/>
      <c r="AK231" s="181"/>
      <c r="AL231" s="181"/>
      <c r="AM231" s="182"/>
      <c r="AP231" s="148"/>
      <c r="AQ231" s="181"/>
      <c r="AR231" s="181"/>
      <c r="AS231" s="181"/>
      <c r="AT231" s="181"/>
      <c r="AU231" s="181"/>
      <c r="AV231" s="181"/>
      <c r="AW231" s="181"/>
      <c r="AX231" s="181"/>
      <c r="AY231" s="181"/>
      <c r="AZ231" s="181"/>
      <c r="BA231" s="181"/>
      <c r="BB231" s="181"/>
      <c r="BC231" s="181"/>
      <c r="BD231" s="181"/>
      <c r="BE231" s="181"/>
      <c r="BF231" s="181"/>
      <c r="BG231" s="181"/>
      <c r="BH231" s="181"/>
      <c r="BI231" s="181"/>
      <c r="BJ231" s="181"/>
      <c r="BK231" s="181"/>
      <c r="BL231" s="181"/>
      <c r="BM231" s="181"/>
      <c r="BN231" s="181"/>
      <c r="BO231" s="181"/>
      <c r="BP231" s="181"/>
      <c r="BQ231" s="181"/>
      <c r="BR231" s="181"/>
      <c r="BS231" s="181"/>
      <c r="BT231" s="181"/>
      <c r="BU231" s="181"/>
      <c r="BV231" s="181"/>
      <c r="BW231" s="181"/>
      <c r="BX231" s="181"/>
      <c r="BY231" s="181"/>
      <c r="BZ231" s="181"/>
      <c r="CA231" s="181"/>
      <c r="CB231" s="181"/>
      <c r="CC231" s="181"/>
      <c r="CD231" s="181"/>
      <c r="CE231" s="181"/>
      <c r="CF231" s="181"/>
      <c r="CG231" s="181"/>
      <c r="CH231" s="181"/>
      <c r="CI231" s="181"/>
      <c r="CJ231" s="181"/>
      <c r="CK231" s="181"/>
      <c r="CL231" s="181"/>
      <c r="CM231" s="181"/>
      <c r="CN231" s="181"/>
      <c r="CO231" s="181"/>
      <c r="CP231" s="181"/>
      <c r="CQ231" s="181"/>
      <c r="CR231" s="181"/>
      <c r="CS231" s="181"/>
      <c r="CT231" s="181"/>
      <c r="CU231" s="181"/>
      <c r="CV231" s="181"/>
      <c r="CW231" s="181"/>
      <c r="CX231" s="181"/>
      <c r="CY231" s="181"/>
      <c r="CZ231" s="181"/>
      <c r="DA231" s="181"/>
      <c r="DB231" s="181"/>
      <c r="DC231" s="181"/>
      <c r="DD231" s="181"/>
      <c r="DE231" s="181"/>
      <c r="DF231" s="181"/>
      <c r="DG231" s="181"/>
      <c r="DH231" s="181"/>
      <c r="DI231" s="181"/>
      <c r="DJ231" s="181"/>
      <c r="DK231" s="181"/>
      <c r="DL231" s="181"/>
      <c r="DM231" s="181"/>
      <c r="DN231" s="181"/>
      <c r="DO231" s="181"/>
      <c r="DP231" s="181"/>
      <c r="DQ231" s="181"/>
      <c r="DR231" s="181"/>
      <c r="DS231" s="181"/>
      <c r="DT231" s="181"/>
      <c r="DU231" s="181"/>
    </row>
    <row r="232" spans="1:125" s="183" customFormat="1" ht="72.75" customHeight="1" thickBot="1" x14ac:dyDescent="0.3">
      <c r="A232" s="794" t="s">
        <v>289</v>
      </c>
      <c r="B232" s="795"/>
      <c r="C232" s="213">
        <v>2000000</v>
      </c>
      <c r="D232" s="213">
        <f>2000000+6096000</f>
        <v>8096000</v>
      </c>
      <c r="E232" s="189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  <c r="W232" s="181"/>
      <c r="X232" s="181"/>
      <c r="Y232" s="181"/>
      <c r="Z232" s="181"/>
      <c r="AA232" s="181"/>
      <c r="AB232" s="181"/>
      <c r="AC232" s="181"/>
      <c r="AD232" s="181"/>
      <c r="AE232" s="181"/>
      <c r="AF232" s="181"/>
      <c r="AG232" s="181"/>
      <c r="AH232" s="181"/>
      <c r="AI232" s="181"/>
      <c r="AJ232" s="181"/>
      <c r="AK232" s="181"/>
      <c r="AL232" s="181"/>
      <c r="AM232" s="182"/>
      <c r="AP232" s="148"/>
      <c r="AQ232" s="181"/>
      <c r="AR232" s="181"/>
      <c r="AS232" s="181"/>
      <c r="AT232" s="181"/>
      <c r="AU232" s="181"/>
      <c r="AV232" s="181"/>
      <c r="AW232" s="181"/>
      <c r="AX232" s="181"/>
      <c r="AY232" s="181"/>
      <c r="AZ232" s="181"/>
      <c r="BA232" s="181"/>
      <c r="BB232" s="181"/>
      <c r="BC232" s="181"/>
      <c r="BD232" s="181"/>
      <c r="BE232" s="181"/>
      <c r="BF232" s="181"/>
      <c r="BG232" s="181"/>
      <c r="BH232" s="181"/>
      <c r="BI232" s="181"/>
      <c r="BJ232" s="181"/>
      <c r="BK232" s="181"/>
      <c r="BL232" s="181"/>
      <c r="BM232" s="181"/>
      <c r="BN232" s="181"/>
      <c r="BO232" s="181"/>
      <c r="BP232" s="181"/>
      <c r="BQ232" s="181"/>
      <c r="BR232" s="181"/>
      <c r="BS232" s="181"/>
      <c r="BT232" s="181"/>
      <c r="BU232" s="181"/>
      <c r="BV232" s="181"/>
      <c r="BW232" s="181"/>
      <c r="BX232" s="181"/>
      <c r="BY232" s="181"/>
      <c r="BZ232" s="181"/>
      <c r="CA232" s="181"/>
      <c r="CB232" s="181"/>
      <c r="CC232" s="181"/>
      <c r="CD232" s="181"/>
      <c r="CE232" s="181"/>
      <c r="CF232" s="181"/>
      <c r="CG232" s="181"/>
      <c r="CH232" s="181"/>
      <c r="CI232" s="181"/>
      <c r="CJ232" s="181"/>
      <c r="CK232" s="181"/>
      <c r="CL232" s="181"/>
      <c r="CM232" s="181"/>
      <c r="CN232" s="181"/>
      <c r="CO232" s="181"/>
      <c r="CP232" s="181"/>
      <c r="CQ232" s="181"/>
      <c r="CR232" s="181"/>
      <c r="CS232" s="181"/>
      <c r="CT232" s="181"/>
      <c r="CU232" s="181"/>
      <c r="CV232" s="181"/>
      <c r="CW232" s="181"/>
      <c r="CX232" s="181"/>
      <c r="CY232" s="181"/>
      <c r="CZ232" s="181"/>
      <c r="DA232" s="181"/>
      <c r="DB232" s="181"/>
      <c r="DC232" s="181"/>
      <c r="DD232" s="181"/>
      <c r="DE232" s="181"/>
      <c r="DF232" s="181"/>
      <c r="DG232" s="181"/>
      <c r="DH232" s="181"/>
      <c r="DI232" s="181"/>
      <c r="DJ232" s="181"/>
      <c r="DK232" s="181"/>
      <c r="DL232" s="181"/>
      <c r="DM232" s="181"/>
      <c r="DN232" s="181"/>
      <c r="DO232" s="181"/>
      <c r="DP232" s="181"/>
      <c r="DQ232" s="181"/>
      <c r="DR232" s="181"/>
      <c r="DS232" s="181"/>
      <c r="DT232" s="181"/>
      <c r="DU232" s="181"/>
    </row>
    <row r="233" spans="1:125" s="230" customFormat="1" ht="28.5" customHeight="1" x14ac:dyDescent="0.25">
      <c r="A233" s="670" t="s">
        <v>122</v>
      </c>
      <c r="B233" s="231"/>
      <c r="C233" s="213"/>
      <c r="D233" s="213">
        <f>SUM(B234:B235)</f>
        <v>2540000</v>
      </c>
      <c r="E233" s="189"/>
      <c r="F233" s="178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8"/>
      <c r="W233" s="178"/>
      <c r="X233" s="178"/>
      <c r="Y233" s="178"/>
      <c r="Z233" s="178"/>
      <c r="AA233" s="178"/>
      <c r="AB233" s="178"/>
      <c r="AC233" s="178"/>
      <c r="AD233" s="178"/>
      <c r="AE233" s="178"/>
      <c r="AF233" s="178"/>
      <c r="AG233" s="178"/>
      <c r="AH233" s="178"/>
      <c r="AI233" s="178"/>
      <c r="AJ233" s="178"/>
      <c r="AK233" s="178"/>
      <c r="AL233" s="178"/>
      <c r="AM233" s="386"/>
      <c r="AN233" s="387"/>
      <c r="AO233" s="387"/>
      <c r="AP233" s="388"/>
      <c r="AQ233" s="178"/>
      <c r="AR233" s="178"/>
      <c r="AS233" s="178"/>
      <c r="AT233" s="178"/>
      <c r="AU233" s="178"/>
      <c r="AV233" s="178"/>
      <c r="AW233" s="178"/>
      <c r="AX233" s="229"/>
      <c r="AY233" s="229"/>
      <c r="AZ233" s="229"/>
      <c r="BA233" s="229"/>
      <c r="BB233" s="229"/>
      <c r="BC233" s="229"/>
      <c r="BD233" s="229"/>
      <c r="BE233" s="229"/>
      <c r="BF233" s="229"/>
      <c r="BG233" s="229"/>
      <c r="BH233" s="229"/>
      <c r="BI233" s="229"/>
      <c r="BJ233" s="229"/>
      <c r="BK233" s="229"/>
      <c r="BL233" s="229"/>
      <c r="BM233" s="229"/>
      <c r="BN233" s="229"/>
      <c r="BO233" s="229"/>
      <c r="BP233" s="229"/>
      <c r="BQ233" s="229"/>
      <c r="BR233" s="229"/>
      <c r="BS233" s="229"/>
      <c r="BT233" s="229"/>
      <c r="BU233" s="229"/>
      <c r="BV233" s="229"/>
      <c r="BW233" s="229"/>
      <c r="BX233" s="229"/>
      <c r="BY233" s="229"/>
      <c r="BZ233" s="229"/>
      <c r="CA233" s="229"/>
      <c r="CB233" s="229"/>
      <c r="CC233" s="229"/>
      <c r="CD233" s="229"/>
      <c r="CE233" s="229"/>
      <c r="CF233" s="229"/>
      <c r="CG233" s="229"/>
      <c r="CH233" s="229"/>
      <c r="CI233" s="229"/>
      <c r="CJ233" s="229"/>
      <c r="CK233" s="229"/>
      <c r="CL233" s="229"/>
      <c r="CM233" s="229"/>
      <c r="CN233" s="229"/>
      <c r="CO233" s="229"/>
      <c r="CP233" s="229"/>
      <c r="CQ233" s="229"/>
      <c r="CR233" s="229"/>
      <c r="CS233" s="229"/>
      <c r="CT233" s="229"/>
      <c r="CU233" s="229"/>
      <c r="CV233" s="229"/>
      <c r="CW233" s="229"/>
      <c r="CX233" s="229"/>
      <c r="CY233" s="229"/>
      <c r="CZ233" s="229"/>
      <c r="DA233" s="229"/>
      <c r="DB233" s="229"/>
      <c r="DC233" s="229"/>
      <c r="DD233" s="229"/>
      <c r="DE233" s="229"/>
      <c r="DF233" s="229"/>
      <c r="DG233" s="229"/>
      <c r="DH233" s="229"/>
      <c r="DI233" s="229"/>
      <c r="DJ233" s="229"/>
      <c r="DK233" s="229"/>
      <c r="DL233" s="229"/>
      <c r="DM233" s="229"/>
      <c r="DN233" s="229"/>
      <c r="DO233" s="229"/>
      <c r="DP233" s="229"/>
      <c r="DQ233" s="229"/>
      <c r="DR233" s="229"/>
      <c r="DS233" s="229"/>
      <c r="DT233" s="229"/>
      <c r="DU233" s="229"/>
    </row>
    <row r="234" spans="1:125" s="230" customFormat="1" ht="34.5" customHeight="1" x14ac:dyDescent="0.25">
      <c r="A234" s="214" t="s">
        <v>299</v>
      </c>
      <c r="B234" s="224">
        <f>2540000</f>
        <v>2540000</v>
      </c>
      <c r="C234" s="216"/>
      <c r="D234" s="216"/>
      <c r="E234" s="189"/>
      <c r="F234" s="178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8"/>
      <c r="W234" s="178"/>
      <c r="X234" s="178"/>
      <c r="Y234" s="178"/>
      <c r="Z234" s="178"/>
      <c r="AA234" s="178"/>
      <c r="AB234" s="178"/>
      <c r="AC234" s="178"/>
      <c r="AD234" s="178"/>
      <c r="AE234" s="178"/>
      <c r="AF234" s="178"/>
      <c r="AG234" s="178"/>
      <c r="AH234" s="178"/>
      <c r="AI234" s="178"/>
      <c r="AJ234" s="178"/>
      <c r="AK234" s="178"/>
      <c r="AL234" s="178"/>
      <c r="AM234" s="386"/>
      <c r="AN234" s="387"/>
      <c r="AO234" s="387"/>
      <c r="AP234" s="388"/>
      <c r="AQ234" s="178"/>
      <c r="AR234" s="178"/>
      <c r="AS234" s="178"/>
      <c r="AT234" s="178"/>
      <c r="AU234" s="178"/>
      <c r="AV234" s="178"/>
      <c r="AW234" s="178"/>
      <c r="AX234" s="229"/>
      <c r="AY234" s="229"/>
      <c r="AZ234" s="229"/>
      <c r="BA234" s="229"/>
      <c r="BB234" s="229"/>
      <c r="BC234" s="229"/>
      <c r="BD234" s="229"/>
      <c r="BE234" s="229"/>
      <c r="BF234" s="229"/>
      <c r="BG234" s="229"/>
      <c r="BH234" s="229"/>
      <c r="BI234" s="229"/>
      <c r="BJ234" s="229"/>
      <c r="BK234" s="229"/>
      <c r="BL234" s="229"/>
      <c r="BM234" s="229"/>
      <c r="BN234" s="229"/>
      <c r="BO234" s="229"/>
      <c r="BP234" s="229"/>
      <c r="BQ234" s="229"/>
      <c r="BR234" s="229"/>
      <c r="BS234" s="229"/>
      <c r="BT234" s="229"/>
      <c r="BU234" s="229"/>
      <c r="BV234" s="229"/>
      <c r="BW234" s="229"/>
      <c r="BX234" s="229"/>
      <c r="BY234" s="229"/>
      <c r="BZ234" s="229"/>
      <c r="CA234" s="229"/>
      <c r="CB234" s="229"/>
      <c r="CC234" s="229"/>
      <c r="CD234" s="229"/>
      <c r="CE234" s="229"/>
      <c r="CF234" s="229"/>
      <c r="CG234" s="229"/>
      <c r="CH234" s="229"/>
      <c r="CI234" s="229"/>
      <c r="CJ234" s="229"/>
      <c r="CK234" s="229"/>
      <c r="CL234" s="229"/>
      <c r="CM234" s="229"/>
      <c r="CN234" s="229"/>
      <c r="CO234" s="229"/>
      <c r="CP234" s="229"/>
      <c r="CQ234" s="229"/>
      <c r="CR234" s="229"/>
      <c r="CS234" s="229"/>
      <c r="CT234" s="229"/>
      <c r="CU234" s="229"/>
      <c r="CV234" s="229"/>
      <c r="CW234" s="229"/>
      <c r="CX234" s="229"/>
      <c r="CY234" s="229"/>
      <c r="CZ234" s="229"/>
      <c r="DA234" s="229"/>
      <c r="DB234" s="229"/>
      <c r="DC234" s="229"/>
      <c r="DD234" s="229"/>
      <c r="DE234" s="229"/>
      <c r="DF234" s="229"/>
      <c r="DG234" s="229"/>
      <c r="DH234" s="229"/>
      <c r="DI234" s="229"/>
      <c r="DJ234" s="229"/>
      <c r="DK234" s="229"/>
      <c r="DL234" s="229"/>
      <c r="DM234" s="229"/>
      <c r="DN234" s="229"/>
      <c r="DO234" s="229"/>
      <c r="DP234" s="229"/>
      <c r="DQ234" s="229"/>
      <c r="DR234" s="229"/>
      <c r="DS234" s="229"/>
      <c r="DT234" s="229"/>
      <c r="DU234" s="229"/>
    </row>
    <row r="235" spans="1:125" s="230" customFormat="1" ht="34.5" customHeight="1" thickBot="1" x14ac:dyDescent="0.3">
      <c r="A235" s="214" t="s">
        <v>295</v>
      </c>
      <c r="B235" s="224">
        <f>6190000-6190000</f>
        <v>0</v>
      </c>
      <c r="C235" s="216"/>
      <c r="D235" s="216"/>
      <c r="E235" s="189"/>
      <c r="F235" s="178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  <c r="Q235" s="178"/>
      <c r="R235" s="178"/>
      <c r="S235" s="178"/>
      <c r="T235" s="178"/>
      <c r="U235" s="178"/>
      <c r="V235" s="178"/>
      <c r="W235" s="178"/>
      <c r="X235" s="178"/>
      <c r="Y235" s="178"/>
      <c r="Z235" s="178"/>
      <c r="AA235" s="178"/>
      <c r="AB235" s="178"/>
      <c r="AC235" s="178"/>
      <c r="AD235" s="178"/>
      <c r="AE235" s="178"/>
      <c r="AF235" s="178"/>
      <c r="AG235" s="178"/>
      <c r="AH235" s="178"/>
      <c r="AI235" s="178"/>
      <c r="AJ235" s="178"/>
      <c r="AK235" s="178"/>
      <c r="AL235" s="178"/>
      <c r="AM235" s="386"/>
      <c r="AN235" s="387"/>
      <c r="AO235" s="387"/>
      <c r="AP235" s="388"/>
      <c r="AQ235" s="223"/>
      <c r="AR235" s="178"/>
      <c r="AS235" s="178"/>
      <c r="AT235" s="178"/>
      <c r="AU235" s="178"/>
      <c r="AV235" s="178"/>
      <c r="AW235" s="178"/>
      <c r="AX235" s="229"/>
      <c r="AY235" s="229"/>
      <c r="AZ235" s="229"/>
      <c r="BA235" s="229"/>
      <c r="BB235" s="229"/>
      <c r="BC235" s="229"/>
      <c r="BD235" s="229"/>
      <c r="BE235" s="229"/>
      <c r="BF235" s="229"/>
      <c r="BG235" s="229"/>
      <c r="BH235" s="229"/>
      <c r="BI235" s="229"/>
      <c r="BJ235" s="229"/>
      <c r="BK235" s="229"/>
      <c r="BL235" s="229"/>
      <c r="BM235" s="229"/>
      <c r="BN235" s="229"/>
      <c r="BO235" s="229"/>
      <c r="BP235" s="229"/>
      <c r="BQ235" s="229"/>
      <c r="BR235" s="229"/>
      <c r="BS235" s="229"/>
      <c r="BT235" s="229"/>
      <c r="BU235" s="229"/>
      <c r="BV235" s="229"/>
      <c r="BW235" s="229"/>
      <c r="BX235" s="229"/>
      <c r="BY235" s="229"/>
      <c r="BZ235" s="229"/>
      <c r="CA235" s="229"/>
      <c r="CB235" s="229"/>
      <c r="CC235" s="229"/>
      <c r="CD235" s="229"/>
      <c r="CE235" s="229"/>
      <c r="CF235" s="229"/>
      <c r="CG235" s="229"/>
      <c r="CH235" s="229"/>
      <c r="CI235" s="229"/>
      <c r="CJ235" s="229"/>
      <c r="CK235" s="229"/>
      <c r="CL235" s="229"/>
      <c r="CM235" s="229"/>
      <c r="CN235" s="229"/>
      <c r="CO235" s="229"/>
      <c r="CP235" s="229"/>
      <c r="CQ235" s="229"/>
      <c r="CR235" s="229"/>
      <c r="CS235" s="229"/>
      <c r="CT235" s="229"/>
      <c r="CU235" s="229"/>
      <c r="CV235" s="229"/>
      <c r="CW235" s="229"/>
      <c r="CX235" s="229"/>
      <c r="CY235" s="229"/>
      <c r="CZ235" s="229"/>
      <c r="DA235" s="229"/>
      <c r="DB235" s="229"/>
      <c r="DC235" s="229"/>
      <c r="DD235" s="229"/>
      <c r="DE235" s="229"/>
      <c r="DF235" s="229"/>
      <c r="DG235" s="229"/>
      <c r="DH235" s="229"/>
      <c r="DI235" s="229"/>
      <c r="DJ235" s="229"/>
      <c r="DK235" s="229"/>
      <c r="DL235" s="229"/>
      <c r="DM235" s="229"/>
      <c r="DN235" s="229"/>
      <c r="DO235" s="229"/>
      <c r="DP235" s="229"/>
      <c r="DQ235" s="229"/>
      <c r="DR235" s="229"/>
      <c r="DS235" s="229"/>
      <c r="DT235" s="229"/>
      <c r="DU235" s="229"/>
    </row>
    <row r="236" spans="1:125" s="183" customFormat="1" ht="42" customHeight="1" thickBot="1" x14ac:dyDescent="0.3">
      <c r="A236" s="670" t="s">
        <v>432</v>
      </c>
      <c r="B236" s="221"/>
      <c r="C236" s="213"/>
      <c r="D236" s="213">
        <f>460419+2103086+14633544+5164861</f>
        <v>22361910</v>
      </c>
      <c r="E236" s="189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  <c r="R236" s="181"/>
      <c r="S236" s="181"/>
      <c r="T236" s="181"/>
      <c r="U236" s="181"/>
      <c r="V236" s="181"/>
      <c r="W236" s="181"/>
      <c r="X236" s="181"/>
      <c r="Y236" s="181"/>
      <c r="Z236" s="181"/>
      <c r="AA236" s="181"/>
      <c r="AB236" s="181"/>
      <c r="AC236" s="181"/>
      <c r="AD236" s="181"/>
      <c r="AE236" s="181"/>
      <c r="AF236" s="181"/>
      <c r="AG236" s="181"/>
      <c r="AH236" s="181"/>
      <c r="AI236" s="181"/>
      <c r="AJ236" s="181"/>
      <c r="AK236" s="181"/>
      <c r="AL236" s="181"/>
      <c r="AM236" s="181"/>
      <c r="AN236" s="181"/>
      <c r="AO236" s="181"/>
      <c r="AP236" s="181"/>
      <c r="AQ236" s="181"/>
      <c r="AR236" s="181"/>
      <c r="AS236" s="181"/>
      <c r="AT236" s="181"/>
      <c r="AU236" s="181"/>
      <c r="AV236" s="181"/>
      <c r="AW236" s="181"/>
      <c r="AX236" s="181"/>
      <c r="AY236" s="181"/>
      <c r="AZ236" s="181"/>
      <c r="BA236" s="181"/>
      <c r="BB236" s="181"/>
      <c r="BC236" s="181"/>
      <c r="BD236" s="181"/>
      <c r="BE236" s="181"/>
      <c r="BF236" s="181"/>
      <c r="BG236" s="181"/>
      <c r="BH236" s="181"/>
      <c r="BI236" s="181"/>
      <c r="BJ236" s="181"/>
      <c r="BK236" s="181"/>
      <c r="BL236" s="181"/>
      <c r="BM236" s="181"/>
      <c r="BN236" s="181"/>
      <c r="BO236" s="181"/>
      <c r="BP236" s="181"/>
      <c r="BQ236" s="181"/>
      <c r="BR236" s="181"/>
      <c r="BS236" s="181"/>
      <c r="BT236" s="181"/>
      <c r="BU236" s="181"/>
    </row>
    <row r="237" spans="1:125" s="183" customFormat="1" ht="36.75" customHeight="1" thickBot="1" x14ac:dyDescent="0.3">
      <c r="A237" s="234" t="s">
        <v>472</v>
      </c>
      <c r="B237" s="449"/>
      <c r="C237" s="213"/>
      <c r="D237" s="446">
        <v>6890880</v>
      </c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  <c r="R237" s="181"/>
      <c r="S237" s="181"/>
      <c r="T237" s="181"/>
      <c r="U237" s="181"/>
      <c r="V237" s="181"/>
      <c r="W237" s="181"/>
      <c r="X237" s="181"/>
      <c r="Y237" s="181"/>
      <c r="Z237" s="181"/>
      <c r="AA237" s="181"/>
      <c r="AB237" s="181"/>
      <c r="AC237" s="181"/>
      <c r="AD237" s="181"/>
      <c r="AE237" s="181"/>
      <c r="AF237" s="181"/>
      <c r="AG237" s="181"/>
      <c r="AH237" s="181"/>
      <c r="AI237" s="181"/>
      <c r="AJ237" s="181"/>
      <c r="AK237" s="181"/>
      <c r="AL237" s="181"/>
      <c r="AM237" s="181"/>
      <c r="AN237" s="181"/>
      <c r="AO237" s="181"/>
      <c r="AP237" s="181"/>
      <c r="AQ237" s="181"/>
      <c r="AR237" s="181"/>
      <c r="AS237" s="181"/>
      <c r="AT237" s="181"/>
      <c r="AU237" s="181"/>
      <c r="AV237" s="181"/>
      <c r="AW237" s="181"/>
      <c r="AX237" s="181"/>
      <c r="AY237" s="181"/>
      <c r="AZ237" s="181"/>
      <c r="BA237" s="181"/>
      <c r="BB237" s="181"/>
      <c r="BC237" s="181"/>
      <c r="BD237" s="181"/>
      <c r="BE237" s="181"/>
      <c r="BF237" s="181"/>
      <c r="BG237" s="181"/>
      <c r="BH237" s="181"/>
      <c r="BI237" s="181"/>
      <c r="BJ237" s="181"/>
      <c r="BK237" s="181"/>
      <c r="BL237" s="181"/>
      <c r="BM237" s="181"/>
      <c r="BN237" s="181"/>
      <c r="BO237" s="181"/>
      <c r="BP237" s="181"/>
      <c r="BQ237" s="181"/>
      <c r="BR237" s="181"/>
      <c r="BS237" s="181"/>
      <c r="BT237" s="181"/>
      <c r="BU237" s="181"/>
    </row>
    <row r="238" spans="1:125" s="183" customFormat="1" ht="30.75" customHeight="1" thickBot="1" x14ac:dyDescent="0.3">
      <c r="A238" s="234" t="s">
        <v>643</v>
      </c>
      <c r="B238" s="449"/>
      <c r="C238" s="213"/>
      <c r="D238" s="446">
        <v>18534579</v>
      </c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  <c r="R238" s="181"/>
      <c r="S238" s="181"/>
      <c r="T238" s="181"/>
      <c r="U238" s="181"/>
      <c r="V238" s="181"/>
      <c r="W238" s="181"/>
      <c r="X238" s="181"/>
      <c r="Y238" s="181"/>
      <c r="Z238" s="181"/>
      <c r="AA238" s="181"/>
      <c r="AB238" s="181"/>
      <c r="AC238" s="181"/>
      <c r="AD238" s="181"/>
      <c r="AE238" s="181"/>
      <c r="AF238" s="181"/>
      <c r="AG238" s="181"/>
      <c r="AH238" s="181"/>
      <c r="AI238" s="181"/>
      <c r="AJ238" s="181"/>
      <c r="AK238" s="181"/>
      <c r="AL238" s="181"/>
      <c r="AM238" s="181"/>
      <c r="AN238" s="181"/>
      <c r="AO238" s="181"/>
      <c r="AP238" s="181"/>
      <c r="AQ238" s="181"/>
      <c r="AR238" s="181"/>
      <c r="AS238" s="181"/>
      <c r="AT238" s="181"/>
      <c r="AU238" s="181"/>
      <c r="AV238" s="181"/>
      <c r="AW238" s="181"/>
      <c r="AX238" s="181"/>
      <c r="AY238" s="181"/>
      <c r="AZ238" s="181"/>
      <c r="BA238" s="181"/>
      <c r="BB238" s="181"/>
      <c r="BC238" s="181"/>
      <c r="BD238" s="181"/>
      <c r="BE238" s="181"/>
      <c r="BF238" s="181"/>
      <c r="BG238" s="181"/>
      <c r="BH238" s="181"/>
      <c r="BI238" s="181"/>
      <c r="BJ238" s="181"/>
      <c r="BK238" s="181"/>
      <c r="BL238" s="181"/>
      <c r="BM238" s="181"/>
      <c r="BN238" s="181"/>
      <c r="BO238" s="181"/>
      <c r="BP238" s="181"/>
      <c r="BQ238" s="181"/>
      <c r="BR238" s="181"/>
      <c r="BS238" s="181"/>
      <c r="BT238" s="181"/>
      <c r="BU238" s="181"/>
    </row>
    <row r="239" spans="1:125" s="183" customFormat="1" ht="43.5" customHeight="1" thickBot="1" x14ac:dyDescent="0.3">
      <c r="A239" s="234" t="s">
        <v>474</v>
      </c>
      <c r="B239" s="449"/>
      <c r="C239" s="213"/>
      <c r="D239" s="446">
        <f>3302000</f>
        <v>3302000</v>
      </c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  <c r="R239" s="181"/>
      <c r="S239" s="181"/>
      <c r="T239" s="181"/>
      <c r="U239" s="181"/>
      <c r="V239" s="181"/>
      <c r="W239" s="181"/>
      <c r="X239" s="181"/>
      <c r="Y239" s="181"/>
      <c r="Z239" s="181"/>
      <c r="AA239" s="181"/>
      <c r="AB239" s="181"/>
      <c r="AC239" s="181"/>
      <c r="AD239" s="181"/>
      <c r="AE239" s="181"/>
      <c r="AF239" s="181"/>
      <c r="AG239" s="181"/>
      <c r="AH239" s="181"/>
      <c r="AI239" s="181"/>
      <c r="AJ239" s="181"/>
      <c r="AK239" s="181"/>
      <c r="AL239" s="181"/>
      <c r="AM239" s="181"/>
      <c r="AN239" s="181"/>
      <c r="AO239" s="181"/>
      <c r="AP239" s="181"/>
      <c r="AQ239" s="181"/>
      <c r="AR239" s="181"/>
      <c r="AS239" s="181"/>
      <c r="AT239" s="181"/>
      <c r="AU239" s="181"/>
      <c r="AV239" s="181"/>
      <c r="AW239" s="181"/>
      <c r="AX239" s="181"/>
      <c r="AY239" s="181"/>
      <c r="AZ239" s="181"/>
      <c r="BA239" s="181"/>
      <c r="BB239" s="181"/>
      <c r="BC239" s="181"/>
      <c r="BD239" s="181"/>
      <c r="BE239" s="181"/>
      <c r="BF239" s="181"/>
      <c r="BG239" s="181"/>
      <c r="BH239" s="181"/>
      <c r="BI239" s="181"/>
      <c r="BJ239" s="181"/>
      <c r="BK239" s="181"/>
      <c r="BL239" s="181"/>
      <c r="BM239" s="181"/>
      <c r="BN239" s="181"/>
      <c r="BO239" s="181"/>
      <c r="BP239" s="181"/>
      <c r="BQ239" s="181"/>
      <c r="BR239" s="181"/>
      <c r="BS239" s="181"/>
      <c r="BT239" s="181"/>
      <c r="BU239" s="181"/>
    </row>
    <row r="240" spans="1:125" s="183" customFormat="1" ht="43.5" customHeight="1" thickBot="1" x14ac:dyDescent="0.3">
      <c r="A240" s="234" t="s">
        <v>475</v>
      </c>
      <c r="B240" s="449"/>
      <c r="C240" s="213"/>
      <c r="D240" s="446">
        <f>6190000</f>
        <v>6190000</v>
      </c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81"/>
      <c r="AA240" s="181"/>
      <c r="AB240" s="181"/>
      <c r="AC240" s="181"/>
      <c r="AD240" s="181"/>
      <c r="AE240" s="181"/>
      <c r="AF240" s="181"/>
      <c r="AG240" s="181"/>
      <c r="AH240" s="181"/>
      <c r="AI240" s="181"/>
      <c r="AJ240" s="181"/>
      <c r="AK240" s="181"/>
      <c r="AL240" s="181"/>
      <c r="AM240" s="181"/>
      <c r="AN240" s="181"/>
      <c r="AO240" s="181"/>
      <c r="AP240" s="181"/>
      <c r="AQ240" s="181"/>
      <c r="AR240" s="181"/>
      <c r="AS240" s="181"/>
      <c r="AT240" s="181"/>
      <c r="AU240" s="181"/>
      <c r="AV240" s="181"/>
      <c r="AW240" s="181"/>
      <c r="AX240" s="181"/>
      <c r="AY240" s="181"/>
      <c r="AZ240" s="181"/>
      <c r="BA240" s="181"/>
      <c r="BB240" s="181"/>
      <c r="BC240" s="181"/>
      <c r="BD240" s="181"/>
      <c r="BE240" s="181"/>
      <c r="BF240" s="181"/>
      <c r="BG240" s="181"/>
      <c r="BH240" s="181"/>
      <c r="BI240" s="181"/>
      <c r="BJ240" s="181"/>
      <c r="BK240" s="181"/>
      <c r="BL240" s="181"/>
      <c r="BM240" s="181"/>
      <c r="BN240" s="181"/>
      <c r="BO240" s="181"/>
      <c r="BP240" s="181"/>
      <c r="BQ240" s="181"/>
      <c r="BR240" s="181"/>
      <c r="BS240" s="181"/>
      <c r="BT240" s="181"/>
      <c r="BU240" s="181"/>
    </row>
    <row r="241" spans="1:125" s="183" customFormat="1" ht="26.25" customHeight="1" thickBot="1" x14ac:dyDescent="0.3">
      <c r="A241" s="670" t="s">
        <v>327</v>
      </c>
      <c r="B241" s="222"/>
      <c r="C241" s="213">
        <v>10300000</v>
      </c>
      <c r="D241" s="213">
        <f>SUM(B242)</f>
        <v>18410236</v>
      </c>
      <c r="E241" s="189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  <c r="R241" s="181"/>
      <c r="S241" s="181"/>
      <c r="T241" s="181"/>
      <c r="U241" s="181"/>
      <c r="V241" s="181"/>
      <c r="W241" s="181"/>
      <c r="X241" s="181"/>
      <c r="Y241" s="181"/>
      <c r="Z241" s="181"/>
      <c r="AA241" s="181"/>
      <c r="AB241" s="181"/>
      <c r="AC241" s="181"/>
      <c r="AD241" s="181"/>
      <c r="AE241" s="181"/>
      <c r="AF241" s="181"/>
      <c r="AG241" s="181"/>
      <c r="AH241" s="181"/>
      <c r="AI241" s="181"/>
      <c r="AJ241" s="181"/>
      <c r="AK241" s="181"/>
      <c r="AL241" s="181"/>
      <c r="AM241" s="181"/>
      <c r="AN241" s="182"/>
    </row>
    <row r="242" spans="1:125" s="183" customFormat="1" ht="26.25" customHeight="1" thickBot="1" x14ac:dyDescent="0.3">
      <c r="A242" s="214" t="s">
        <v>253</v>
      </c>
      <c r="B242" s="217">
        <f>10300000+8110236</f>
        <v>18410236</v>
      </c>
      <c r="C242" s="213"/>
      <c r="D242" s="213"/>
      <c r="E242" s="189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  <c r="R242" s="181"/>
      <c r="S242" s="181"/>
      <c r="T242" s="181"/>
      <c r="U242" s="181"/>
      <c r="V242" s="181"/>
      <c r="W242" s="181"/>
      <c r="X242" s="181"/>
      <c r="Y242" s="181"/>
      <c r="Z242" s="181"/>
      <c r="AA242" s="181"/>
      <c r="AB242" s="181"/>
      <c r="AC242" s="181"/>
      <c r="AD242" s="181"/>
      <c r="AE242" s="181"/>
      <c r="AF242" s="181"/>
      <c r="AG242" s="181"/>
      <c r="AH242" s="181"/>
      <c r="AI242" s="181"/>
      <c r="AJ242" s="181"/>
      <c r="AK242" s="181"/>
      <c r="AL242" s="181"/>
      <c r="AM242" s="181"/>
      <c r="AN242" s="182"/>
    </row>
    <row r="243" spans="1:125" s="187" customFormat="1" ht="31.5" customHeight="1" thickBot="1" x14ac:dyDescent="0.35">
      <c r="A243" s="400" t="s">
        <v>328</v>
      </c>
      <c r="B243" s="401"/>
      <c r="C243" s="402">
        <f>SUM(C229:C242)</f>
        <v>36706000</v>
      </c>
      <c r="D243" s="402">
        <f>SUM(D229:D242)</f>
        <v>110018660</v>
      </c>
      <c r="E243" s="189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  <c r="R243" s="185"/>
      <c r="S243" s="185"/>
      <c r="T243" s="185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85"/>
      <c r="AE243" s="185"/>
      <c r="AF243" s="185"/>
      <c r="AG243" s="185"/>
      <c r="AH243" s="185"/>
      <c r="AI243" s="185"/>
      <c r="AJ243" s="185"/>
      <c r="AK243" s="185"/>
      <c r="AL243" s="185"/>
      <c r="AM243" s="185"/>
      <c r="AN243" s="185"/>
      <c r="AO243" s="186"/>
    </row>
    <row r="244" spans="1:125" s="187" customFormat="1" ht="31.5" customHeight="1" thickBot="1" x14ac:dyDescent="0.35">
      <c r="A244" s="208"/>
      <c r="B244" s="210"/>
      <c r="C244" s="209"/>
      <c r="D244" s="456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  <c r="R244" s="185"/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85"/>
      <c r="AE244" s="185"/>
      <c r="AF244" s="185"/>
      <c r="AG244" s="185"/>
      <c r="AH244" s="185"/>
      <c r="AI244" s="185"/>
      <c r="AJ244" s="185"/>
      <c r="AK244" s="185"/>
      <c r="AL244" s="185"/>
      <c r="AM244" s="185"/>
      <c r="AN244" s="185"/>
      <c r="AO244" s="186"/>
    </row>
    <row r="245" spans="1:125" s="202" customFormat="1" ht="33" customHeight="1" thickBot="1" x14ac:dyDescent="0.35">
      <c r="A245" s="397" t="s">
        <v>329</v>
      </c>
      <c r="B245" s="398"/>
      <c r="C245" s="403"/>
      <c r="D245" s="403"/>
      <c r="E245" s="200"/>
      <c r="F245" s="200"/>
      <c r="G245" s="200"/>
      <c r="H245" s="200"/>
      <c r="I245" s="200"/>
      <c r="J245" s="200"/>
      <c r="K245" s="200"/>
      <c r="L245" s="200"/>
      <c r="M245" s="200"/>
      <c r="N245" s="200"/>
      <c r="O245" s="200"/>
      <c r="P245" s="200"/>
      <c r="Q245" s="200"/>
      <c r="R245" s="200"/>
      <c r="S245" s="200"/>
      <c r="T245" s="200"/>
      <c r="U245" s="200"/>
      <c r="V245" s="200"/>
      <c r="W245" s="200"/>
      <c r="X245" s="200"/>
      <c r="Y245" s="200"/>
      <c r="Z245" s="200"/>
      <c r="AA245" s="200"/>
      <c r="AB245" s="200"/>
      <c r="AC245" s="200"/>
      <c r="AD245" s="200"/>
      <c r="AE245" s="200"/>
      <c r="AF245" s="200"/>
      <c r="AG245" s="200"/>
      <c r="AH245" s="200"/>
      <c r="AI245" s="200"/>
      <c r="AJ245" s="200"/>
      <c r="AK245" s="200"/>
      <c r="AL245" s="200"/>
      <c r="AM245" s="200"/>
      <c r="AN245" s="200"/>
      <c r="AO245" s="201"/>
    </row>
    <row r="246" spans="1:125" s="183" customFormat="1" ht="26.25" customHeight="1" thickBot="1" x14ac:dyDescent="0.3">
      <c r="A246" s="670" t="s">
        <v>327</v>
      </c>
      <c r="B246" s="222"/>
      <c r="C246" s="213">
        <v>27400000</v>
      </c>
      <c r="D246" s="456">
        <f>SUM(B247)</f>
        <v>0</v>
      </c>
      <c r="E246" s="189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  <c r="X246" s="181"/>
      <c r="Y246" s="181"/>
      <c r="Z246" s="181"/>
      <c r="AA246" s="181"/>
      <c r="AB246" s="181"/>
      <c r="AC246" s="181"/>
      <c r="AD246" s="181"/>
      <c r="AE246" s="181"/>
      <c r="AF246" s="181"/>
      <c r="AG246" s="181"/>
      <c r="AH246" s="181"/>
      <c r="AI246" s="181"/>
      <c r="AJ246" s="181"/>
      <c r="AK246" s="181"/>
      <c r="AL246" s="181"/>
      <c r="AM246" s="181"/>
      <c r="AN246" s="182"/>
    </row>
    <row r="247" spans="1:125" s="183" customFormat="1" ht="26.25" customHeight="1" thickBot="1" x14ac:dyDescent="0.3">
      <c r="A247" s="214" t="s">
        <v>254</v>
      </c>
      <c r="B247" s="217">
        <f>27400000-27400000</f>
        <v>0</v>
      </c>
      <c r="C247" s="213"/>
      <c r="D247" s="455"/>
      <c r="E247" s="189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  <c r="R247" s="181"/>
      <c r="S247" s="181"/>
      <c r="T247" s="181"/>
      <c r="U247" s="181"/>
      <c r="V247" s="181"/>
      <c r="W247" s="181"/>
      <c r="X247" s="181"/>
      <c r="Y247" s="181"/>
      <c r="Z247" s="181"/>
      <c r="AA247" s="181"/>
      <c r="AB247" s="181"/>
      <c r="AC247" s="181"/>
      <c r="AD247" s="181"/>
      <c r="AE247" s="181"/>
      <c r="AF247" s="181"/>
      <c r="AG247" s="181"/>
      <c r="AH247" s="181"/>
      <c r="AI247" s="181"/>
      <c r="AJ247" s="181"/>
      <c r="AK247" s="181"/>
      <c r="AL247" s="181"/>
      <c r="AM247" s="181"/>
      <c r="AN247" s="182"/>
    </row>
    <row r="248" spans="1:125" s="192" customFormat="1" ht="23.25" customHeight="1" thickBot="1" x14ac:dyDescent="0.3">
      <c r="A248" s="670" t="s">
        <v>255</v>
      </c>
      <c r="B248" s="221"/>
      <c r="C248" s="213"/>
      <c r="D248" s="213">
        <v>33400000</v>
      </c>
      <c r="E248" s="189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Q248" s="190"/>
      <c r="R248" s="190"/>
      <c r="S248" s="190"/>
      <c r="T248" s="190"/>
      <c r="U248" s="190"/>
      <c r="V248" s="190"/>
      <c r="W248" s="190"/>
      <c r="X248" s="190"/>
      <c r="Y248" s="190"/>
      <c r="Z248" s="190"/>
      <c r="AA248" s="190"/>
      <c r="AB248" s="190"/>
      <c r="AC248" s="190"/>
      <c r="AD248" s="190"/>
      <c r="AE248" s="190"/>
      <c r="AF248" s="190"/>
      <c r="AG248" s="190"/>
      <c r="AH248" s="190"/>
      <c r="AI248" s="190"/>
      <c r="AJ248" s="190"/>
      <c r="AK248" s="190"/>
      <c r="AL248" s="190"/>
      <c r="AM248" s="190"/>
      <c r="AN248" s="190"/>
      <c r="AO248" s="191"/>
    </row>
    <row r="249" spans="1:125" s="192" customFormat="1" ht="23.25" customHeight="1" thickBot="1" x14ac:dyDescent="0.3">
      <c r="A249" s="214" t="s">
        <v>451</v>
      </c>
      <c r="B249" s="224">
        <v>33400000</v>
      </c>
      <c r="C249" s="216"/>
      <c r="D249" s="216"/>
      <c r="E249" s="189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Q249" s="190"/>
      <c r="R249" s="190"/>
      <c r="S249" s="190"/>
      <c r="T249" s="190"/>
      <c r="U249" s="190"/>
      <c r="V249" s="190"/>
      <c r="W249" s="190"/>
      <c r="X249" s="190"/>
      <c r="Y249" s="190"/>
      <c r="Z249" s="190"/>
      <c r="AA249" s="190"/>
      <c r="AB249" s="190"/>
      <c r="AC249" s="190"/>
      <c r="AD249" s="190"/>
      <c r="AE249" s="190"/>
      <c r="AF249" s="190"/>
      <c r="AG249" s="190"/>
      <c r="AH249" s="190"/>
      <c r="AI249" s="190"/>
      <c r="AJ249" s="190"/>
      <c r="AK249" s="190"/>
      <c r="AL249" s="190"/>
      <c r="AM249" s="190"/>
      <c r="AN249" s="190"/>
      <c r="AO249" s="191"/>
    </row>
    <row r="250" spans="1:125" s="183" customFormat="1" ht="28.5" customHeight="1" thickBot="1" x14ac:dyDescent="0.3">
      <c r="A250" s="670" t="s">
        <v>431</v>
      </c>
      <c r="B250" s="221"/>
      <c r="C250" s="213"/>
      <c r="D250" s="213">
        <v>37500</v>
      </c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  <c r="O250" s="181"/>
      <c r="P250" s="181"/>
      <c r="Q250" s="181"/>
      <c r="R250" s="181"/>
      <c r="S250" s="181"/>
      <c r="T250" s="181"/>
      <c r="U250" s="181"/>
      <c r="V250" s="181"/>
      <c r="W250" s="181"/>
      <c r="X250" s="181"/>
      <c r="Y250" s="181"/>
      <c r="Z250" s="181"/>
      <c r="AA250" s="181"/>
      <c r="AB250" s="181"/>
      <c r="AC250" s="181"/>
      <c r="AD250" s="181"/>
      <c r="AE250" s="181"/>
      <c r="AF250" s="181"/>
      <c r="AG250" s="181"/>
      <c r="AH250" s="181"/>
      <c r="AI250" s="181"/>
      <c r="AJ250" s="181"/>
      <c r="AK250" s="181"/>
      <c r="AL250" s="181"/>
      <c r="AM250" s="181"/>
      <c r="AN250" s="181"/>
      <c r="AO250" s="181"/>
      <c r="AP250" s="181"/>
      <c r="AQ250" s="181"/>
      <c r="AR250" s="181"/>
      <c r="AS250" s="181"/>
      <c r="AT250" s="181"/>
      <c r="AU250" s="181"/>
      <c r="AV250" s="181"/>
      <c r="AW250" s="181"/>
      <c r="AX250" s="181"/>
      <c r="AY250" s="181"/>
      <c r="AZ250" s="181"/>
      <c r="BA250" s="181"/>
      <c r="BB250" s="181"/>
      <c r="BC250" s="181"/>
      <c r="BD250" s="181"/>
      <c r="BE250" s="181"/>
      <c r="BF250" s="181"/>
      <c r="BG250" s="181"/>
      <c r="BH250" s="181"/>
      <c r="BI250" s="181"/>
      <c r="BJ250" s="181"/>
      <c r="BK250" s="181"/>
      <c r="BL250" s="181"/>
      <c r="BM250" s="181"/>
      <c r="BN250" s="181"/>
      <c r="BO250" s="181"/>
      <c r="BP250" s="181"/>
      <c r="BQ250" s="181"/>
      <c r="BR250" s="181"/>
      <c r="BS250" s="181"/>
      <c r="BT250" s="181"/>
      <c r="BU250" s="181"/>
    </row>
    <row r="251" spans="1:125" s="183" customFormat="1" ht="44.25" customHeight="1" thickBot="1" x14ac:dyDescent="0.3">
      <c r="A251" s="670" t="s">
        <v>429</v>
      </c>
      <c r="B251" s="221"/>
      <c r="C251" s="213"/>
      <c r="D251" s="213">
        <v>3000000</v>
      </c>
      <c r="E251" s="189"/>
      <c r="F251" s="181"/>
      <c r="G251" s="181"/>
      <c r="H251" s="181"/>
      <c r="I251" s="181"/>
      <c r="J251" s="181"/>
      <c r="K251" s="181"/>
      <c r="L251" s="181"/>
      <c r="M251" s="181"/>
      <c r="N251" s="181"/>
      <c r="O251" s="181"/>
      <c r="P251" s="181"/>
      <c r="Q251" s="181"/>
      <c r="R251" s="181"/>
      <c r="S251" s="181"/>
      <c r="T251" s="181"/>
      <c r="U251" s="181"/>
      <c r="V251" s="181"/>
      <c r="W251" s="181"/>
      <c r="X251" s="181"/>
      <c r="Y251" s="181"/>
      <c r="Z251" s="181"/>
      <c r="AA251" s="181"/>
      <c r="AB251" s="181"/>
      <c r="AC251" s="181"/>
      <c r="AD251" s="181"/>
      <c r="AE251" s="181"/>
      <c r="AF251" s="181"/>
      <c r="AG251" s="181"/>
      <c r="AH251" s="181"/>
      <c r="AI251" s="181"/>
      <c r="AJ251" s="181"/>
      <c r="AK251" s="181"/>
      <c r="AL251" s="181"/>
      <c r="AM251" s="181"/>
      <c r="AN251" s="181"/>
      <c r="AO251" s="181"/>
      <c r="AP251" s="181"/>
      <c r="AQ251" s="181"/>
      <c r="AR251" s="181"/>
      <c r="AS251" s="181"/>
      <c r="AT251" s="181"/>
      <c r="AU251" s="181"/>
      <c r="AV251" s="181"/>
      <c r="AW251" s="181"/>
      <c r="AX251" s="181"/>
      <c r="AY251" s="181"/>
      <c r="AZ251" s="181"/>
      <c r="BA251" s="181"/>
      <c r="BB251" s="181"/>
      <c r="BC251" s="181"/>
      <c r="BD251" s="181"/>
      <c r="BE251" s="181"/>
      <c r="BF251" s="181"/>
      <c r="BG251" s="181"/>
      <c r="BH251" s="181"/>
      <c r="BI251" s="181"/>
      <c r="BJ251" s="181"/>
      <c r="BK251" s="181"/>
      <c r="BL251" s="181"/>
      <c r="BM251" s="181"/>
      <c r="BN251" s="181"/>
      <c r="BO251" s="181"/>
      <c r="BP251" s="181"/>
      <c r="BQ251" s="181"/>
      <c r="BR251" s="181"/>
      <c r="BS251" s="181"/>
      <c r="BT251" s="181"/>
      <c r="BU251" s="181"/>
    </row>
    <row r="252" spans="1:125" s="187" customFormat="1" ht="31.5" customHeight="1" thickBot="1" x14ac:dyDescent="0.35">
      <c r="A252" s="400" t="s">
        <v>330</v>
      </c>
      <c r="B252" s="401"/>
      <c r="C252" s="402">
        <f>SUM(C246:C251)</f>
        <v>27400000</v>
      </c>
      <c r="D252" s="402">
        <f>SUM(D246:D251)</f>
        <v>36437500</v>
      </c>
      <c r="E252" s="129"/>
      <c r="F252" s="185"/>
      <c r="G252" s="185"/>
      <c r="H252" s="185"/>
      <c r="I252" s="185"/>
      <c r="J252" s="185"/>
      <c r="K252" s="185"/>
      <c r="L252" s="185"/>
      <c r="M252" s="185"/>
      <c r="N252" s="185"/>
      <c r="O252" s="185"/>
      <c r="P252" s="185"/>
      <c r="Q252" s="185"/>
      <c r="R252" s="185"/>
      <c r="S252" s="185"/>
      <c r="T252" s="185"/>
      <c r="U252" s="185"/>
      <c r="V252" s="185"/>
      <c r="W252" s="185"/>
      <c r="X252" s="185"/>
      <c r="Y252" s="185"/>
      <c r="Z252" s="185"/>
      <c r="AA252" s="185"/>
      <c r="AB252" s="185"/>
      <c r="AC252" s="185"/>
      <c r="AD252" s="185"/>
      <c r="AE252" s="185"/>
      <c r="AF252" s="185"/>
      <c r="AG252" s="185"/>
      <c r="AH252" s="185"/>
      <c r="AI252" s="185"/>
      <c r="AJ252" s="185"/>
      <c r="AK252" s="185"/>
      <c r="AL252" s="185"/>
      <c r="AM252" s="185"/>
      <c r="AN252" s="185"/>
      <c r="AO252" s="186"/>
    </row>
    <row r="253" spans="1:125" s="187" customFormat="1" ht="31.5" customHeight="1" thickBot="1" x14ac:dyDescent="0.35">
      <c r="A253" s="208"/>
      <c r="B253" s="210"/>
      <c r="C253" s="218"/>
      <c r="D253" s="456"/>
      <c r="E253" s="129"/>
      <c r="F253" s="185"/>
      <c r="G253" s="185"/>
      <c r="H253" s="185"/>
      <c r="I253" s="185"/>
      <c r="J253" s="185"/>
      <c r="K253" s="185"/>
      <c r="L253" s="185"/>
      <c r="M253" s="185"/>
      <c r="N253" s="185"/>
      <c r="O253" s="185"/>
      <c r="P253" s="185"/>
      <c r="Q253" s="185"/>
      <c r="R253" s="185"/>
      <c r="S253" s="185"/>
      <c r="T253" s="185"/>
      <c r="U253" s="185"/>
      <c r="V253" s="185"/>
      <c r="W253" s="185"/>
      <c r="X253" s="185"/>
      <c r="Y253" s="185"/>
      <c r="Z253" s="185"/>
      <c r="AA253" s="185"/>
      <c r="AB253" s="185"/>
      <c r="AC253" s="185"/>
      <c r="AD253" s="185"/>
      <c r="AE253" s="185"/>
      <c r="AF253" s="185"/>
      <c r="AG253" s="185"/>
      <c r="AH253" s="185"/>
      <c r="AI253" s="185"/>
      <c r="AJ253" s="185"/>
      <c r="AK253" s="185"/>
      <c r="AL253" s="185"/>
      <c r="AM253" s="185"/>
      <c r="AN253" s="185"/>
      <c r="AO253" s="186"/>
    </row>
    <row r="254" spans="1:125" s="202" customFormat="1" ht="33" customHeight="1" thickBot="1" x14ac:dyDescent="0.35">
      <c r="A254" s="397" t="s">
        <v>331</v>
      </c>
      <c r="B254" s="398"/>
      <c r="C254" s="403"/>
      <c r="D254" s="403"/>
      <c r="E254" s="129"/>
      <c r="F254" s="200"/>
      <c r="G254" s="200"/>
      <c r="H254" s="200"/>
      <c r="I254" s="200"/>
      <c r="J254" s="200"/>
      <c r="K254" s="200"/>
      <c r="L254" s="200"/>
      <c r="M254" s="200"/>
      <c r="N254" s="200"/>
      <c r="O254" s="200"/>
      <c r="P254" s="200"/>
      <c r="Q254" s="200"/>
      <c r="R254" s="200"/>
      <c r="S254" s="200"/>
      <c r="T254" s="200"/>
      <c r="U254" s="200"/>
      <c r="V254" s="200"/>
      <c r="W254" s="200"/>
      <c r="X254" s="200"/>
      <c r="Y254" s="200"/>
      <c r="Z254" s="200"/>
      <c r="AA254" s="200"/>
      <c r="AB254" s="200"/>
      <c r="AC254" s="200"/>
      <c r="AD254" s="200"/>
      <c r="AE254" s="200"/>
      <c r="AF254" s="200"/>
      <c r="AG254" s="200"/>
      <c r="AH254" s="200"/>
      <c r="AI254" s="200"/>
      <c r="AJ254" s="200"/>
      <c r="AK254" s="200"/>
      <c r="AL254" s="200"/>
      <c r="AM254" s="200"/>
      <c r="AN254" s="200"/>
      <c r="AO254" s="201"/>
    </row>
    <row r="255" spans="1:125" s="194" customFormat="1" ht="38.25" customHeight="1" thickBot="1" x14ac:dyDescent="0.35">
      <c r="A255" s="234" t="s">
        <v>341</v>
      </c>
      <c r="B255" s="406"/>
      <c r="C255" s="407">
        <v>52044000</v>
      </c>
      <c r="D255" s="407">
        <f>52044000-52044000+52044365</f>
        <v>52044365</v>
      </c>
      <c r="E255" s="129"/>
      <c r="F255" s="181"/>
      <c r="G255" s="181"/>
      <c r="H255" s="181"/>
      <c r="I255" s="181"/>
      <c r="J255" s="181"/>
      <c r="K255" s="181"/>
      <c r="L255" s="181"/>
      <c r="M255" s="181"/>
      <c r="N255" s="181"/>
      <c r="O255" s="181"/>
      <c r="P255" s="181"/>
      <c r="Q255" s="181"/>
      <c r="R255" s="181"/>
      <c r="S255" s="181"/>
      <c r="T255" s="181"/>
      <c r="U255" s="181"/>
      <c r="V255" s="181"/>
      <c r="W255" s="181"/>
      <c r="X255" s="181"/>
      <c r="Y255" s="181"/>
      <c r="Z255" s="181"/>
      <c r="AA255" s="181"/>
      <c r="AB255" s="181"/>
      <c r="AC255" s="181"/>
      <c r="AD255" s="181"/>
      <c r="AE255" s="181"/>
      <c r="AF255" s="181"/>
      <c r="AG255" s="181"/>
      <c r="AH255" s="181"/>
      <c r="AI255" s="181"/>
      <c r="AJ255" s="181"/>
      <c r="AK255" s="181"/>
      <c r="AL255" s="181"/>
      <c r="AM255" s="193"/>
      <c r="AP255" s="233"/>
      <c r="AQ255" s="181"/>
      <c r="AR255" s="181"/>
      <c r="AS255" s="181"/>
      <c r="AT255" s="181"/>
      <c r="AU255" s="181"/>
      <c r="AV255" s="181"/>
      <c r="AW255" s="181"/>
      <c r="AX255" s="181"/>
      <c r="AY255" s="181"/>
      <c r="AZ255" s="181"/>
      <c r="BA255" s="181"/>
      <c r="BB255" s="181"/>
      <c r="BC255" s="181"/>
      <c r="BD255" s="181"/>
      <c r="BE255" s="181"/>
      <c r="BF255" s="181"/>
      <c r="BG255" s="181"/>
      <c r="BH255" s="181"/>
      <c r="BI255" s="181"/>
      <c r="BJ255" s="181"/>
      <c r="BK255" s="181"/>
      <c r="BL255" s="181"/>
      <c r="BM255" s="181"/>
      <c r="BN255" s="181"/>
      <c r="BO255" s="181"/>
      <c r="BP255" s="181"/>
      <c r="BQ255" s="181"/>
      <c r="BR255" s="181"/>
      <c r="BS255" s="181"/>
      <c r="BT255" s="181"/>
      <c r="BU255" s="181"/>
      <c r="BV255" s="181"/>
      <c r="BW255" s="181"/>
      <c r="BX255" s="181"/>
      <c r="BY255" s="181"/>
      <c r="BZ255" s="181"/>
      <c r="CA255" s="181"/>
      <c r="CB255" s="181"/>
      <c r="CC255" s="181"/>
      <c r="CD255" s="181"/>
      <c r="CE255" s="181"/>
      <c r="CF255" s="181"/>
      <c r="CG255" s="181"/>
      <c r="CH255" s="181"/>
      <c r="CI255" s="181"/>
      <c r="CJ255" s="181"/>
      <c r="CK255" s="181"/>
      <c r="CL255" s="181"/>
      <c r="CM255" s="181"/>
      <c r="CN255" s="181"/>
      <c r="CO255" s="181"/>
      <c r="CP255" s="181"/>
      <c r="CQ255" s="181"/>
      <c r="CR255" s="181"/>
      <c r="CS255" s="181"/>
      <c r="CT255" s="181"/>
      <c r="CU255" s="181"/>
      <c r="CV255" s="181"/>
      <c r="CW255" s="181"/>
      <c r="CX255" s="181"/>
      <c r="CY255" s="181"/>
      <c r="CZ255" s="181"/>
      <c r="DA255" s="181"/>
      <c r="DB255" s="181"/>
      <c r="DC255" s="181"/>
      <c r="DD255" s="181"/>
      <c r="DE255" s="181"/>
      <c r="DF255" s="181"/>
      <c r="DG255" s="181"/>
      <c r="DH255" s="181"/>
      <c r="DI255" s="181"/>
      <c r="DJ255" s="181"/>
      <c r="DK255" s="181"/>
      <c r="DL255" s="181"/>
      <c r="DM255" s="181"/>
      <c r="DN255" s="181"/>
      <c r="DO255" s="181"/>
      <c r="DP255" s="181"/>
      <c r="DQ255" s="181"/>
      <c r="DR255" s="181"/>
      <c r="DS255" s="181"/>
      <c r="DT255" s="181"/>
      <c r="DU255" s="181"/>
    </row>
    <row r="256" spans="1:125" s="183" customFormat="1" ht="47.25" customHeight="1" thickBot="1" x14ac:dyDescent="0.35">
      <c r="A256" s="234" t="s">
        <v>116</v>
      </c>
      <c r="B256" s="235"/>
      <c r="C256" s="236">
        <v>1233052000</v>
      </c>
      <c r="D256" s="236">
        <f>1233052000+27758638+56045407-10556460</f>
        <v>1306299585</v>
      </c>
      <c r="E256" s="129"/>
      <c r="F256" s="181"/>
      <c r="G256" s="181"/>
      <c r="H256" s="181"/>
      <c r="I256" s="181"/>
      <c r="J256" s="181"/>
      <c r="K256" s="181"/>
      <c r="L256" s="181"/>
      <c r="M256" s="181"/>
      <c r="N256" s="181"/>
      <c r="O256" s="181"/>
      <c r="P256" s="181"/>
      <c r="Q256" s="181"/>
      <c r="R256" s="181"/>
      <c r="S256" s="181"/>
      <c r="T256" s="181"/>
      <c r="U256" s="181"/>
      <c r="V256" s="181"/>
      <c r="W256" s="181"/>
      <c r="X256" s="181"/>
      <c r="Y256" s="181"/>
      <c r="Z256" s="181"/>
      <c r="AA256" s="181"/>
      <c r="AB256" s="181"/>
      <c r="AC256" s="181"/>
      <c r="AD256" s="181"/>
      <c r="AE256" s="181"/>
      <c r="AF256" s="181"/>
      <c r="AG256" s="181"/>
      <c r="AH256" s="181"/>
      <c r="AI256" s="181"/>
      <c r="AJ256" s="181"/>
      <c r="AK256" s="181"/>
      <c r="AL256" s="181"/>
      <c r="AM256" s="181"/>
      <c r="AN256" s="181"/>
      <c r="AO256" s="182"/>
    </row>
    <row r="257" spans="1:41" s="187" customFormat="1" ht="31.5" customHeight="1" thickBot="1" x14ac:dyDescent="0.35">
      <c r="A257" s="400" t="s">
        <v>332</v>
      </c>
      <c r="B257" s="401"/>
      <c r="C257" s="402">
        <f>SUM(C255:C256)</f>
        <v>1285096000</v>
      </c>
      <c r="D257" s="402">
        <f>SUM(D255:D256)</f>
        <v>1358343950</v>
      </c>
      <c r="E257" s="129"/>
      <c r="F257" s="185"/>
      <c r="G257" s="185"/>
      <c r="H257" s="185"/>
      <c r="I257" s="185"/>
      <c r="J257" s="185"/>
      <c r="K257" s="185"/>
      <c r="L257" s="185"/>
      <c r="M257" s="185"/>
      <c r="N257" s="185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G257" s="185"/>
      <c r="AH257" s="185"/>
      <c r="AI257" s="185"/>
      <c r="AJ257" s="185"/>
      <c r="AK257" s="185"/>
      <c r="AL257" s="185"/>
      <c r="AM257" s="185"/>
      <c r="AN257" s="185"/>
      <c r="AO257" s="186"/>
    </row>
    <row r="258" spans="1:41" thickBot="1" x14ac:dyDescent="0.35">
      <c r="A258" s="211"/>
      <c r="B258" s="219"/>
      <c r="C258" s="220"/>
      <c r="D258" s="459"/>
      <c r="E258" s="129"/>
    </row>
    <row r="259" spans="1:41" s="187" customFormat="1" ht="31.5" customHeight="1" thickBot="1" x14ac:dyDescent="0.35">
      <c r="A259" s="400" t="s">
        <v>333</v>
      </c>
      <c r="B259" s="404"/>
      <c r="C259" s="403">
        <f>SUM(C21+C37+C127+C141+C190+C226+C243+C252+C257)</f>
        <v>2829338000</v>
      </c>
      <c r="D259" s="403">
        <f>SUM(D21+D37+D127+D141+D190+D226+D243+D252+D257)</f>
        <v>5770442040</v>
      </c>
      <c r="E259" s="129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  <c r="P259" s="185"/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/>
      <c r="AG259" s="185"/>
      <c r="AH259" s="185"/>
      <c r="AI259" s="185"/>
      <c r="AJ259" s="185"/>
      <c r="AK259" s="185"/>
      <c r="AL259" s="185"/>
      <c r="AM259" s="185"/>
      <c r="AN259" s="185"/>
      <c r="AO259" s="186"/>
    </row>
    <row r="260" spans="1:41" thickBot="1" x14ac:dyDescent="0.35">
      <c r="A260" s="205"/>
      <c r="B260" s="205"/>
      <c r="C260" s="196"/>
      <c r="D260" s="223"/>
      <c r="E260" s="129"/>
    </row>
    <row r="261" spans="1:41" thickBot="1" x14ac:dyDescent="0.35">
      <c r="A261" s="205"/>
      <c r="B261" s="205"/>
      <c r="C261" s="196"/>
      <c r="D261" s="223"/>
    </row>
    <row r="262" spans="1:41" thickBot="1" x14ac:dyDescent="0.35">
      <c r="A262" s="205"/>
      <c r="B262" s="205"/>
      <c r="C262" s="196"/>
      <c r="D262" s="223"/>
    </row>
    <row r="263" spans="1:41" thickBot="1" x14ac:dyDescent="0.35">
      <c r="A263" s="205"/>
      <c r="B263" s="205"/>
      <c r="C263" s="196"/>
      <c r="D263" s="223"/>
    </row>
    <row r="264" spans="1:41" thickBot="1" x14ac:dyDescent="0.35">
      <c r="A264" s="205"/>
      <c r="B264" s="205"/>
      <c r="C264" s="196"/>
      <c r="D264" s="223"/>
    </row>
    <row r="265" spans="1:41" thickBot="1" x14ac:dyDescent="0.35">
      <c r="A265" s="205"/>
      <c r="B265" s="205"/>
      <c r="C265" s="196"/>
      <c r="D265" s="223"/>
    </row>
    <row r="266" spans="1:41" thickBot="1" x14ac:dyDescent="0.35">
      <c r="A266" s="205"/>
      <c r="B266" s="205"/>
      <c r="C266" s="196"/>
      <c r="D266" s="223"/>
    </row>
    <row r="267" spans="1:41" thickBot="1" x14ac:dyDescent="0.35">
      <c r="A267" s="205"/>
      <c r="B267" s="205"/>
      <c r="C267" s="196"/>
      <c r="D267" s="223"/>
    </row>
    <row r="268" spans="1:41" thickBot="1" x14ac:dyDescent="0.35">
      <c r="A268" s="205"/>
      <c r="B268" s="205"/>
      <c r="C268" s="196"/>
      <c r="D268" s="223"/>
    </row>
    <row r="269" spans="1:41" thickBot="1" x14ac:dyDescent="0.35">
      <c r="A269" s="205"/>
      <c r="B269" s="205"/>
      <c r="C269" s="196"/>
      <c r="D269" s="223"/>
    </row>
    <row r="270" spans="1:41" thickBot="1" x14ac:dyDescent="0.35">
      <c r="A270" s="205"/>
      <c r="B270" s="205"/>
      <c r="C270" s="196"/>
      <c r="D270" s="223"/>
    </row>
    <row r="271" spans="1:41" thickBot="1" x14ac:dyDescent="0.35">
      <c r="A271" s="205"/>
      <c r="B271" s="205"/>
      <c r="C271" s="196"/>
      <c r="D271" s="223"/>
    </row>
    <row r="272" spans="1:41" thickBot="1" x14ac:dyDescent="0.35">
      <c r="A272" s="205"/>
      <c r="B272" s="205"/>
      <c r="C272" s="196"/>
      <c r="D272" s="223"/>
    </row>
    <row r="273" spans="1:4" thickBot="1" x14ac:dyDescent="0.35">
      <c r="A273" s="205"/>
      <c r="B273" s="205"/>
      <c r="C273" s="196"/>
      <c r="D273" s="223"/>
    </row>
    <row r="274" spans="1:4" thickBot="1" x14ac:dyDescent="0.35">
      <c r="A274" s="205"/>
      <c r="B274" s="205"/>
      <c r="C274" s="196"/>
      <c r="D274" s="223"/>
    </row>
    <row r="275" spans="1:4" thickBot="1" x14ac:dyDescent="0.35">
      <c r="A275" s="205"/>
      <c r="B275" s="205"/>
      <c r="C275" s="196"/>
      <c r="D275" s="223"/>
    </row>
    <row r="276" spans="1:4" thickBot="1" x14ac:dyDescent="0.35">
      <c r="A276" s="205"/>
      <c r="B276" s="205"/>
      <c r="C276" s="196"/>
      <c r="D276" s="223"/>
    </row>
    <row r="277" spans="1:4" thickBot="1" x14ac:dyDescent="0.35">
      <c r="A277" s="205"/>
      <c r="B277" s="205"/>
      <c r="C277" s="196"/>
      <c r="D277" s="223"/>
    </row>
    <row r="278" spans="1:4" thickBot="1" x14ac:dyDescent="0.35">
      <c r="A278" s="205"/>
      <c r="B278" s="205"/>
      <c r="C278" s="196"/>
      <c r="D278" s="223"/>
    </row>
    <row r="279" spans="1:4" thickBot="1" x14ac:dyDescent="0.35">
      <c r="A279" s="205"/>
      <c r="B279" s="205"/>
      <c r="C279" s="196"/>
      <c r="D279" s="223"/>
    </row>
    <row r="280" spans="1:4" thickBot="1" x14ac:dyDescent="0.35">
      <c r="A280" s="205"/>
      <c r="B280" s="205"/>
      <c r="C280" s="196"/>
      <c r="D280" s="223"/>
    </row>
    <row r="281" spans="1:4" thickBot="1" x14ac:dyDescent="0.35">
      <c r="A281" s="205"/>
      <c r="B281" s="205"/>
      <c r="C281" s="196"/>
      <c r="D281" s="223"/>
    </row>
    <row r="282" spans="1:4" thickBot="1" x14ac:dyDescent="0.35">
      <c r="A282" s="205"/>
      <c r="B282" s="205"/>
      <c r="C282" s="196"/>
      <c r="D282" s="223"/>
    </row>
    <row r="283" spans="1:4" thickBot="1" x14ac:dyDescent="0.35">
      <c r="A283" s="205"/>
      <c r="B283" s="205"/>
      <c r="C283" s="196"/>
      <c r="D283" s="223"/>
    </row>
    <row r="284" spans="1:4" thickBot="1" x14ac:dyDescent="0.35">
      <c r="A284" s="205"/>
      <c r="B284" s="205"/>
      <c r="C284" s="196"/>
      <c r="D284" s="223"/>
    </row>
    <row r="285" spans="1:4" thickBot="1" x14ac:dyDescent="0.35">
      <c r="A285" s="205"/>
      <c r="B285" s="205"/>
      <c r="C285" s="196"/>
      <c r="D285" s="223"/>
    </row>
    <row r="286" spans="1:4" thickBot="1" x14ac:dyDescent="0.35">
      <c r="A286" s="205"/>
      <c r="B286" s="205"/>
      <c r="C286" s="196"/>
      <c r="D286" s="223"/>
    </row>
    <row r="287" spans="1:4" thickBot="1" x14ac:dyDescent="0.35">
      <c r="A287" s="205"/>
      <c r="B287" s="205"/>
      <c r="C287" s="196"/>
      <c r="D287" s="223"/>
    </row>
    <row r="288" spans="1:4" thickBot="1" x14ac:dyDescent="0.35">
      <c r="A288" s="205"/>
      <c r="B288" s="205"/>
      <c r="C288" s="196"/>
    </row>
    <row r="289" spans="1:3" thickBot="1" x14ac:dyDescent="0.35">
      <c r="A289" s="205"/>
      <c r="B289" s="205"/>
      <c r="C289" s="196"/>
    </row>
    <row r="290" spans="1:3" thickBot="1" x14ac:dyDescent="0.35">
      <c r="A290" s="205"/>
      <c r="B290" s="205"/>
      <c r="C290" s="196"/>
    </row>
    <row r="291" spans="1:3" thickBot="1" x14ac:dyDescent="0.35">
      <c r="A291" s="205"/>
      <c r="B291" s="205"/>
      <c r="C291" s="196"/>
    </row>
    <row r="292" spans="1:3" thickBot="1" x14ac:dyDescent="0.35">
      <c r="A292" s="205"/>
      <c r="B292" s="205"/>
      <c r="C292" s="196"/>
    </row>
    <row r="293" spans="1:3" thickBot="1" x14ac:dyDescent="0.35">
      <c r="A293" s="205"/>
      <c r="B293" s="205"/>
      <c r="C293" s="196"/>
    </row>
    <row r="294" spans="1:3" thickBot="1" x14ac:dyDescent="0.35">
      <c r="A294" s="205"/>
      <c r="B294" s="205"/>
      <c r="C294" s="196"/>
    </row>
    <row r="295" spans="1:3" thickBot="1" x14ac:dyDescent="0.35">
      <c r="A295" s="205"/>
      <c r="B295" s="205"/>
      <c r="C295" s="196"/>
    </row>
    <row r="296" spans="1:3" thickBot="1" x14ac:dyDescent="0.35">
      <c r="A296" s="205"/>
      <c r="B296" s="205"/>
      <c r="C296" s="196"/>
    </row>
    <row r="297" spans="1:3" thickBot="1" x14ac:dyDescent="0.35">
      <c r="A297" s="205"/>
      <c r="B297" s="205"/>
      <c r="C297" s="196"/>
    </row>
    <row r="298" spans="1:3" thickBot="1" x14ac:dyDescent="0.35">
      <c r="A298" s="205"/>
      <c r="B298" s="205"/>
      <c r="C298" s="196"/>
    </row>
    <row r="299" spans="1:3" thickBot="1" x14ac:dyDescent="0.35">
      <c r="A299" s="205"/>
      <c r="B299" s="205"/>
      <c r="C299" s="196"/>
    </row>
    <row r="300" spans="1:3" thickBot="1" x14ac:dyDescent="0.35">
      <c r="A300" s="205"/>
      <c r="B300" s="205"/>
      <c r="C300" s="196"/>
    </row>
    <row r="301" spans="1:3" thickBot="1" x14ac:dyDescent="0.35">
      <c r="A301" s="205"/>
      <c r="B301" s="205"/>
      <c r="C301" s="196"/>
    </row>
    <row r="302" spans="1:3" thickBot="1" x14ac:dyDescent="0.35">
      <c r="A302" s="205"/>
      <c r="B302" s="205"/>
      <c r="C302" s="196"/>
    </row>
    <row r="303" spans="1:3" thickBot="1" x14ac:dyDescent="0.35">
      <c r="A303" s="205"/>
      <c r="B303" s="205"/>
      <c r="C303" s="196"/>
    </row>
    <row r="304" spans="1:3" thickBot="1" x14ac:dyDescent="0.35">
      <c r="A304" s="205"/>
      <c r="B304" s="205"/>
      <c r="C304" s="196"/>
    </row>
    <row r="305" spans="1:3" thickBot="1" x14ac:dyDescent="0.35">
      <c r="A305" s="205"/>
      <c r="B305" s="205"/>
      <c r="C305" s="196"/>
    </row>
    <row r="306" spans="1:3" thickBot="1" x14ac:dyDescent="0.35">
      <c r="A306" s="205"/>
      <c r="B306" s="205"/>
      <c r="C306" s="196"/>
    </row>
    <row r="307" spans="1:3" thickBot="1" x14ac:dyDescent="0.35">
      <c r="A307" s="205"/>
      <c r="B307" s="205"/>
      <c r="C307" s="196"/>
    </row>
    <row r="308" spans="1:3" thickBot="1" x14ac:dyDescent="0.35">
      <c r="A308" s="205"/>
      <c r="B308" s="205"/>
      <c r="C308" s="196"/>
    </row>
    <row r="309" spans="1:3" thickBot="1" x14ac:dyDescent="0.35">
      <c r="A309" s="205"/>
      <c r="B309" s="205"/>
      <c r="C309" s="196"/>
    </row>
    <row r="310" spans="1:3" thickBot="1" x14ac:dyDescent="0.35">
      <c r="A310" s="205"/>
      <c r="B310" s="205"/>
      <c r="C310" s="196"/>
    </row>
    <row r="311" spans="1:3" thickBot="1" x14ac:dyDescent="0.35">
      <c r="A311" s="205"/>
      <c r="B311" s="205"/>
      <c r="C311" s="196"/>
    </row>
    <row r="312" spans="1:3" thickBot="1" x14ac:dyDescent="0.35">
      <c r="A312" s="205"/>
      <c r="B312" s="205"/>
      <c r="C312" s="196"/>
    </row>
    <row r="313" spans="1:3" thickBot="1" x14ac:dyDescent="0.35">
      <c r="A313" s="205"/>
      <c r="B313" s="205"/>
      <c r="C313" s="196"/>
    </row>
    <row r="314" spans="1:3" thickBot="1" x14ac:dyDescent="0.35">
      <c r="A314" s="205"/>
      <c r="B314" s="205"/>
      <c r="C314" s="196"/>
    </row>
    <row r="315" spans="1:3" thickBot="1" x14ac:dyDescent="0.35">
      <c r="A315" s="205"/>
      <c r="B315" s="205"/>
      <c r="C315" s="196"/>
    </row>
    <row r="316" spans="1:3" thickBot="1" x14ac:dyDescent="0.35">
      <c r="A316" s="205"/>
      <c r="B316" s="205"/>
      <c r="C316" s="196"/>
    </row>
    <row r="317" spans="1:3" thickBot="1" x14ac:dyDescent="0.35">
      <c r="A317" s="205"/>
      <c r="B317" s="205"/>
      <c r="C317" s="196"/>
    </row>
    <row r="318" spans="1:3" thickBot="1" x14ac:dyDescent="0.35">
      <c r="A318" s="205"/>
      <c r="B318" s="205"/>
      <c r="C318" s="196"/>
    </row>
    <row r="319" spans="1:3" thickBot="1" x14ac:dyDescent="0.35">
      <c r="A319" s="205"/>
      <c r="B319" s="205"/>
      <c r="C319" s="196"/>
    </row>
    <row r="320" spans="1:3" thickBot="1" x14ac:dyDescent="0.35">
      <c r="A320" s="205"/>
      <c r="B320" s="205"/>
      <c r="C320" s="196"/>
    </row>
    <row r="321" spans="1:3" thickBot="1" x14ac:dyDescent="0.35">
      <c r="A321" s="205"/>
      <c r="B321" s="205"/>
      <c r="C321" s="196"/>
    </row>
    <row r="322" spans="1:3" thickBot="1" x14ac:dyDescent="0.35">
      <c r="A322" s="205"/>
      <c r="B322" s="205"/>
      <c r="C322" s="196"/>
    </row>
    <row r="323" spans="1:3" thickBot="1" x14ac:dyDescent="0.35">
      <c r="A323" s="205"/>
      <c r="B323" s="205"/>
      <c r="C323" s="196"/>
    </row>
    <row r="324" spans="1:3" thickBot="1" x14ac:dyDescent="0.35">
      <c r="A324" s="205"/>
      <c r="B324" s="205"/>
      <c r="C324" s="196"/>
    </row>
    <row r="325" spans="1:3" thickBot="1" x14ac:dyDescent="0.35">
      <c r="A325" s="205"/>
      <c r="B325" s="205"/>
      <c r="C325" s="196"/>
    </row>
    <row r="326" spans="1:3" thickBot="1" x14ac:dyDescent="0.35">
      <c r="A326" s="205"/>
      <c r="B326" s="205"/>
      <c r="C326" s="196"/>
    </row>
    <row r="327" spans="1:3" thickBot="1" x14ac:dyDescent="0.35">
      <c r="A327" s="205"/>
      <c r="B327" s="205"/>
      <c r="C327" s="196"/>
    </row>
    <row r="328" spans="1:3" thickBot="1" x14ac:dyDescent="0.35">
      <c r="A328" s="205"/>
      <c r="B328" s="205"/>
      <c r="C328" s="196"/>
    </row>
    <row r="329" spans="1:3" thickBot="1" x14ac:dyDescent="0.35">
      <c r="A329" s="205"/>
      <c r="B329" s="205"/>
      <c r="C329" s="196"/>
    </row>
    <row r="330" spans="1:3" thickBot="1" x14ac:dyDescent="0.35">
      <c r="A330" s="205"/>
      <c r="B330" s="205"/>
      <c r="C330" s="196"/>
    </row>
    <row r="331" spans="1:3" thickBot="1" x14ac:dyDescent="0.35">
      <c r="A331" s="205"/>
      <c r="B331" s="205"/>
      <c r="C331" s="196"/>
    </row>
    <row r="332" spans="1:3" thickBot="1" x14ac:dyDescent="0.35">
      <c r="A332" s="205"/>
      <c r="B332" s="205"/>
      <c r="C332" s="196"/>
    </row>
    <row r="333" spans="1:3" thickBot="1" x14ac:dyDescent="0.35">
      <c r="A333" s="205"/>
      <c r="B333" s="205"/>
      <c r="C333" s="196"/>
    </row>
    <row r="334" spans="1:3" thickBot="1" x14ac:dyDescent="0.35">
      <c r="A334" s="205"/>
      <c r="B334" s="205"/>
      <c r="C334" s="196"/>
    </row>
    <row r="335" spans="1:3" thickBot="1" x14ac:dyDescent="0.35">
      <c r="A335" s="205"/>
      <c r="B335" s="205"/>
      <c r="C335" s="196"/>
    </row>
    <row r="336" spans="1:3" thickBot="1" x14ac:dyDescent="0.35">
      <c r="A336" s="205"/>
      <c r="B336" s="205"/>
      <c r="C336" s="196"/>
    </row>
    <row r="337" spans="1:3" thickBot="1" x14ac:dyDescent="0.35">
      <c r="A337" s="205"/>
      <c r="B337" s="205"/>
      <c r="C337" s="196"/>
    </row>
    <row r="338" spans="1:3" thickBot="1" x14ac:dyDescent="0.35">
      <c r="A338" s="205"/>
      <c r="B338" s="205"/>
      <c r="C338" s="196"/>
    </row>
    <row r="339" spans="1:3" thickBot="1" x14ac:dyDescent="0.35">
      <c r="A339" s="205"/>
      <c r="B339" s="205"/>
      <c r="C339" s="196"/>
    </row>
    <row r="340" spans="1:3" thickBot="1" x14ac:dyDescent="0.35">
      <c r="A340" s="205"/>
      <c r="B340" s="205"/>
      <c r="C340" s="196"/>
    </row>
    <row r="341" spans="1:3" thickBot="1" x14ac:dyDescent="0.35">
      <c r="A341" s="205"/>
      <c r="B341" s="205"/>
      <c r="C341" s="196"/>
    </row>
    <row r="342" spans="1:3" thickBot="1" x14ac:dyDescent="0.35">
      <c r="A342" s="205"/>
      <c r="B342" s="205"/>
      <c r="C342" s="196"/>
    </row>
    <row r="343" spans="1:3" thickBot="1" x14ac:dyDescent="0.35">
      <c r="A343" s="205"/>
      <c r="B343" s="205"/>
      <c r="C343" s="196"/>
    </row>
    <row r="344" spans="1:3" thickBot="1" x14ac:dyDescent="0.35">
      <c r="A344" s="205"/>
      <c r="B344" s="205"/>
      <c r="C344" s="196"/>
    </row>
    <row r="345" spans="1:3" thickBot="1" x14ac:dyDescent="0.35">
      <c r="A345" s="205"/>
      <c r="B345" s="205"/>
      <c r="C345" s="196"/>
    </row>
    <row r="346" spans="1:3" thickBot="1" x14ac:dyDescent="0.35">
      <c r="A346" s="205"/>
      <c r="B346" s="205"/>
      <c r="C346" s="196"/>
    </row>
    <row r="347" spans="1:3" thickBot="1" x14ac:dyDescent="0.35">
      <c r="A347" s="205"/>
      <c r="B347" s="205"/>
      <c r="C347" s="196"/>
    </row>
    <row r="348" spans="1:3" thickBot="1" x14ac:dyDescent="0.35">
      <c r="A348" s="205"/>
      <c r="B348" s="205"/>
      <c r="C348" s="196"/>
    </row>
    <row r="349" spans="1:3" thickBot="1" x14ac:dyDescent="0.35">
      <c r="A349" s="205"/>
      <c r="B349" s="205"/>
      <c r="C349" s="196"/>
    </row>
    <row r="350" spans="1:3" thickBot="1" x14ac:dyDescent="0.35">
      <c r="A350" s="205"/>
      <c r="B350" s="205"/>
      <c r="C350" s="196"/>
    </row>
    <row r="351" spans="1:3" thickBot="1" x14ac:dyDescent="0.35">
      <c r="A351" s="205"/>
      <c r="B351" s="205"/>
      <c r="C351" s="196"/>
    </row>
    <row r="352" spans="1:3" thickBot="1" x14ac:dyDescent="0.35">
      <c r="A352" s="205"/>
      <c r="B352" s="205"/>
      <c r="C352" s="196"/>
    </row>
    <row r="353" spans="1:3" thickBot="1" x14ac:dyDescent="0.35">
      <c r="A353" s="205"/>
      <c r="B353" s="205"/>
      <c r="C353" s="196"/>
    </row>
    <row r="354" spans="1:3" thickBot="1" x14ac:dyDescent="0.35">
      <c r="A354" s="205"/>
      <c r="B354" s="205"/>
      <c r="C354" s="196"/>
    </row>
    <row r="355" spans="1:3" thickBot="1" x14ac:dyDescent="0.35">
      <c r="A355" s="205"/>
      <c r="B355" s="205"/>
      <c r="C355" s="196"/>
    </row>
    <row r="356" spans="1:3" thickBot="1" x14ac:dyDescent="0.35">
      <c r="A356" s="205"/>
      <c r="B356" s="205"/>
      <c r="C356" s="196"/>
    </row>
    <row r="357" spans="1:3" thickBot="1" x14ac:dyDescent="0.35">
      <c r="A357" s="205"/>
      <c r="B357" s="205"/>
      <c r="C357" s="196"/>
    </row>
    <row r="358" spans="1:3" thickBot="1" x14ac:dyDescent="0.35">
      <c r="A358" s="205"/>
      <c r="B358" s="205"/>
      <c r="C358" s="196"/>
    </row>
    <row r="359" spans="1:3" thickBot="1" x14ac:dyDescent="0.35">
      <c r="A359" s="205"/>
      <c r="B359" s="205"/>
      <c r="C359" s="196"/>
    </row>
    <row r="360" spans="1:3" thickBot="1" x14ac:dyDescent="0.35">
      <c r="A360" s="205"/>
      <c r="B360" s="205"/>
      <c r="C360" s="196"/>
    </row>
    <row r="361" spans="1:3" thickBot="1" x14ac:dyDescent="0.35">
      <c r="A361" s="205"/>
      <c r="B361" s="205"/>
      <c r="C361" s="196"/>
    </row>
    <row r="362" spans="1:3" thickBot="1" x14ac:dyDescent="0.35">
      <c r="A362" s="205"/>
      <c r="B362" s="205"/>
      <c r="C362" s="196"/>
    </row>
    <row r="363" spans="1:3" thickBot="1" x14ac:dyDescent="0.35">
      <c r="A363" s="205"/>
      <c r="B363" s="205"/>
      <c r="C363" s="196"/>
    </row>
    <row r="364" spans="1:3" thickBot="1" x14ac:dyDescent="0.35">
      <c r="A364" s="205"/>
      <c r="B364" s="205"/>
      <c r="C364" s="196"/>
    </row>
    <row r="365" spans="1:3" thickBot="1" x14ac:dyDescent="0.35">
      <c r="A365" s="205"/>
      <c r="B365" s="205"/>
      <c r="C365" s="196"/>
    </row>
    <row r="366" spans="1:3" thickBot="1" x14ac:dyDescent="0.35">
      <c r="A366" s="205"/>
      <c r="B366" s="205"/>
      <c r="C366" s="196"/>
    </row>
    <row r="367" spans="1:3" thickBot="1" x14ac:dyDescent="0.35">
      <c r="A367" s="205"/>
      <c r="B367" s="205"/>
      <c r="C367" s="196"/>
    </row>
    <row r="368" spans="1:3" thickBot="1" x14ac:dyDescent="0.35">
      <c r="A368" s="205"/>
      <c r="B368" s="205"/>
      <c r="C368" s="196"/>
    </row>
    <row r="369" spans="1:3" thickBot="1" x14ac:dyDescent="0.35">
      <c r="A369" s="205"/>
      <c r="B369" s="205"/>
      <c r="C369" s="196"/>
    </row>
    <row r="370" spans="1:3" thickBot="1" x14ac:dyDescent="0.35">
      <c r="A370" s="205"/>
      <c r="B370" s="205"/>
      <c r="C370" s="196"/>
    </row>
    <row r="371" spans="1:3" thickBot="1" x14ac:dyDescent="0.35">
      <c r="A371" s="205"/>
      <c r="B371" s="205"/>
      <c r="C371" s="196"/>
    </row>
    <row r="372" spans="1:3" thickBot="1" x14ac:dyDescent="0.35">
      <c r="A372" s="205"/>
      <c r="B372" s="205"/>
      <c r="C372" s="196"/>
    </row>
    <row r="373" spans="1:3" thickBot="1" x14ac:dyDescent="0.35">
      <c r="A373" s="205"/>
      <c r="B373" s="205"/>
      <c r="C373" s="196"/>
    </row>
    <row r="374" spans="1:3" thickBot="1" x14ac:dyDescent="0.35">
      <c r="A374" s="205"/>
      <c r="B374" s="205"/>
      <c r="C374" s="196"/>
    </row>
    <row r="375" spans="1:3" thickBot="1" x14ac:dyDescent="0.35">
      <c r="A375" s="205"/>
      <c r="B375" s="205"/>
      <c r="C375" s="196"/>
    </row>
    <row r="376" spans="1:3" thickBot="1" x14ac:dyDescent="0.35">
      <c r="A376" s="205"/>
      <c r="B376" s="205"/>
      <c r="C376" s="196"/>
    </row>
    <row r="377" spans="1:3" thickBot="1" x14ac:dyDescent="0.35">
      <c r="A377" s="205"/>
      <c r="B377" s="205"/>
      <c r="C377" s="196"/>
    </row>
    <row r="378" spans="1:3" thickBot="1" x14ac:dyDescent="0.35">
      <c r="A378" s="205"/>
      <c r="B378" s="205"/>
      <c r="C378" s="196"/>
    </row>
    <row r="379" spans="1:3" thickBot="1" x14ac:dyDescent="0.35">
      <c r="A379" s="205"/>
      <c r="B379" s="205"/>
      <c r="C379" s="196"/>
    </row>
    <row r="380" spans="1:3" thickBot="1" x14ac:dyDescent="0.35">
      <c r="A380" s="205"/>
      <c r="B380" s="205"/>
      <c r="C380" s="196"/>
    </row>
    <row r="381" spans="1:3" thickBot="1" x14ac:dyDescent="0.35">
      <c r="A381" s="205"/>
      <c r="B381" s="205"/>
      <c r="C381" s="196"/>
    </row>
    <row r="382" spans="1:3" thickBot="1" x14ac:dyDescent="0.35">
      <c r="A382" s="205"/>
      <c r="B382" s="205"/>
      <c r="C382" s="196"/>
    </row>
    <row r="383" spans="1:3" thickBot="1" x14ac:dyDescent="0.35">
      <c r="A383" s="205"/>
      <c r="B383" s="205"/>
      <c r="C383" s="196"/>
    </row>
    <row r="384" spans="1:3" thickBot="1" x14ac:dyDescent="0.35">
      <c r="A384" s="205"/>
      <c r="B384" s="205"/>
      <c r="C384" s="196"/>
    </row>
    <row r="385" spans="1:3" thickBot="1" x14ac:dyDescent="0.35">
      <c r="A385" s="205"/>
      <c r="B385" s="205"/>
      <c r="C385" s="196"/>
    </row>
    <row r="386" spans="1:3" thickBot="1" x14ac:dyDescent="0.35">
      <c r="A386" s="205"/>
      <c r="B386" s="205"/>
      <c r="C386" s="196"/>
    </row>
    <row r="387" spans="1:3" thickBot="1" x14ac:dyDescent="0.35">
      <c r="A387" s="205"/>
      <c r="B387" s="205"/>
      <c r="C387" s="196"/>
    </row>
    <row r="388" spans="1:3" thickBot="1" x14ac:dyDescent="0.35">
      <c r="A388" s="205"/>
      <c r="B388" s="205"/>
      <c r="C388" s="196"/>
    </row>
    <row r="389" spans="1:3" thickBot="1" x14ac:dyDescent="0.35">
      <c r="A389" s="205"/>
      <c r="B389" s="205"/>
      <c r="C389" s="196"/>
    </row>
    <row r="390" spans="1:3" thickBot="1" x14ac:dyDescent="0.35">
      <c r="A390" s="205"/>
      <c r="B390" s="205"/>
      <c r="C390" s="196"/>
    </row>
    <row r="391" spans="1:3" thickBot="1" x14ac:dyDescent="0.35">
      <c r="A391" s="205"/>
      <c r="B391" s="205"/>
      <c r="C391" s="196"/>
    </row>
    <row r="392" spans="1:3" thickBot="1" x14ac:dyDescent="0.35">
      <c r="A392" s="205"/>
      <c r="B392" s="205"/>
      <c r="C392" s="196"/>
    </row>
    <row r="393" spans="1:3" thickBot="1" x14ac:dyDescent="0.35">
      <c r="A393" s="205"/>
      <c r="B393" s="205"/>
      <c r="C393" s="196"/>
    </row>
    <row r="394" spans="1:3" thickBot="1" x14ac:dyDescent="0.35">
      <c r="A394" s="205"/>
      <c r="B394" s="205"/>
      <c r="C394" s="196"/>
    </row>
    <row r="395" spans="1:3" thickBot="1" x14ac:dyDescent="0.35">
      <c r="A395" s="205"/>
      <c r="B395" s="205"/>
      <c r="C395" s="196"/>
    </row>
    <row r="396" spans="1:3" thickBot="1" x14ac:dyDescent="0.35">
      <c r="A396" s="205"/>
      <c r="B396" s="205"/>
      <c r="C396" s="196"/>
    </row>
    <row r="397" spans="1:3" thickBot="1" x14ac:dyDescent="0.35">
      <c r="A397" s="205"/>
      <c r="B397" s="205"/>
      <c r="C397" s="196"/>
    </row>
    <row r="398" spans="1:3" thickBot="1" x14ac:dyDescent="0.35">
      <c r="A398" s="205"/>
      <c r="B398" s="205"/>
      <c r="C398" s="196"/>
    </row>
    <row r="399" spans="1:3" thickBot="1" x14ac:dyDescent="0.35">
      <c r="A399" s="205"/>
      <c r="B399" s="205"/>
      <c r="C399" s="196"/>
    </row>
    <row r="400" spans="1:3" thickBot="1" x14ac:dyDescent="0.35">
      <c r="A400" s="205"/>
      <c r="B400" s="205"/>
      <c r="C400" s="196"/>
    </row>
    <row r="401" spans="1:3" thickBot="1" x14ac:dyDescent="0.35">
      <c r="A401" s="205"/>
      <c r="B401" s="205"/>
      <c r="C401" s="196"/>
    </row>
    <row r="402" spans="1:3" thickBot="1" x14ac:dyDescent="0.35">
      <c r="A402" s="205"/>
      <c r="B402" s="205"/>
      <c r="C402" s="196"/>
    </row>
    <row r="403" spans="1:3" thickBot="1" x14ac:dyDescent="0.35">
      <c r="A403" s="205"/>
      <c r="B403" s="205"/>
      <c r="C403" s="196"/>
    </row>
    <row r="404" spans="1:3" thickBot="1" x14ac:dyDescent="0.35">
      <c r="A404" s="205"/>
      <c r="B404" s="205"/>
      <c r="C404" s="196"/>
    </row>
    <row r="405" spans="1:3" thickBot="1" x14ac:dyDescent="0.35">
      <c r="A405" s="205"/>
      <c r="B405" s="205"/>
      <c r="C405" s="196"/>
    </row>
    <row r="406" spans="1:3" thickBot="1" x14ac:dyDescent="0.35">
      <c r="A406" s="205"/>
      <c r="B406" s="205"/>
      <c r="C406" s="196"/>
    </row>
    <row r="407" spans="1:3" thickBot="1" x14ac:dyDescent="0.35">
      <c r="A407" s="205"/>
      <c r="B407" s="205"/>
      <c r="C407" s="196"/>
    </row>
    <row r="408" spans="1:3" thickBot="1" x14ac:dyDescent="0.35">
      <c r="A408" s="205"/>
      <c r="B408" s="205"/>
      <c r="C408" s="196"/>
    </row>
    <row r="409" spans="1:3" thickBot="1" x14ac:dyDescent="0.35">
      <c r="A409" s="205"/>
      <c r="B409" s="205"/>
      <c r="C409" s="196"/>
    </row>
    <row r="410" spans="1:3" thickBot="1" x14ac:dyDescent="0.35">
      <c r="A410" s="205"/>
      <c r="B410" s="205"/>
      <c r="C410" s="196"/>
    </row>
    <row r="411" spans="1:3" thickBot="1" x14ac:dyDescent="0.35">
      <c r="A411" s="205"/>
      <c r="B411" s="205"/>
      <c r="C411" s="196"/>
    </row>
    <row r="412" spans="1:3" thickBot="1" x14ac:dyDescent="0.35">
      <c r="A412" s="205"/>
      <c r="B412" s="205"/>
      <c r="C412" s="196"/>
    </row>
    <row r="413" spans="1:3" thickBot="1" x14ac:dyDescent="0.35">
      <c r="A413" s="205"/>
      <c r="B413" s="205"/>
      <c r="C413" s="196"/>
    </row>
    <row r="414" spans="1:3" thickBot="1" x14ac:dyDescent="0.35">
      <c r="A414" s="205"/>
      <c r="B414" s="205"/>
      <c r="C414" s="196"/>
    </row>
    <row r="415" spans="1:3" thickBot="1" x14ac:dyDescent="0.35">
      <c r="A415" s="205"/>
      <c r="B415" s="205"/>
      <c r="C415" s="196"/>
    </row>
    <row r="416" spans="1:3" thickBot="1" x14ac:dyDescent="0.35">
      <c r="A416" s="205"/>
      <c r="B416" s="205"/>
      <c r="C416" s="196"/>
    </row>
    <row r="417" spans="1:3" thickBot="1" x14ac:dyDescent="0.35">
      <c r="A417" s="205"/>
      <c r="B417" s="205"/>
      <c r="C417" s="196"/>
    </row>
    <row r="418" spans="1:3" thickBot="1" x14ac:dyDescent="0.35">
      <c r="A418" s="205"/>
      <c r="B418" s="205"/>
      <c r="C418" s="196"/>
    </row>
    <row r="419" spans="1:3" thickBot="1" x14ac:dyDescent="0.35">
      <c r="A419" s="205"/>
      <c r="B419" s="205"/>
      <c r="C419" s="196"/>
    </row>
    <row r="420" spans="1:3" thickBot="1" x14ac:dyDescent="0.35">
      <c r="A420" s="205"/>
      <c r="B420" s="205"/>
      <c r="C420" s="196"/>
    </row>
    <row r="421" spans="1:3" thickBot="1" x14ac:dyDescent="0.35">
      <c r="A421" s="205"/>
      <c r="B421" s="205"/>
      <c r="C421" s="196"/>
    </row>
    <row r="422" spans="1:3" thickBot="1" x14ac:dyDescent="0.35">
      <c r="A422" s="205"/>
      <c r="B422" s="205"/>
      <c r="C422" s="196"/>
    </row>
    <row r="423" spans="1:3" thickBot="1" x14ac:dyDescent="0.35">
      <c r="A423" s="205"/>
      <c r="B423" s="205"/>
      <c r="C423" s="196"/>
    </row>
    <row r="424" spans="1:3" thickBot="1" x14ac:dyDescent="0.35">
      <c r="A424" s="205"/>
      <c r="B424" s="205"/>
      <c r="C424" s="196"/>
    </row>
    <row r="425" spans="1:3" thickBot="1" x14ac:dyDescent="0.35">
      <c r="A425" s="205"/>
      <c r="B425" s="205"/>
      <c r="C425" s="196"/>
    </row>
    <row r="426" spans="1:3" thickBot="1" x14ac:dyDescent="0.35">
      <c r="A426" s="205"/>
      <c r="B426" s="205"/>
      <c r="C426" s="196"/>
    </row>
    <row r="427" spans="1:3" thickBot="1" x14ac:dyDescent="0.35">
      <c r="A427" s="205"/>
      <c r="B427" s="205"/>
      <c r="C427" s="196"/>
    </row>
    <row r="428" spans="1:3" thickBot="1" x14ac:dyDescent="0.35">
      <c r="A428" s="205"/>
      <c r="B428" s="205"/>
      <c r="C428" s="196"/>
    </row>
    <row r="429" spans="1:3" thickBot="1" x14ac:dyDescent="0.35">
      <c r="A429" s="205"/>
      <c r="B429" s="205"/>
      <c r="C429" s="196"/>
    </row>
    <row r="430" spans="1:3" thickBot="1" x14ac:dyDescent="0.35">
      <c r="A430" s="205"/>
      <c r="B430" s="205"/>
      <c r="C430" s="196"/>
    </row>
    <row r="431" spans="1:3" thickBot="1" x14ac:dyDescent="0.35">
      <c r="A431" s="205"/>
      <c r="B431" s="205"/>
      <c r="C431" s="196"/>
    </row>
    <row r="432" spans="1:3" thickBot="1" x14ac:dyDescent="0.35">
      <c r="A432" s="205"/>
      <c r="B432" s="205"/>
      <c r="C432" s="196"/>
    </row>
    <row r="433" spans="1:3" thickBot="1" x14ac:dyDescent="0.35">
      <c r="A433" s="205"/>
      <c r="B433" s="205"/>
      <c r="C433" s="196"/>
    </row>
    <row r="434" spans="1:3" thickBot="1" x14ac:dyDescent="0.35">
      <c r="A434" s="205"/>
      <c r="B434" s="205"/>
      <c r="C434" s="196"/>
    </row>
    <row r="435" spans="1:3" thickBot="1" x14ac:dyDescent="0.35">
      <c r="A435" s="205"/>
      <c r="B435" s="205"/>
      <c r="C435" s="196"/>
    </row>
    <row r="436" spans="1:3" thickBot="1" x14ac:dyDescent="0.35">
      <c r="A436" s="205"/>
      <c r="B436" s="205"/>
      <c r="C436" s="196"/>
    </row>
    <row r="437" spans="1:3" thickBot="1" x14ac:dyDescent="0.35">
      <c r="A437" s="205"/>
      <c r="B437" s="205"/>
      <c r="C437" s="196"/>
    </row>
    <row r="438" spans="1:3" thickBot="1" x14ac:dyDescent="0.35">
      <c r="A438" s="205"/>
      <c r="B438" s="205"/>
      <c r="C438" s="196"/>
    </row>
    <row r="439" spans="1:3" thickBot="1" x14ac:dyDescent="0.35">
      <c r="A439" s="205"/>
      <c r="B439" s="205"/>
      <c r="C439" s="196"/>
    </row>
    <row r="440" spans="1:3" thickBot="1" x14ac:dyDescent="0.35">
      <c r="A440" s="205"/>
      <c r="B440" s="205"/>
      <c r="C440" s="196"/>
    </row>
    <row r="441" spans="1:3" thickBot="1" x14ac:dyDescent="0.35">
      <c r="A441" s="205"/>
      <c r="B441" s="205"/>
      <c r="C441" s="196"/>
    </row>
    <row r="442" spans="1:3" thickBot="1" x14ac:dyDescent="0.35">
      <c r="A442" s="205"/>
      <c r="B442" s="205"/>
      <c r="C442" s="196"/>
    </row>
    <row r="443" spans="1:3" thickBot="1" x14ac:dyDescent="0.35">
      <c r="A443" s="205"/>
      <c r="B443" s="205"/>
      <c r="C443" s="196"/>
    </row>
    <row r="444" spans="1:3" thickBot="1" x14ac:dyDescent="0.35">
      <c r="A444" s="205"/>
      <c r="B444" s="205"/>
      <c r="C444" s="196"/>
    </row>
    <row r="445" spans="1:3" thickBot="1" x14ac:dyDescent="0.35">
      <c r="A445" s="205"/>
      <c r="B445" s="205"/>
      <c r="C445" s="196"/>
    </row>
    <row r="446" spans="1:3" thickBot="1" x14ac:dyDescent="0.35">
      <c r="A446" s="205"/>
      <c r="B446" s="205"/>
      <c r="C446" s="196"/>
    </row>
    <row r="447" spans="1:3" thickBot="1" x14ac:dyDescent="0.35">
      <c r="A447" s="205"/>
      <c r="B447" s="205"/>
      <c r="C447" s="196"/>
    </row>
    <row r="448" spans="1:3" thickBot="1" x14ac:dyDescent="0.35">
      <c r="A448" s="205"/>
      <c r="B448" s="205"/>
      <c r="C448" s="196"/>
    </row>
    <row r="449" spans="1:3" thickBot="1" x14ac:dyDescent="0.35">
      <c r="A449" s="205"/>
      <c r="B449" s="205"/>
      <c r="C449" s="196"/>
    </row>
    <row r="450" spans="1:3" thickBot="1" x14ac:dyDescent="0.35">
      <c r="A450" s="205"/>
      <c r="B450" s="205"/>
      <c r="C450" s="196"/>
    </row>
    <row r="451" spans="1:3" thickBot="1" x14ac:dyDescent="0.35">
      <c r="A451" s="205"/>
      <c r="B451" s="205"/>
      <c r="C451" s="196"/>
    </row>
    <row r="452" spans="1:3" thickBot="1" x14ac:dyDescent="0.35">
      <c r="A452" s="205"/>
      <c r="B452" s="205"/>
      <c r="C452" s="196"/>
    </row>
    <row r="453" spans="1:3" thickBot="1" x14ac:dyDescent="0.35">
      <c r="A453" s="205"/>
      <c r="B453" s="205"/>
      <c r="C453" s="196"/>
    </row>
    <row r="454" spans="1:3" thickBot="1" x14ac:dyDescent="0.35">
      <c r="A454" s="205"/>
      <c r="B454" s="205"/>
      <c r="C454" s="196"/>
    </row>
    <row r="455" spans="1:3" thickBot="1" x14ac:dyDescent="0.35">
      <c r="A455" s="205"/>
      <c r="B455" s="205"/>
      <c r="C455" s="196"/>
    </row>
    <row r="456" spans="1:3" thickBot="1" x14ac:dyDescent="0.35">
      <c r="A456" s="205"/>
      <c r="B456" s="205"/>
      <c r="C456" s="196"/>
    </row>
    <row r="457" spans="1:3" thickBot="1" x14ac:dyDescent="0.35">
      <c r="A457" s="205"/>
      <c r="B457" s="205"/>
      <c r="C457" s="196"/>
    </row>
    <row r="458" spans="1:3" thickBot="1" x14ac:dyDescent="0.35">
      <c r="A458" s="205"/>
      <c r="B458" s="205"/>
      <c r="C458" s="196"/>
    </row>
    <row r="459" spans="1:3" thickBot="1" x14ac:dyDescent="0.35">
      <c r="A459" s="205"/>
      <c r="B459" s="205"/>
      <c r="C459" s="196"/>
    </row>
    <row r="460" spans="1:3" thickBot="1" x14ac:dyDescent="0.35">
      <c r="A460" s="205"/>
      <c r="B460" s="205"/>
      <c r="C460" s="196"/>
    </row>
    <row r="461" spans="1:3" thickBot="1" x14ac:dyDescent="0.35">
      <c r="A461" s="205"/>
      <c r="B461" s="205"/>
      <c r="C461" s="196"/>
    </row>
    <row r="462" spans="1:3" thickBot="1" x14ac:dyDescent="0.35">
      <c r="A462" s="205"/>
      <c r="B462" s="205"/>
      <c r="C462" s="196"/>
    </row>
    <row r="463" spans="1:3" thickBot="1" x14ac:dyDescent="0.35">
      <c r="A463" s="205"/>
      <c r="B463" s="205"/>
      <c r="C463" s="196"/>
    </row>
    <row r="464" spans="1:3" thickBot="1" x14ac:dyDescent="0.35">
      <c r="A464" s="205"/>
      <c r="B464" s="205"/>
      <c r="C464" s="196"/>
    </row>
    <row r="465" spans="1:3" thickBot="1" x14ac:dyDescent="0.35">
      <c r="A465" s="205"/>
      <c r="B465" s="205"/>
      <c r="C465" s="196"/>
    </row>
    <row r="466" spans="1:3" thickBot="1" x14ac:dyDescent="0.35">
      <c r="A466" s="205"/>
      <c r="B466" s="205"/>
      <c r="C466" s="196"/>
    </row>
    <row r="467" spans="1:3" thickBot="1" x14ac:dyDescent="0.35">
      <c r="A467" s="205"/>
      <c r="B467" s="205"/>
      <c r="C467" s="196"/>
    </row>
    <row r="468" spans="1:3" thickBot="1" x14ac:dyDescent="0.35">
      <c r="A468" s="205"/>
      <c r="B468" s="205"/>
      <c r="C468" s="196"/>
    </row>
    <row r="469" spans="1:3" thickBot="1" x14ac:dyDescent="0.35">
      <c r="A469" s="205"/>
      <c r="B469" s="205"/>
      <c r="C469" s="196"/>
    </row>
    <row r="470" spans="1:3" thickBot="1" x14ac:dyDescent="0.35">
      <c r="A470" s="205"/>
      <c r="B470" s="205"/>
      <c r="C470" s="196"/>
    </row>
    <row r="471" spans="1:3" thickBot="1" x14ac:dyDescent="0.35">
      <c r="A471" s="205"/>
      <c r="B471" s="205"/>
      <c r="C471" s="196"/>
    </row>
    <row r="472" spans="1:3" thickBot="1" x14ac:dyDescent="0.35">
      <c r="A472" s="205"/>
      <c r="B472" s="205"/>
      <c r="C472" s="196"/>
    </row>
    <row r="473" spans="1:3" thickBot="1" x14ac:dyDescent="0.35">
      <c r="A473" s="205"/>
      <c r="B473" s="205"/>
      <c r="C473" s="196"/>
    </row>
    <row r="474" spans="1:3" thickBot="1" x14ac:dyDescent="0.35">
      <c r="A474" s="205"/>
      <c r="B474" s="205"/>
      <c r="C474" s="196"/>
    </row>
    <row r="475" spans="1:3" thickBot="1" x14ac:dyDescent="0.35">
      <c r="A475" s="205"/>
      <c r="B475" s="205"/>
      <c r="C475" s="196"/>
    </row>
    <row r="476" spans="1:3" thickBot="1" x14ac:dyDescent="0.35">
      <c r="A476" s="205"/>
      <c r="B476" s="205"/>
      <c r="C476" s="196"/>
    </row>
    <row r="477" spans="1:3" thickBot="1" x14ac:dyDescent="0.35">
      <c r="A477" s="205"/>
      <c r="B477" s="205"/>
      <c r="C477" s="196"/>
    </row>
    <row r="478" spans="1:3" thickBot="1" x14ac:dyDescent="0.35">
      <c r="A478" s="205"/>
      <c r="B478" s="205"/>
      <c r="C478" s="196"/>
    </row>
    <row r="479" spans="1:3" thickBot="1" x14ac:dyDescent="0.35">
      <c r="A479" s="205"/>
      <c r="B479" s="205"/>
      <c r="C479" s="196"/>
    </row>
    <row r="480" spans="1:3" thickBot="1" x14ac:dyDescent="0.35">
      <c r="A480" s="205"/>
      <c r="B480" s="205"/>
      <c r="C480" s="196"/>
    </row>
    <row r="481" spans="1:3" thickBot="1" x14ac:dyDescent="0.35">
      <c r="A481" s="205"/>
      <c r="B481" s="205"/>
      <c r="C481" s="196"/>
    </row>
    <row r="482" spans="1:3" thickBot="1" x14ac:dyDescent="0.35">
      <c r="A482" s="205"/>
      <c r="B482" s="205"/>
      <c r="C482" s="196"/>
    </row>
    <row r="483" spans="1:3" thickBot="1" x14ac:dyDescent="0.35">
      <c r="A483" s="205"/>
      <c r="B483" s="205"/>
      <c r="C483" s="196"/>
    </row>
    <row r="484" spans="1:3" thickBot="1" x14ac:dyDescent="0.35">
      <c r="A484" s="205"/>
      <c r="B484" s="205"/>
      <c r="C484" s="196"/>
    </row>
    <row r="485" spans="1:3" thickBot="1" x14ac:dyDescent="0.35">
      <c r="A485" s="205"/>
      <c r="B485" s="205"/>
      <c r="C485" s="196"/>
    </row>
    <row r="486" spans="1:3" thickBot="1" x14ac:dyDescent="0.35">
      <c r="A486" s="205"/>
      <c r="B486" s="205"/>
      <c r="C486" s="196"/>
    </row>
    <row r="487" spans="1:3" thickBot="1" x14ac:dyDescent="0.35">
      <c r="A487" s="205"/>
      <c r="B487" s="205"/>
      <c r="C487" s="196"/>
    </row>
    <row r="488" spans="1:3" thickBot="1" x14ac:dyDescent="0.35">
      <c r="A488" s="205"/>
      <c r="B488" s="205"/>
      <c r="C488" s="196"/>
    </row>
    <row r="489" spans="1:3" thickBot="1" x14ac:dyDescent="0.35">
      <c r="A489" s="205"/>
      <c r="B489" s="205"/>
      <c r="C489" s="196"/>
    </row>
    <row r="490" spans="1:3" thickBot="1" x14ac:dyDescent="0.35">
      <c r="A490" s="205"/>
      <c r="B490" s="205"/>
      <c r="C490" s="196"/>
    </row>
    <row r="491" spans="1:3" thickBot="1" x14ac:dyDescent="0.35">
      <c r="A491" s="205"/>
      <c r="B491" s="205"/>
      <c r="C491" s="196"/>
    </row>
    <row r="492" spans="1:3" thickBot="1" x14ac:dyDescent="0.35">
      <c r="A492" s="205"/>
      <c r="B492" s="205"/>
      <c r="C492" s="196"/>
    </row>
    <row r="493" spans="1:3" thickBot="1" x14ac:dyDescent="0.35">
      <c r="A493" s="205"/>
      <c r="B493" s="205"/>
      <c r="C493" s="196"/>
    </row>
    <row r="494" spans="1:3" thickBot="1" x14ac:dyDescent="0.35">
      <c r="A494" s="205"/>
      <c r="B494" s="205"/>
      <c r="C494" s="196"/>
    </row>
    <row r="495" spans="1:3" thickBot="1" x14ac:dyDescent="0.35">
      <c r="A495" s="205"/>
      <c r="B495" s="205"/>
      <c r="C495" s="196"/>
    </row>
    <row r="496" spans="1:3" thickBot="1" x14ac:dyDescent="0.35">
      <c r="A496" s="205"/>
      <c r="B496" s="205"/>
      <c r="C496" s="196"/>
    </row>
    <row r="497" spans="1:3" thickBot="1" x14ac:dyDescent="0.35">
      <c r="A497" s="205"/>
      <c r="B497" s="205"/>
      <c r="C497" s="196"/>
    </row>
    <row r="498" spans="1:3" thickBot="1" x14ac:dyDescent="0.35">
      <c r="A498" s="205"/>
      <c r="B498" s="205"/>
      <c r="C498" s="196"/>
    </row>
    <row r="499" spans="1:3" thickBot="1" x14ac:dyDescent="0.35">
      <c r="A499" s="205"/>
      <c r="B499" s="205"/>
      <c r="C499" s="196"/>
    </row>
    <row r="500" spans="1:3" thickBot="1" x14ac:dyDescent="0.35">
      <c r="A500" s="205"/>
      <c r="B500" s="205"/>
      <c r="C500" s="196"/>
    </row>
    <row r="501" spans="1:3" thickBot="1" x14ac:dyDescent="0.35">
      <c r="A501" s="205"/>
      <c r="B501" s="205"/>
      <c r="C501" s="196"/>
    </row>
    <row r="502" spans="1:3" thickBot="1" x14ac:dyDescent="0.35">
      <c r="A502" s="205"/>
      <c r="B502" s="205"/>
      <c r="C502" s="196"/>
    </row>
    <row r="503" spans="1:3" thickBot="1" x14ac:dyDescent="0.35">
      <c r="A503" s="205"/>
      <c r="B503" s="205"/>
      <c r="C503" s="196"/>
    </row>
    <row r="504" spans="1:3" thickBot="1" x14ac:dyDescent="0.35">
      <c r="A504" s="205"/>
      <c r="B504" s="205"/>
      <c r="C504" s="196"/>
    </row>
    <row r="505" spans="1:3" thickBot="1" x14ac:dyDescent="0.35">
      <c r="A505" s="205"/>
      <c r="B505" s="205"/>
      <c r="C505" s="196"/>
    </row>
    <row r="506" spans="1:3" thickBot="1" x14ac:dyDescent="0.35">
      <c r="A506" s="205"/>
      <c r="B506" s="205"/>
      <c r="C506" s="196"/>
    </row>
    <row r="507" spans="1:3" thickBot="1" x14ac:dyDescent="0.35">
      <c r="A507" s="205"/>
      <c r="B507" s="205"/>
      <c r="C507" s="196"/>
    </row>
    <row r="508" spans="1:3" thickBot="1" x14ac:dyDescent="0.35">
      <c r="A508" s="205"/>
      <c r="B508" s="205"/>
      <c r="C508" s="196"/>
    </row>
    <row r="509" spans="1:3" thickBot="1" x14ac:dyDescent="0.35">
      <c r="A509" s="205"/>
      <c r="B509" s="205"/>
      <c r="C509" s="196"/>
    </row>
    <row r="510" spans="1:3" thickBot="1" x14ac:dyDescent="0.35">
      <c r="A510" s="205"/>
      <c r="B510" s="205"/>
      <c r="C510" s="196"/>
    </row>
    <row r="511" spans="1:3" thickBot="1" x14ac:dyDescent="0.35">
      <c r="A511" s="205"/>
      <c r="B511" s="205"/>
      <c r="C511" s="196"/>
    </row>
    <row r="512" spans="1:3" thickBot="1" x14ac:dyDescent="0.35">
      <c r="A512" s="205"/>
      <c r="B512" s="205"/>
      <c r="C512" s="196"/>
    </row>
    <row r="513" spans="1:3" thickBot="1" x14ac:dyDescent="0.35">
      <c r="A513" s="205"/>
      <c r="B513" s="205"/>
      <c r="C513" s="196"/>
    </row>
    <row r="514" spans="1:3" thickBot="1" x14ac:dyDescent="0.35">
      <c r="A514" s="205"/>
      <c r="B514" s="205"/>
      <c r="C514" s="196"/>
    </row>
    <row r="515" spans="1:3" thickBot="1" x14ac:dyDescent="0.35">
      <c r="A515" s="205"/>
      <c r="B515" s="205"/>
      <c r="C515" s="196"/>
    </row>
    <row r="516" spans="1:3" thickBot="1" x14ac:dyDescent="0.35">
      <c r="A516" s="205"/>
      <c r="B516" s="205"/>
      <c r="C516" s="196"/>
    </row>
    <row r="517" spans="1:3" thickBot="1" x14ac:dyDescent="0.35">
      <c r="A517" s="205"/>
      <c r="B517" s="205"/>
      <c r="C517" s="196"/>
    </row>
    <row r="518" spans="1:3" thickBot="1" x14ac:dyDescent="0.35">
      <c r="A518" s="205"/>
      <c r="B518" s="205"/>
      <c r="C518" s="196"/>
    </row>
    <row r="519" spans="1:3" thickBot="1" x14ac:dyDescent="0.35">
      <c r="A519" s="205"/>
      <c r="B519" s="205"/>
      <c r="C519" s="196"/>
    </row>
    <row r="520" spans="1:3" thickBot="1" x14ac:dyDescent="0.35">
      <c r="A520" s="205"/>
      <c r="B520" s="205"/>
      <c r="C520" s="196"/>
    </row>
    <row r="521" spans="1:3" thickBot="1" x14ac:dyDescent="0.35">
      <c r="A521" s="205"/>
      <c r="B521" s="205"/>
      <c r="C521" s="196"/>
    </row>
    <row r="522" spans="1:3" thickBot="1" x14ac:dyDescent="0.35">
      <c r="A522" s="205"/>
      <c r="B522" s="205"/>
      <c r="C522" s="196"/>
    </row>
    <row r="523" spans="1:3" thickBot="1" x14ac:dyDescent="0.35">
      <c r="A523" s="205"/>
      <c r="B523" s="205"/>
      <c r="C523" s="196"/>
    </row>
    <row r="524" spans="1:3" thickBot="1" x14ac:dyDescent="0.35">
      <c r="A524" s="205"/>
      <c r="B524" s="205"/>
      <c r="C524" s="196"/>
    </row>
    <row r="525" spans="1:3" thickBot="1" x14ac:dyDescent="0.35">
      <c r="A525" s="205"/>
      <c r="B525" s="205"/>
      <c r="C525" s="196"/>
    </row>
    <row r="526" spans="1:3" thickBot="1" x14ac:dyDescent="0.35">
      <c r="A526" s="205"/>
      <c r="B526" s="205"/>
      <c r="C526" s="196"/>
    </row>
    <row r="527" spans="1:3" thickBot="1" x14ac:dyDescent="0.35">
      <c r="A527" s="205"/>
      <c r="B527" s="205"/>
      <c r="C527" s="196"/>
    </row>
    <row r="528" spans="1:3" thickBot="1" x14ac:dyDescent="0.35">
      <c r="A528" s="205"/>
      <c r="B528" s="205"/>
      <c r="C528" s="196"/>
    </row>
    <row r="529" spans="1:3" thickBot="1" x14ac:dyDescent="0.35">
      <c r="A529" s="205"/>
      <c r="B529" s="205"/>
      <c r="C529" s="196"/>
    </row>
    <row r="530" spans="1:3" thickBot="1" x14ac:dyDescent="0.35">
      <c r="A530" s="205"/>
      <c r="B530" s="205"/>
      <c r="C530" s="196"/>
    </row>
    <row r="531" spans="1:3" thickBot="1" x14ac:dyDescent="0.35">
      <c r="A531" s="205"/>
      <c r="B531" s="205"/>
      <c r="C531" s="196"/>
    </row>
    <row r="532" spans="1:3" thickBot="1" x14ac:dyDescent="0.35">
      <c r="A532" s="205"/>
      <c r="B532" s="205"/>
      <c r="C532" s="196"/>
    </row>
    <row r="533" spans="1:3" thickBot="1" x14ac:dyDescent="0.35">
      <c r="A533" s="205"/>
      <c r="B533" s="205"/>
      <c r="C533" s="196"/>
    </row>
    <row r="534" spans="1:3" thickBot="1" x14ac:dyDescent="0.35">
      <c r="A534" s="205"/>
      <c r="B534" s="205"/>
      <c r="C534" s="196"/>
    </row>
    <row r="535" spans="1:3" thickBot="1" x14ac:dyDescent="0.35">
      <c r="A535" s="205"/>
      <c r="B535" s="205"/>
      <c r="C535" s="196"/>
    </row>
    <row r="536" spans="1:3" thickBot="1" x14ac:dyDescent="0.35">
      <c r="A536" s="205"/>
      <c r="B536" s="205"/>
      <c r="C536" s="196"/>
    </row>
    <row r="537" spans="1:3" thickBot="1" x14ac:dyDescent="0.35">
      <c r="A537" s="205"/>
      <c r="B537" s="205"/>
      <c r="C537" s="196"/>
    </row>
    <row r="538" spans="1:3" thickBot="1" x14ac:dyDescent="0.35">
      <c r="A538" s="205"/>
      <c r="B538" s="205"/>
      <c r="C538" s="196"/>
    </row>
    <row r="539" spans="1:3" thickBot="1" x14ac:dyDescent="0.35">
      <c r="A539" s="205"/>
      <c r="B539" s="205"/>
      <c r="C539" s="196"/>
    </row>
    <row r="540" spans="1:3" thickBot="1" x14ac:dyDescent="0.35">
      <c r="A540" s="205"/>
      <c r="B540" s="205"/>
      <c r="C540" s="196"/>
    </row>
    <row r="541" spans="1:3" thickBot="1" x14ac:dyDescent="0.35">
      <c r="A541" s="205"/>
      <c r="B541" s="205"/>
      <c r="C541" s="196"/>
    </row>
    <row r="542" spans="1:3" thickBot="1" x14ac:dyDescent="0.35">
      <c r="A542" s="205"/>
      <c r="B542" s="205"/>
      <c r="C542" s="196"/>
    </row>
    <row r="543" spans="1:3" thickBot="1" x14ac:dyDescent="0.35">
      <c r="A543" s="205"/>
      <c r="B543" s="205"/>
      <c r="C543" s="196"/>
    </row>
    <row r="544" spans="1:3" thickBot="1" x14ac:dyDescent="0.35">
      <c r="A544" s="205"/>
      <c r="B544" s="205"/>
      <c r="C544" s="196"/>
    </row>
    <row r="545" spans="1:3" thickBot="1" x14ac:dyDescent="0.35">
      <c r="A545" s="205"/>
      <c r="B545" s="205"/>
      <c r="C545" s="196"/>
    </row>
    <row r="546" spans="1:3" thickBot="1" x14ac:dyDescent="0.35">
      <c r="A546" s="205"/>
      <c r="B546" s="205"/>
      <c r="C546" s="196"/>
    </row>
    <row r="547" spans="1:3" thickBot="1" x14ac:dyDescent="0.35">
      <c r="A547" s="205"/>
      <c r="B547" s="205"/>
      <c r="C547" s="196"/>
    </row>
    <row r="548" spans="1:3" thickBot="1" x14ac:dyDescent="0.35">
      <c r="A548" s="205"/>
      <c r="B548" s="205"/>
      <c r="C548" s="196"/>
    </row>
    <row r="549" spans="1:3" thickBot="1" x14ac:dyDescent="0.35">
      <c r="A549" s="205"/>
      <c r="B549" s="205"/>
      <c r="C549" s="196"/>
    </row>
    <row r="550" spans="1:3" thickBot="1" x14ac:dyDescent="0.35">
      <c r="A550" s="205"/>
      <c r="B550" s="205"/>
      <c r="C550" s="196"/>
    </row>
    <row r="551" spans="1:3" thickBot="1" x14ac:dyDescent="0.35">
      <c r="A551" s="205"/>
      <c r="B551" s="205"/>
      <c r="C551" s="196"/>
    </row>
    <row r="552" spans="1:3" thickBot="1" x14ac:dyDescent="0.35">
      <c r="A552" s="205"/>
      <c r="B552" s="205"/>
      <c r="C552" s="196"/>
    </row>
    <row r="553" spans="1:3" thickBot="1" x14ac:dyDescent="0.35">
      <c r="A553" s="205"/>
      <c r="B553" s="205"/>
      <c r="C553" s="196"/>
    </row>
    <row r="554" spans="1:3" thickBot="1" x14ac:dyDescent="0.35">
      <c r="A554" s="205"/>
      <c r="B554" s="205"/>
      <c r="C554" s="196"/>
    </row>
    <row r="555" spans="1:3" thickBot="1" x14ac:dyDescent="0.35">
      <c r="A555" s="205"/>
      <c r="B555" s="205"/>
      <c r="C555" s="196"/>
    </row>
    <row r="556" spans="1:3" thickBot="1" x14ac:dyDescent="0.35">
      <c r="A556" s="205"/>
      <c r="B556" s="205"/>
      <c r="C556" s="196"/>
    </row>
    <row r="557" spans="1:3" thickBot="1" x14ac:dyDescent="0.35">
      <c r="A557" s="205"/>
      <c r="B557" s="205"/>
      <c r="C557" s="196"/>
    </row>
    <row r="558" spans="1:3" thickBot="1" x14ac:dyDescent="0.35">
      <c r="A558" s="205"/>
      <c r="B558" s="205"/>
      <c r="C558" s="196"/>
    </row>
    <row r="559" spans="1:3" thickBot="1" x14ac:dyDescent="0.35">
      <c r="A559" s="205"/>
      <c r="B559" s="205"/>
      <c r="C559" s="196"/>
    </row>
    <row r="560" spans="1:3" thickBot="1" x14ac:dyDescent="0.35">
      <c r="A560" s="205"/>
      <c r="B560" s="205"/>
      <c r="C560" s="196"/>
    </row>
    <row r="561" spans="1:3" thickBot="1" x14ac:dyDescent="0.35">
      <c r="A561" s="205"/>
      <c r="B561" s="205"/>
      <c r="C561" s="196"/>
    </row>
    <row r="562" spans="1:3" thickBot="1" x14ac:dyDescent="0.35">
      <c r="A562" s="205"/>
      <c r="B562" s="205"/>
      <c r="C562" s="196"/>
    </row>
    <row r="563" spans="1:3" thickBot="1" x14ac:dyDescent="0.35">
      <c r="A563" s="205"/>
      <c r="B563" s="205"/>
      <c r="C563" s="196"/>
    </row>
    <row r="564" spans="1:3" thickBot="1" x14ac:dyDescent="0.35">
      <c r="A564" s="205"/>
      <c r="B564" s="205"/>
      <c r="C564" s="196"/>
    </row>
    <row r="565" spans="1:3" thickBot="1" x14ac:dyDescent="0.35">
      <c r="A565" s="205"/>
      <c r="B565" s="205"/>
      <c r="C565" s="196"/>
    </row>
    <row r="566" spans="1:3" thickBot="1" x14ac:dyDescent="0.35">
      <c r="A566" s="205"/>
      <c r="B566" s="205"/>
      <c r="C566" s="196"/>
    </row>
    <row r="567" spans="1:3" thickBot="1" x14ac:dyDescent="0.35">
      <c r="A567" s="205"/>
      <c r="B567" s="205"/>
      <c r="C567" s="196"/>
    </row>
    <row r="568" spans="1:3" thickBot="1" x14ac:dyDescent="0.35">
      <c r="A568" s="205"/>
      <c r="B568" s="205"/>
      <c r="C568" s="196"/>
    </row>
    <row r="569" spans="1:3" thickBot="1" x14ac:dyDescent="0.35">
      <c r="A569" s="205"/>
      <c r="B569" s="205"/>
      <c r="C569" s="196"/>
    </row>
    <row r="570" spans="1:3" thickBot="1" x14ac:dyDescent="0.35">
      <c r="A570" s="205"/>
      <c r="B570" s="205"/>
      <c r="C570" s="196"/>
    </row>
    <row r="571" spans="1:3" thickBot="1" x14ac:dyDescent="0.35">
      <c r="A571" s="205"/>
      <c r="B571" s="205"/>
      <c r="C571" s="196"/>
    </row>
    <row r="572" spans="1:3" thickBot="1" x14ac:dyDescent="0.35">
      <c r="A572" s="205"/>
      <c r="B572" s="205"/>
      <c r="C572" s="196"/>
    </row>
    <row r="573" spans="1:3" thickBot="1" x14ac:dyDescent="0.35">
      <c r="A573" s="205"/>
      <c r="B573" s="205"/>
      <c r="C573" s="196"/>
    </row>
    <row r="574" spans="1:3" thickBot="1" x14ac:dyDescent="0.35">
      <c r="A574" s="205"/>
      <c r="B574" s="205"/>
      <c r="C574" s="196"/>
    </row>
    <row r="575" spans="1:3" thickBot="1" x14ac:dyDescent="0.35">
      <c r="A575" s="205"/>
      <c r="B575" s="205"/>
      <c r="C575" s="196"/>
    </row>
    <row r="576" spans="1:3" thickBot="1" x14ac:dyDescent="0.35">
      <c r="A576" s="205"/>
      <c r="B576" s="205"/>
      <c r="C576" s="196"/>
    </row>
    <row r="577" spans="1:3" thickBot="1" x14ac:dyDescent="0.35">
      <c r="A577" s="205"/>
      <c r="B577" s="205"/>
      <c r="C577" s="196"/>
    </row>
    <row r="578" spans="1:3" thickBot="1" x14ac:dyDescent="0.35">
      <c r="A578" s="205"/>
      <c r="B578" s="205"/>
      <c r="C578" s="196"/>
    </row>
    <row r="579" spans="1:3" thickBot="1" x14ac:dyDescent="0.35">
      <c r="A579" s="205"/>
      <c r="B579" s="205"/>
      <c r="C579" s="196"/>
    </row>
    <row r="580" spans="1:3" thickBot="1" x14ac:dyDescent="0.35">
      <c r="A580" s="205"/>
      <c r="B580" s="205"/>
      <c r="C580" s="196"/>
    </row>
    <row r="581" spans="1:3" thickBot="1" x14ac:dyDescent="0.35">
      <c r="A581" s="205"/>
      <c r="B581" s="205"/>
      <c r="C581" s="196"/>
    </row>
    <row r="582" spans="1:3" thickBot="1" x14ac:dyDescent="0.35">
      <c r="A582" s="205"/>
      <c r="B582" s="205"/>
      <c r="C582" s="196"/>
    </row>
    <row r="583" spans="1:3" thickBot="1" x14ac:dyDescent="0.35">
      <c r="A583" s="205"/>
      <c r="B583" s="205"/>
      <c r="C583" s="196"/>
    </row>
    <row r="584" spans="1:3" thickBot="1" x14ac:dyDescent="0.35">
      <c r="A584" s="205"/>
      <c r="B584" s="205"/>
      <c r="C584" s="196"/>
    </row>
    <row r="585" spans="1:3" thickBot="1" x14ac:dyDescent="0.35">
      <c r="A585" s="205"/>
      <c r="B585" s="205"/>
      <c r="C585" s="196"/>
    </row>
    <row r="586" spans="1:3" thickBot="1" x14ac:dyDescent="0.35">
      <c r="A586" s="205"/>
      <c r="B586" s="205"/>
      <c r="C586" s="196"/>
    </row>
    <row r="587" spans="1:3" thickBot="1" x14ac:dyDescent="0.35">
      <c r="A587" s="205"/>
      <c r="B587" s="205"/>
      <c r="C587" s="196"/>
    </row>
    <row r="588" spans="1:3" thickBot="1" x14ac:dyDescent="0.35">
      <c r="A588" s="205"/>
      <c r="B588" s="205"/>
      <c r="C588" s="196"/>
    </row>
    <row r="589" spans="1:3" thickBot="1" x14ac:dyDescent="0.35">
      <c r="A589" s="205"/>
      <c r="B589" s="205"/>
      <c r="C589" s="196"/>
    </row>
    <row r="590" spans="1:3" thickBot="1" x14ac:dyDescent="0.35">
      <c r="A590" s="205"/>
      <c r="B590" s="205"/>
      <c r="C590" s="196"/>
    </row>
    <row r="591" spans="1:3" thickBot="1" x14ac:dyDescent="0.35">
      <c r="A591" s="205"/>
      <c r="B591" s="205"/>
      <c r="C591" s="196"/>
    </row>
    <row r="592" spans="1:3" thickBot="1" x14ac:dyDescent="0.35">
      <c r="A592" s="205"/>
      <c r="B592" s="205"/>
      <c r="C592" s="196"/>
    </row>
    <row r="593" spans="1:3" thickBot="1" x14ac:dyDescent="0.35">
      <c r="A593" s="205"/>
      <c r="B593" s="205"/>
      <c r="C593" s="196"/>
    </row>
    <row r="594" spans="1:3" thickBot="1" x14ac:dyDescent="0.35">
      <c r="A594" s="205"/>
      <c r="B594" s="205"/>
      <c r="C594" s="196"/>
    </row>
    <row r="595" spans="1:3" thickBot="1" x14ac:dyDescent="0.35">
      <c r="A595" s="205"/>
      <c r="B595" s="205"/>
      <c r="C595" s="196"/>
    </row>
    <row r="596" spans="1:3" thickBot="1" x14ac:dyDescent="0.35">
      <c r="A596" s="205"/>
      <c r="B596" s="205"/>
      <c r="C596" s="196"/>
    </row>
    <row r="597" spans="1:3" thickBot="1" x14ac:dyDescent="0.35">
      <c r="A597" s="205"/>
      <c r="B597" s="205"/>
      <c r="C597" s="196"/>
    </row>
    <row r="598" spans="1:3" thickBot="1" x14ac:dyDescent="0.35">
      <c r="A598" s="205"/>
      <c r="B598" s="205"/>
      <c r="C598" s="196"/>
    </row>
  </sheetData>
  <mergeCells count="14">
    <mergeCell ref="A229:B229"/>
    <mergeCell ref="A232:B232"/>
    <mergeCell ref="A144:B144"/>
    <mergeCell ref="A221:B221"/>
    <mergeCell ref="A148:B148"/>
    <mergeCell ref="A200:B200"/>
    <mergeCell ref="A114:B114"/>
    <mergeCell ref="A124:B124"/>
    <mergeCell ref="A130:B130"/>
    <mergeCell ref="A3:C3"/>
    <mergeCell ref="A19:B19"/>
    <mergeCell ref="A35:B35"/>
    <mergeCell ref="A97:B97"/>
    <mergeCell ref="A99:B99"/>
  </mergeCells>
  <pageMargins left="0.7" right="0.7" top="0.75" bottom="0.75" header="0.3" footer="0.3"/>
  <pageSetup paperSize="9" scale="42" orientation="portrait" horizontalDpi="300" verticalDpi="300" r:id="rId1"/>
  <rowBreaks count="4" manualBreakCount="4">
    <brk id="63" max="3" man="1"/>
    <brk id="112" max="3" man="1"/>
    <brk id="170" max="3" man="1"/>
    <brk id="219" max="3" man="1"/>
  </rowBreaks>
  <colBreaks count="1" manualBreakCount="1">
    <brk id="43" max="8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45"/>
  <sheetViews>
    <sheetView view="pageBreakPreview" zoomScale="82" zoomScaleSheetLayoutView="82" workbookViewId="0"/>
  </sheetViews>
  <sheetFormatPr defaultRowHeight="15" x14ac:dyDescent="0.25"/>
  <cols>
    <col min="1" max="1" width="46.7109375" customWidth="1"/>
    <col min="2" max="2" width="13.42578125" customWidth="1"/>
    <col min="3" max="3" width="15.85546875" customWidth="1"/>
    <col min="4" max="4" width="14.140625" customWidth="1"/>
    <col min="5" max="5" width="15" customWidth="1"/>
    <col min="6" max="6" width="13.5703125" customWidth="1"/>
    <col min="7" max="7" width="16.5703125" customWidth="1"/>
    <col min="8" max="14" width="12" customWidth="1"/>
    <col min="15" max="15" width="13.5703125" customWidth="1"/>
    <col min="16" max="17" width="12" customWidth="1"/>
    <col min="18" max="18" width="18" customWidth="1"/>
    <col min="19" max="19" width="14.5703125" customWidth="1"/>
    <col min="20" max="20" width="12" customWidth="1"/>
    <col min="21" max="21" width="15" customWidth="1"/>
    <col min="22" max="22" width="17.28515625" customWidth="1"/>
    <col min="23" max="23" width="17" customWidth="1"/>
    <col min="24" max="24" width="18" customWidth="1"/>
    <col min="25" max="25" width="19.140625" customWidth="1"/>
    <col min="26" max="26" width="13" customWidth="1"/>
  </cols>
  <sheetData>
    <row r="1" spans="1:64" s="9" customFormat="1" ht="16.5" customHeight="1" x14ac:dyDescent="0.25">
      <c r="A1" s="632" t="s">
        <v>484</v>
      </c>
    </row>
    <row r="2" spans="1:64" s="35" customFormat="1" ht="6.75" customHeight="1" x14ac:dyDescent="0.2">
      <c r="A2" s="34"/>
    </row>
    <row r="3" spans="1:64" s="35" customFormat="1" ht="6.75" customHeight="1" x14ac:dyDescent="0.2">
      <c r="A3" s="34"/>
    </row>
    <row r="4" spans="1:64" s="66" customFormat="1" ht="37.5" customHeight="1" x14ac:dyDescent="0.25">
      <c r="A4" s="800" t="s">
        <v>247</v>
      </c>
      <c r="B4" s="801"/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801"/>
      <c r="V4" s="801"/>
      <c r="W4" s="641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64" ht="16.5" thickBot="1" x14ac:dyDescent="0.3">
      <c r="A5" s="634"/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790" t="s">
        <v>5</v>
      </c>
      <c r="U5" s="790"/>
      <c r="V5" s="790"/>
      <c r="W5" s="639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spans="1:64" s="424" customFormat="1" ht="13.5" customHeight="1" thickBot="1" x14ac:dyDescent="0.25">
      <c r="A6" s="772" t="s">
        <v>164</v>
      </c>
      <c r="B6" s="666" t="s">
        <v>67</v>
      </c>
      <c r="C6" s="666" t="s">
        <v>67</v>
      </c>
      <c r="D6" s="666" t="s">
        <v>68</v>
      </c>
      <c r="E6" s="666" t="s">
        <v>68</v>
      </c>
      <c r="F6" s="666" t="s">
        <v>69</v>
      </c>
      <c r="G6" s="666" t="s">
        <v>69</v>
      </c>
      <c r="H6" s="666" t="s">
        <v>70</v>
      </c>
      <c r="I6" s="666" t="s">
        <v>70</v>
      </c>
      <c r="J6" s="666" t="s">
        <v>71</v>
      </c>
      <c r="K6" s="666" t="s">
        <v>71</v>
      </c>
      <c r="L6" s="666" t="s">
        <v>72</v>
      </c>
      <c r="M6" s="666" t="s">
        <v>72</v>
      </c>
      <c r="N6" s="666" t="s">
        <v>73</v>
      </c>
      <c r="O6" s="666" t="s">
        <v>73</v>
      </c>
      <c r="P6" s="666" t="s">
        <v>74</v>
      </c>
      <c r="Q6" s="666" t="s">
        <v>74</v>
      </c>
      <c r="R6" s="778" t="s">
        <v>184</v>
      </c>
      <c r="S6" s="778"/>
      <c r="T6" s="778"/>
      <c r="U6" s="778"/>
      <c r="V6" s="778"/>
      <c r="W6" s="778"/>
      <c r="X6" s="439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</row>
    <row r="7" spans="1:64" s="426" customFormat="1" ht="29.25" customHeight="1" thickBot="1" x14ac:dyDescent="0.3">
      <c r="A7" s="773"/>
      <c r="B7" s="779" t="s">
        <v>42</v>
      </c>
      <c r="C7" s="780"/>
      <c r="D7" s="779" t="s">
        <v>43</v>
      </c>
      <c r="E7" s="780"/>
      <c r="F7" s="779" t="s">
        <v>44</v>
      </c>
      <c r="G7" s="780"/>
      <c r="H7" s="779" t="s">
        <v>53</v>
      </c>
      <c r="I7" s="780"/>
      <c r="J7" s="779" t="s">
        <v>45</v>
      </c>
      <c r="K7" s="780"/>
      <c r="L7" s="779" t="s">
        <v>47</v>
      </c>
      <c r="M7" s="780"/>
      <c r="N7" s="779" t="s">
        <v>46</v>
      </c>
      <c r="O7" s="780"/>
      <c r="P7" s="779" t="s">
        <v>48</v>
      </c>
      <c r="Q7" s="780"/>
      <c r="R7" s="786" t="s">
        <v>51</v>
      </c>
      <c r="S7" s="786"/>
      <c r="T7" s="786"/>
      <c r="U7" s="786"/>
      <c r="V7" s="786"/>
      <c r="W7" s="786"/>
      <c r="X7" s="440"/>
      <c r="Y7" s="425"/>
      <c r="Z7" s="425"/>
      <c r="AA7" s="425"/>
      <c r="AB7" s="425"/>
      <c r="AC7" s="425"/>
      <c r="AD7" s="425"/>
      <c r="AE7" s="425"/>
      <c r="AF7" s="425"/>
      <c r="AG7" s="425"/>
      <c r="AH7" s="425"/>
      <c r="AI7" s="425"/>
      <c r="AJ7" s="425"/>
      <c r="AK7" s="425"/>
      <c r="AL7" s="425"/>
      <c r="AM7" s="425"/>
      <c r="AN7" s="425"/>
      <c r="AO7" s="425"/>
      <c r="AP7" s="425"/>
      <c r="AQ7" s="425"/>
      <c r="AR7" s="425"/>
      <c r="AS7" s="425"/>
      <c r="AT7" s="425"/>
      <c r="AU7" s="425"/>
      <c r="AV7" s="425"/>
      <c r="AW7" s="425"/>
      <c r="AX7" s="425"/>
      <c r="AY7" s="425"/>
      <c r="AZ7" s="425"/>
      <c r="BA7" s="425"/>
      <c r="BB7" s="425"/>
      <c r="BC7" s="425"/>
      <c r="BD7" s="425"/>
      <c r="BE7" s="425"/>
      <c r="BF7" s="425"/>
      <c r="BG7" s="425"/>
      <c r="BH7" s="425"/>
      <c r="BI7" s="425"/>
      <c r="BJ7" s="425"/>
      <c r="BK7" s="425"/>
      <c r="BL7" s="425"/>
    </row>
    <row r="8" spans="1:64" s="426" customFormat="1" ht="12.75" hidden="1" customHeight="1" thickBot="1" x14ac:dyDescent="0.3">
      <c r="A8" s="773"/>
      <c r="B8" s="802"/>
      <c r="C8" s="803"/>
      <c r="D8" s="802"/>
      <c r="E8" s="803"/>
      <c r="F8" s="802"/>
      <c r="G8" s="803"/>
      <c r="H8" s="802"/>
      <c r="I8" s="803"/>
      <c r="J8" s="802"/>
      <c r="K8" s="803"/>
      <c r="L8" s="802"/>
      <c r="M8" s="803"/>
      <c r="N8" s="802"/>
      <c r="O8" s="803"/>
      <c r="P8" s="802"/>
      <c r="Q8" s="803"/>
      <c r="R8" s="786"/>
      <c r="S8" s="786"/>
      <c r="T8" s="786"/>
      <c r="U8" s="786"/>
      <c r="V8" s="786"/>
      <c r="W8" s="786"/>
      <c r="X8" s="440"/>
      <c r="Y8" s="425"/>
      <c r="Z8" s="425"/>
      <c r="AA8" s="425"/>
      <c r="AB8" s="425"/>
      <c r="AC8" s="425"/>
      <c r="AD8" s="425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  <c r="AP8" s="425"/>
      <c r="AQ8" s="425"/>
      <c r="AR8" s="425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  <c r="BD8" s="425"/>
      <c r="BE8" s="425"/>
      <c r="BF8" s="425"/>
      <c r="BG8" s="425"/>
      <c r="BH8" s="425"/>
      <c r="BI8" s="425"/>
      <c r="BJ8" s="425"/>
      <c r="BK8" s="425"/>
      <c r="BL8" s="425"/>
    </row>
    <row r="9" spans="1:64" s="426" customFormat="1" ht="24.75" customHeight="1" thickBot="1" x14ac:dyDescent="0.3">
      <c r="A9" s="773"/>
      <c r="B9" s="781"/>
      <c r="C9" s="782"/>
      <c r="D9" s="781"/>
      <c r="E9" s="782"/>
      <c r="F9" s="781"/>
      <c r="G9" s="782"/>
      <c r="H9" s="781"/>
      <c r="I9" s="782"/>
      <c r="J9" s="781"/>
      <c r="K9" s="782"/>
      <c r="L9" s="781"/>
      <c r="M9" s="782"/>
      <c r="N9" s="781"/>
      <c r="O9" s="782"/>
      <c r="P9" s="781"/>
      <c r="Q9" s="782"/>
      <c r="R9" s="786" t="s">
        <v>76</v>
      </c>
      <c r="S9" s="786"/>
      <c r="T9" s="786" t="s">
        <v>77</v>
      </c>
      <c r="U9" s="786"/>
      <c r="V9" s="786" t="s">
        <v>51</v>
      </c>
      <c r="W9" s="786"/>
      <c r="X9" s="440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425"/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  <c r="BD9" s="425"/>
      <c r="BE9" s="425"/>
      <c r="BF9" s="425"/>
      <c r="BG9" s="425"/>
      <c r="BH9" s="425"/>
      <c r="BI9" s="425"/>
      <c r="BJ9" s="425"/>
      <c r="BK9" s="425"/>
      <c r="BL9" s="425"/>
    </row>
    <row r="10" spans="1:64" s="426" customFormat="1" ht="38.25" customHeight="1" thickBot="1" x14ac:dyDescent="0.3">
      <c r="A10" s="774"/>
      <c r="B10" s="665" t="s">
        <v>312</v>
      </c>
      <c r="C10" s="665" t="s">
        <v>416</v>
      </c>
      <c r="D10" s="665" t="s">
        <v>312</v>
      </c>
      <c r="E10" s="665" t="s">
        <v>416</v>
      </c>
      <c r="F10" s="665" t="s">
        <v>312</v>
      </c>
      <c r="G10" s="665" t="s">
        <v>416</v>
      </c>
      <c r="H10" s="665" t="s">
        <v>312</v>
      </c>
      <c r="I10" s="665" t="s">
        <v>416</v>
      </c>
      <c r="J10" s="665" t="s">
        <v>312</v>
      </c>
      <c r="K10" s="665" t="s">
        <v>416</v>
      </c>
      <c r="L10" s="665" t="s">
        <v>312</v>
      </c>
      <c r="M10" s="665" t="s">
        <v>416</v>
      </c>
      <c r="N10" s="665" t="s">
        <v>312</v>
      </c>
      <c r="O10" s="665" t="s">
        <v>416</v>
      </c>
      <c r="P10" s="665" t="s">
        <v>312</v>
      </c>
      <c r="Q10" s="665" t="s">
        <v>416</v>
      </c>
      <c r="R10" s="665" t="s">
        <v>312</v>
      </c>
      <c r="S10" s="665" t="s">
        <v>416</v>
      </c>
      <c r="T10" s="665" t="s">
        <v>312</v>
      </c>
      <c r="U10" s="665" t="s">
        <v>416</v>
      </c>
      <c r="V10" s="665" t="s">
        <v>312</v>
      </c>
      <c r="W10" s="665" t="s">
        <v>416</v>
      </c>
      <c r="X10" s="440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425"/>
      <c r="AL10" s="425"/>
      <c r="AM10" s="425"/>
      <c r="AN10" s="425"/>
      <c r="AO10" s="425"/>
      <c r="AP10" s="425"/>
      <c r="AQ10" s="425"/>
      <c r="AR10" s="425"/>
      <c r="AS10" s="425"/>
      <c r="AT10" s="425"/>
      <c r="AU10" s="425"/>
      <c r="AV10" s="425"/>
      <c r="AW10" s="425"/>
      <c r="AX10" s="425"/>
      <c r="AY10" s="425"/>
      <c r="AZ10" s="425"/>
      <c r="BA10" s="425"/>
      <c r="BB10" s="425"/>
      <c r="BC10" s="425"/>
      <c r="BD10" s="425"/>
      <c r="BE10" s="425"/>
      <c r="BF10" s="425"/>
      <c r="BG10" s="425"/>
      <c r="BH10" s="425"/>
      <c r="BI10" s="425"/>
      <c r="BJ10" s="425"/>
      <c r="BK10" s="425"/>
      <c r="BL10" s="425"/>
    </row>
    <row r="11" spans="1:64" s="47" customFormat="1" ht="39.950000000000003" customHeight="1" x14ac:dyDescent="0.25">
      <c r="A11" s="43" t="s">
        <v>52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s="47" customFormat="1" ht="39.950000000000003" customHeight="1" x14ac:dyDescent="0.25">
      <c r="A12" s="48" t="s">
        <v>78</v>
      </c>
      <c r="B12" s="49">
        <v>355080000</v>
      </c>
      <c r="C12" s="49">
        <f>B12+9078647+24408999+16416127-4802375</f>
        <v>400181398</v>
      </c>
      <c r="D12" s="49">
        <v>78028000</v>
      </c>
      <c r="E12" s="49">
        <f>D12+3034362+4652361+1522258+14025</f>
        <v>87251006</v>
      </c>
      <c r="F12" s="49">
        <v>127761000</v>
      </c>
      <c r="G12" s="49">
        <f>F12+705422-7844-631510-5975755</f>
        <v>121851313</v>
      </c>
      <c r="H12" s="59"/>
      <c r="I12" s="59"/>
      <c r="J12" s="49"/>
      <c r="K12" s="49">
        <f>54000</f>
        <v>54000</v>
      </c>
      <c r="L12" s="49"/>
      <c r="M12" s="49">
        <f>939000+399000</f>
        <v>1338000</v>
      </c>
      <c r="N12" s="49"/>
      <c r="O12" s="49">
        <f>2629000+1530000</f>
        <v>4159000</v>
      </c>
      <c r="P12" s="49"/>
      <c r="Q12" s="49"/>
      <c r="R12" s="49">
        <f>SUM(B12+D12+F12+H12+J12)</f>
        <v>560869000</v>
      </c>
      <c r="S12" s="49">
        <f>SUM(C12+E12+G12+I12+K12)</f>
        <v>609337717</v>
      </c>
      <c r="T12" s="49">
        <f>SUM(L12+N12+P12)</f>
        <v>0</v>
      </c>
      <c r="U12" s="49">
        <f>SUM(M12+O12+Q12)</f>
        <v>5497000</v>
      </c>
      <c r="V12" s="49">
        <f>SUM(R12+T12)</f>
        <v>560869000</v>
      </c>
      <c r="W12" s="49">
        <f>SUM(S12+U12)</f>
        <v>614834717</v>
      </c>
      <c r="X12" s="68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s="47" customFormat="1" ht="39.950000000000003" customHeight="1" thickBot="1" x14ac:dyDescent="0.3">
      <c r="A13" s="52" t="s">
        <v>98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49">
        <f>SUM(B13+D13+F13+H13+J13)</f>
        <v>0</v>
      </c>
      <c r="S13" s="49">
        <f>SUM(C13+E13+G13+I13+K13)</f>
        <v>0</v>
      </c>
      <c r="T13" s="49">
        <f>SUM(L13+N13+P13)</f>
        <v>0</v>
      </c>
      <c r="U13" s="49">
        <f>SUM(M13+O13+Q13)</f>
        <v>0</v>
      </c>
      <c r="V13" s="49">
        <f>SUM(R13+T13)</f>
        <v>0</v>
      </c>
      <c r="W13" s="49">
        <f>SUM(S13+U13)</f>
        <v>0</v>
      </c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</row>
    <row r="14" spans="1:64" s="463" customFormat="1" ht="39.950000000000003" customHeight="1" thickBot="1" x14ac:dyDescent="0.3">
      <c r="A14" s="460" t="s">
        <v>167</v>
      </c>
      <c r="B14" s="461">
        <f>B12+B13</f>
        <v>355080000</v>
      </c>
      <c r="C14" s="461">
        <f>C12+C13</f>
        <v>400181398</v>
      </c>
      <c r="D14" s="461">
        <f t="shared" ref="D14:U14" si="0">D12+D13</f>
        <v>78028000</v>
      </c>
      <c r="E14" s="461">
        <f t="shared" si="0"/>
        <v>87251006</v>
      </c>
      <c r="F14" s="461">
        <f t="shared" si="0"/>
        <v>127761000</v>
      </c>
      <c r="G14" s="461">
        <f t="shared" si="0"/>
        <v>121851313</v>
      </c>
      <c r="H14" s="461">
        <f t="shared" si="0"/>
        <v>0</v>
      </c>
      <c r="I14" s="461">
        <f t="shared" si="0"/>
        <v>0</v>
      </c>
      <c r="J14" s="461">
        <f t="shared" si="0"/>
        <v>0</v>
      </c>
      <c r="K14" s="461">
        <f t="shared" si="0"/>
        <v>54000</v>
      </c>
      <c r="L14" s="461">
        <f t="shared" si="0"/>
        <v>0</v>
      </c>
      <c r="M14" s="461">
        <f t="shared" si="0"/>
        <v>1338000</v>
      </c>
      <c r="N14" s="461">
        <f t="shared" si="0"/>
        <v>0</v>
      </c>
      <c r="O14" s="461">
        <f t="shared" si="0"/>
        <v>4159000</v>
      </c>
      <c r="P14" s="461">
        <f t="shared" si="0"/>
        <v>0</v>
      </c>
      <c r="Q14" s="461">
        <f t="shared" si="0"/>
        <v>0</v>
      </c>
      <c r="R14" s="461">
        <f t="shared" si="0"/>
        <v>560869000</v>
      </c>
      <c r="S14" s="461">
        <f t="shared" si="0"/>
        <v>609337717</v>
      </c>
      <c r="T14" s="461">
        <f t="shared" si="0"/>
        <v>0</v>
      </c>
      <c r="U14" s="461">
        <f t="shared" si="0"/>
        <v>5497000</v>
      </c>
      <c r="V14" s="461">
        <f>V12+V13</f>
        <v>560869000</v>
      </c>
      <c r="W14" s="461">
        <f>W12+W13</f>
        <v>614834717</v>
      </c>
      <c r="X14" s="68">
        <f>SUM('[1]4. sz. melléklet'!Z15)</f>
        <v>614834717</v>
      </c>
      <c r="Y14" s="487">
        <f>SUM(X14-W14)</f>
        <v>0</v>
      </c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2"/>
      <c r="AK14" s="462"/>
      <c r="AL14" s="462"/>
      <c r="AM14" s="462"/>
      <c r="AN14" s="462"/>
      <c r="AO14" s="462"/>
      <c r="AP14" s="462"/>
      <c r="AQ14" s="462"/>
      <c r="AR14" s="462"/>
      <c r="AS14" s="462"/>
      <c r="AT14" s="462"/>
      <c r="AU14" s="462"/>
      <c r="AV14" s="462"/>
      <c r="AW14" s="462"/>
      <c r="AX14" s="462"/>
      <c r="AY14" s="462"/>
      <c r="AZ14" s="462"/>
      <c r="BA14" s="462"/>
      <c r="BB14" s="462"/>
      <c r="BC14" s="462"/>
      <c r="BD14" s="462"/>
      <c r="BE14" s="462"/>
      <c r="BF14" s="462"/>
      <c r="BG14" s="462"/>
      <c r="BH14" s="462"/>
      <c r="BI14" s="462"/>
      <c r="BJ14" s="462"/>
      <c r="BK14" s="462"/>
      <c r="BL14" s="462"/>
    </row>
    <row r="15" spans="1:64" s="47" customFormat="1" ht="39.950000000000003" customHeight="1" x14ac:dyDescent="0.25">
      <c r="A15" s="43" t="s">
        <v>185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68"/>
      <c r="Y15" s="487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</row>
    <row r="16" spans="1:64" s="62" customFormat="1" ht="39.950000000000003" customHeight="1" x14ac:dyDescent="0.25">
      <c r="A16" s="69" t="s">
        <v>78</v>
      </c>
      <c r="B16" s="59">
        <v>63424000</v>
      </c>
      <c r="C16" s="59">
        <f>B16+10251000+8721399+2341212+9849660</f>
        <v>94587271</v>
      </c>
      <c r="D16" s="59">
        <v>12923000</v>
      </c>
      <c r="E16" s="59">
        <f>D16+1698000+1126168+2421267+287150</f>
        <v>18455585</v>
      </c>
      <c r="F16" s="59">
        <v>38388000</v>
      </c>
      <c r="G16" s="59">
        <f>F16+1296290+22128000+9992100-3172810</f>
        <v>68631580</v>
      </c>
      <c r="H16" s="59"/>
      <c r="I16" s="59"/>
      <c r="J16" s="59"/>
      <c r="K16" s="59">
        <f>49000</f>
        <v>49000</v>
      </c>
      <c r="L16" s="59">
        <v>7493000</v>
      </c>
      <c r="M16" s="59">
        <f>L16+2072000</f>
        <v>9565000</v>
      </c>
      <c r="N16" s="59">
        <v>5420000</v>
      </c>
      <c r="O16" s="59">
        <f>N16+2162000-6724000</f>
        <v>858000</v>
      </c>
      <c r="P16" s="59"/>
      <c r="Q16" s="59"/>
      <c r="R16" s="49">
        <f>SUM(B16+D16+F16+H16+J16)</f>
        <v>114735000</v>
      </c>
      <c r="S16" s="49">
        <f>SUM(C16+E16+G16+I16+K16)</f>
        <v>181723436</v>
      </c>
      <c r="T16" s="49">
        <f>SUM(L16+N16+P16)</f>
        <v>12913000</v>
      </c>
      <c r="U16" s="49">
        <f>SUM(M16+O16+Q16)</f>
        <v>10423000</v>
      </c>
      <c r="V16" s="49">
        <f>SUM(R16+T16)</f>
        <v>127648000</v>
      </c>
      <c r="W16" s="49">
        <f>SUM(S16+U16)</f>
        <v>192146436</v>
      </c>
      <c r="X16" s="68"/>
      <c r="Y16" s="487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s="62" customFormat="1" ht="39.950000000000003" customHeight="1" thickBot="1" x14ac:dyDescent="0.3">
      <c r="A17" s="57" t="s">
        <v>98</v>
      </c>
      <c r="B17" s="58">
        <v>2737000</v>
      </c>
      <c r="C17" s="58">
        <v>2737000</v>
      </c>
      <c r="D17" s="58">
        <v>642000</v>
      </c>
      <c r="E17" s="58">
        <v>642000</v>
      </c>
      <c r="F17" s="58">
        <v>12850000</v>
      </c>
      <c r="G17" s="58">
        <v>12850000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49">
        <f>SUM(B17+D17+F17+H17+J17)</f>
        <v>16229000</v>
      </c>
      <c r="S17" s="49">
        <f>SUM(C17+E17+G17+I17+K17)</f>
        <v>16229000</v>
      </c>
      <c r="T17" s="49">
        <f t="shared" ref="T17:U17" si="1">SUM(L17+N17+P17)</f>
        <v>0</v>
      </c>
      <c r="U17" s="49">
        <f t="shared" si="1"/>
        <v>0</v>
      </c>
      <c r="V17" s="49">
        <f>SUM(R17+T17)</f>
        <v>16229000</v>
      </c>
      <c r="W17" s="49">
        <f>SUM(S17+U17)</f>
        <v>16229000</v>
      </c>
      <c r="X17" s="68"/>
      <c r="Y17" s="487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</row>
    <row r="18" spans="1:64" s="463" customFormat="1" ht="39.950000000000003" customHeight="1" thickBot="1" x14ac:dyDescent="0.3">
      <c r="A18" s="460" t="s">
        <v>169</v>
      </c>
      <c r="B18" s="461">
        <f>B16+B17</f>
        <v>66161000</v>
      </c>
      <c r="C18" s="461">
        <f t="shared" ref="C18:Q18" si="2">C16+C17</f>
        <v>97324271</v>
      </c>
      <c r="D18" s="461">
        <f t="shared" si="2"/>
        <v>13565000</v>
      </c>
      <c r="E18" s="461">
        <f t="shared" si="2"/>
        <v>19097585</v>
      </c>
      <c r="F18" s="461">
        <f t="shared" si="2"/>
        <v>51238000</v>
      </c>
      <c r="G18" s="461">
        <f t="shared" si="2"/>
        <v>81481580</v>
      </c>
      <c r="H18" s="461">
        <f t="shared" si="2"/>
        <v>0</v>
      </c>
      <c r="I18" s="461">
        <f t="shared" si="2"/>
        <v>0</v>
      </c>
      <c r="J18" s="461">
        <f t="shared" si="2"/>
        <v>0</v>
      </c>
      <c r="K18" s="461">
        <f t="shared" si="2"/>
        <v>49000</v>
      </c>
      <c r="L18" s="461">
        <f t="shared" si="2"/>
        <v>7493000</v>
      </c>
      <c r="M18" s="461">
        <f t="shared" si="2"/>
        <v>9565000</v>
      </c>
      <c r="N18" s="461">
        <f t="shared" si="2"/>
        <v>5420000</v>
      </c>
      <c r="O18" s="461">
        <f t="shared" si="2"/>
        <v>858000</v>
      </c>
      <c r="P18" s="461">
        <f t="shared" si="2"/>
        <v>0</v>
      </c>
      <c r="Q18" s="461">
        <f t="shared" si="2"/>
        <v>0</v>
      </c>
      <c r="R18" s="461">
        <f>R16+R17</f>
        <v>130964000</v>
      </c>
      <c r="S18" s="461">
        <f t="shared" ref="S18:U18" si="3">S16+S17</f>
        <v>197952436</v>
      </c>
      <c r="T18" s="461">
        <f t="shared" si="3"/>
        <v>12913000</v>
      </c>
      <c r="U18" s="461">
        <f t="shared" si="3"/>
        <v>10423000</v>
      </c>
      <c r="V18" s="461">
        <f>V16+V17</f>
        <v>143877000</v>
      </c>
      <c r="W18" s="461">
        <f>W16+W17</f>
        <v>208375436</v>
      </c>
      <c r="X18" s="68">
        <f>SUM('[1]4. sz. melléklet'!Z19)</f>
        <v>208375436</v>
      </c>
      <c r="Y18" s="487">
        <f t="shared" ref="Y18:Y44" si="4">SUM(X18-W18)</f>
        <v>0</v>
      </c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2"/>
      <c r="AS18" s="462"/>
      <c r="AT18" s="462"/>
      <c r="AU18" s="462"/>
      <c r="AV18" s="462"/>
      <c r="AW18" s="462"/>
      <c r="AX18" s="462"/>
      <c r="AY18" s="462"/>
      <c r="AZ18" s="462"/>
      <c r="BA18" s="462"/>
      <c r="BB18" s="462"/>
      <c r="BC18" s="462"/>
      <c r="BD18" s="462"/>
      <c r="BE18" s="462"/>
      <c r="BF18" s="462"/>
      <c r="BG18" s="462"/>
      <c r="BH18" s="462"/>
      <c r="BI18" s="462"/>
      <c r="BJ18" s="462"/>
      <c r="BK18" s="462"/>
      <c r="BL18" s="462"/>
    </row>
    <row r="19" spans="1:64" s="47" customFormat="1" ht="39.950000000000003" customHeight="1" x14ac:dyDescent="0.25">
      <c r="A19" s="43" t="s">
        <v>170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68"/>
      <c r="Y19" s="487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64" s="47" customFormat="1" ht="39.950000000000003" customHeight="1" x14ac:dyDescent="0.25">
      <c r="A20" s="48" t="s">
        <v>78</v>
      </c>
      <c r="B20" s="49">
        <v>124967000</v>
      </c>
      <c r="C20" s="49">
        <f>B20+126283795+88480300+26591700+84307611</f>
        <v>450630406</v>
      </c>
      <c r="D20" s="49">
        <v>25866000</v>
      </c>
      <c r="E20" s="49">
        <f>D20+14900227+9758226+2050974+12518597</f>
        <v>65094024</v>
      </c>
      <c r="F20" s="49">
        <v>226986000</v>
      </c>
      <c r="G20" s="49">
        <f>F20-11183013+27486333-3754816+40168119</f>
        <v>279702623</v>
      </c>
      <c r="H20" s="59"/>
      <c r="I20" s="59"/>
      <c r="J20" s="49"/>
      <c r="K20" s="49">
        <f>12272741+11000</f>
        <v>12283741</v>
      </c>
      <c r="L20" s="49"/>
      <c r="M20" s="49">
        <f>11612000+5072000+464400+822235</f>
        <v>17970635</v>
      </c>
      <c r="N20" s="49"/>
      <c r="O20" s="49">
        <f>33825000+114739400</f>
        <v>148564400</v>
      </c>
      <c r="P20" s="49">
        <v>8000000</v>
      </c>
      <c r="Q20" s="49">
        <f>P20-8000000</f>
        <v>0</v>
      </c>
      <c r="R20" s="49">
        <f t="shared" ref="R20:S21" si="5">SUM(B20+D20+F20+H20+J20)</f>
        <v>377819000</v>
      </c>
      <c r="S20" s="49">
        <f t="shared" si="5"/>
        <v>807710794</v>
      </c>
      <c r="T20" s="49">
        <f t="shared" ref="T20:U21" si="6">SUM(L20+N20+P20)</f>
        <v>8000000</v>
      </c>
      <c r="U20" s="49">
        <f t="shared" si="6"/>
        <v>166535035</v>
      </c>
      <c r="V20" s="49">
        <f t="shared" ref="V20:W21" si="7">SUM(R20+T20)</f>
        <v>385819000</v>
      </c>
      <c r="W20" s="49">
        <f t="shared" si="7"/>
        <v>974245829</v>
      </c>
      <c r="X20" s="68"/>
      <c r="Y20" s="487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s="47" customFormat="1" ht="39.950000000000003" customHeight="1" thickBot="1" x14ac:dyDescent="0.3">
      <c r="A21" s="52" t="s">
        <v>98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49">
        <f t="shared" si="5"/>
        <v>0</v>
      </c>
      <c r="S21" s="49">
        <f t="shared" si="5"/>
        <v>0</v>
      </c>
      <c r="T21" s="49">
        <f t="shared" si="6"/>
        <v>0</v>
      </c>
      <c r="U21" s="49">
        <f t="shared" si="6"/>
        <v>0</v>
      </c>
      <c r="V21" s="49">
        <f t="shared" si="7"/>
        <v>0</v>
      </c>
      <c r="W21" s="49">
        <f t="shared" si="7"/>
        <v>0</v>
      </c>
      <c r="X21" s="68"/>
      <c r="Y21" s="487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</row>
    <row r="22" spans="1:64" s="463" customFormat="1" ht="39.950000000000003" customHeight="1" thickBot="1" x14ac:dyDescent="0.3">
      <c r="A22" s="460" t="s">
        <v>171</v>
      </c>
      <c r="B22" s="461">
        <f>B20+B21</f>
        <v>124967000</v>
      </c>
      <c r="C22" s="461">
        <f>C20+C21</f>
        <v>450630406</v>
      </c>
      <c r="D22" s="461">
        <f t="shared" ref="D22:Q22" si="8">D20+D21</f>
        <v>25866000</v>
      </c>
      <c r="E22" s="461">
        <f t="shared" si="8"/>
        <v>65094024</v>
      </c>
      <c r="F22" s="461">
        <f t="shared" si="8"/>
        <v>226986000</v>
      </c>
      <c r="G22" s="461">
        <f t="shared" si="8"/>
        <v>279702623</v>
      </c>
      <c r="H22" s="461">
        <f t="shared" si="8"/>
        <v>0</v>
      </c>
      <c r="I22" s="461">
        <f t="shared" si="8"/>
        <v>0</v>
      </c>
      <c r="J22" s="461">
        <f t="shared" si="8"/>
        <v>0</v>
      </c>
      <c r="K22" s="461">
        <f t="shared" si="8"/>
        <v>12283741</v>
      </c>
      <c r="L22" s="461">
        <f t="shared" si="8"/>
        <v>0</v>
      </c>
      <c r="M22" s="461">
        <f t="shared" si="8"/>
        <v>17970635</v>
      </c>
      <c r="N22" s="461">
        <f t="shared" si="8"/>
        <v>0</v>
      </c>
      <c r="O22" s="461">
        <f t="shared" si="8"/>
        <v>148564400</v>
      </c>
      <c r="P22" s="461">
        <f t="shared" si="8"/>
        <v>8000000</v>
      </c>
      <c r="Q22" s="461">
        <f t="shared" si="8"/>
        <v>0</v>
      </c>
      <c r="R22" s="461">
        <f>R20+R21</f>
        <v>377819000</v>
      </c>
      <c r="S22" s="461">
        <f t="shared" ref="S22:U22" si="9">S20+S21</f>
        <v>807710794</v>
      </c>
      <c r="T22" s="461">
        <f t="shared" si="9"/>
        <v>8000000</v>
      </c>
      <c r="U22" s="461">
        <f t="shared" si="9"/>
        <v>166535035</v>
      </c>
      <c r="V22" s="461">
        <f>V20+V21</f>
        <v>385819000</v>
      </c>
      <c r="W22" s="461">
        <f>W20+W21</f>
        <v>974245829</v>
      </c>
      <c r="X22" s="68">
        <f>SUM('[1]4. sz. melléklet'!Z23)</f>
        <v>974245829</v>
      </c>
      <c r="Y22" s="487">
        <f t="shared" si="4"/>
        <v>0</v>
      </c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462"/>
      <c r="AO22" s="462"/>
      <c r="AP22" s="462"/>
      <c r="AQ22" s="462"/>
      <c r="AR22" s="462"/>
      <c r="AS22" s="462"/>
      <c r="AT22" s="462"/>
      <c r="AU22" s="462"/>
      <c r="AV22" s="462"/>
      <c r="AW22" s="462"/>
      <c r="AX22" s="462"/>
      <c r="AY22" s="462"/>
      <c r="AZ22" s="462"/>
      <c r="BA22" s="462"/>
      <c r="BB22" s="462"/>
      <c r="BC22" s="462"/>
      <c r="BD22" s="462"/>
      <c r="BE22" s="462"/>
      <c r="BF22" s="462"/>
      <c r="BG22" s="462"/>
      <c r="BH22" s="462"/>
      <c r="BI22" s="462"/>
      <c r="BJ22" s="462"/>
      <c r="BK22" s="462"/>
      <c r="BL22" s="462"/>
    </row>
    <row r="23" spans="1:64" s="47" customFormat="1" ht="39.950000000000003" customHeight="1" x14ac:dyDescent="0.25">
      <c r="A23" s="43" t="s">
        <v>172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68"/>
      <c r="Y23" s="487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s="47" customFormat="1" ht="39.950000000000003" customHeight="1" x14ac:dyDescent="0.25">
      <c r="A24" s="56" t="s">
        <v>78</v>
      </c>
      <c r="B24" s="54">
        <v>13230000</v>
      </c>
      <c r="C24" s="54">
        <f>B24+889310+1039901+2841467-125586</f>
        <v>17875092</v>
      </c>
      <c r="D24" s="54">
        <v>2961000</v>
      </c>
      <c r="E24" s="54">
        <f>D24+162301+175198+715139+35465</f>
        <v>4049103</v>
      </c>
      <c r="F24" s="54">
        <v>2619000</v>
      </c>
      <c r="G24" s="54">
        <f>F24+92243+2485000+1682800</f>
        <v>6879043</v>
      </c>
      <c r="H24" s="54"/>
      <c r="I24" s="54"/>
      <c r="J24" s="54"/>
      <c r="K24" s="54">
        <f>1198594</f>
        <v>1198594</v>
      </c>
      <c r="L24" s="54">
        <v>1100000</v>
      </c>
      <c r="M24" s="54">
        <f>L24+195000+465200</f>
        <v>1760200</v>
      </c>
      <c r="N24" s="54">
        <v>2500000</v>
      </c>
      <c r="O24" s="54">
        <f>N24-2500000</f>
        <v>0</v>
      </c>
      <c r="P24" s="54"/>
      <c r="Q24" s="54"/>
      <c r="R24" s="49">
        <f>SUM(B24+D24+F24+H24+J24)</f>
        <v>18810000</v>
      </c>
      <c r="S24" s="49">
        <f>SUM(C24+E24+G24+I24+K24)</f>
        <v>30001832</v>
      </c>
      <c r="T24" s="49">
        <f t="shared" ref="T24:T25" si="10">SUM(L24+N24+P24)</f>
        <v>3600000</v>
      </c>
      <c r="U24" s="49">
        <f>SUM(M24+O24+Q24)</f>
        <v>1760200</v>
      </c>
      <c r="V24" s="49">
        <f t="shared" ref="V24:W25" si="11">SUM(R24+T24)</f>
        <v>22410000</v>
      </c>
      <c r="W24" s="49">
        <f t="shared" si="11"/>
        <v>31762032</v>
      </c>
      <c r="X24" s="68"/>
      <c r="Y24" s="487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</row>
    <row r="25" spans="1:64" s="47" customFormat="1" ht="39.950000000000003" customHeight="1" thickBot="1" x14ac:dyDescent="0.3">
      <c r="A25" s="52" t="s">
        <v>98</v>
      </c>
      <c r="B25" s="53">
        <v>10647000</v>
      </c>
      <c r="C25" s="53">
        <f>B25+1200000-1200000</f>
        <v>10647000</v>
      </c>
      <c r="D25" s="53">
        <v>2317000</v>
      </c>
      <c r="E25" s="53">
        <f>D25+44984+295000-650000</f>
        <v>2006984</v>
      </c>
      <c r="F25" s="53">
        <v>8451000</v>
      </c>
      <c r="G25" s="53">
        <f>F25+41891-419000-547425</f>
        <v>7526466</v>
      </c>
      <c r="H25" s="53"/>
      <c r="I25" s="53"/>
      <c r="J25" s="53"/>
      <c r="K25" s="53">
        <f>390793</f>
        <v>390793</v>
      </c>
      <c r="L25" s="53"/>
      <c r="M25" s="53">
        <v>419000</v>
      </c>
      <c r="N25" s="53"/>
      <c r="O25" s="53"/>
      <c r="P25" s="53"/>
      <c r="Q25" s="53"/>
      <c r="R25" s="49">
        <f t="shared" ref="R25" si="12">SUM(B25+D25+F25+H25+J25)</f>
        <v>21415000</v>
      </c>
      <c r="S25" s="49">
        <f>SUM(C25+E25+G25+I25+K25)</f>
        <v>20571243</v>
      </c>
      <c r="T25" s="49">
        <f t="shared" si="10"/>
        <v>0</v>
      </c>
      <c r="U25" s="49">
        <f>SUM(M25+O25+Q25)</f>
        <v>419000</v>
      </c>
      <c r="V25" s="49">
        <f t="shared" si="11"/>
        <v>21415000</v>
      </c>
      <c r="W25" s="49">
        <f t="shared" si="11"/>
        <v>20990243</v>
      </c>
      <c r="X25" s="68"/>
      <c r="Y25" s="487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64" s="463" customFormat="1" ht="27" customHeight="1" thickBot="1" x14ac:dyDescent="0.3">
      <c r="A26" s="460" t="s">
        <v>173</v>
      </c>
      <c r="B26" s="461">
        <f>B24+B25</f>
        <v>23877000</v>
      </c>
      <c r="C26" s="461">
        <f>C24+C25</f>
        <v>28522092</v>
      </c>
      <c r="D26" s="461">
        <f t="shared" ref="D26:W26" si="13">D24+D25</f>
        <v>5278000</v>
      </c>
      <c r="E26" s="461">
        <f t="shared" si="13"/>
        <v>6056087</v>
      </c>
      <c r="F26" s="461">
        <f t="shared" si="13"/>
        <v>11070000</v>
      </c>
      <c r="G26" s="461">
        <f t="shared" si="13"/>
        <v>14405509</v>
      </c>
      <c r="H26" s="461">
        <f t="shared" si="13"/>
        <v>0</v>
      </c>
      <c r="I26" s="461">
        <f t="shared" si="13"/>
        <v>0</v>
      </c>
      <c r="J26" s="461">
        <f t="shared" si="13"/>
        <v>0</v>
      </c>
      <c r="K26" s="461">
        <f t="shared" si="13"/>
        <v>1589387</v>
      </c>
      <c r="L26" s="461">
        <f t="shared" si="13"/>
        <v>1100000</v>
      </c>
      <c r="M26" s="461">
        <f t="shared" si="13"/>
        <v>2179200</v>
      </c>
      <c r="N26" s="461">
        <f t="shared" si="13"/>
        <v>2500000</v>
      </c>
      <c r="O26" s="461">
        <f t="shared" si="13"/>
        <v>0</v>
      </c>
      <c r="P26" s="461">
        <f t="shared" si="13"/>
        <v>0</v>
      </c>
      <c r="Q26" s="461">
        <f t="shared" si="13"/>
        <v>0</v>
      </c>
      <c r="R26" s="461">
        <f t="shared" si="13"/>
        <v>40225000</v>
      </c>
      <c r="S26" s="461">
        <f t="shared" si="13"/>
        <v>50573075</v>
      </c>
      <c r="T26" s="461">
        <f t="shared" si="13"/>
        <v>3600000</v>
      </c>
      <c r="U26" s="461">
        <f t="shared" si="13"/>
        <v>2179200</v>
      </c>
      <c r="V26" s="461">
        <f t="shared" si="13"/>
        <v>43825000</v>
      </c>
      <c r="W26" s="461">
        <f t="shared" si="13"/>
        <v>52752275</v>
      </c>
      <c r="X26" s="68">
        <f>SUM('[1]4. sz. melléklet'!Z27)</f>
        <v>52752275</v>
      </c>
      <c r="Y26" s="487">
        <f>SUM(X26-W26)</f>
        <v>0</v>
      </c>
      <c r="Z26" s="462"/>
      <c r="AA26" s="462"/>
      <c r="AB26" s="462"/>
      <c r="AC26" s="462"/>
      <c r="AD26" s="462"/>
      <c r="AE26" s="462"/>
      <c r="AF26" s="462"/>
      <c r="AG26" s="462"/>
      <c r="AH26" s="462"/>
      <c r="AI26" s="462"/>
      <c r="AJ26" s="462"/>
      <c r="AK26" s="462"/>
      <c r="AL26" s="462"/>
      <c r="AM26" s="462"/>
      <c r="AN26" s="462"/>
      <c r="AO26" s="462"/>
      <c r="AP26" s="462"/>
      <c r="AQ26" s="462"/>
      <c r="AR26" s="462"/>
      <c r="AS26" s="462"/>
      <c r="AT26" s="462"/>
      <c r="AU26" s="462"/>
      <c r="AV26" s="462"/>
      <c r="AW26" s="462"/>
      <c r="AX26" s="462"/>
      <c r="AY26" s="462"/>
      <c r="AZ26" s="462"/>
      <c r="BA26" s="462"/>
      <c r="BB26" s="462"/>
      <c r="BC26" s="462"/>
      <c r="BD26" s="462"/>
      <c r="BE26" s="462"/>
      <c r="BF26" s="462"/>
      <c r="BG26" s="462"/>
      <c r="BH26" s="462"/>
      <c r="BI26" s="462"/>
      <c r="BJ26" s="462"/>
      <c r="BK26" s="462"/>
      <c r="BL26" s="462"/>
    </row>
    <row r="27" spans="1:64" s="424" customFormat="1" ht="13.5" customHeight="1" thickBot="1" x14ac:dyDescent="0.25">
      <c r="A27" s="772" t="s">
        <v>164</v>
      </c>
      <c r="B27" s="666" t="s">
        <v>67</v>
      </c>
      <c r="C27" s="666" t="s">
        <v>67</v>
      </c>
      <c r="D27" s="666" t="s">
        <v>68</v>
      </c>
      <c r="E27" s="666" t="s">
        <v>68</v>
      </c>
      <c r="F27" s="666" t="s">
        <v>69</v>
      </c>
      <c r="G27" s="666" t="s">
        <v>69</v>
      </c>
      <c r="H27" s="666" t="s">
        <v>70</v>
      </c>
      <c r="I27" s="666" t="s">
        <v>70</v>
      </c>
      <c r="J27" s="666" t="s">
        <v>71</v>
      </c>
      <c r="K27" s="666" t="s">
        <v>71</v>
      </c>
      <c r="L27" s="666" t="s">
        <v>72</v>
      </c>
      <c r="M27" s="666" t="s">
        <v>72</v>
      </c>
      <c r="N27" s="666" t="s">
        <v>73</v>
      </c>
      <c r="O27" s="666" t="s">
        <v>73</v>
      </c>
      <c r="P27" s="666" t="s">
        <v>74</v>
      </c>
      <c r="Q27" s="666" t="s">
        <v>74</v>
      </c>
      <c r="R27" s="778" t="s">
        <v>184</v>
      </c>
      <c r="S27" s="778"/>
      <c r="T27" s="778"/>
      <c r="U27" s="778"/>
      <c r="V27" s="778"/>
      <c r="W27" s="778"/>
      <c r="X27" s="68"/>
      <c r="Y27" s="487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3"/>
      <c r="AK27" s="423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23"/>
      <c r="BE27" s="423"/>
      <c r="BF27" s="423"/>
      <c r="BG27" s="423"/>
      <c r="BH27" s="423"/>
      <c r="BI27" s="423"/>
      <c r="BJ27" s="423"/>
      <c r="BK27" s="423"/>
      <c r="BL27" s="423"/>
    </row>
    <row r="28" spans="1:64" s="426" customFormat="1" ht="29.25" customHeight="1" thickBot="1" x14ac:dyDescent="0.3">
      <c r="A28" s="773"/>
      <c r="B28" s="779" t="s">
        <v>42</v>
      </c>
      <c r="C28" s="780"/>
      <c r="D28" s="779" t="s">
        <v>43</v>
      </c>
      <c r="E28" s="780"/>
      <c r="F28" s="779" t="s">
        <v>44</v>
      </c>
      <c r="G28" s="780"/>
      <c r="H28" s="779" t="s">
        <v>53</v>
      </c>
      <c r="I28" s="780"/>
      <c r="J28" s="779" t="s">
        <v>45</v>
      </c>
      <c r="K28" s="780"/>
      <c r="L28" s="779" t="s">
        <v>47</v>
      </c>
      <c r="M28" s="780"/>
      <c r="N28" s="779" t="s">
        <v>46</v>
      </c>
      <c r="O28" s="780"/>
      <c r="P28" s="779" t="s">
        <v>48</v>
      </c>
      <c r="Q28" s="780"/>
      <c r="R28" s="786" t="s">
        <v>51</v>
      </c>
      <c r="S28" s="786"/>
      <c r="T28" s="786"/>
      <c r="U28" s="786"/>
      <c r="V28" s="786"/>
      <c r="W28" s="786"/>
      <c r="X28" s="68"/>
      <c r="Y28" s="487"/>
      <c r="Z28" s="425"/>
      <c r="AA28" s="425"/>
      <c r="AB28" s="425"/>
      <c r="AC28" s="425"/>
      <c r="AD28" s="425"/>
      <c r="AE28" s="425"/>
      <c r="AF28" s="425"/>
      <c r="AG28" s="425"/>
      <c r="AH28" s="425"/>
      <c r="AI28" s="425"/>
      <c r="AJ28" s="425"/>
      <c r="AK28" s="425"/>
      <c r="AL28" s="425"/>
      <c r="AM28" s="425"/>
      <c r="AN28" s="425"/>
      <c r="AO28" s="425"/>
      <c r="AP28" s="425"/>
      <c r="AQ28" s="425"/>
      <c r="AR28" s="425"/>
      <c r="AS28" s="425"/>
      <c r="AT28" s="425"/>
      <c r="AU28" s="425"/>
      <c r="AV28" s="425"/>
      <c r="AW28" s="425"/>
      <c r="AX28" s="425"/>
      <c r="AY28" s="425"/>
      <c r="AZ28" s="425"/>
      <c r="BA28" s="425"/>
      <c r="BB28" s="425"/>
      <c r="BC28" s="425"/>
      <c r="BD28" s="425"/>
      <c r="BE28" s="425"/>
      <c r="BF28" s="425"/>
      <c r="BG28" s="425"/>
      <c r="BH28" s="425"/>
      <c r="BI28" s="425"/>
      <c r="BJ28" s="425"/>
      <c r="BK28" s="425"/>
      <c r="BL28" s="425"/>
    </row>
    <row r="29" spans="1:64" s="426" customFormat="1" ht="12.75" hidden="1" customHeight="1" thickBot="1" x14ac:dyDescent="0.3">
      <c r="A29" s="773"/>
      <c r="B29" s="802"/>
      <c r="C29" s="803"/>
      <c r="D29" s="802"/>
      <c r="E29" s="803"/>
      <c r="F29" s="802"/>
      <c r="G29" s="803"/>
      <c r="H29" s="802"/>
      <c r="I29" s="803"/>
      <c r="J29" s="802"/>
      <c r="K29" s="803"/>
      <c r="L29" s="802"/>
      <c r="M29" s="803"/>
      <c r="N29" s="802"/>
      <c r="O29" s="803"/>
      <c r="P29" s="802"/>
      <c r="Q29" s="803"/>
      <c r="R29" s="786"/>
      <c r="S29" s="786"/>
      <c r="T29" s="786"/>
      <c r="U29" s="786"/>
      <c r="V29" s="786"/>
      <c r="W29" s="786"/>
      <c r="X29" s="68"/>
      <c r="Y29" s="487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425"/>
      <c r="AO29" s="425"/>
      <c r="AP29" s="425"/>
      <c r="AQ29" s="425"/>
      <c r="AR29" s="425"/>
      <c r="AS29" s="425"/>
      <c r="AT29" s="425"/>
      <c r="AU29" s="425"/>
      <c r="AV29" s="425"/>
      <c r="AW29" s="425"/>
      <c r="AX29" s="425"/>
      <c r="AY29" s="425"/>
      <c r="AZ29" s="425"/>
      <c r="BA29" s="425"/>
      <c r="BB29" s="425"/>
      <c r="BC29" s="425"/>
      <c r="BD29" s="425"/>
      <c r="BE29" s="425"/>
      <c r="BF29" s="425"/>
      <c r="BG29" s="425"/>
      <c r="BH29" s="425"/>
      <c r="BI29" s="425"/>
      <c r="BJ29" s="425"/>
      <c r="BK29" s="425"/>
      <c r="BL29" s="425"/>
    </row>
    <row r="30" spans="1:64" s="426" customFormat="1" ht="24.75" customHeight="1" thickBot="1" x14ac:dyDescent="0.3">
      <c r="A30" s="773"/>
      <c r="B30" s="781"/>
      <c r="C30" s="782"/>
      <c r="D30" s="781"/>
      <c r="E30" s="782"/>
      <c r="F30" s="781"/>
      <c r="G30" s="782"/>
      <c r="H30" s="781"/>
      <c r="I30" s="782"/>
      <c r="J30" s="781"/>
      <c r="K30" s="782"/>
      <c r="L30" s="781"/>
      <c r="M30" s="782"/>
      <c r="N30" s="781"/>
      <c r="O30" s="782"/>
      <c r="P30" s="781"/>
      <c r="Q30" s="782"/>
      <c r="R30" s="786" t="s">
        <v>76</v>
      </c>
      <c r="S30" s="786"/>
      <c r="T30" s="786" t="s">
        <v>77</v>
      </c>
      <c r="U30" s="786"/>
      <c r="V30" s="786" t="s">
        <v>51</v>
      </c>
      <c r="W30" s="786"/>
      <c r="X30" s="68"/>
      <c r="Y30" s="487"/>
      <c r="Z30" s="425"/>
      <c r="AA30" s="425"/>
      <c r="AB30" s="425"/>
      <c r="AC30" s="425"/>
      <c r="AD30" s="425"/>
      <c r="AE30" s="425"/>
      <c r="AF30" s="425"/>
      <c r="AG30" s="425"/>
      <c r="AH30" s="425"/>
      <c r="AI30" s="425"/>
      <c r="AJ30" s="425"/>
      <c r="AK30" s="425"/>
      <c r="AL30" s="425"/>
      <c r="AM30" s="425"/>
      <c r="AN30" s="425"/>
      <c r="AO30" s="425"/>
      <c r="AP30" s="425"/>
      <c r="AQ30" s="425"/>
      <c r="AR30" s="425"/>
      <c r="AS30" s="425"/>
      <c r="AT30" s="425"/>
      <c r="AU30" s="425"/>
      <c r="AV30" s="425"/>
      <c r="AW30" s="425"/>
      <c r="AX30" s="425"/>
      <c r="AY30" s="425"/>
      <c r="AZ30" s="425"/>
      <c r="BA30" s="425"/>
      <c r="BB30" s="425"/>
      <c r="BC30" s="425"/>
      <c r="BD30" s="425"/>
      <c r="BE30" s="425"/>
      <c r="BF30" s="425"/>
      <c r="BG30" s="425"/>
      <c r="BH30" s="425"/>
      <c r="BI30" s="425"/>
      <c r="BJ30" s="425"/>
      <c r="BK30" s="425"/>
      <c r="BL30" s="425"/>
    </row>
    <row r="31" spans="1:64" s="426" customFormat="1" ht="38.25" customHeight="1" thickBot="1" x14ac:dyDescent="0.3">
      <c r="A31" s="774"/>
      <c r="B31" s="665" t="s">
        <v>312</v>
      </c>
      <c r="C31" s="665" t="s">
        <v>416</v>
      </c>
      <c r="D31" s="665" t="s">
        <v>312</v>
      </c>
      <c r="E31" s="665" t="s">
        <v>416</v>
      </c>
      <c r="F31" s="665" t="s">
        <v>312</v>
      </c>
      <c r="G31" s="665" t="s">
        <v>416</v>
      </c>
      <c r="H31" s="665" t="s">
        <v>312</v>
      </c>
      <c r="I31" s="665" t="s">
        <v>416</v>
      </c>
      <c r="J31" s="665" t="s">
        <v>312</v>
      </c>
      <c r="K31" s="665" t="s">
        <v>416</v>
      </c>
      <c r="L31" s="665" t="s">
        <v>312</v>
      </c>
      <c r="M31" s="665" t="s">
        <v>416</v>
      </c>
      <c r="N31" s="665" t="s">
        <v>312</v>
      </c>
      <c r="O31" s="665" t="s">
        <v>416</v>
      </c>
      <c r="P31" s="665" t="s">
        <v>312</v>
      </c>
      <c r="Q31" s="665" t="s">
        <v>416</v>
      </c>
      <c r="R31" s="665" t="s">
        <v>312</v>
      </c>
      <c r="S31" s="665" t="s">
        <v>416</v>
      </c>
      <c r="T31" s="665" t="s">
        <v>312</v>
      </c>
      <c r="U31" s="665" t="s">
        <v>416</v>
      </c>
      <c r="V31" s="665" t="s">
        <v>312</v>
      </c>
      <c r="W31" s="665" t="s">
        <v>416</v>
      </c>
      <c r="X31" s="68"/>
      <c r="Y31" s="487"/>
      <c r="Z31" s="425"/>
      <c r="AA31" s="425"/>
      <c r="AB31" s="425"/>
      <c r="AC31" s="425"/>
      <c r="AD31" s="425"/>
      <c r="AE31" s="425"/>
      <c r="AF31" s="425"/>
      <c r="AG31" s="425"/>
      <c r="AH31" s="425"/>
      <c r="AI31" s="425"/>
      <c r="AJ31" s="425"/>
      <c r="AK31" s="425"/>
      <c r="AL31" s="425"/>
      <c r="AM31" s="425"/>
      <c r="AN31" s="425"/>
      <c r="AO31" s="425"/>
      <c r="AP31" s="425"/>
      <c r="AQ31" s="425"/>
      <c r="AR31" s="425"/>
      <c r="AS31" s="425"/>
      <c r="AT31" s="425"/>
      <c r="AU31" s="425"/>
      <c r="AV31" s="425"/>
      <c r="AW31" s="425"/>
      <c r="AX31" s="425"/>
      <c r="AY31" s="425"/>
      <c r="AZ31" s="425"/>
      <c r="BA31" s="425"/>
      <c r="BB31" s="425"/>
      <c r="BC31" s="425"/>
      <c r="BD31" s="425"/>
      <c r="BE31" s="425"/>
      <c r="BF31" s="425"/>
      <c r="BG31" s="425"/>
      <c r="BH31" s="425"/>
      <c r="BI31" s="425"/>
      <c r="BJ31" s="425"/>
      <c r="BK31" s="425"/>
      <c r="BL31" s="425"/>
    </row>
    <row r="32" spans="1:64" s="47" customFormat="1" ht="50.1" customHeight="1" thickBot="1" x14ac:dyDescent="0.3">
      <c r="A32" s="362" t="s">
        <v>174</v>
      </c>
      <c r="B32" s="464">
        <f t="shared" ref="B32:Q33" si="14">B12+B16+B20+B24</f>
        <v>556701000</v>
      </c>
      <c r="C32" s="464">
        <f t="shared" si="14"/>
        <v>963274167</v>
      </c>
      <c r="D32" s="464">
        <f t="shared" si="14"/>
        <v>119778000</v>
      </c>
      <c r="E32" s="464">
        <f t="shared" si="14"/>
        <v>174849718</v>
      </c>
      <c r="F32" s="464">
        <f t="shared" si="14"/>
        <v>395754000</v>
      </c>
      <c r="G32" s="464">
        <f t="shared" si="14"/>
        <v>477064559</v>
      </c>
      <c r="H32" s="464">
        <f t="shared" si="14"/>
        <v>0</v>
      </c>
      <c r="I32" s="464">
        <f t="shared" si="14"/>
        <v>0</v>
      </c>
      <c r="J32" s="464">
        <f t="shared" si="14"/>
        <v>0</v>
      </c>
      <c r="K32" s="464">
        <f t="shared" si="14"/>
        <v>13585335</v>
      </c>
      <c r="L32" s="464">
        <f t="shared" si="14"/>
        <v>8593000</v>
      </c>
      <c r="M32" s="464">
        <f t="shared" si="14"/>
        <v>30633835</v>
      </c>
      <c r="N32" s="464">
        <f t="shared" si="14"/>
        <v>7920000</v>
      </c>
      <c r="O32" s="464">
        <f t="shared" si="14"/>
        <v>153581400</v>
      </c>
      <c r="P32" s="464">
        <f t="shared" si="14"/>
        <v>8000000</v>
      </c>
      <c r="Q32" s="464">
        <f t="shared" si="14"/>
        <v>0</v>
      </c>
      <c r="R32" s="49">
        <f t="shared" ref="R32:S33" si="15">SUM(B32+D32+F32+H32+J32)</f>
        <v>1072233000</v>
      </c>
      <c r="S32" s="49">
        <f t="shared" si="15"/>
        <v>1628773779</v>
      </c>
      <c r="T32" s="49">
        <f t="shared" ref="T32:U33" si="16">SUM(L32+N32+P32)</f>
        <v>24513000</v>
      </c>
      <c r="U32" s="49">
        <f t="shared" si="16"/>
        <v>184215235</v>
      </c>
      <c r="V32" s="49">
        <f t="shared" ref="V32:W33" si="17">SUM(R32+T32)</f>
        <v>1096746000</v>
      </c>
      <c r="W32" s="49">
        <f t="shared" si="17"/>
        <v>1812989014</v>
      </c>
      <c r="X32" s="68"/>
      <c r="Y32" s="487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64" s="47" customFormat="1" ht="50.1" customHeight="1" thickBot="1" x14ac:dyDescent="0.3">
      <c r="A33" s="362" t="s">
        <v>175</v>
      </c>
      <c r="B33" s="54">
        <f t="shared" si="14"/>
        <v>13384000</v>
      </c>
      <c r="C33" s="54">
        <f t="shared" si="14"/>
        <v>13384000</v>
      </c>
      <c r="D33" s="54">
        <f t="shared" si="14"/>
        <v>2959000</v>
      </c>
      <c r="E33" s="54">
        <f t="shared" si="14"/>
        <v>2648984</v>
      </c>
      <c r="F33" s="54">
        <f t="shared" si="14"/>
        <v>21301000</v>
      </c>
      <c r="G33" s="54">
        <f t="shared" si="14"/>
        <v>20376466</v>
      </c>
      <c r="H33" s="54">
        <f t="shared" si="14"/>
        <v>0</v>
      </c>
      <c r="I33" s="54">
        <f t="shared" si="14"/>
        <v>0</v>
      </c>
      <c r="J33" s="54">
        <f t="shared" si="14"/>
        <v>0</v>
      </c>
      <c r="K33" s="54">
        <f t="shared" si="14"/>
        <v>390793</v>
      </c>
      <c r="L33" s="54">
        <f t="shared" si="14"/>
        <v>0</v>
      </c>
      <c r="M33" s="54">
        <f t="shared" si="14"/>
        <v>419000</v>
      </c>
      <c r="N33" s="54">
        <f t="shared" si="14"/>
        <v>0</v>
      </c>
      <c r="O33" s="54">
        <f t="shared" si="14"/>
        <v>0</v>
      </c>
      <c r="P33" s="54">
        <f t="shared" si="14"/>
        <v>0</v>
      </c>
      <c r="Q33" s="54">
        <f t="shared" si="14"/>
        <v>0</v>
      </c>
      <c r="R33" s="49">
        <f t="shared" si="15"/>
        <v>37644000</v>
      </c>
      <c r="S33" s="49">
        <f t="shared" si="15"/>
        <v>36800243</v>
      </c>
      <c r="T33" s="49">
        <f t="shared" si="16"/>
        <v>0</v>
      </c>
      <c r="U33" s="49">
        <f t="shared" si="16"/>
        <v>419000</v>
      </c>
      <c r="V33" s="49">
        <f t="shared" si="17"/>
        <v>37644000</v>
      </c>
      <c r="W33" s="49">
        <f t="shared" si="17"/>
        <v>37219243</v>
      </c>
      <c r="X33" s="68"/>
      <c r="Y33" s="487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</row>
    <row r="34" spans="1:64" s="468" customFormat="1" ht="50.1" customHeight="1" thickBot="1" x14ac:dyDescent="0.3">
      <c r="A34" s="465" t="s">
        <v>176</v>
      </c>
      <c r="B34" s="466">
        <f t="shared" ref="B34:W34" si="18">B32+B33</f>
        <v>570085000</v>
      </c>
      <c r="C34" s="466">
        <f t="shared" si="18"/>
        <v>976658167</v>
      </c>
      <c r="D34" s="466">
        <f t="shared" si="18"/>
        <v>122737000</v>
      </c>
      <c r="E34" s="466">
        <f t="shared" si="18"/>
        <v>177498702</v>
      </c>
      <c r="F34" s="466">
        <f t="shared" si="18"/>
        <v>417055000</v>
      </c>
      <c r="G34" s="466">
        <f t="shared" si="18"/>
        <v>497441025</v>
      </c>
      <c r="H34" s="466">
        <f t="shared" si="18"/>
        <v>0</v>
      </c>
      <c r="I34" s="466">
        <f t="shared" si="18"/>
        <v>0</v>
      </c>
      <c r="J34" s="466">
        <f t="shared" si="18"/>
        <v>0</v>
      </c>
      <c r="K34" s="466">
        <f t="shared" si="18"/>
        <v>13976128</v>
      </c>
      <c r="L34" s="466">
        <f t="shared" si="18"/>
        <v>8593000</v>
      </c>
      <c r="M34" s="466">
        <f t="shared" si="18"/>
        <v>31052835</v>
      </c>
      <c r="N34" s="466">
        <f t="shared" si="18"/>
        <v>7920000</v>
      </c>
      <c r="O34" s="466">
        <f t="shared" si="18"/>
        <v>153581400</v>
      </c>
      <c r="P34" s="466">
        <f t="shared" si="18"/>
        <v>8000000</v>
      </c>
      <c r="Q34" s="466">
        <f t="shared" si="18"/>
        <v>0</v>
      </c>
      <c r="R34" s="466">
        <f t="shared" si="18"/>
        <v>1109877000</v>
      </c>
      <c r="S34" s="466">
        <f t="shared" si="18"/>
        <v>1665574022</v>
      </c>
      <c r="T34" s="466">
        <f t="shared" si="18"/>
        <v>24513000</v>
      </c>
      <c r="U34" s="466">
        <f t="shared" si="18"/>
        <v>184634235</v>
      </c>
      <c r="V34" s="466">
        <f t="shared" si="18"/>
        <v>1134390000</v>
      </c>
      <c r="W34" s="466">
        <f t="shared" si="18"/>
        <v>1850208257</v>
      </c>
      <c r="X34" s="68"/>
      <c r="Y34" s="487"/>
      <c r="Z34" s="467"/>
      <c r="AA34" s="467"/>
      <c r="AB34" s="467"/>
      <c r="AC34" s="467"/>
      <c r="AD34" s="467"/>
      <c r="AE34" s="467"/>
      <c r="AF34" s="467"/>
      <c r="AG34" s="467"/>
      <c r="AH34" s="467"/>
      <c r="AI34" s="467"/>
      <c r="AJ34" s="467"/>
      <c r="AK34" s="467"/>
      <c r="AL34" s="467"/>
      <c r="AM34" s="467"/>
      <c r="AN34" s="467"/>
      <c r="AO34" s="467"/>
      <c r="AP34" s="467"/>
      <c r="AQ34" s="467"/>
      <c r="AR34" s="467"/>
      <c r="AS34" s="467"/>
      <c r="AT34" s="467"/>
      <c r="AU34" s="467"/>
      <c r="AV34" s="467"/>
      <c r="AW34" s="467"/>
      <c r="AX34" s="467"/>
      <c r="AY34" s="467"/>
      <c r="AZ34" s="467"/>
      <c r="BA34" s="467"/>
      <c r="BB34" s="467"/>
      <c r="BC34" s="467"/>
      <c r="BD34" s="467"/>
      <c r="BE34" s="467"/>
      <c r="BF34" s="467"/>
      <c r="BG34" s="467"/>
      <c r="BH34" s="467"/>
      <c r="BI34" s="467"/>
      <c r="BJ34" s="467"/>
      <c r="BK34" s="467"/>
      <c r="BL34" s="467"/>
    </row>
    <row r="35" spans="1:64" s="47" customFormat="1" ht="39.950000000000003" customHeight="1" x14ac:dyDescent="0.25">
      <c r="A35" s="43" t="s">
        <v>177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68"/>
      <c r="Y35" s="487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64" s="47" customFormat="1" ht="39.950000000000003" customHeight="1" x14ac:dyDescent="0.25">
      <c r="A36" s="56" t="s">
        <v>78</v>
      </c>
      <c r="B36" s="49">
        <v>199272000</v>
      </c>
      <c r="C36" s="49">
        <f>B36+433721+161100+23542427+777000</f>
        <v>224186248</v>
      </c>
      <c r="D36" s="49">
        <v>51928000</v>
      </c>
      <c r="E36" s="49">
        <f>D36+2690284+35442+1130580+143000</f>
        <v>55927306</v>
      </c>
      <c r="F36" s="49">
        <v>69887000</v>
      </c>
      <c r="G36" s="49">
        <f>F36-1159082-492200-24784427+1611625</f>
        <v>45062916</v>
      </c>
      <c r="H36" s="49"/>
      <c r="I36" s="49"/>
      <c r="J36" s="49"/>
      <c r="K36" s="49">
        <f>667593</f>
        <v>667593</v>
      </c>
      <c r="L36" s="49"/>
      <c r="M36" s="49">
        <f>2581000+492200+281000+27910</f>
        <v>3382110</v>
      </c>
      <c r="N36" s="49"/>
      <c r="O36" s="49"/>
      <c r="P36" s="54"/>
      <c r="Q36" s="54"/>
      <c r="R36" s="49">
        <f t="shared" ref="R36:S36" si="19">SUM(B36+D36+F36+H36+J36)</f>
        <v>321087000</v>
      </c>
      <c r="S36" s="49">
        <f t="shared" si="19"/>
        <v>325844063</v>
      </c>
      <c r="T36" s="49">
        <f t="shared" ref="T36:U39" si="20">SUM(L36+N36+P36)</f>
        <v>0</v>
      </c>
      <c r="U36" s="49">
        <f t="shared" si="20"/>
        <v>3382110</v>
      </c>
      <c r="V36" s="49">
        <f t="shared" ref="V36:W39" si="21">SUM(R36+T36)</f>
        <v>321087000</v>
      </c>
      <c r="W36" s="49">
        <f t="shared" si="21"/>
        <v>329226173</v>
      </c>
      <c r="X36" s="68"/>
      <c r="Y36" s="487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</row>
    <row r="37" spans="1:64" s="47" customFormat="1" ht="39.950000000000003" hidden="1" customHeight="1" x14ac:dyDescent="0.25">
      <c r="A37" s="52" t="s">
        <v>98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70"/>
      <c r="Q37" s="70"/>
      <c r="R37" s="49">
        <f t="shared" ref="R37:S39" si="22">SUM(B37+D37+F37+H37+J37)</f>
        <v>0</v>
      </c>
      <c r="S37" s="49">
        <f t="shared" si="22"/>
        <v>0</v>
      </c>
      <c r="T37" s="49">
        <f t="shared" si="20"/>
        <v>0</v>
      </c>
      <c r="U37" s="49">
        <f t="shared" si="20"/>
        <v>0</v>
      </c>
      <c r="V37" s="49">
        <f t="shared" si="21"/>
        <v>0</v>
      </c>
      <c r="W37" s="49">
        <f t="shared" si="21"/>
        <v>0</v>
      </c>
      <c r="X37" s="68">
        <f>SUM('[1]4. sz. melléklet'!Z38)</f>
        <v>40000</v>
      </c>
      <c r="Y37" s="487">
        <f t="shared" si="4"/>
        <v>40000</v>
      </c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64" s="62" customFormat="1" ht="39.950000000000003" hidden="1" customHeight="1" thickBot="1" x14ac:dyDescent="0.3">
      <c r="A38" s="57" t="s">
        <v>178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49">
        <f t="shared" si="22"/>
        <v>0</v>
      </c>
      <c r="S38" s="49">
        <f t="shared" si="22"/>
        <v>0</v>
      </c>
      <c r="T38" s="49">
        <f t="shared" si="20"/>
        <v>0</v>
      </c>
      <c r="U38" s="49">
        <f t="shared" si="20"/>
        <v>0</v>
      </c>
      <c r="V38" s="49">
        <f t="shared" si="21"/>
        <v>0</v>
      </c>
      <c r="W38" s="49">
        <f t="shared" si="21"/>
        <v>0</v>
      </c>
      <c r="X38" s="68">
        <f>SUM('[1]4. sz. melléklet'!Z39)</f>
        <v>2376210506</v>
      </c>
      <c r="Y38" s="487">
        <f t="shared" si="4"/>
        <v>2376210506</v>
      </c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</row>
    <row r="39" spans="1:64" s="62" customFormat="1" ht="39.950000000000003" customHeight="1" thickBot="1" x14ac:dyDescent="0.3">
      <c r="A39" s="653" t="s">
        <v>98</v>
      </c>
      <c r="B39" s="654"/>
      <c r="C39" s="654"/>
      <c r="D39" s="654"/>
      <c r="E39" s="654"/>
      <c r="F39" s="654"/>
      <c r="G39" s="654">
        <v>196776076</v>
      </c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49">
        <f t="shared" si="22"/>
        <v>0</v>
      </c>
      <c r="S39" s="49">
        <f t="shared" si="22"/>
        <v>196776076</v>
      </c>
      <c r="T39" s="49">
        <f t="shared" si="20"/>
        <v>0</v>
      </c>
      <c r="U39" s="49">
        <f t="shared" si="20"/>
        <v>0</v>
      </c>
      <c r="V39" s="49">
        <f t="shared" si="21"/>
        <v>0</v>
      </c>
      <c r="W39" s="49">
        <f t="shared" si="21"/>
        <v>196776076</v>
      </c>
      <c r="X39" s="68"/>
      <c r="Y39" s="487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</row>
    <row r="40" spans="1:64" s="463" customFormat="1" ht="39.950000000000003" customHeight="1" thickBot="1" x14ac:dyDescent="0.3">
      <c r="A40" s="460" t="s">
        <v>179</v>
      </c>
      <c r="B40" s="461">
        <f>SUM(B36:B39)</f>
        <v>199272000</v>
      </c>
      <c r="C40" s="461">
        <f t="shared" ref="C40:V40" si="23">SUM(C36:C39)</f>
        <v>224186248</v>
      </c>
      <c r="D40" s="461">
        <f t="shared" si="23"/>
        <v>51928000</v>
      </c>
      <c r="E40" s="461">
        <f t="shared" si="23"/>
        <v>55927306</v>
      </c>
      <c r="F40" s="461">
        <f t="shared" si="23"/>
        <v>69887000</v>
      </c>
      <c r="G40" s="461">
        <f t="shared" si="23"/>
        <v>241838992</v>
      </c>
      <c r="H40" s="461">
        <f t="shared" si="23"/>
        <v>0</v>
      </c>
      <c r="I40" s="461">
        <f t="shared" si="23"/>
        <v>0</v>
      </c>
      <c r="J40" s="461">
        <f t="shared" si="23"/>
        <v>0</v>
      </c>
      <c r="K40" s="461">
        <f t="shared" si="23"/>
        <v>667593</v>
      </c>
      <c r="L40" s="461">
        <f t="shared" si="23"/>
        <v>0</v>
      </c>
      <c r="M40" s="461">
        <f t="shared" si="23"/>
        <v>3382110</v>
      </c>
      <c r="N40" s="461">
        <f t="shared" si="23"/>
        <v>0</v>
      </c>
      <c r="O40" s="461">
        <f t="shared" si="23"/>
        <v>0</v>
      </c>
      <c r="P40" s="461">
        <f t="shared" si="23"/>
        <v>0</v>
      </c>
      <c r="Q40" s="461">
        <f t="shared" si="23"/>
        <v>0</v>
      </c>
      <c r="R40" s="461">
        <f t="shared" si="23"/>
        <v>321087000</v>
      </c>
      <c r="S40" s="461">
        <f t="shared" si="23"/>
        <v>522620139</v>
      </c>
      <c r="T40" s="461">
        <f t="shared" si="23"/>
        <v>0</v>
      </c>
      <c r="U40" s="461">
        <f t="shared" si="23"/>
        <v>3382110</v>
      </c>
      <c r="V40" s="461">
        <f t="shared" si="23"/>
        <v>321087000</v>
      </c>
      <c r="W40" s="461">
        <f>SUM(W36:W39)</f>
        <v>526002249</v>
      </c>
      <c r="X40" s="68">
        <f>SUM('[1]4. sz. melléklet'!Z35)</f>
        <v>526002249</v>
      </c>
      <c r="Y40" s="487">
        <f t="shared" si="4"/>
        <v>0</v>
      </c>
      <c r="Z40" s="462"/>
      <c r="AA40" s="462"/>
      <c r="AB40" s="462"/>
      <c r="AC40" s="462"/>
      <c r="AD40" s="462"/>
      <c r="AE40" s="462"/>
      <c r="AF40" s="462"/>
      <c r="AG40" s="462"/>
      <c r="AH40" s="462"/>
      <c r="AI40" s="462"/>
      <c r="AJ40" s="462"/>
      <c r="AK40" s="462"/>
      <c r="AL40" s="462"/>
      <c r="AM40" s="462"/>
      <c r="AN40" s="462"/>
      <c r="AO40" s="462"/>
      <c r="AP40" s="462"/>
      <c r="AQ40" s="462"/>
      <c r="AR40" s="462"/>
      <c r="AS40" s="462"/>
      <c r="AT40" s="462"/>
      <c r="AU40" s="462"/>
      <c r="AV40" s="462"/>
      <c r="AW40" s="462"/>
      <c r="AX40" s="462"/>
      <c r="AY40" s="462"/>
      <c r="AZ40" s="462"/>
      <c r="BA40" s="462"/>
      <c r="BB40" s="462"/>
      <c r="BC40" s="462"/>
      <c r="BD40" s="462"/>
      <c r="BE40" s="462"/>
      <c r="BF40" s="462"/>
      <c r="BG40" s="462"/>
      <c r="BH40" s="462"/>
      <c r="BI40" s="462"/>
      <c r="BJ40" s="462"/>
      <c r="BK40" s="462"/>
      <c r="BL40" s="462"/>
    </row>
    <row r="41" spans="1:64" s="47" customFormat="1" ht="39.950000000000003" customHeight="1" thickBot="1" x14ac:dyDescent="0.3">
      <c r="A41" s="364" t="s">
        <v>180</v>
      </c>
      <c r="B41" s="365">
        <f t="shared" ref="B41:Q41" si="24">B32+B36</f>
        <v>755973000</v>
      </c>
      <c r="C41" s="365">
        <f t="shared" si="24"/>
        <v>1187460415</v>
      </c>
      <c r="D41" s="365">
        <f t="shared" si="24"/>
        <v>171706000</v>
      </c>
      <c r="E41" s="365">
        <f t="shared" si="24"/>
        <v>230777024</v>
      </c>
      <c r="F41" s="365">
        <f t="shared" si="24"/>
        <v>465641000</v>
      </c>
      <c r="G41" s="365">
        <f t="shared" si="24"/>
        <v>522127475</v>
      </c>
      <c r="H41" s="365">
        <f t="shared" si="24"/>
        <v>0</v>
      </c>
      <c r="I41" s="365">
        <f t="shared" si="24"/>
        <v>0</v>
      </c>
      <c r="J41" s="365">
        <f t="shared" si="24"/>
        <v>0</v>
      </c>
      <c r="K41" s="365">
        <f t="shared" si="24"/>
        <v>14252928</v>
      </c>
      <c r="L41" s="365">
        <f t="shared" si="24"/>
        <v>8593000</v>
      </c>
      <c r="M41" s="365">
        <f t="shared" si="24"/>
        <v>34015945</v>
      </c>
      <c r="N41" s="365">
        <f t="shared" si="24"/>
        <v>7920000</v>
      </c>
      <c r="O41" s="365">
        <f t="shared" si="24"/>
        <v>153581400</v>
      </c>
      <c r="P41" s="365">
        <f t="shared" si="24"/>
        <v>8000000</v>
      </c>
      <c r="Q41" s="365">
        <f t="shared" si="24"/>
        <v>0</v>
      </c>
      <c r="R41" s="55">
        <f t="shared" ref="R41:S43" si="25">SUM(B41+D41+F41+H41+J41)</f>
        <v>1393320000</v>
      </c>
      <c r="S41" s="55">
        <f t="shared" si="25"/>
        <v>1954617842</v>
      </c>
      <c r="T41" s="55">
        <f t="shared" ref="T41:U43" si="26">SUM(L41+N41+P41)</f>
        <v>24513000</v>
      </c>
      <c r="U41" s="55">
        <f t="shared" si="26"/>
        <v>187597345</v>
      </c>
      <c r="V41" s="55">
        <f t="shared" ref="V41:W43" si="27">SUM(R41+T41)</f>
        <v>1417833000</v>
      </c>
      <c r="W41" s="55">
        <f t="shared" si="27"/>
        <v>2142215187</v>
      </c>
      <c r="X41" s="68"/>
      <c r="Y41" s="487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</row>
    <row r="42" spans="1:64" s="47" customFormat="1" ht="39.950000000000003" customHeight="1" thickBot="1" x14ac:dyDescent="0.3">
      <c r="A42" s="63" t="s">
        <v>181</v>
      </c>
      <c r="B42" s="55">
        <f>SUM(B33+B37+B39)</f>
        <v>13384000</v>
      </c>
      <c r="C42" s="55">
        <f t="shared" ref="C42:W42" si="28">SUM(C33+C37+C39)</f>
        <v>13384000</v>
      </c>
      <c r="D42" s="55">
        <f t="shared" si="28"/>
        <v>2959000</v>
      </c>
      <c r="E42" s="55">
        <f t="shared" si="28"/>
        <v>2648984</v>
      </c>
      <c r="F42" s="55">
        <f t="shared" si="28"/>
        <v>21301000</v>
      </c>
      <c r="G42" s="55">
        <f t="shared" si="28"/>
        <v>217152542</v>
      </c>
      <c r="H42" s="55">
        <f t="shared" si="28"/>
        <v>0</v>
      </c>
      <c r="I42" s="55">
        <f t="shared" si="28"/>
        <v>0</v>
      </c>
      <c r="J42" s="55">
        <f t="shared" si="28"/>
        <v>0</v>
      </c>
      <c r="K42" s="55">
        <f t="shared" si="28"/>
        <v>390793</v>
      </c>
      <c r="L42" s="55">
        <f t="shared" si="28"/>
        <v>0</v>
      </c>
      <c r="M42" s="55">
        <f t="shared" si="28"/>
        <v>419000</v>
      </c>
      <c r="N42" s="55">
        <f t="shared" si="28"/>
        <v>0</v>
      </c>
      <c r="O42" s="55">
        <f t="shared" si="28"/>
        <v>0</v>
      </c>
      <c r="P42" s="55">
        <f t="shared" si="28"/>
        <v>0</v>
      </c>
      <c r="Q42" s="55">
        <f t="shared" si="28"/>
        <v>0</v>
      </c>
      <c r="R42" s="64">
        <f t="shared" si="28"/>
        <v>37644000</v>
      </c>
      <c r="S42" s="64">
        <f t="shared" si="28"/>
        <v>233576319</v>
      </c>
      <c r="T42" s="64">
        <f t="shared" si="28"/>
        <v>0</v>
      </c>
      <c r="U42" s="64">
        <f t="shared" si="28"/>
        <v>419000</v>
      </c>
      <c r="V42" s="64">
        <f t="shared" si="28"/>
        <v>37644000</v>
      </c>
      <c r="W42" s="64">
        <f t="shared" si="28"/>
        <v>233995319</v>
      </c>
      <c r="X42" s="68"/>
      <c r="Y42" s="487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</row>
    <row r="43" spans="1:64" ht="39.950000000000003" customHeight="1" thickBot="1" x14ac:dyDescent="0.3">
      <c r="A43" s="366" t="s">
        <v>182</v>
      </c>
      <c r="B43" s="65">
        <f t="shared" ref="B43:Q43" si="29">SUM(B38)</f>
        <v>0</v>
      </c>
      <c r="C43" s="65">
        <f t="shared" si="29"/>
        <v>0</v>
      </c>
      <c r="D43" s="65">
        <f t="shared" si="29"/>
        <v>0</v>
      </c>
      <c r="E43" s="65">
        <f t="shared" si="29"/>
        <v>0</v>
      </c>
      <c r="F43" s="65">
        <f t="shared" si="29"/>
        <v>0</v>
      </c>
      <c r="G43" s="65">
        <f t="shared" si="29"/>
        <v>0</v>
      </c>
      <c r="H43" s="65">
        <f t="shared" si="29"/>
        <v>0</v>
      </c>
      <c r="I43" s="65">
        <f t="shared" si="29"/>
        <v>0</v>
      </c>
      <c r="J43" s="65">
        <f t="shared" si="29"/>
        <v>0</v>
      </c>
      <c r="K43" s="65">
        <f t="shared" si="29"/>
        <v>0</v>
      </c>
      <c r="L43" s="65">
        <f t="shared" si="29"/>
        <v>0</v>
      </c>
      <c r="M43" s="65">
        <f t="shared" si="29"/>
        <v>0</v>
      </c>
      <c r="N43" s="65">
        <f t="shared" si="29"/>
        <v>0</v>
      </c>
      <c r="O43" s="65">
        <f t="shared" si="29"/>
        <v>0</v>
      </c>
      <c r="P43" s="65">
        <f t="shared" si="29"/>
        <v>0</v>
      </c>
      <c r="Q43" s="65">
        <f t="shared" si="29"/>
        <v>0</v>
      </c>
      <c r="R43" s="50">
        <f t="shared" si="25"/>
        <v>0</v>
      </c>
      <c r="S43" s="50">
        <f t="shared" si="25"/>
        <v>0</v>
      </c>
      <c r="T43" s="50">
        <f t="shared" si="26"/>
        <v>0</v>
      </c>
      <c r="U43" s="50">
        <f t="shared" si="26"/>
        <v>0</v>
      </c>
      <c r="V43" s="50">
        <f t="shared" si="27"/>
        <v>0</v>
      </c>
      <c r="W43" s="50">
        <f t="shared" si="27"/>
        <v>0</v>
      </c>
      <c r="X43" s="68"/>
      <c r="Y43" s="487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64" s="264" customFormat="1" ht="39.950000000000003" customHeight="1" thickBot="1" x14ac:dyDescent="0.3">
      <c r="A44" s="460" t="s">
        <v>183</v>
      </c>
      <c r="B44" s="461">
        <f>SUM(B41:B43)</f>
        <v>769357000</v>
      </c>
      <c r="C44" s="461">
        <f>SUM(C41:C43)</f>
        <v>1200844415</v>
      </c>
      <c r="D44" s="461">
        <f t="shared" ref="D44:V44" si="30">SUM(D41:D43)</f>
        <v>174665000</v>
      </c>
      <c r="E44" s="461">
        <f t="shared" si="30"/>
        <v>233426008</v>
      </c>
      <c r="F44" s="461">
        <f t="shared" si="30"/>
        <v>486942000</v>
      </c>
      <c r="G44" s="461">
        <f t="shared" si="30"/>
        <v>739280017</v>
      </c>
      <c r="H44" s="461">
        <f t="shared" si="30"/>
        <v>0</v>
      </c>
      <c r="I44" s="461">
        <f t="shared" si="30"/>
        <v>0</v>
      </c>
      <c r="J44" s="461">
        <f t="shared" si="30"/>
        <v>0</v>
      </c>
      <c r="K44" s="461">
        <f t="shared" si="30"/>
        <v>14643721</v>
      </c>
      <c r="L44" s="461">
        <f t="shared" si="30"/>
        <v>8593000</v>
      </c>
      <c r="M44" s="461">
        <f t="shared" si="30"/>
        <v>34434945</v>
      </c>
      <c r="N44" s="461">
        <f t="shared" si="30"/>
        <v>7920000</v>
      </c>
      <c r="O44" s="461">
        <f t="shared" si="30"/>
        <v>153581400</v>
      </c>
      <c r="P44" s="461">
        <f t="shared" si="30"/>
        <v>8000000</v>
      </c>
      <c r="Q44" s="461">
        <f t="shared" si="30"/>
        <v>0</v>
      </c>
      <c r="R44" s="461">
        <f t="shared" si="30"/>
        <v>1430964000</v>
      </c>
      <c r="S44" s="461">
        <f t="shared" si="30"/>
        <v>2188194161</v>
      </c>
      <c r="T44" s="461">
        <f t="shared" si="30"/>
        <v>24513000</v>
      </c>
      <c r="U44" s="461">
        <f t="shared" si="30"/>
        <v>188016345</v>
      </c>
      <c r="V44" s="461">
        <f t="shared" si="30"/>
        <v>1455477000</v>
      </c>
      <c r="W44" s="461">
        <f>SUM(W41:W43)</f>
        <v>2376210506</v>
      </c>
      <c r="X44" s="68">
        <f>SUM('[1]4. sz. melléklet'!Z39)</f>
        <v>2376210506</v>
      </c>
      <c r="Y44" s="487">
        <f t="shared" si="4"/>
        <v>0</v>
      </c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9"/>
      <c r="AL44" s="469"/>
      <c r="AM44" s="469"/>
      <c r="AN44" s="469"/>
      <c r="AO44" s="469"/>
      <c r="AP44" s="469"/>
      <c r="AQ44" s="469"/>
      <c r="AR44" s="469"/>
      <c r="AS44" s="469"/>
      <c r="AT44" s="469"/>
      <c r="AU44" s="469"/>
      <c r="AV44" s="469"/>
      <c r="AW44" s="469"/>
      <c r="AX44" s="469"/>
      <c r="AY44" s="469"/>
      <c r="AZ44" s="469"/>
      <c r="BA44" s="469"/>
      <c r="BB44" s="469"/>
      <c r="BC44" s="469"/>
      <c r="BD44" s="469"/>
      <c r="BE44" s="469"/>
      <c r="BF44" s="469"/>
      <c r="BG44" s="469"/>
      <c r="BH44" s="469"/>
      <c r="BI44" s="469"/>
      <c r="BJ44" s="469"/>
      <c r="BK44" s="469"/>
      <c r="BL44" s="469"/>
    </row>
    <row r="45" spans="1:64" s="35" customFormat="1" ht="14.25" x14ac:dyDescent="0.2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68"/>
      <c r="Y45" s="487"/>
      <c r="Z45" s="72"/>
      <c r="AA45" s="72"/>
      <c r="AB45" s="72"/>
      <c r="AC45" s="72"/>
      <c r="AD45" s="72"/>
      <c r="AE45" s="72"/>
    </row>
    <row r="46" spans="1:64" s="35" customFormat="1" ht="17.25" customHeigh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68"/>
      <c r="Y46" s="487"/>
      <c r="Z46" s="72"/>
      <c r="AA46" s="72"/>
      <c r="AB46" s="72"/>
      <c r="AC46" s="72"/>
      <c r="AD46" s="72"/>
      <c r="AE46" s="72"/>
    </row>
    <row r="47" spans="1:64" s="35" customFormat="1" ht="12.75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</row>
    <row r="48" spans="1:64" s="35" customFormat="1" ht="17.25" customHeight="1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</row>
    <row r="49" spans="1:31" s="35" customFormat="1" ht="12.75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</row>
    <row r="50" spans="1:31" s="35" customFormat="1" ht="17.25" customHeight="1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</row>
    <row r="51" spans="1:31" s="35" customFormat="1" ht="12.75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</row>
    <row r="52" spans="1:31" s="35" customFormat="1" ht="17.25" customHeight="1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</row>
    <row r="53" spans="1:31" s="35" customFormat="1" ht="12.75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</row>
    <row r="54" spans="1:31" s="35" customFormat="1" ht="17.25" customHeight="1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</row>
    <row r="55" spans="1:31" s="35" customFormat="1" ht="12.75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</row>
    <row r="56" spans="1:31" s="35" customFormat="1" ht="17.25" customHeight="1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</row>
    <row r="57" spans="1:31" s="35" customFormat="1" ht="12.75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</row>
    <row r="58" spans="1:31" s="35" customFormat="1" ht="17.25" customHeight="1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</row>
    <row r="59" spans="1:31" s="35" customFormat="1" ht="12.75" x14ac:dyDescent="0.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</row>
    <row r="60" spans="1:31" s="35" customFormat="1" ht="17.25" customHeigh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</row>
    <row r="61" spans="1:31" s="35" customFormat="1" ht="12.75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</row>
    <row r="62" spans="1:31" s="35" customFormat="1" ht="17.25" customHeight="1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</row>
    <row r="63" spans="1:31" s="35" customFormat="1" ht="12.75" x14ac:dyDescent="0.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</row>
    <row r="64" spans="1:31" s="35" customFormat="1" ht="17.25" customHeight="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</row>
    <row r="65" spans="1:31" s="35" customFormat="1" ht="12.75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</row>
    <row r="66" spans="1:31" s="35" customFormat="1" ht="17.25" customHeight="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</row>
    <row r="67" spans="1:31" s="35" customFormat="1" ht="12.75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</row>
    <row r="68" spans="1:31" s="35" customFormat="1" ht="17.25" customHeigh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</row>
    <row r="69" spans="1:31" s="35" customFormat="1" ht="12.75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</row>
    <row r="70" spans="1:31" s="35" customFormat="1" ht="17.25" customHeight="1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</row>
    <row r="71" spans="1:31" s="35" customFormat="1" ht="12.75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</row>
    <row r="72" spans="1:31" s="35" customFormat="1" ht="17.25" customHeight="1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</row>
    <row r="73" spans="1:31" s="35" customFormat="1" ht="12.75" x14ac:dyDescent="0.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</row>
    <row r="74" spans="1:31" s="35" customFormat="1" ht="17.25" customHeight="1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</row>
    <row r="75" spans="1:31" s="35" customFormat="1" ht="12.75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</row>
    <row r="76" spans="1:31" s="35" customFormat="1" ht="17.25" customHeight="1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</row>
    <row r="77" spans="1:31" s="35" customFormat="1" ht="12.75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</row>
    <row r="78" spans="1:31" s="35" customFormat="1" ht="17.25" customHeigh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</row>
    <row r="79" spans="1:31" s="35" customFormat="1" ht="12.75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</row>
    <row r="80" spans="1:31" s="35" customFormat="1" ht="17.25" customHeight="1" x14ac:dyDescent="0.2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</row>
    <row r="81" spans="1:31" s="35" customFormat="1" ht="12.75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</row>
    <row r="82" spans="1:31" s="35" customFormat="1" ht="17.25" customHeight="1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</row>
    <row r="83" spans="1:31" s="35" customFormat="1" ht="12.75" x14ac:dyDescent="0.2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</row>
    <row r="84" spans="1:31" s="35" customFormat="1" ht="17.25" customHeight="1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</row>
    <row r="85" spans="1:31" s="35" customFormat="1" ht="12.75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</row>
    <row r="86" spans="1:31" s="35" customFormat="1" ht="17.25" customHeight="1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</row>
    <row r="87" spans="1:31" s="35" customFormat="1" ht="12.75" x14ac:dyDescent="0.2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</row>
    <row r="88" spans="1:31" s="35" customFormat="1" ht="17.25" customHeight="1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</row>
    <row r="89" spans="1:31" s="35" customFormat="1" ht="12.75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</row>
    <row r="90" spans="1:31" s="35" customFormat="1" ht="17.25" customHeight="1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</row>
    <row r="91" spans="1:31" s="35" customFormat="1" ht="12.75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</row>
    <row r="92" spans="1:31" s="35" customFormat="1" ht="17.25" customHeight="1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</row>
    <row r="93" spans="1:31" s="35" customFormat="1" ht="12.75" x14ac:dyDescent="0.2"/>
    <row r="94" spans="1:31" s="35" customFormat="1" ht="17.25" customHeight="1" x14ac:dyDescent="0.2"/>
    <row r="95" spans="1:31" s="35" customFormat="1" ht="12.75" x14ac:dyDescent="0.2"/>
    <row r="96" spans="1:31" s="35" customFormat="1" ht="17.25" customHeight="1" x14ac:dyDescent="0.2"/>
    <row r="97" s="35" customFormat="1" ht="12.75" x14ac:dyDescent="0.2"/>
    <row r="98" s="35" customFormat="1" ht="17.25" customHeight="1" x14ac:dyDescent="0.2"/>
    <row r="99" s="35" customFormat="1" ht="12.75" x14ac:dyDescent="0.2"/>
    <row r="100" s="35" customFormat="1" ht="17.25" customHeight="1" x14ac:dyDescent="0.2"/>
    <row r="101" s="35" customFormat="1" ht="12.75" x14ac:dyDescent="0.2"/>
    <row r="102" s="35" customFormat="1" ht="17.25" customHeight="1" x14ac:dyDescent="0.2"/>
    <row r="103" s="35" customFormat="1" ht="12.75" x14ac:dyDescent="0.2"/>
    <row r="104" s="35" customFormat="1" ht="17.25" customHeight="1" x14ac:dyDescent="0.2"/>
    <row r="105" s="35" customFormat="1" ht="12.75" x14ac:dyDescent="0.2"/>
    <row r="106" s="35" customFormat="1" ht="17.25" customHeight="1" x14ac:dyDescent="0.2"/>
    <row r="107" s="35" customFormat="1" ht="12.75" x14ac:dyDescent="0.2"/>
    <row r="108" s="35" customFormat="1" ht="17.25" customHeight="1" x14ac:dyDescent="0.2"/>
    <row r="109" s="35" customFormat="1" ht="12.75" x14ac:dyDescent="0.2"/>
    <row r="110" s="35" customFormat="1" ht="17.25" customHeight="1" x14ac:dyDescent="0.2"/>
    <row r="111" s="35" customFormat="1" ht="12.75" x14ac:dyDescent="0.2"/>
    <row r="112" s="35" customFormat="1" ht="17.25" customHeight="1" x14ac:dyDescent="0.2"/>
    <row r="113" s="35" customFormat="1" ht="12.75" x14ac:dyDescent="0.2"/>
    <row r="114" s="35" customFormat="1" ht="17.25" customHeight="1" x14ac:dyDescent="0.2"/>
    <row r="115" s="35" customFormat="1" ht="12.75" x14ac:dyDescent="0.2"/>
    <row r="116" s="35" customFormat="1" ht="17.25" customHeight="1" x14ac:dyDescent="0.2"/>
    <row r="117" s="35" customFormat="1" ht="12.75" x14ac:dyDescent="0.2"/>
    <row r="118" s="35" customFormat="1" ht="17.25" customHeight="1" x14ac:dyDescent="0.2"/>
    <row r="119" s="35" customFormat="1" ht="12.75" x14ac:dyDescent="0.2"/>
    <row r="120" s="35" customFormat="1" ht="17.25" customHeight="1" x14ac:dyDescent="0.2"/>
    <row r="121" s="35" customFormat="1" ht="12.75" x14ac:dyDescent="0.2"/>
    <row r="122" s="35" customFormat="1" ht="17.25" customHeight="1" x14ac:dyDescent="0.2"/>
    <row r="123" s="35" customFormat="1" ht="12.75" x14ac:dyDescent="0.2"/>
    <row r="124" s="35" customFormat="1" ht="17.25" customHeight="1" x14ac:dyDescent="0.2"/>
    <row r="125" s="35" customFormat="1" ht="12.75" x14ac:dyDescent="0.2"/>
    <row r="126" s="35" customFormat="1" ht="17.25" customHeight="1" x14ac:dyDescent="0.2"/>
    <row r="127" s="35" customFormat="1" ht="12.75" x14ac:dyDescent="0.2"/>
    <row r="128" s="35" customFormat="1" ht="17.25" customHeight="1" x14ac:dyDescent="0.2"/>
    <row r="129" s="35" customFormat="1" ht="12.75" x14ac:dyDescent="0.2"/>
    <row r="130" s="35" customFormat="1" ht="17.25" customHeight="1" x14ac:dyDescent="0.2"/>
    <row r="131" s="35" customFormat="1" ht="12.75" x14ac:dyDescent="0.2"/>
    <row r="132" s="35" customFormat="1" ht="17.25" customHeight="1" x14ac:dyDescent="0.2"/>
    <row r="133" s="35" customFormat="1" ht="12.75" x14ac:dyDescent="0.2"/>
    <row r="134" s="35" customFormat="1" ht="17.25" customHeight="1" x14ac:dyDescent="0.2"/>
    <row r="135" s="35" customFormat="1" ht="12.75" x14ac:dyDescent="0.2"/>
    <row r="136" s="35" customFormat="1" ht="17.25" customHeight="1" x14ac:dyDescent="0.2"/>
    <row r="137" s="35" customFormat="1" ht="12.75" x14ac:dyDescent="0.2"/>
    <row r="138" s="35" customFormat="1" ht="17.25" customHeight="1" x14ac:dyDescent="0.2"/>
    <row r="139" s="35" customFormat="1" ht="12.75" x14ac:dyDescent="0.2"/>
    <row r="140" s="35" customFormat="1" ht="17.25" customHeight="1" x14ac:dyDescent="0.2"/>
    <row r="141" s="35" customFormat="1" ht="12.75" x14ac:dyDescent="0.2"/>
    <row r="142" s="35" customFormat="1" ht="17.25" customHeight="1" x14ac:dyDescent="0.2"/>
    <row r="143" s="35" customFormat="1" ht="12.75" x14ac:dyDescent="0.2"/>
    <row r="144" s="35" customFormat="1" ht="17.25" customHeight="1" x14ac:dyDescent="0.2"/>
    <row r="145" s="35" customFormat="1" ht="12.75" x14ac:dyDescent="0.2"/>
  </sheetData>
  <mergeCells count="30">
    <mergeCell ref="V9:W9"/>
    <mergeCell ref="R27:W27"/>
    <mergeCell ref="B28:C30"/>
    <mergeCell ref="D28:E30"/>
    <mergeCell ref="F28:G30"/>
    <mergeCell ref="H28:I30"/>
    <mergeCell ref="J28:K30"/>
    <mergeCell ref="L28:M30"/>
    <mergeCell ref="N28:O30"/>
    <mergeCell ref="P28:Q30"/>
    <mergeCell ref="R28:W29"/>
    <mergeCell ref="R30:S30"/>
    <mergeCell ref="T30:U30"/>
    <mergeCell ref="V30:W30"/>
    <mergeCell ref="A4:V4"/>
    <mergeCell ref="T5:V5"/>
    <mergeCell ref="A6:A10"/>
    <mergeCell ref="A27:A31"/>
    <mergeCell ref="R6:W6"/>
    <mergeCell ref="B7:C9"/>
    <mergeCell ref="D7:E9"/>
    <mergeCell ref="F7:G9"/>
    <mergeCell ref="H7:I9"/>
    <mergeCell ref="J7:K9"/>
    <mergeCell ref="L7:M9"/>
    <mergeCell ref="N7:O9"/>
    <mergeCell ref="P7:Q9"/>
    <mergeCell ref="R7:W8"/>
    <mergeCell ref="R9:S9"/>
    <mergeCell ref="T9:U9"/>
  </mergeCells>
  <pageMargins left="0.70866141732283472" right="0.70866141732283472" top="0.55118110236220474" bottom="0.74803149606299213" header="0.31496062992125984" footer="0.31496062992125984"/>
  <pageSetup paperSize="9" scale="38" orientation="landscape" horizontalDpi="300" verticalDpi="300" r:id="rId1"/>
  <rowBreaks count="1" manualBreakCount="1">
    <brk id="26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="96" zoomScaleNormal="100" zoomScaleSheetLayoutView="96" workbookViewId="0"/>
  </sheetViews>
  <sheetFormatPr defaultColWidth="17.140625" defaultRowHeight="15" x14ac:dyDescent="0.25"/>
  <cols>
    <col min="1" max="1" width="57.5703125" customWidth="1"/>
    <col min="2" max="2" width="17.140625" style="36" customWidth="1"/>
    <col min="3" max="3" width="15.140625" customWidth="1"/>
    <col min="4" max="5" width="16.5703125" customWidth="1"/>
    <col min="6" max="6" width="14.5703125" customWidth="1"/>
    <col min="7" max="7" width="15.140625" customWidth="1"/>
    <col min="8" max="8" width="13.5703125" customWidth="1"/>
    <col min="9" max="9" width="10.5703125" customWidth="1"/>
    <col min="10" max="10" width="23.85546875" customWidth="1"/>
    <col min="11" max="255" width="9.140625" customWidth="1"/>
    <col min="256" max="256" width="57.5703125" customWidth="1"/>
  </cols>
  <sheetData>
    <row r="1" spans="1:10" s="495" customFormat="1" ht="15.75" x14ac:dyDescent="0.25">
      <c r="A1" s="494" t="s">
        <v>485</v>
      </c>
      <c r="B1" s="78"/>
    </row>
    <row r="2" spans="1:10" x14ac:dyDescent="0.25">
      <c r="A2" s="35"/>
      <c r="B2" s="78"/>
    </row>
    <row r="3" spans="1:10" x14ac:dyDescent="0.25">
      <c r="A3" s="35"/>
      <c r="B3" s="78"/>
    </row>
    <row r="4" spans="1:10" ht="15.75" x14ac:dyDescent="0.25">
      <c r="A4" s="493"/>
      <c r="B4" s="75"/>
    </row>
    <row r="5" spans="1:10" s="42" customFormat="1" ht="17.25" x14ac:dyDescent="0.25">
      <c r="A5" s="804" t="s">
        <v>486</v>
      </c>
      <c r="B5" s="804"/>
      <c r="C5" s="804"/>
      <c r="D5" s="804"/>
      <c r="E5" s="804"/>
      <c r="F5" s="804"/>
      <c r="G5" s="804"/>
      <c r="H5" s="804"/>
      <c r="I5" s="804"/>
      <c r="J5" s="804"/>
    </row>
    <row r="6" spans="1:10" s="42" customFormat="1" ht="17.25" x14ac:dyDescent="0.25">
      <c r="A6" s="804" t="s">
        <v>487</v>
      </c>
      <c r="B6" s="804"/>
      <c r="C6" s="804"/>
      <c r="D6" s="804"/>
      <c r="E6" s="804"/>
      <c r="F6" s="804"/>
      <c r="G6" s="804"/>
      <c r="H6" s="804"/>
      <c r="I6" s="804"/>
      <c r="J6" s="804"/>
    </row>
    <row r="7" spans="1:10" ht="15.75" x14ac:dyDescent="0.25">
      <c r="A7" s="493"/>
      <c r="B7" s="75"/>
      <c r="C7" s="493"/>
      <c r="D7" s="493"/>
      <c r="E7" s="493"/>
      <c r="F7" s="493"/>
    </row>
    <row r="8" spans="1:10" ht="15.75" x14ac:dyDescent="0.25">
      <c r="A8" s="493"/>
      <c r="B8" s="75"/>
      <c r="C8" s="493"/>
      <c r="D8" s="493"/>
      <c r="E8" s="493"/>
      <c r="F8" s="493"/>
    </row>
    <row r="9" spans="1:10" ht="16.5" thickBot="1" x14ac:dyDescent="0.3">
      <c r="A9" s="493"/>
      <c r="B9" s="75"/>
      <c r="C9" s="493"/>
      <c r="D9" s="493"/>
      <c r="E9" s="493"/>
      <c r="F9" s="493"/>
    </row>
    <row r="10" spans="1:10" s="496" customFormat="1" ht="16.5" thickBot="1" x14ac:dyDescent="0.3">
      <c r="A10" s="805" t="s">
        <v>164</v>
      </c>
      <c r="B10" s="808" t="s">
        <v>488</v>
      </c>
      <c r="C10" s="808" t="s">
        <v>489</v>
      </c>
      <c r="D10" s="811" t="s">
        <v>490</v>
      </c>
      <c r="E10" s="811"/>
      <c r="F10" s="812"/>
      <c r="G10" s="815" t="s">
        <v>491</v>
      </c>
      <c r="H10" s="815" t="s">
        <v>492</v>
      </c>
      <c r="I10" s="815" t="s">
        <v>493</v>
      </c>
      <c r="J10" s="815" t="s">
        <v>494</v>
      </c>
    </row>
    <row r="11" spans="1:10" s="9" customFormat="1" ht="16.5" thickBot="1" x14ac:dyDescent="0.3">
      <c r="A11" s="806"/>
      <c r="B11" s="809"/>
      <c r="C11" s="810"/>
      <c r="D11" s="813"/>
      <c r="E11" s="813"/>
      <c r="F11" s="814"/>
      <c r="G11" s="815"/>
      <c r="H11" s="815"/>
      <c r="I11" s="815"/>
      <c r="J11" s="815"/>
    </row>
    <row r="12" spans="1:10" s="9" customFormat="1" ht="16.5" thickBot="1" x14ac:dyDescent="0.3">
      <c r="A12" s="806"/>
      <c r="B12" s="809"/>
      <c r="C12" s="810"/>
      <c r="D12" s="812" t="s">
        <v>495</v>
      </c>
      <c r="E12" s="812" t="s">
        <v>496</v>
      </c>
      <c r="F12" s="808" t="s">
        <v>497</v>
      </c>
      <c r="G12" s="815"/>
      <c r="H12" s="815"/>
      <c r="I12" s="815"/>
      <c r="J12" s="815"/>
    </row>
    <row r="13" spans="1:10" s="9" customFormat="1" ht="16.5" thickBot="1" x14ac:dyDescent="0.3">
      <c r="A13" s="806"/>
      <c r="B13" s="809"/>
      <c r="C13" s="497" t="s">
        <v>498</v>
      </c>
      <c r="D13" s="814"/>
      <c r="E13" s="814"/>
      <c r="F13" s="817"/>
      <c r="G13" s="815"/>
      <c r="H13" s="815"/>
      <c r="I13" s="815"/>
      <c r="J13" s="815"/>
    </row>
    <row r="14" spans="1:10" s="9" customFormat="1" ht="32.25" thickBot="1" x14ac:dyDescent="0.3">
      <c r="A14" s="807"/>
      <c r="B14" s="498" t="s">
        <v>499</v>
      </c>
      <c r="C14" s="498" t="s">
        <v>500</v>
      </c>
      <c r="D14" s="499" t="s">
        <v>501</v>
      </c>
      <c r="E14" s="499" t="s">
        <v>501</v>
      </c>
      <c r="F14" s="499" t="s">
        <v>501</v>
      </c>
      <c r="G14" s="815"/>
      <c r="H14" s="815"/>
      <c r="I14" s="815"/>
      <c r="J14" s="815"/>
    </row>
    <row r="15" spans="1:10" s="9" customFormat="1" ht="31.5" x14ac:dyDescent="0.25">
      <c r="A15" s="82" t="s">
        <v>502</v>
      </c>
      <c r="B15" s="500"/>
      <c r="C15" s="501"/>
      <c r="D15" s="502"/>
      <c r="E15" s="503"/>
      <c r="F15" s="504"/>
      <c r="G15" s="505"/>
      <c r="H15" s="505"/>
      <c r="I15" s="505"/>
      <c r="J15" s="505"/>
    </row>
    <row r="16" spans="1:10" s="9" customFormat="1" ht="15.75" x14ac:dyDescent="0.25">
      <c r="A16" s="56" t="s">
        <v>503</v>
      </c>
      <c r="B16" s="506">
        <v>116.5</v>
      </c>
      <c r="C16" s="506">
        <f t="shared" ref="C16:C23" si="0">SUM(D16+E16)</f>
        <v>119.5</v>
      </c>
      <c r="D16" s="507">
        <v>115</v>
      </c>
      <c r="E16" s="508">
        <v>4.5</v>
      </c>
      <c r="F16" s="509">
        <v>9</v>
      </c>
      <c r="G16" s="510">
        <v>4</v>
      </c>
      <c r="H16" s="510">
        <v>14</v>
      </c>
      <c r="I16" s="510"/>
      <c r="J16" s="511" t="s">
        <v>504</v>
      </c>
    </row>
    <row r="17" spans="1:10" s="9" customFormat="1" ht="47.25" x14ac:dyDescent="0.25">
      <c r="A17" s="512" t="s">
        <v>185</v>
      </c>
      <c r="B17" s="513">
        <v>27.5</v>
      </c>
      <c r="C17" s="513">
        <f t="shared" si="0"/>
        <v>27.5</v>
      </c>
      <c r="D17" s="514">
        <v>27</v>
      </c>
      <c r="E17" s="515">
        <v>0.5</v>
      </c>
      <c r="F17" s="516">
        <v>1</v>
      </c>
      <c r="G17" s="517">
        <v>4</v>
      </c>
      <c r="H17" s="517">
        <v>18</v>
      </c>
      <c r="I17" s="517">
        <v>1</v>
      </c>
      <c r="J17" s="518" t="s">
        <v>505</v>
      </c>
    </row>
    <row r="18" spans="1:10" s="9" customFormat="1" ht="15.75" x14ac:dyDescent="0.25">
      <c r="A18" s="512" t="s">
        <v>506</v>
      </c>
      <c r="B18" s="513">
        <v>10.75</v>
      </c>
      <c r="C18" s="513">
        <f t="shared" si="0"/>
        <v>9.75</v>
      </c>
      <c r="D18" s="519">
        <v>9</v>
      </c>
      <c r="E18" s="520">
        <v>0.75</v>
      </c>
      <c r="F18" s="521">
        <v>1</v>
      </c>
      <c r="G18" s="522">
        <v>6</v>
      </c>
      <c r="H18" s="522"/>
      <c r="I18" s="522"/>
      <c r="J18" s="523" t="s">
        <v>504</v>
      </c>
    </row>
    <row r="19" spans="1:10" s="9" customFormat="1" ht="32.25" thickBot="1" x14ac:dyDescent="0.3">
      <c r="A19" s="52" t="s">
        <v>170</v>
      </c>
      <c r="B19" s="524">
        <v>43.25</v>
      </c>
      <c r="C19" s="524">
        <f t="shared" si="0"/>
        <v>43.25</v>
      </c>
      <c r="D19" s="519">
        <v>42</v>
      </c>
      <c r="E19" s="520">
        <v>1.25</v>
      </c>
      <c r="F19" s="521">
        <v>2</v>
      </c>
      <c r="G19" s="522" t="s">
        <v>507</v>
      </c>
      <c r="H19" s="522"/>
      <c r="I19" s="522"/>
      <c r="J19" s="525" t="s">
        <v>508</v>
      </c>
    </row>
    <row r="20" spans="1:10" s="9" customFormat="1" ht="32.25" thickBot="1" x14ac:dyDescent="0.3">
      <c r="A20" s="526" t="s">
        <v>509</v>
      </c>
      <c r="B20" s="527">
        <f>SUM(B16:B19)</f>
        <v>198</v>
      </c>
      <c r="C20" s="527">
        <f t="shared" si="0"/>
        <v>200</v>
      </c>
      <c r="D20" s="528">
        <f>SUM(D16:D19)</f>
        <v>193</v>
      </c>
      <c r="E20" s="529">
        <f>SUM(E16:E19)</f>
        <v>7</v>
      </c>
      <c r="F20" s="528">
        <f>SUM(F16:F19)</f>
        <v>13</v>
      </c>
      <c r="G20" s="530"/>
      <c r="H20" s="530"/>
      <c r="I20" s="530"/>
      <c r="J20" s="530"/>
    </row>
    <row r="21" spans="1:10" s="9" customFormat="1" ht="16.5" thickBot="1" x14ac:dyDescent="0.3">
      <c r="A21" s="531" t="s">
        <v>510</v>
      </c>
      <c r="B21" s="527">
        <v>73</v>
      </c>
      <c r="C21" s="527">
        <f t="shared" si="0"/>
        <v>73</v>
      </c>
      <c r="D21" s="528">
        <f>68+5</f>
        <v>73</v>
      </c>
      <c r="E21" s="529"/>
      <c r="F21" s="528"/>
      <c r="G21" s="530"/>
      <c r="H21" s="532">
        <v>4</v>
      </c>
      <c r="I21" s="510"/>
      <c r="J21" s="510" t="s">
        <v>504</v>
      </c>
    </row>
    <row r="22" spans="1:10" s="9" customFormat="1" ht="48" thickBot="1" x14ac:dyDescent="0.3">
      <c r="A22" s="531" t="s">
        <v>511</v>
      </c>
      <c r="B22" s="527">
        <v>2</v>
      </c>
      <c r="C22" s="527">
        <f t="shared" si="0"/>
        <v>2</v>
      </c>
      <c r="D22" s="528">
        <v>2</v>
      </c>
      <c r="E22" s="529"/>
      <c r="F22" s="528"/>
      <c r="G22" s="530"/>
      <c r="H22" s="530"/>
      <c r="I22" s="530"/>
      <c r="J22" s="530"/>
    </row>
    <row r="23" spans="1:10" s="538" customFormat="1" ht="16.5" thickBot="1" x14ac:dyDescent="0.3">
      <c r="A23" s="533" t="s">
        <v>512</v>
      </c>
      <c r="B23" s="534">
        <f>SUM(B20:B22)</f>
        <v>273</v>
      </c>
      <c r="C23" s="534">
        <f t="shared" si="0"/>
        <v>275</v>
      </c>
      <c r="D23" s="535">
        <f>D20+D21+D22</f>
        <v>268</v>
      </c>
      <c r="E23" s="536">
        <f>E20+E21</f>
        <v>7</v>
      </c>
      <c r="F23" s="535">
        <f>F20+F21</f>
        <v>13</v>
      </c>
      <c r="G23" s="537"/>
      <c r="H23" s="537">
        <f>SUM(H16:H22)</f>
        <v>36</v>
      </c>
      <c r="I23" s="537"/>
      <c r="J23" s="537"/>
    </row>
    <row r="24" spans="1:10" x14ac:dyDescent="0.25">
      <c r="A24" s="539"/>
      <c r="B24" s="540"/>
      <c r="C24" s="539"/>
      <c r="D24" s="539"/>
      <c r="E24" s="539"/>
      <c r="F24" s="539"/>
    </row>
    <row r="25" spans="1:10" x14ac:dyDescent="0.25">
      <c r="A25" s="541"/>
      <c r="B25" s="542"/>
    </row>
    <row r="26" spans="1:10" ht="15.75" x14ac:dyDescent="0.25">
      <c r="A26" s="9" t="s">
        <v>513</v>
      </c>
      <c r="B26" s="543"/>
      <c r="C26" s="544"/>
      <c r="D26" s="544"/>
      <c r="E26" s="545"/>
      <c r="F26" s="545"/>
    </row>
    <row r="27" spans="1:10" s="37" customFormat="1" ht="15.75" x14ac:dyDescent="0.25">
      <c r="A27" s="9" t="s">
        <v>514</v>
      </c>
      <c r="B27" s="494"/>
    </row>
    <row r="28" spans="1:10" x14ac:dyDescent="0.25">
      <c r="A28" s="546"/>
      <c r="B28" s="547"/>
      <c r="C28" s="548"/>
      <c r="D28" s="13"/>
    </row>
    <row r="29" spans="1:10" x14ac:dyDescent="0.25">
      <c r="A29" s="549"/>
      <c r="B29" s="543"/>
      <c r="C29" s="818"/>
      <c r="D29" s="818"/>
      <c r="E29" s="545"/>
      <c r="F29" s="545"/>
    </row>
    <row r="30" spans="1:10" x14ac:dyDescent="0.25">
      <c r="A30" s="546"/>
      <c r="B30" s="547"/>
      <c r="C30" s="816"/>
      <c r="D30" s="816"/>
      <c r="E30" s="550"/>
      <c r="F30" s="550"/>
    </row>
    <row r="31" spans="1:10" x14ac:dyDescent="0.25">
      <c r="A31" s="551"/>
      <c r="B31" s="552"/>
      <c r="C31" s="816"/>
      <c r="D31" s="816"/>
      <c r="E31" s="550"/>
      <c r="F31" s="550"/>
    </row>
    <row r="32" spans="1:10" x14ac:dyDescent="0.25">
      <c r="A32" s="551"/>
      <c r="B32" s="552"/>
      <c r="C32" s="548"/>
      <c r="D32" s="13"/>
    </row>
    <row r="33" spans="1:6" x14ac:dyDescent="0.25">
      <c r="A33" s="551"/>
      <c r="B33" s="552"/>
      <c r="C33" s="816"/>
      <c r="D33" s="816"/>
      <c r="E33" s="550"/>
      <c r="F33" s="550"/>
    </row>
    <row r="34" spans="1:6" x14ac:dyDescent="0.25">
      <c r="A34" s="551"/>
      <c r="B34" s="552"/>
      <c r="C34" s="816"/>
      <c r="D34" s="816"/>
      <c r="E34" s="550"/>
      <c r="F34" s="550"/>
    </row>
    <row r="35" spans="1:6" x14ac:dyDescent="0.25">
      <c r="A35" s="551"/>
      <c r="B35" s="552"/>
      <c r="C35" s="548"/>
      <c r="D35" s="13"/>
    </row>
    <row r="36" spans="1:6" x14ac:dyDescent="0.25">
      <c r="A36" s="553"/>
      <c r="B36" s="554"/>
      <c r="C36" s="544"/>
      <c r="D36" s="13"/>
    </row>
    <row r="37" spans="1:6" x14ac:dyDescent="0.25">
      <c r="A37" s="553"/>
      <c r="B37" s="554"/>
      <c r="C37" s="819"/>
      <c r="D37" s="819"/>
      <c r="E37" s="555"/>
      <c r="F37" s="555"/>
    </row>
    <row r="38" spans="1:6" x14ac:dyDescent="0.25">
      <c r="A38" s="553"/>
      <c r="B38" s="554"/>
      <c r="C38" s="816"/>
      <c r="D38" s="816"/>
      <c r="E38" s="550"/>
      <c r="F38" s="550"/>
    </row>
    <row r="39" spans="1:6" x14ac:dyDescent="0.25">
      <c r="A39" s="553"/>
      <c r="B39" s="554"/>
      <c r="C39" s="816"/>
      <c r="D39" s="816"/>
      <c r="E39" s="550"/>
      <c r="F39" s="550"/>
    </row>
    <row r="40" spans="1:6" x14ac:dyDescent="0.25">
      <c r="A40" s="553"/>
      <c r="B40" s="554"/>
      <c r="C40" s="816"/>
      <c r="D40" s="816"/>
      <c r="E40" s="550"/>
      <c r="F40" s="550"/>
    </row>
  </sheetData>
  <mergeCells count="22">
    <mergeCell ref="C40:D40"/>
    <mergeCell ref="D12:D13"/>
    <mergeCell ref="E12:E13"/>
    <mergeCell ref="F12:F13"/>
    <mergeCell ref="C29:D29"/>
    <mergeCell ref="C30:D30"/>
    <mergeCell ref="C31:D31"/>
    <mergeCell ref="C33:D33"/>
    <mergeCell ref="C34:D34"/>
    <mergeCell ref="C37:D37"/>
    <mergeCell ref="C38:D38"/>
    <mergeCell ref="C39:D39"/>
    <mergeCell ref="A5:J5"/>
    <mergeCell ref="A6:J6"/>
    <mergeCell ref="A10:A14"/>
    <mergeCell ref="B10:B13"/>
    <mergeCell ref="C10:C12"/>
    <mergeCell ref="D10:F11"/>
    <mergeCell ref="G10:G14"/>
    <mergeCell ref="H10:H14"/>
    <mergeCell ref="I10:I14"/>
    <mergeCell ref="J10:J14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11</vt:i4>
      </vt:variant>
    </vt:vector>
  </HeadingPairs>
  <TitlesOfParts>
    <vt:vector size="26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9. sz. melléklet</vt:lpstr>
      <vt:lpstr>10. sz. melléklet</vt:lpstr>
      <vt:lpstr>11. sz. melléklet</vt:lpstr>
      <vt:lpstr>12. sz. melléklet</vt:lpstr>
      <vt:lpstr>13. sz. melléklet</vt:lpstr>
      <vt:lpstr>14. sz. melléklet</vt:lpstr>
      <vt:lpstr>15. sz. melléklet</vt:lpstr>
      <vt:lpstr>'1. sz. melléklet'!Nyomtatási_terület</vt:lpstr>
      <vt:lpstr>'11. sz. melléklet'!Nyomtatási_terület</vt:lpstr>
      <vt:lpstr>'13. sz. melléklet'!Nyomtatási_terület</vt:lpstr>
      <vt:lpstr>'14. sz. melléklet'!Nyomtatási_terület</vt:lpstr>
      <vt:lpstr>'2. sz. melléklet'!Nyomtatási_terület</vt:lpstr>
      <vt:lpstr>'3. sz. melléklet'!Nyomtatási_terület</vt:lpstr>
      <vt:lpstr>'4. sz. melléklet'!Nyomtatási_terület</vt:lpstr>
      <vt:lpstr>'5. sz. melléklet'!Nyomtatási_terület</vt:lpstr>
      <vt:lpstr>'6. sz. melléklet'!Nyomtatási_terület</vt:lpstr>
      <vt:lpstr>'7. sz. melléklet'!Nyomtatási_terület</vt:lpstr>
      <vt:lpstr>'8. sz.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julcsi</cp:lastModifiedBy>
  <cp:lastPrinted>2018-02-23T08:52:30Z</cp:lastPrinted>
  <dcterms:created xsi:type="dcterms:W3CDTF">2016-01-13T14:03:35Z</dcterms:created>
  <dcterms:modified xsi:type="dcterms:W3CDTF">2018-02-23T10:21:18Z</dcterms:modified>
</cp:coreProperties>
</file>