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1" activeTab="16"/>
  </bookViews>
  <sheets>
    <sheet name="Rend.terv.1.sz." sheetId="1" r:id="rId1"/>
    <sheet name="Rend.terv.1.1.sz." sheetId="2" r:id="rId2"/>
    <sheet name="Rend.terv.1.2.sz." sheetId="3" r:id="rId3"/>
    <sheet name=" Rend.terv 1.3.sz." sheetId="4" r:id="rId4"/>
    <sheet name="Rend.terv.2.sz." sheetId="5" r:id="rId5"/>
    <sheet name="Rend.terv.2.1.sz." sheetId="6" r:id="rId6"/>
    <sheet name="Rend.terv.2.1.1." sheetId="7" r:id="rId7"/>
    <sheet name="Rend.terv.2.1.2." sheetId="8" r:id="rId8"/>
    <sheet name="Rend.terv.2.1.3." sheetId="9" r:id="rId9"/>
    <sheet name="Rend.terv.2.2.sz." sheetId="10" r:id="rId10"/>
    <sheet name="Rend.terv.2.2.1.sz." sheetId="11" r:id="rId11"/>
    <sheet name="Rend.terv.2.3.sz." sheetId="12" r:id="rId12"/>
    <sheet name="Rend.terv.3.sz." sheetId="13" r:id="rId13"/>
    <sheet name="Rend.terv.4.sz." sheetId="14" r:id="rId14"/>
    <sheet name="Rend.terv.5.sz." sheetId="15" r:id="rId15"/>
    <sheet name="Rend.terv.6.sz." sheetId="16" r:id="rId16"/>
    <sheet name="Rend.terv.7.sz." sheetId="17" r:id="rId17"/>
    <sheet name="Munka1" sheetId="18" r:id="rId18"/>
  </sheets>
  <definedNames>
    <definedName name="_xlnm.Print_Titles" localSheetId="9">'Rend.terv.2.2.sz.'!$6:$10</definedName>
    <definedName name="_xlnm.Print_Area" localSheetId="3">' Rend.terv 1.3.sz.'!$A$1:$Y$39</definedName>
    <definedName name="_xlnm.Print_Area" localSheetId="6">'Rend.terv.2.1.1.'!$A$1:$W$36</definedName>
    <definedName name="_xlnm.Print_Area" localSheetId="8">'Rend.terv.2.1.3.'!$A$1:$P$31</definedName>
    <definedName name="_xlnm.Print_Area" localSheetId="5">'Rend.terv.2.1.sz.'!$A$1:$W$39</definedName>
    <definedName name="_xlnm.Print_Area" localSheetId="10">'Rend.terv.2.2.1.sz.'!$A$1:$F$54</definedName>
    <definedName name="_xlnm.Print_Area" localSheetId="9">'Rend.terv.2.2.sz.'!$A$173:$Z$182</definedName>
    <definedName name="_xlnm.Print_Area" localSheetId="11">'Rend.terv.2.3.sz.'!$A$1:$K$19</definedName>
    <definedName name="_xlnm.Print_Area" localSheetId="4">'Rend.terv.2.sz.'!$A$1:$Y$27</definedName>
    <definedName name="_xlnm.Print_Area" localSheetId="12">'Rend.terv.3.sz.'!$A$1:$U$46</definedName>
    <definedName name="_xlnm.Print_Area" localSheetId="14">'Rend.terv.5.sz.'!$A$1:$O$32</definedName>
    <definedName name="_xlnm.Print_Area" localSheetId="16">'Rend.terv.7.sz.'!$A$1:$S$24</definedName>
  </definedNames>
  <calcPr fullCalcOnLoad="1"/>
</workbook>
</file>

<file path=xl/sharedStrings.xml><?xml version="1.0" encoding="utf-8"?>
<sst xmlns="http://schemas.openxmlformats.org/spreadsheetml/2006/main" count="1212" uniqueCount="603">
  <si>
    <t>M e g n e v e z é s</t>
  </si>
  <si>
    <t>Személyi juttatások</t>
  </si>
  <si>
    <t xml:space="preserve">Bevétel </t>
  </si>
  <si>
    <t>Tartalék</t>
  </si>
  <si>
    <t>Hivatali feladatok</t>
  </si>
  <si>
    <t>Kamat és árfolyambevétel</t>
  </si>
  <si>
    <t>Működésre</t>
  </si>
  <si>
    <t>Karcag Városi TV-vel együttműködési szerződés hirdetésre és támogatásra</t>
  </si>
  <si>
    <t>Karcagi Sportegyesület támogatás</t>
  </si>
  <si>
    <t>Önkormányzat kiadása költségvetési szervek támogatása nélkül</t>
  </si>
  <si>
    <t>Déryné Kulturális,Turisztikai,Sport Központ és Könyvtár</t>
  </si>
  <si>
    <t>Karcagi Többcélú Kistérségi Társulás részére támogatás a karcagi székhellyel, telephellyel rendelkező intézmények működtetéséhez</t>
  </si>
  <si>
    <t>Karcagi Hírmondó</t>
  </si>
  <si>
    <t>Munkaadót terhelő járulékok és szociális hozzájárulási adó</t>
  </si>
  <si>
    <t>Működési bevétel</t>
  </si>
  <si>
    <t>Ellátottak pénzbeli juttatásai</t>
  </si>
  <si>
    <t>Mezőőri járulék</t>
  </si>
  <si>
    <t>Közterület-használati díj</t>
  </si>
  <si>
    <t>Ö s s z e s e n :</t>
  </si>
  <si>
    <t xml:space="preserve">                 </t>
  </si>
  <si>
    <t xml:space="preserve">    1.1 Helyi adók </t>
  </si>
  <si>
    <t xml:space="preserve">    1.1.2. Idegenforgalmi adó</t>
  </si>
  <si>
    <t xml:space="preserve">    1.2. Átengedett központi adók</t>
  </si>
  <si>
    <t>Kiemelt előirányzat megnevezése</t>
  </si>
  <si>
    <t>Költségvetési szerv megnevezése</t>
  </si>
  <si>
    <t xml:space="preserve">Városi Önkormányzat Városgondnoksága és a hozzá tartozó költségvetési szervek összesen: </t>
  </si>
  <si>
    <t>Költségvetési szervek összesen:</t>
  </si>
  <si>
    <t>Ö s s z e s e n:</t>
  </si>
  <si>
    <t>Városi Önkormányzat Városgondnoksága</t>
  </si>
  <si>
    <t xml:space="preserve">M e g n e v e z é s </t>
  </si>
  <si>
    <t>Összesen</t>
  </si>
  <si>
    <t>Polgárvédelem</t>
  </si>
  <si>
    <t>Megnevezés</t>
  </si>
  <si>
    <t>Győrffy István Nagykun Múzeum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</si>
  <si>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</si>
  <si>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</si>
  <si>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</si>
  <si>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</si>
  <si>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>Összesen:</t>
  </si>
  <si>
    <t>Jubileumi jutalom</t>
  </si>
  <si>
    <t>Eredeti 
előirányzat</t>
  </si>
  <si>
    <t>Céltartalék</t>
  </si>
  <si>
    <t>Általános tartalék</t>
  </si>
  <si>
    <t xml:space="preserve">Ö s s z e s e n : </t>
  </si>
  <si>
    <t>mérlegszerű kimutatása</t>
  </si>
  <si>
    <t>Adatok: 1.000.-Ft-ban</t>
  </si>
  <si>
    <t>Kiadás</t>
  </si>
  <si>
    <t>Közhatalmi bevétel</t>
  </si>
  <si>
    <t>Önkormányzat költségvetési támogatása</t>
  </si>
  <si>
    <t>Működés összesen</t>
  </si>
  <si>
    <t>II. Felhalmozás</t>
  </si>
  <si>
    <t>Felhalmozás összesen:</t>
  </si>
  <si>
    <t>Mindösszesen:</t>
  </si>
  <si>
    <t>Ö S S Z E S E N :</t>
  </si>
  <si>
    <t xml:space="preserve">    1.1.1.1. Állandó iparűzési adó</t>
  </si>
  <si>
    <t xml:space="preserve">    1.1.1.2. Ideiglenes iparűzési adó</t>
  </si>
  <si>
    <t xml:space="preserve">1.   Önkormányzatok sajátos működési bevételei </t>
  </si>
  <si>
    <t xml:space="preserve">    1.1.1. Iparűzési adó</t>
  </si>
  <si>
    <t>Madarász Imre Egyesített Óvoda</t>
  </si>
  <si>
    <t>Köznevelési intézmények működtetésére fizetendő hozzájárulás</t>
  </si>
  <si>
    <t>Kötelező feladat</t>
  </si>
  <si>
    <t>Önként vállalt feladat</t>
  </si>
  <si>
    <t>Költségvetési szervek kiadásai összesen</t>
  </si>
  <si>
    <t>Önkormányzat kiadása költségvetési szervek támogatása nélkül összesen:</t>
  </si>
  <si>
    <t>Madarász Imre Egyesített Óvoda összesen:</t>
  </si>
  <si>
    <t>Déryné Kulturális,Turisztikai,Sport Központ és Könyvtár összesen:</t>
  </si>
  <si>
    <t>Városi Önkormányzat Városgondnoksága összesen: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</si>
  <si>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</si>
  <si>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</si>
  <si>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</si>
  <si>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>Költségvetési szervek kötelező feladatai összesen:</t>
  </si>
  <si>
    <t>Költségvetési szervek önként vállalt feladatai összesen:</t>
  </si>
  <si>
    <t>Déryné Kulturális, Turisztikai, Sport Központ és Könyvtár összesen:</t>
  </si>
  <si>
    <t>Kötelező feladat összesen:</t>
  </si>
  <si>
    <t>Önként vállalt feladatok összesen:</t>
  </si>
  <si>
    <t>Kötelező feladatok összesen:</t>
  </si>
  <si>
    <t>"A karcagi egészségügyi alapellátás fejlesztése" ÉAOP-4.1.2/A-12-2013-0082 projekt (100 %-os támogatás)</t>
  </si>
  <si>
    <t>Karcagi Többcélú Kistérségi Társulás részére támogatás (állami hozzájárulás összege) működtetéséhez</t>
  </si>
  <si>
    <t>KLIK részére konyhák rezsi költségének megtérítése</t>
  </si>
  <si>
    <t>276/2013.(XI.27.)"kt."sz határozat alapján az "Alföld Szíve" Térségi Turisztikai Egyesület részére a Jász-Kun Kapitányok nyomában tematikus útvonal 2014. évi támogatása</t>
  </si>
  <si>
    <t>Önkormányzati segély a Szoc.tv. 45 §  alapján</t>
  </si>
  <si>
    <t>Köztemetés a Szoc.tv.48 § alapján</t>
  </si>
  <si>
    <t xml:space="preserve">        1.2.1. Gépjárműadó (40%)                 </t>
  </si>
  <si>
    <t>Egészségügyi feladatok</t>
  </si>
  <si>
    <t xml:space="preserve">Madarász Imre Egyesített Óvoda Kuthen utcai óvoda épületének felújítása, korszerűsítése </t>
  </si>
  <si>
    <t>Városi Önkormányzat Városgondnokság összesen:</t>
  </si>
  <si>
    <t xml:space="preserve">Karcagi Polgármesteri Hivatal </t>
  </si>
  <si>
    <t xml:space="preserve">Karcagi Polgármesteri Hivatal összesen: </t>
  </si>
  <si>
    <t xml:space="preserve">    1.    Önkormányzati hivatal működésének támogatása </t>
  </si>
  <si>
    <t xml:space="preserve">    2.    A zöldterület-gazdálkodással kapcsolatos feladatok ellátásának támogatása</t>
  </si>
  <si>
    <t xml:space="preserve">           Beszámítás után</t>
  </si>
  <si>
    <t xml:space="preserve">    3.    Közvilágítás fenntartásának támogatása</t>
  </si>
  <si>
    <t xml:space="preserve">    4.    Köztemető fenntartással kapcsolatos feladatok támogatása</t>
  </si>
  <si>
    <t xml:space="preserve">    5.    Közutak fenntartásának támogatása</t>
  </si>
  <si>
    <t xml:space="preserve">    6.    Egyéb önkormányzati feladatok támogatása</t>
  </si>
  <si>
    <t xml:space="preserve">    7.    Lakott külterülettel kapcsoltos feladatok támogatása</t>
  </si>
  <si>
    <t xml:space="preserve">    8.    Üdülőhelyi feladatok támogatása</t>
  </si>
  <si>
    <t xml:space="preserve">    Beszámítás összesen</t>
  </si>
  <si>
    <t xml:space="preserve">           segítők bértámogatása</t>
  </si>
  <si>
    <t xml:space="preserve">           többletkiadásokhoz</t>
  </si>
  <si>
    <t xml:space="preserve">           Családsegítés </t>
  </si>
  <si>
    <t xml:space="preserve">           Gyermekjóléti szolgálat </t>
  </si>
  <si>
    <t xml:space="preserve">           Szociális étkeztetés </t>
  </si>
  <si>
    <t xml:space="preserve">           Házi segítségnyújtás </t>
  </si>
  <si>
    <t xml:space="preserve">           Falugondnoki vagy tanyagondnoki szolgáltatás </t>
  </si>
  <si>
    <t xml:space="preserve">           Időskorúak nappali intézményi ellátása </t>
  </si>
  <si>
    <t xml:space="preserve">           Fogyatékos és demens személyek nappali intézményi ellátása</t>
  </si>
  <si>
    <t xml:space="preserve">           Pszichiátriai betegek nappali intézményi ellátása </t>
  </si>
  <si>
    <t xml:space="preserve">           Szenvedélybetegek nappali intézményi ellátása </t>
  </si>
  <si>
    <t xml:space="preserve">           Bölcsődei ellátás</t>
  </si>
  <si>
    <t xml:space="preserve">          valamint a gyermekek átmeneti gondozásával kapcsolatos feladatok ellátása</t>
  </si>
  <si>
    <t xml:space="preserve">          A finanszírozás szempontjából elismert szakmai dolgozók bértámogatása</t>
  </si>
  <si>
    <t xml:space="preserve">          Intézményüzemeltetési támogatás</t>
  </si>
  <si>
    <t xml:space="preserve">          A finanszírozás szempontjából elismert dolgozók bértámogatása</t>
  </si>
  <si>
    <t xml:space="preserve">          Gyermekétkeztetés üzemeltetési támogatása</t>
  </si>
  <si>
    <t xml:space="preserve">    feladatainak támogatása</t>
  </si>
  <si>
    <t xml:space="preserve">          feladatainak támogatása</t>
  </si>
  <si>
    <t>Adatok ezer Ft-ban</t>
  </si>
  <si>
    <t>Adatok Ft-ban</t>
  </si>
  <si>
    <t xml:space="preserve"> 1. Ingatlanok értékesítése</t>
  </si>
  <si>
    <t xml:space="preserve"> 1. Ingatlanok értékesítése 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</si>
  <si>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</si>
  <si>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</si>
  <si>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</si>
  <si>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</si>
  <si>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</si>
  <si>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</si>
  <si>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</si>
  <si>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</si>
  <si>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</si>
  <si>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Működési célú támogatások államháztartá-son belülről</t>
  </si>
  <si>
    <t>Felhalmozási célú támogatások államháztartá-son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</si>
  <si>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</si>
  <si>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</si>
  <si>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</si>
  <si>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</si>
  <si>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</si>
  <si>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</si>
  <si>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</si>
  <si>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Működési célú</t>
  </si>
  <si>
    <t>Felhalmozási célú</t>
  </si>
  <si>
    <t>Államigazgatási feladat</t>
  </si>
  <si>
    <t xml:space="preserve">Hírmondó hirdetés bevétele               </t>
  </si>
  <si>
    <t>"Magyarország legszebb konyhakertje" pályázat</t>
  </si>
  <si>
    <t>Osztalékbevétel Karcagi Ipari Park Kft-től</t>
  </si>
  <si>
    <t>TRT módosítás megtérülése</t>
  </si>
  <si>
    <t>Földhaszonbérlet</t>
  </si>
  <si>
    <t>Bérleti díj (TRV és egyéb)</t>
  </si>
  <si>
    <t>Továbbszámlázott kiadások bevételei</t>
  </si>
  <si>
    <t>A Karcag Városi Önkormányzat 2015. évi költségvetés bevételi főösszege 
kiemelt előirányzatonkénti bontásban</t>
  </si>
  <si>
    <t>A Karcag Városi Önkormányzat 2015. évi költségvetési bevételi főösszegén belül 
a költségvetési szervek bevételei kiemelt előirányzatonkénti bontásban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</si>
  <si>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</si>
  <si>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</si>
  <si>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</si>
  <si>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</si>
  <si>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</si>
  <si>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</si>
  <si>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</si>
  <si>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</si>
  <si>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 xml:space="preserve">K1-K8.  </t>
  </si>
  <si>
    <t>Dologi kiadások</t>
  </si>
  <si>
    <t>Egyéb működési célú kiadások</t>
  </si>
  <si>
    <t>Beruházások</t>
  </si>
  <si>
    <t>Felújítások</t>
  </si>
  <si>
    <t>Egyéb felhalmozási célú kiadások</t>
  </si>
  <si>
    <t>Kiadások összesen</t>
  </si>
  <si>
    <t>A Karcag Városi Önkormányzat 2015. évi költségvetési kiadási főösszegén belül 
a költségvetési szervek kiadásai kiemelt előirányzatonkénti bontásban</t>
  </si>
  <si>
    <t>Költségvetési szervek kiadásai</t>
  </si>
  <si>
    <t>A Karcag Városi Önkormányzat 2015. évi költségvetési kiadás főösszege kiemelt előirányzatonkénti bontásban</t>
  </si>
  <si>
    <t>Madarász Imre Egyesített Óvoda (kötelező feladat)</t>
  </si>
  <si>
    <t>Déryné Kulturális, Turisztikai, Sport Központ és Könyvtár (kötelező feladat)</t>
  </si>
  <si>
    <t>Karcagi Polgármesteri Hivatal (államigazgatási feladat)</t>
  </si>
  <si>
    <t>Szinfónikus Zenekar (önként vállalt feladat)</t>
  </si>
  <si>
    <t>Városi Vegyeskar (önként vállalt feladat)</t>
  </si>
  <si>
    <t>Könyvtári dokumentáció beszerzésre (kötelező feladat)</t>
  </si>
  <si>
    <t>Városi rendezvények kiadásai (önként vállalt feladat)</t>
  </si>
  <si>
    <t>Zöldterület gazdálkodással kapcsolatos feladatok ellátása (kötelező feladat)</t>
  </si>
  <si>
    <t>Hadisírok gondozása (kötelező feladat)</t>
  </si>
  <si>
    <t>Közutak fenntartásának támogatása (kötelező feladat)</t>
  </si>
  <si>
    <t>Tilalmas, Magyarka,Tatárülés, Béke 100-as, Cserhát területén élő lakosság ívóvíz minőségű vízzel történő ellátása (kötelező feladat)</t>
  </si>
  <si>
    <t>Mezőőrség működtetésének támogatása (kötelező feladat)</t>
  </si>
  <si>
    <t>Normatív lakásfenntartási támogatás a Szoc.tv. 38. § (2) bekezdése alapján</t>
  </si>
  <si>
    <t>Rendszeres szociális segély a Szoc.tv. 35. § (1) bekezdés b., pontja alapján folyósított foglalkoztatást helyettesítő támogatás</t>
  </si>
  <si>
    <t>Rendszeres szociális segély a Szoc.tv. 37. § (1) bekezdés b., pontja alapján rá irányadó nyugdíj korhatárt öt éven belül betöltők részére</t>
  </si>
  <si>
    <t>Rendszeres szociális segély a Szoc.tv. 37. § (1) bekezdés a., pontja alapján egészségkárosodott személynek minősülők részére</t>
  </si>
  <si>
    <t>Államigazgatási feladatok összesen:</t>
  </si>
  <si>
    <t xml:space="preserve">Adatok ezer Ft-ban </t>
  </si>
  <si>
    <t>Közmunka programhoz önerő biztosítására</t>
  </si>
  <si>
    <t>Pályázatokhoz tervek készítésére, és egyéb pályázatokhoz kapcsolódó nem tervezett kiadásokra</t>
  </si>
  <si>
    <r>
      <t>A Karcag Városi Önkormányzat 2015. évi költségvetési főösszegén belül 
a tartalék összege feladatonkénti bontásban</t>
    </r>
    <r>
      <rPr>
        <i/>
        <sz val="12"/>
        <rFont val="Times New Roman"/>
        <family val="1"/>
      </rPr>
      <t xml:space="preserve">
</t>
    </r>
  </si>
  <si>
    <t xml:space="preserve">A Karcag Városi Önkormányzat 2015. évi működési és felhalmozási bevételeinek és kiadásainak </t>
  </si>
  <si>
    <t>Városi közvilágítás</t>
  </si>
  <si>
    <t>Építési és településfejlesztési feladatok</t>
  </si>
  <si>
    <t>ebből:</t>
  </si>
  <si>
    <t>Hatósági kényszerintézkedések</t>
  </si>
  <si>
    <t>Utcanévtáblák elhelyezése</t>
  </si>
  <si>
    <t>Szakhatósági díjak</t>
  </si>
  <si>
    <t>Közműtérkép karbantartás díja</t>
  </si>
  <si>
    <t>Térinformatika közig. alrendszer</t>
  </si>
  <si>
    <t xml:space="preserve">Területrendezési terv módosítása </t>
  </si>
  <si>
    <t>Karcag, Kisújszállási út 112. szám alatti szolgálati lakás belső gázellátás átalakításának megvalósítása a 291/2014. (XII.18.) kt. sz. határozat alapján</t>
  </si>
  <si>
    <t>Közbiztonsági feladatok</t>
  </si>
  <si>
    <t>Térfigyelő kamerák karbantartása (4 db: HEMO, Református Templom torony, Csillag Csemege, KÖTIVIZIG székház)</t>
  </si>
  <si>
    <t>Kamera elhelyezés bérleti díja (KÖTIVIZIG székház)</t>
  </si>
  <si>
    <t xml:space="preserve">Mezőgazdaság és környezetvédelem </t>
  </si>
  <si>
    <t>Orvosi ügyelet ellátására kiegészítés 290/2014.(XII.18.)"kt"sz.határozat alapján</t>
  </si>
  <si>
    <t xml:space="preserve">Tüdőszűrő </t>
  </si>
  <si>
    <t>Karcag Városi Cigány Nemzetiségi Önkormányzat támogatása
 -1 fő adminisztrátor 4 órás foglalkoztatásához (289/2014.(XII.18.)"kt"sz.határozat)
- Kulturális és és egyéb rendezvényekhez támogatás nyújtása</t>
  </si>
  <si>
    <t>Karcagi Többcélú Kistérségi Tárulás 2015. évi tagdíja</t>
  </si>
  <si>
    <t>Rendszerfüggő elemek bérleti díjának elkülönítése vizkiközmű feljesztés finanszírozására</t>
  </si>
  <si>
    <t>Szoc.tv. alapján  2015.02.28-ig 2 hóra</t>
  </si>
  <si>
    <t>2015.03.01-től települési támogatás</t>
  </si>
  <si>
    <t>Közgyógyellátás a Szoc.tv.49 § (3) bekezdése alapján</t>
  </si>
  <si>
    <t>Helyi autóbusz közlekedés közszolgáltatásra 279/2014. kt. sz. határozat alapján</t>
  </si>
  <si>
    <t>99/2014 (IV.24.) ,,kt." sz.módosított határozat alapján a Karcag-Tilalmasi Mezőgazdasági Korlátolt Felelősségű Társasággal kötendő a Társaság tulajdonában lévő kutak és vízhálózat bérletéről szóló megállapodás</t>
  </si>
  <si>
    <t>Karcag-Kenderes Ivóvízminőség-javító Projekt  beruházáshoz saját forrás biztosítására (100 %-os támogatás)</t>
  </si>
  <si>
    <t xml:space="preserve">Karcag-Kenderes (Bánhalma) Víziközmű Beruházási Társulás 2015. évi működési hozzájárulása </t>
  </si>
  <si>
    <t>A Karcag, Széchenyi sgt. 69. sz. Bölcsődében szolgáltatott víz minőségének javításával kapcsolatban felmerülő kiadások a 3/2015. (I.8.) kt.sz. határozat alapján</t>
  </si>
  <si>
    <t>Önkormányzat választott tisztségviselői</t>
  </si>
  <si>
    <t>Polgármester és főállású alpolgármester illeménye, költségtérítése</t>
  </si>
  <si>
    <t>Önkormányzati működéshez kapcsolódó egyéb településüzemeltetési kiadások</t>
  </si>
  <si>
    <t>Folyószámla költségei, postautalványok, postai közreműködési díj</t>
  </si>
  <si>
    <t>Vagyonbiztosítás díja</t>
  </si>
  <si>
    <t>Közkifolyók vízdíja</t>
  </si>
  <si>
    <t>Áramdíjak</t>
  </si>
  <si>
    <t>Egyéb kiadások</t>
  </si>
  <si>
    <t>Karcagi Idősek Otthona épületenergetikai fejlesztése elnevezésű pályázat saját forrása és támogatás a 20/2013.(I.31.)"kt"sz. határozat alapján</t>
  </si>
  <si>
    <t>"Nagykunság főtere - Karcag városközpont funkcióbővítő fejlesztése" című projekt (100 %-ban támogatott) és többlettámogatás</t>
  </si>
  <si>
    <t>"Napelemes rendszer telepítése Karcag településen" című pályázat megvalósítása (100%-ban támogatott)</t>
  </si>
  <si>
    <t>Ingatlan vásárlás</t>
  </si>
  <si>
    <t>Kisújszállási út melletti önkormányzati tulajdonú ingatlanon (volt fatelep) lévő felépítmény megvásárlása</t>
  </si>
  <si>
    <t xml:space="preserve">Nagykunsági Víz és Csatornamű Kft. részére a ("Akácliget fürdő") üzemeltetési támogatás </t>
  </si>
  <si>
    <t xml:space="preserve">Ifjúságpolitikai feladatok </t>
  </si>
  <si>
    <t xml:space="preserve">Bursa Hungarica ösztöndíj 148-239/2014. (XI.28.) OKSB határozat alapján </t>
  </si>
  <si>
    <t xml:space="preserve">Bursa Hungarica Ösztöndíj B. tipus </t>
  </si>
  <si>
    <t>Tehetséges és szociálisan hátrányos helyzetű tanulók ösztöndíja</t>
  </si>
  <si>
    <t>Arany János ösztöndíj 291/2012. (XI.29.) kt. sz. és 493/2008. =(XI.27.) kt. sz. határozatok alapján</t>
  </si>
  <si>
    <t>Karcagi civil szervezetek támogatása (pályázat alapján)</t>
  </si>
  <si>
    <t>Karcag Városi Önkormányzat által adományozható kitüntetésekhez járó pénzdíj</t>
  </si>
  <si>
    <t>,,Magyarország legszebb konyhakertje" pályázat</t>
  </si>
  <si>
    <t xml:space="preserve">Tagdíjak, támogatások </t>
  </si>
  <si>
    <t>Nagykun Hagyományőrző Társulás 2015.évi tagdíja 231/1998. (VI.30.) kt. sz. határozat alapján</t>
  </si>
  <si>
    <t>Nagykunságért díjra eső hozzájárulás 20/1996. (V.29.) önk.r.</t>
  </si>
  <si>
    <t>Alföld Szíve Turisztikai egyesület 2015. évi tagdíja</t>
  </si>
  <si>
    <t xml:space="preserve">Kun Összefogás Konzorcium 2015. évi tagdíja </t>
  </si>
  <si>
    <t>Világ Királynője Engesztelő Mozgalom tagságára 200/2013. (IX.26.) kt.sz.határozat</t>
  </si>
  <si>
    <t>Egyéb tagdíjak</t>
  </si>
  <si>
    <t>Szociális Szövetkezet működtetése</t>
  </si>
  <si>
    <t xml:space="preserve">Továbbszámlázott működési kiadások </t>
  </si>
  <si>
    <t>JNSZ Megyei Kormányhivatal részére</t>
  </si>
  <si>
    <t>Klebelsberg Intézményfenntartó Központ részére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</si>
  <si>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</si>
  <si>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</si>
  <si>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</si>
  <si>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 xml:space="preserve">Folyószámlahitel kamatai (igénybevétel esetén) </t>
  </si>
  <si>
    <t>Gépjármű biztosítás (kötelező, casco)</t>
  </si>
  <si>
    <t>Cégautóadó</t>
  </si>
  <si>
    <t>Könyvvizsgálat</t>
  </si>
  <si>
    <t>pénzmaradványból is jön át, pl. könyvvizsgálatra</t>
  </si>
  <si>
    <t>M i n d ö s s z e s e n:</t>
  </si>
  <si>
    <t>2014. évi és a 2015. évre vonatkozó általános forgalmi adó befizetési kötelezettség</t>
  </si>
  <si>
    <t>Kutak fúrása Karcag-Tilalmason</t>
  </si>
  <si>
    <t>Karcagi „Erőforrás” Kft. részére üzemeltetésre
(Laktanya ingatlan és a volt Ruhaipari Szöv. üzemeltetésére)</t>
  </si>
  <si>
    <t>Polgármesteri keret</t>
  </si>
  <si>
    <t>Polgármesteri tisztséggel összefüggő reprezentációs és ajándékozási célú kiadások</t>
  </si>
  <si>
    <t>Önkormányzati reprezentációs és ajándékozási kiadások - nemzetközi kapcsolatok, kiemelt városi események, nemzeti ünnepek</t>
  </si>
  <si>
    <t xml:space="preserve">Vasutas Szöv. tagdíj </t>
  </si>
  <si>
    <t xml:space="preserve">Kunszövetség tagdíj </t>
  </si>
  <si>
    <t>Magyar Önkormányzatok Szövetsége tagdíj</t>
  </si>
  <si>
    <t xml:space="preserve">JNSZ M. Polgári Védelmi Szöv. tagdíj </t>
  </si>
  <si>
    <t>Önkormányzat irányítása alá tartozó költségvetési szervek támogatása</t>
  </si>
  <si>
    <t xml:space="preserve">Csatlakozás a "Parlagfűmentesítési Alaphoz" </t>
  </si>
  <si>
    <t>Környezetvédelmi alap</t>
  </si>
  <si>
    <t xml:space="preserve">A Karcag Városi Önkormányzat 2015. évi költségvetés kiadási főösszegén belül az önkormányzat kiadásai feladatonként, kiemelt előirányzatonkénti bontásban </t>
  </si>
  <si>
    <t>Finanszírozási kiadások</t>
  </si>
  <si>
    <t>Gyermekétkeztetés köznevelési intézményben: Karcagi Általános Iskolai Központ, Jász-Nagykun-Szolnok Megyei Kádas György Óvoda, Általános Iskola, Szakiskola Egységes Gyógypedagógiai Módszertani Intézmény Diákotthon és Gyermekotthon, Varró István Szakiskola, Szakközépiskola és Kollégium)             ( kötelező feladat)</t>
  </si>
  <si>
    <t>I. Működés</t>
  </si>
  <si>
    <t>Déryné Kulturális,Turisztikai, Sport Központ és Könyvtár</t>
  </si>
  <si>
    <t>Rovat száma</t>
  </si>
  <si>
    <t>B1.</t>
  </si>
  <si>
    <t>Működési célú támogatások államháztartáson belülről</t>
  </si>
  <si>
    <t>Egyéb működési célú támogatások államháztartáson belülről</t>
  </si>
  <si>
    <t>B3.</t>
  </si>
  <si>
    <t>B4.</t>
  </si>
  <si>
    <t>B8.</t>
  </si>
  <si>
    <t>K1.</t>
  </si>
  <si>
    <t>K2.</t>
  </si>
  <si>
    <t>K3.</t>
  </si>
  <si>
    <t>Ellátottak pénzbeli juttatása</t>
  </si>
  <si>
    <t>K4.</t>
  </si>
  <si>
    <t>K5.</t>
  </si>
  <si>
    <t>K9.</t>
  </si>
  <si>
    <t xml:space="preserve">K9.  </t>
  </si>
  <si>
    <t>B5.</t>
  </si>
  <si>
    <t>B2.</t>
  </si>
  <si>
    <t>Felhalmozási célú támogatások államháztartáson belülről</t>
  </si>
  <si>
    <t>K6.</t>
  </si>
  <si>
    <t>K7.</t>
  </si>
  <si>
    <t>K8.</t>
  </si>
  <si>
    <t>Egyéb felhalmozási kiadások</t>
  </si>
  <si>
    <t>2015. évi bérleti díj elkülönatése</t>
  </si>
  <si>
    <t>2013-2014.évben befolyt, viziközmű fejlesztés céljára fel nem használt összeg</t>
  </si>
  <si>
    <t>Egyenleg</t>
  </si>
  <si>
    <t>Rekultivációs célú elkönítés hulladéklerakó üzemeltetés miatt</t>
  </si>
  <si>
    <t>Nagykunsági Környezetvédelmi Kft-től átvállalt kötelezettség</t>
  </si>
  <si>
    <t>Városi Önkormányzat Városgondnokságától átvett, hullakékgazdálkodás bevételéből rekultivációs célra elkülönített összeg és kamatai</t>
  </si>
  <si>
    <t>Székelykeresztúrért Alapítvány támogatása 149/2005. (IV.26.) kt.sz.határozat alapján</t>
  </si>
  <si>
    <t xml:space="preserve">ebből: </t>
  </si>
  <si>
    <t>2014. évi maradvány beépítése</t>
  </si>
  <si>
    <t>2015. évi köletezettségre</t>
  </si>
  <si>
    <t>2015. évi támogatási összeg</t>
  </si>
  <si>
    <t>Saját forrás 2014.évi maradványa</t>
  </si>
  <si>
    <t>297/2014. (XII.18.) "kt." sz. határozat alapján ledes vilagítás áttervezésre biztosított összeg 2014.évi maradványból</t>
  </si>
  <si>
    <t>2014. évben előlegként megkapott, 2015. évben megfizetett fordított áfa összege</t>
  </si>
  <si>
    <t>Saját forrás 2014. évi maradványa</t>
  </si>
  <si>
    <t>279/2014. kt. sz. határozat alapján 2015. évre vállalt kötelezettség</t>
  </si>
  <si>
    <t>2014. évi feladattal terhelt maradvány beépítése</t>
  </si>
  <si>
    <t>Előző évek pénzmaradványából pénzeszköz átadás GYIVI részére</t>
  </si>
  <si>
    <t>Előző évek pénzmaraványából Karcagi Többcélú Kistérségi Társulástól térinformatikai kiadásokra kapott összeg maradványa</t>
  </si>
  <si>
    <t>Előző évi maradvány igénybevétele</t>
  </si>
  <si>
    <t>Irányító szervi támogatás</t>
  </si>
  <si>
    <t xml:space="preserve">   1. Likviditási célú (folyószámla) hitel felvétele</t>
  </si>
  <si>
    <t xml:space="preserve">   2. Előző évi költségvetési maradvány igénybevétele</t>
  </si>
  <si>
    <t>Egyéb nem tervezett kiadásokra, normatív állami támogatás visszafizetésére, elmaradt bevételek fedezetére</t>
  </si>
  <si>
    <t>Likviditási célú (folyószámla) hitel felvétele</t>
  </si>
  <si>
    <t>Előző évi költségvetési maradvány igénybevétele</t>
  </si>
  <si>
    <t>Költségvetési szervek államigazgatási feladatai összesen:</t>
  </si>
  <si>
    <t>"Napelemes rendszer telepítése Karcag településen" című KEOP-4.10.0/N/14-2014-0105 pályázat megvalósítása (100%-ban támogatott)</t>
  </si>
  <si>
    <t>Államigazgatási feladatok ellátásával összefüggő hivatali feladatok</t>
  </si>
  <si>
    <t>kiemelt előirányzatonként, kötelező, önként vállalt, államigazgatási feladatok szerinti bontásban</t>
  </si>
  <si>
    <t>Kötelező feladatok</t>
  </si>
  <si>
    <t>Helyi önkormányzatok működésének általános támogatása</t>
  </si>
  <si>
    <t>Mezőőrség támogatása</t>
  </si>
  <si>
    <t>Területalapú támogatás</t>
  </si>
  <si>
    <t xml:space="preserve">Karcag-Kenderes Ivóvízminőség-javító Projekt  beruházáshoz saját forrás biztosítására KEOP-1.3.0/2F/09-2010-0034 (100%-os támogatás) </t>
  </si>
  <si>
    <t>A karcagi egészségügyi alapellátás fejlesztése ÉAOP-4.1.2/A-12-2013-0082 projekt (100 %-os támogatás)</t>
  </si>
  <si>
    <t>A karcagi Madarász Imre Egyesített Óvoda Kuthen utcai óvoda épületének felújítása, korszerűsítése ÉAOP.-4.1.1/A-11-2012-0005.</t>
  </si>
  <si>
    <t xml:space="preserve">Karcagi Idősek Otthona épületenergetikai fejlesztése  KEOP-2012-5.5.0/B-2013-0292 </t>
  </si>
  <si>
    <t>Nagykunság főtere - Karcag városközpont funkcióbővítő fejlesztése című projekt ÉAOP-5.1.1/D-12-2013-0021 (100 %-ban támogatott)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</si>
  <si>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</si>
  <si>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</si>
  <si>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</si>
  <si>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</si>
  <si>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</si>
  <si>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Likviditási célú hitel felvétele</t>
  </si>
  <si>
    <t>Folyószámla hitel felvétele (naptári éven belül történő visszafizetéssel)</t>
  </si>
  <si>
    <t xml:space="preserve">Előző évi maradvány igénybevétele </t>
  </si>
  <si>
    <t>Előző évi maradvány igénybevétele működésre</t>
  </si>
  <si>
    <t>Előző évi maradvány igénybevétele felhalmozásra</t>
  </si>
  <si>
    <t>Kötelező feladatok összesen</t>
  </si>
  <si>
    <t>Önként válallt feladatok összesen</t>
  </si>
  <si>
    <t>Önként vállalt feladatok</t>
  </si>
  <si>
    <t>Rendszerfüggő elemek bérleti díjának elkülönítése vízkiközmű feljesztés finanszírozására</t>
  </si>
  <si>
    <t>Sportcsarnok tetőhéjazat csere 237/2014. (X.30.) "kt." határozat alapján (2014. évről áthozott)</t>
  </si>
  <si>
    <t>118/2014. (V.29.) "kt." sz. határozat alapján önkormányzati tulajdonú ingatlanok felújításának megrendelése a Karcagi Erőforrás Kft-től  (2014. évről áthozott)</t>
  </si>
  <si>
    <t>Finanszírozási kiadás</t>
  </si>
  <si>
    <t>B1. Működési célú támogatások államháztartáson belülről</t>
  </si>
  <si>
    <t xml:space="preserve">    1. Helyi önkormányzatok működésének támogatása összesen: </t>
  </si>
  <si>
    <t>2. Működési célú egyéb támogatások államháztartáson belülről</t>
  </si>
  <si>
    <t xml:space="preserve">   1. Helyi önkormányzatok működésének támogatása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</si>
  <si>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</si>
  <si>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</si>
  <si>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</si>
  <si>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>B3. Közhatalmi bevétel összesen:</t>
  </si>
  <si>
    <t>B4. Működési bevétel</t>
  </si>
  <si>
    <t>B5. Felhalmozási bevételek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</si>
  <si>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</si>
  <si>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</si>
  <si>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</si>
  <si>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</si>
  <si>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</si>
  <si>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>B8. Finanszírozási bevételek összesen:</t>
  </si>
  <si>
    <t>Bevételek mindösszesen (B1-B8.):</t>
  </si>
  <si>
    <r>
      <t xml:space="preserve">B5. </t>
    </r>
    <r>
      <rPr>
        <b/>
        <u val="single"/>
        <sz val="9"/>
        <rFont val="Times New Roman"/>
        <family val="1"/>
      </rPr>
      <t>Felhalmozási bevételek</t>
    </r>
  </si>
  <si>
    <r>
      <t xml:space="preserve">B8. </t>
    </r>
    <r>
      <rPr>
        <b/>
        <u val="single"/>
        <sz val="9"/>
        <rFont val="Times New Roman"/>
        <family val="1"/>
      </rPr>
      <t>Finanszírozási bevételek</t>
    </r>
  </si>
  <si>
    <t>A Karcag Városi Önkormányzat 2015. évi költségvetés bevételi főösszegén belül 
az Önkormányzat bevétele kiemelt előirányzatonkénti bontásban</t>
  </si>
  <si>
    <t>A költségvetési szervek részére 2015. évre jóváhagyott költségvetési kereten belül a feladattal kötött feladatonkénti kiadás
 kiemelt előirányzatonkénti bontásban</t>
  </si>
  <si>
    <t xml:space="preserve">A Karcag Városi Önkormányzat 2015. évi bevételi főösszegén belül az Önkormányzat működési és felhalmozási bevételei </t>
  </si>
  <si>
    <t>A Karcagi Polgármesteri Hivatal 2015. évi kiadásai feladatonként és kiemelt előirányzatonként, kötelező, önként vállalt és államigazgatási feladatok szerinti bontásban</t>
  </si>
  <si>
    <t>Önkormányzati reprezentációs és ajándékozási kiadások - kiemelt városi események, nemzeti ünnepek</t>
  </si>
  <si>
    <t>Egyéb szociális ellátás</t>
  </si>
  <si>
    <t>Karbantartás-felújítás</t>
  </si>
  <si>
    <t xml:space="preserve">    1.4. Egyéb közhatalmi bevétel</t>
  </si>
  <si>
    <t>Módosított előirányzat</t>
  </si>
  <si>
    <t>Eredeti előirányzat</t>
  </si>
  <si>
    <t>Módosított eéőirányzat</t>
  </si>
  <si>
    <t>A Karcag Városi Önkormányzat 2015. évi költségvetés kiadási főösszegén belül az önkormányzat nevében végzett  beruházások, felújítások kiadásai</t>
  </si>
  <si>
    <t>Eredti előirányzat</t>
  </si>
  <si>
    <t>Módosított
 előirányzat</t>
  </si>
  <si>
    <r>
      <rPr>
        <b/>
        <sz val="14"/>
        <rFont val="Times New Roman"/>
        <family val="1"/>
      </rPr>
      <t>Világító lámpatest felállítása az Akácos utca végén</t>
    </r>
    <r>
      <rPr>
        <sz val="14"/>
        <rFont val="Times New Roman"/>
        <family val="1"/>
      </rPr>
      <t xml:space="preserve"> (2014. évről áthozott)</t>
    </r>
  </si>
  <si>
    <r>
      <t>Sportcsarnok tetőhéjazat csere 237/2014. (X.30.) "kt." határozat alapján</t>
    </r>
    <r>
      <rPr>
        <sz val="14"/>
        <rFont val="Times New Roman"/>
        <family val="1"/>
      </rPr>
      <t xml:space="preserve"> (2014. évről áthozott)</t>
    </r>
  </si>
  <si>
    <r>
      <t>118/2014. (V.29.) "kt." sz. határozat alapján önkormányzati tulajdonú ingatlanok felújításának megrendelése a Karcagi Erőforrás Kft-től</t>
    </r>
    <r>
      <rPr>
        <sz val="14"/>
        <rFont val="Times New Roman"/>
        <family val="1"/>
      </rPr>
      <t xml:space="preserve">  (2014. évről áthozott)</t>
    </r>
  </si>
  <si>
    <r>
      <t xml:space="preserve">Karcag-Kenderes Ivóvíz javító projekt beruházáshoz engedélyek megújítására </t>
    </r>
    <r>
      <rPr>
        <sz val="14"/>
        <rFont val="Times New Roman"/>
        <family val="1"/>
      </rPr>
      <t>(2014. évi maradványból)</t>
    </r>
  </si>
  <si>
    <r>
      <t xml:space="preserve">Megbízási díj önkormányzati tulajdonú földterületek hasznosításához megvalósíthatósági tanulmány elkészítésére </t>
    </r>
    <r>
      <rPr>
        <sz val="14"/>
        <rFont val="Times New Roman"/>
        <family val="1"/>
      </rPr>
      <t>(2014. évről áthozott)</t>
    </r>
  </si>
  <si>
    <r>
      <t>Karácsonyi díszkivilágítás leszerelésének költsége</t>
    </r>
    <r>
      <rPr>
        <sz val="14"/>
        <rFont val="Times New Roman"/>
        <family val="1"/>
      </rPr>
      <t xml:space="preserve"> (2014. évről áthozott)</t>
    </r>
  </si>
  <si>
    <r>
      <t xml:space="preserve">Dolgozói lakásépítés támogatása </t>
    </r>
    <r>
      <rPr>
        <sz val="14"/>
        <rFont val="Times New Roman"/>
        <family val="1"/>
      </rPr>
      <t>(2014.12.31. egyenleg, céllal kötött maradvány beépítése)</t>
    </r>
  </si>
  <si>
    <r>
      <t xml:space="preserve">Szociális Szövetkezetbe való belépés </t>
    </r>
    <r>
      <rPr>
        <sz val="14"/>
        <rFont val="Times New Roman"/>
        <family val="1"/>
      </rPr>
      <t>(2014. évről áthozott)</t>
    </r>
  </si>
  <si>
    <t xml:space="preserve">    2. Működési célú egyéb támogatások államháztartáson belülről</t>
  </si>
  <si>
    <t>Parlagfű mentesítési pályázat önerő és pályázat</t>
  </si>
  <si>
    <t xml:space="preserve">   9. 2014. éviről áthúzódó bérkompenzáció</t>
  </si>
  <si>
    <t xml:space="preserve">   9. 2014. évről áthúzódó bérkompenzáció</t>
  </si>
  <si>
    <t xml:space="preserve">    1.3.3. Közhatalmi bevétel</t>
  </si>
  <si>
    <t>Tenyőzsigeti telkek értékesítése 80/2015. (IV.14.) ,,kt." sz. határozat alapján</t>
  </si>
  <si>
    <t>105/2015. (IV.30.) ,,kt." sz. határozat az Önkormányzat tulajdonában lévő Horváth Ferenc úti Idősek Otthona felújítása érdekében benyújtandó pályázat</t>
  </si>
  <si>
    <t>Parlagfűmentesítésre kapott támogatás</t>
  </si>
  <si>
    <t>Települési önkormányzatok könyvtári célú érdekeltségnövelő támogatás</t>
  </si>
  <si>
    <t>Bérkompenzáció</t>
  </si>
  <si>
    <t>Déryné Kult., Tur. Sport Központ és Könyvtár</t>
  </si>
  <si>
    <t>Városi Önkormányzat Városgondnokság</t>
  </si>
  <si>
    <t>Györffy István Nagykun Múzeum</t>
  </si>
  <si>
    <t>Karcagi Polgármesteri Hivatal</t>
  </si>
  <si>
    <t>Karcagi Többcélú Kistérségi Társulás</t>
  </si>
  <si>
    <t>Nemzetiségi önkormányzati képviselők 2014. évi választására utófinanszírozás</t>
  </si>
  <si>
    <t>A helyi önkormányzati képviselők és polgármesterek 2014. évi választására pótigény</t>
  </si>
  <si>
    <t>A helyi önkormányzati képviselők és polgármesterek 2015. március 01. napjára kitűzött időközi választása</t>
  </si>
  <si>
    <t>Óvodáztatási támogatás</t>
  </si>
  <si>
    <t>2013. és 2014. évi állami támogatások visszafizetései, kamata</t>
  </si>
  <si>
    <t xml:space="preserve">Komplex kísérőgáz hasznosítása pályázathoz szükséges saját forrás </t>
  </si>
  <si>
    <t>2014.évről áthúzódó és 2015. évben felmerülő kötelező és önként vállalt feladatok finanszírozása</t>
  </si>
  <si>
    <t xml:space="preserve">Mezőgazdaság és környezetvédelem - parlagfű mentesítési pályázat+ önerő </t>
  </si>
  <si>
    <t>Arany János Ált.Iskola elektromos rendszerének részleges felújítása</t>
  </si>
  <si>
    <t>Saját forrás 2014. évi maradványa kiváltása többlettámogatással</t>
  </si>
  <si>
    <t>Saját forrás 2014. évi maradványa kiváltás többlettámogatással</t>
  </si>
  <si>
    <t>Előző évi maradvány elvonás miatti bevétel</t>
  </si>
  <si>
    <t>Kiss Antal u. 16. sz. alatti ingatlan bontási terve</t>
  </si>
  <si>
    <t>Kubinyik Ágoston Program muzeális intézmények szakmai támogatására</t>
  </si>
  <si>
    <t>Tanyagondnoki szolgálatnál működő gépjármű cseréje érdekében benyújtott pályázat</t>
  </si>
  <si>
    <t>Horváth F. u. 1. szám alatti épület belső udvarán építendő lift</t>
  </si>
  <si>
    <t>Természetbeni ellátások (egyszeri gyermekvédelmi támogatás Erzsébet utalvány formájában)</t>
  </si>
  <si>
    <t>Szabó J. u. 1. épület villamos hálózat korszerűsítése és teljesítménynövelése</t>
  </si>
  <si>
    <t>Karcag, Táncsics krt.17. szám alatti Óvoda felújítás pályázat</t>
  </si>
  <si>
    <t>Horváth F. u. 1. szám alatti épület belső udvarán építendő lift pályázat</t>
  </si>
  <si>
    <t xml:space="preserve">Kubinyik Ágoston Program </t>
  </si>
  <si>
    <t>Bethlen Gábor Alapkezelő pályázat</t>
  </si>
  <si>
    <t>Tanyagondnoki szolgálatnál működő gépjármű cseréje érdekében benyújtandó pályázat</t>
  </si>
  <si>
    <t xml:space="preserve">169/2015. (VI.25.) ,,kt." sz. határozat a Jász-Nagykun-Szolnok Megyei Karazstrófavédelmi Igazgatóság részére eszközfejlesztés támogatásáról </t>
  </si>
  <si>
    <t>192/2015. (VIII.05.) ,,kt." sz. határozat a Karcag Térségi Hulladékgazdálkodási Közszolgáltató Nonprofit Kft. részére saját tőke visszapótlás céljából pótbefizetés teljesítéséről</t>
  </si>
  <si>
    <t>Auditori feladat ellátása</t>
  </si>
  <si>
    <t>Berthlen Gábor Alapkezelőhöz benyújtott pályázat</t>
  </si>
  <si>
    <t>JNSZM Önkor.-tól kapott támogatás a hátrányos helyzetben lévő karcagi lakosok kirándulására támogatás</t>
  </si>
  <si>
    <t>B6</t>
  </si>
  <si>
    <t>Működési célú átvett pénzeszköz</t>
  </si>
  <si>
    <t>B7</t>
  </si>
  <si>
    <t>Felhalmozási célú átvett pénzeszköz</t>
  </si>
  <si>
    <t>Közhatlami bevétel</t>
  </si>
  <si>
    <t xml:space="preserve">Kubinyi Ágoston Program </t>
  </si>
  <si>
    <t>254/2015.(XI.26.),,kt." sz. határozat alapján az államháztartás körébe nem tartozó szervezetek támogatásáról (karcagi civil szervezetek támogatása pályázat alapján)</t>
  </si>
  <si>
    <r>
      <t xml:space="preserve">         </t>
    </r>
    <r>
      <rPr>
        <sz val="9"/>
        <rFont val="Times New Roman"/>
        <family val="1"/>
      </rPr>
      <t>A települési önkormányzatok helyi közösségi közlekedésének támogatása</t>
    </r>
  </si>
  <si>
    <t xml:space="preserve"> 2. Részvény értékesítés</t>
  </si>
  <si>
    <t>4. sz. főút mellett "Vadvirág" és Penny mögötti terület értékesítése, Laktanya 5376/25 hrsz értékesítése</t>
  </si>
  <si>
    <t>Közvil Zrt. részére részvény értékesítés</t>
  </si>
  <si>
    <t>Kuthen úti Óvoda  felújítása, korszerűsítése pályázathoz többlettámogatás</t>
  </si>
  <si>
    <t>Karcag, Táncsics krt. 17. sz. alatti óvoda felújítására vonatkozó az ,,Önkoprmányzati feladatellátást szolgáló fejlesztések támogatására" kiírt pályázaton való részvétel</t>
  </si>
  <si>
    <t>Idősbarát Önkormányzat-i cím elnyerése</t>
  </si>
  <si>
    <t>Helyi közösségi közlekedési támogatás</t>
  </si>
  <si>
    <t>262/2015. (XI.26.) ,,kt." sz. határozat a karácsonyi fénydekorációs eszközök bővítésére benyújtandó pályázatról</t>
  </si>
  <si>
    <t>,,Együttműködve versenyezni" Iv.Országos Városmarketing verseny támogatása</t>
  </si>
  <si>
    <t>Karcag, Táncsics krt. vendéglakásba bútorvásárlás</t>
  </si>
  <si>
    <t>Karcag, Varró u. 1-3. sz. Tanyasi kollégium és Essen Kft. Konyha és ebédlő fűtés leválasztás, új kazán beépítése, kivitelezés komplett lebonyolítása</t>
  </si>
  <si>
    <t xml:space="preserve">217/2015. (IX.24.) ,,kt.” sz. határozat a Zöldfa úti óvoda
 felújítási    terveinek megrendeléséről </t>
  </si>
  <si>
    <t xml:space="preserve"> 3. Eygév tárgyieszköz értékesítés</t>
  </si>
  <si>
    <t xml:space="preserve">    1-9. Települési önkormányzatok működésének támogatása beszámítás után</t>
  </si>
  <si>
    <t xml:space="preserve">   10.    Óvodapedagógusok, és az óvodapedagógusok nevelő munkáját közvetlenül </t>
  </si>
  <si>
    <t xml:space="preserve">    11.  Óvodaműködtetési támogatás</t>
  </si>
  <si>
    <t xml:space="preserve">    12.  Kiegészítő támogatás az óvodapedagógusok minősítéséből adódó </t>
  </si>
  <si>
    <t xml:space="preserve">    13. A köznevelési intézmények működtetéséhez támogatás</t>
  </si>
  <si>
    <t xml:space="preserve">    10-13. Települési önkormányzatok egyes köznevelési feladatainak támogatása</t>
  </si>
  <si>
    <t xml:space="preserve">    14.  Pénzbeli szociális ellátások kiegészítése</t>
  </si>
  <si>
    <t xml:space="preserve">    15.  A települési önkormányzatok egyes szociális feladatainak egyéb támogatása</t>
  </si>
  <si>
    <t xml:space="preserve">    16.  Egyes szociális és gyermekjóléti feladatok támogatása</t>
  </si>
  <si>
    <t xml:space="preserve">    17. A települési önkormányzatok által biztosított egyes szakosított ellátások, </t>
  </si>
  <si>
    <t xml:space="preserve">    18. Gyermekétkeztetés támogatása</t>
  </si>
  <si>
    <t xml:space="preserve">    19. Szociális ágazati pótlék , kiegészítő pótlék</t>
  </si>
  <si>
    <t xml:space="preserve">   14-19. A települési önkormányzatok szociális, gyermekjóléti és gyermekétkeztetési </t>
  </si>
  <si>
    <t xml:space="preserve">    20. A települési önkormányzatok nyilvános könyvtári és közművelődési</t>
  </si>
  <si>
    <t xml:space="preserve">    21. A települési önkormányzatok muzeális intézményi feladatainak támogatása</t>
  </si>
  <si>
    <t xml:space="preserve">    22. Települési önkormányzatok könyvtári célú érdekeltségnövelő támogatása</t>
  </si>
  <si>
    <t xml:space="preserve">    20-22. A települési önkormányzatok kulturális feladatainak támogatása</t>
  </si>
  <si>
    <t xml:space="preserve">     23. 2015. évi bérkompenzáció</t>
  </si>
  <si>
    <t xml:space="preserve">    23. Működési célú központosított előirányzat</t>
  </si>
  <si>
    <t xml:space="preserve">    24. A helyi önkormányzatok kiegészítő támogatásai</t>
  </si>
  <si>
    <t xml:space="preserve">   25. A család-és gyermeljóléti központok egyszeri támogatása</t>
  </si>
  <si>
    <t xml:space="preserve">    19. Szociális ágazati pótlék, kiegészítő pótlék</t>
  </si>
  <si>
    <r>
      <t xml:space="preserve">    </t>
    </r>
    <r>
      <rPr>
        <sz val="9"/>
        <rFont val="Times New Roman"/>
        <family val="1"/>
      </rPr>
      <t>23. 2015. évi bérkopmenzáció</t>
    </r>
  </si>
  <si>
    <t xml:space="preserve">   23. Működési célú központosított előirányzat</t>
  </si>
  <si>
    <t xml:space="preserve">   24. A helyi önkormányzatok kiegészítő támogatásai</t>
  </si>
  <si>
    <t xml:space="preserve"> </t>
  </si>
  <si>
    <t>Kováts Mihály Általános Iskola tagintézmény épületében lévő szertár síkpala fedésének felújítási munkálatai</t>
  </si>
  <si>
    <t>Építési és településfeljlesztési feladataok</t>
  </si>
  <si>
    <t xml:space="preserve">2.1.3.  sz. melléklet a Karcag Városi Önkormányzat Képviselő-testületének  5/2015. (II.13.) önkormányzati rendeletéhez </t>
  </si>
  <si>
    <t>A Karcag Városi Önkormányzat irányítása alá tartozó költségvetési szervek</t>
  </si>
  <si>
    <t xml:space="preserve"> 2015. évi álláshelye (létszámkerete) és a költségvetési szervek által foglalkoztatott közfoglalkoztatottak létszáma</t>
  </si>
  <si>
    <t>Álláshely 
(Teljes munkaidősre számítva)
(fő) összesen</t>
  </si>
  <si>
    <t>Álláshely 
(Teljes munkaidősre számítva)
(fő)</t>
  </si>
  <si>
    <t xml:space="preserve">Álláshelyből </t>
  </si>
  <si>
    <t xml:space="preserve">Részmunka-idős
napi munka ideje
(óra)
</t>
  </si>
  <si>
    <t>Közfoglalkoz-tatottak létszáma (fő)</t>
  </si>
  <si>
    <t>Megjegyzés</t>
  </si>
  <si>
    <t>TÁMOP pályázatok keretében foglalkoztatottak lésztáma (fő)</t>
  </si>
  <si>
    <t>Teljes munkaidős álláshely</t>
  </si>
  <si>
    <t>Részmunkaidős álláshely teljes munkaidősre átszámítva</t>
  </si>
  <si>
    <t>Rész-munkaidős (fő)</t>
  </si>
  <si>
    <t xml:space="preserve">Eredeti előirányzat </t>
  </si>
  <si>
    <r>
      <t>1</t>
    </r>
    <r>
      <rPr>
        <b/>
        <u val="single"/>
        <sz val="12"/>
        <rFont val="Times New Roman"/>
        <family val="1"/>
      </rPr>
      <t xml:space="preserve">.Városi Önkormányzat Városgondnokság és a hozzá tartozó intézmények: </t>
    </r>
  </si>
  <si>
    <t>Madarász Imre Egyesített Óvoda*</t>
  </si>
  <si>
    <t>2015.02.28-ig</t>
  </si>
  <si>
    <t>2015.04.30-ig</t>
  </si>
  <si>
    <t>Gyöffy István Nagykun Múzeum**</t>
  </si>
  <si>
    <t>3 és 6</t>
  </si>
  <si>
    <t>2015.03.31-ig</t>
  </si>
  <si>
    <t xml:space="preserve">1.Városi Önkormányzat Városgondnoksága és a hozzá tartozó intézmények összesen: </t>
  </si>
  <si>
    <t>2.Karcagi Polgármesteri Hivatal</t>
  </si>
  <si>
    <r>
      <t xml:space="preserve">3. Karcag Városi Önkormányzat
    </t>
    </r>
    <r>
      <rPr>
        <sz val="12"/>
        <rFont val="Times New Roman"/>
        <family val="1"/>
      </rPr>
      <t>Ebből: 1 fő Polgármester</t>
    </r>
    <r>
      <rPr>
        <b/>
        <sz val="12"/>
        <rFont val="Times New Roman"/>
        <family val="1"/>
      </rPr>
      <t xml:space="preserve">
               </t>
    </r>
    <r>
      <rPr>
        <sz val="12"/>
        <rFont val="Times New Roman"/>
        <family val="1"/>
      </rPr>
      <t>1 fő Alpolgármester</t>
    </r>
  </si>
  <si>
    <t>Önkormányzat összesen (1+2+3):</t>
  </si>
  <si>
    <t>* Madarász Imre Egyesített Óvoda álláshely csökkentés 2 fő óvodapedagógus, 1 fő szomatopedagógus</t>
  </si>
  <si>
    <t>** Györffy István Nagykun Múzeum 2015. március 1-től 1 fő történész álláshely növelés</t>
  </si>
  <si>
    <t xml:space="preserve">4. sz. melléklet a Karcag Városi Önkormányzat Képviselő-testületének 5/2015. (II.13.) önkormányzat rendeletéhez </t>
  </si>
  <si>
    <t>Karcag Városi Önkormányzat 2015. évben fennálló kötelezettségei lejárat, hitelezők és eszközök szerinti bontásban 
(járulékok és inflációkövetés nélkül)</t>
  </si>
  <si>
    <t>Felvétel éve</t>
  </si>
  <si>
    <t>Felvett, 
hitel és kibocsátott kötvény és egyéb kötelezettség összege</t>
  </si>
  <si>
    <t>2014.
12.31-én fennálló
állomány</t>
  </si>
  <si>
    <t>Törlesztő részlet évenként</t>
  </si>
  <si>
    <t>2015.</t>
  </si>
  <si>
    <t>2016.</t>
  </si>
  <si>
    <t>2017.</t>
  </si>
  <si>
    <t>2018-2022.</t>
  </si>
  <si>
    <t xml:space="preserve">2023-2026. </t>
  </si>
  <si>
    <t>1. Kezességvállalás (HUF)</t>
  </si>
  <si>
    <t>UniCredit Bank Hungary Zrt.</t>
  </si>
  <si>
    <t xml:space="preserve">Nagykun Víz- és Csatornamű Kft. Karcag (Fejlesztési hitel fürdőfejlesztéshez) </t>
  </si>
  <si>
    <t>Kezességvállalás (HUF) összesen:</t>
  </si>
  <si>
    <t xml:space="preserve"> MINDÖSSZESEN:</t>
  </si>
  <si>
    <t xml:space="preserve">5. sz. melléklet a Karcag Városi Önkormányzat Képviselő-testületének  5/2015. (II.13.) önkormányzati rendeletéhez  </t>
  </si>
  <si>
    <t>Karcag Városi Önkormányzat 2015. évi előirányzat-felhasználási ütemterve</t>
  </si>
  <si>
    <t>Rovat-szám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</si>
  <si>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</si>
  <si>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</si>
  <si>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</si>
  <si>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</si>
  <si>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</si>
  <si>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</si>
  <si>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</si>
  <si>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</si>
  <si>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</si>
  <si>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</si>
  <si>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</si>
  <si>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</si>
  <si>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</si>
  <si>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áht-on belülről</t>
  </si>
  <si>
    <t>Felhalmozási célú támogatások áht-on belülről</t>
  </si>
  <si>
    <t>B6.</t>
  </si>
  <si>
    <t>B7.</t>
  </si>
  <si>
    <t>Bevételek összesen:</t>
  </si>
  <si>
    <t>Kiadások</t>
  </si>
  <si>
    <t>Ellátottak pénzbeli  juttatásai</t>
  </si>
  <si>
    <t>Kiadások összesen (11.-21.):</t>
  </si>
  <si>
    <t>Havi záró pénzállomány</t>
  </si>
  <si>
    <t xml:space="preserve">6. sz. melléklet a Karcag Városi Önkormányzat Képviselő-testületének 5/2015. (II.13.) önkormányzati rendeletéhez </t>
  </si>
  <si>
    <t>A Karcag Városi Önkormányzat 2015. évi közvetett támogatásai jogcímenkénti bontásban</t>
  </si>
  <si>
    <t>Jogcím</t>
  </si>
  <si>
    <t>Mérték</t>
  </si>
  <si>
    <t>Támogatás</t>
  </si>
  <si>
    <t>(közvetetten támogatásban</t>
  </si>
  <si>
    <t xml:space="preserve"> összege</t>
  </si>
  <si>
    <t xml:space="preserve"> részesülők száma)</t>
  </si>
  <si>
    <t>(ezer Ft)</t>
  </si>
  <si>
    <t>Adómentesség</t>
  </si>
  <si>
    <t xml:space="preserve"> a helyi iparűzési adóról szóló Karcag Város Önkormányzat Képviselő Testületének 37/2009.(XII.18.) önkormányzati rendelete 3. §-a alapján </t>
  </si>
  <si>
    <t xml:space="preserve"> Adómentesség Karcag Városi Önkormányzat Képviselő Testületének a idegenforgalmi adóról szóló 5/2007.(III.09.) önkormányzati rendelet 3. §-a alapján </t>
  </si>
  <si>
    <t>-</t>
  </si>
  <si>
    <t>Adómentesség a gépjárműadóról szóló 1991. évi LXXXII. törvény 5. §-a alapján</t>
  </si>
  <si>
    <t xml:space="preserve">7. sz. melléklet a Karcag Városi Önkormányzat Képviselő-testületének  5/2015. (II.13.) önkormányzati rendeletéhez </t>
  </si>
  <si>
    <t>Az Önkormányzat EU alapból is finanszírozott 2015. évi  fejlesztéseinek bevételei és kiadásai feladatonkénti bontásban</t>
  </si>
  <si>
    <t xml:space="preserve"> Adatok ezer Ft-ban</t>
  </si>
  <si>
    <t>Megnevezés
(pályázati cél és pályázati program)</t>
  </si>
  <si>
    <t>B e v é t e l</t>
  </si>
  <si>
    <t xml:space="preserve">K i a d á s </t>
  </si>
  <si>
    <t>Bevételből</t>
  </si>
  <si>
    <t>Kiadásból</t>
  </si>
  <si>
    <t>Felhalmozási célú támogatás államháztartáson belülről</t>
  </si>
  <si>
    <t>Egyéb felhalmozási célú kiadás</t>
  </si>
  <si>
    <t>Beruházás</t>
  </si>
  <si>
    <t>Felújítás</t>
  </si>
  <si>
    <t>Támogatási összegből</t>
  </si>
  <si>
    <t>Saját forrásból</t>
  </si>
  <si>
    <t>"Karcag-Kenderes Ivóvízminőség-javító Projekt"  beruházáshoz saját forrás biztosítására KEOP-1.3.0/2F/09-2010-0034 (100%-os támogatás)                                                                  BM önerő átadása a Karcag-Kenderes(Bánhalma) Víziközmű Beruházási Társulás részére</t>
  </si>
  <si>
    <t>"A karcagi Madarász Imre Egyesített Óvoda Kuthen utcai óvoda épületének felújítása, korszerűsítése" ÉAOP.-4.1.1/A-11-2012-0005.</t>
  </si>
  <si>
    <t>"Nagykunság főtere - Karcag városközpont funkcióbővítő fejlesztése" című projekt ÉAOP-5.1.1/D-12-2013-0021 (100 %-ban támogatott)</t>
  </si>
  <si>
    <t>"Karcagi Idősek Otthona épületenergetikai fejlesztése"  KEOP-2012-5.5.0/B-2013-0292 *</t>
  </si>
  <si>
    <t>"Napelemes rendszer telepítése Karcag településen" KEOP-4.10.0/N/14-2014-0105 (100%-ban támogatott)</t>
  </si>
  <si>
    <t>* A "Karcagi Idősek Otthona épületenergetikai fejlesztése"  KEOP-2012-5.5.0/B-2013-0292 pályázat bevételi és kiadási összege nem egyenlő, mivel az önerő nagy része 2014-ben már kifizetésre került, az ehhez igényelhető BM önerő pedig 2015. évben fog bevételként teljesülni, melyhez 2015. évben kiadás már nem kapcsolódik.</t>
  </si>
  <si>
    <t xml:space="preserve">1. sz. melléklet a Karcag Városi Önkormányzat Képviselő-testületének 5/2015. (II.13.) önkormányzati rendeletéhez </t>
  </si>
  <si>
    <t>1.1. sz. melléklet a Karcag Városi Önkormányzat Képviselő-testületének 5/2015. (II.13.) önkormányzati rendeletéhez</t>
  </si>
  <si>
    <t>1.2. sz. melléklet a Karcag Városi Önkormányzat Képviselő-testületének 5/2015. (II.13.) önkormányzati rendeletéhez</t>
  </si>
  <si>
    <t>1.3. sz. melléklet  a Karcag Városi Önkormányzat Képviselő-testületének 5/2015. (II.13.)  önkormányzati rendeletéhez</t>
  </si>
  <si>
    <t xml:space="preserve">2.  sz. melléklet a Karcag Városi Önkormányzat Képviselő-testületének 5/2015. (II.13.) önkormányzati rendeletéhez </t>
  </si>
  <si>
    <t xml:space="preserve">2.1.  sz. melléklet a Karcag Városi Önkormányzat Képviselő-testületének 5/2015. (II.13.) önkormányzati rendeletéhez </t>
  </si>
  <si>
    <t xml:space="preserve">2.1.1. sz. melléklet a Karcag Városi Önkormányzat Képviselő-testületének 5/2015. (II.13.)  önkormányzati rendeletéhez </t>
  </si>
  <si>
    <t xml:space="preserve">2.1.2. sz. melléklet a Karcag Városi Önkormányzat Képviselő-testületének 5/2015. (II.13.)  önkormányzati rendeletéhez </t>
  </si>
  <si>
    <t xml:space="preserve">2.2.  sz. melléklet a Karcag Városi Önkormányzat Képviselő-testületének  5/2015. (II.13.) önkormányzati rendeletéhez </t>
  </si>
  <si>
    <t xml:space="preserve">2.2.1.  sz. melléklet a Karcag Városi Önkormányzat Képviselő-testületének  5/2015. (II.13.) önkormányzati rendeletéhez </t>
  </si>
  <si>
    <t xml:space="preserve">2.3. sz. melléklet a Karcag Városi Önkormányzata Képviselő-testületének 5/2015. (II.13.) önkormányzati rendeletéhez </t>
  </si>
  <si>
    <t xml:space="preserve">3. sz. melléklet a Karcag Városi Önkormányzat Képviselő-testületének 5/2015. (II.13.) önkormányzati rendeletéhez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</si>
</sst>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_F_t"/>
    <numFmt numFmtId="168" formatCode="[$€-2]\ #\ ##,000_);[Red]\([$€-2]\ #\ ##,000\)"/>
    <numFmt numFmtId="169" formatCode="#,##0_ ;\-#,##0\ "/>
    <numFmt numFmtId="170" formatCode="#,##0.0"/>
    <numFmt numFmtId="171" formatCode="[$-40E]yyyy\.\ mmmm\ d\."/>
  </numFmts>
  <fonts count="9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9"/>
      <name val="Times New Roman"/>
      <family val="1"/>
    </font>
    <font>
      <b/>
      <i/>
      <sz val="5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u val="single"/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sz val="12"/>
      <name val="Arial"/>
      <family val="2"/>
    </font>
    <font>
      <i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i/>
      <u val="single"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b/>
      <sz val="15"/>
      <name val="Times New Roman"/>
      <family val="1"/>
    </font>
    <font>
      <sz val="13"/>
      <name val="Arial"/>
      <family val="2"/>
    </font>
    <font>
      <sz val="14"/>
      <name val="Arial"/>
      <family val="2"/>
    </font>
    <font>
      <i/>
      <u val="single"/>
      <sz val="11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i/>
      <u val="single"/>
      <sz val="14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7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14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4" fillId="25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0" fillId="27" borderId="7" applyNumberFormat="0" applyFont="0" applyAlignment="0" applyProtection="0"/>
    <xf numFmtId="0" fontId="92" fillId="28" borderId="0" applyNumberFormat="0" applyBorder="0" applyAlignment="0" applyProtection="0"/>
    <xf numFmtId="0" fontId="93" fillId="29" borderId="8" applyNumberFormat="0" applyAlignment="0" applyProtection="0"/>
    <xf numFmtId="0" fontId="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0" borderId="0">
      <alignment/>
      <protection/>
    </xf>
    <xf numFmtId="0" fontId="9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30" borderId="0" applyNumberFormat="0" applyBorder="0" applyAlignment="0" applyProtection="0"/>
    <xf numFmtId="0" fontId="97" fillId="31" borderId="0" applyNumberFormat="0" applyBorder="0" applyAlignment="0" applyProtection="0"/>
    <xf numFmtId="0" fontId="98" fillId="29" borderId="1" applyNumberFormat="0" applyAlignment="0" applyProtection="0"/>
    <xf numFmtId="9" fontId="0" fillId="0" borderId="0" applyFont="0" applyFill="0" applyBorder="0" applyAlignment="0" applyProtection="0"/>
  </cellStyleXfs>
  <cellXfs count="89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 horizontal="right" indent="15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7" fontId="0" fillId="0" borderId="0" xfId="0" applyNumberFormat="1" applyAlignment="1">
      <alignment/>
    </xf>
    <xf numFmtId="167" fontId="13" fillId="0" borderId="10" xfId="0" applyNumberFormat="1" applyFont="1" applyBorder="1" applyAlignment="1">
      <alignment horizontal="right" vertical="top" wrapText="1"/>
    </xf>
    <xf numFmtId="167" fontId="17" fillId="0" borderId="0" xfId="0" applyNumberFormat="1" applyFont="1" applyAlignment="1">
      <alignment horizontal="left"/>
    </xf>
    <xf numFmtId="0" fontId="18" fillId="0" borderId="0" xfId="0" applyFont="1" applyAlignment="1">
      <alignment vertical="center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167" fontId="4" fillId="0" borderId="0" xfId="0" applyNumberFormat="1" applyFont="1" applyAlignment="1">
      <alignment horizontal="right"/>
    </xf>
    <xf numFmtId="167" fontId="13" fillId="0" borderId="10" xfId="0" applyNumberFormat="1" applyFont="1" applyBorder="1" applyAlignment="1">
      <alignment horizontal="right" vertical="center" wrapText="1" indent="1"/>
    </xf>
    <xf numFmtId="167" fontId="15" fillId="0" borderId="10" xfId="0" applyNumberFormat="1" applyFont="1" applyBorder="1" applyAlignment="1">
      <alignment horizontal="right" vertical="center" wrapText="1" indent="1"/>
    </xf>
    <xf numFmtId="167" fontId="13" fillId="0" borderId="0" xfId="0" applyNumberFormat="1" applyFont="1" applyBorder="1" applyAlignment="1">
      <alignment horizontal="right" vertical="center" wrapText="1" indent="1"/>
    </xf>
    <xf numFmtId="3" fontId="4" fillId="0" borderId="11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17" fillId="0" borderId="0" xfId="0" applyFont="1" applyAlignment="1">
      <alignment/>
    </xf>
    <xf numFmtId="167" fontId="4" fillId="0" borderId="10" xfId="0" applyNumberFormat="1" applyFont="1" applyBorder="1" applyAlignment="1">
      <alignment horizontal="right" vertical="center" wrapText="1" inden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3" fontId="27" fillId="0" borderId="10" xfId="0" applyNumberFormat="1" applyFont="1" applyBorder="1" applyAlignment="1">
      <alignment horizontal="right" vertical="center" wrapText="1" indent="1"/>
    </xf>
    <xf numFmtId="3" fontId="27" fillId="0" borderId="12" xfId="0" applyNumberFormat="1" applyFont="1" applyBorder="1" applyAlignment="1">
      <alignment horizontal="right" vertical="center" wrapText="1" indent="1"/>
    </xf>
    <xf numFmtId="3" fontId="25" fillId="0" borderId="13" xfId="0" applyNumberFormat="1" applyFont="1" applyBorder="1" applyAlignment="1">
      <alignment horizontal="right" vertical="center" wrapText="1" indent="1"/>
    </xf>
    <xf numFmtId="3" fontId="4" fillId="0" borderId="14" xfId="0" applyNumberFormat="1" applyFont="1" applyBorder="1" applyAlignment="1">
      <alignment horizontal="right" vertical="center" wrapText="1" indent="1"/>
    </xf>
    <xf numFmtId="3" fontId="7" fillId="0" borderId="11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top" wrapText="1" indent="1"/>
    </xf>
    <xf numFmtId="167" fontId="4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/>
    </xf>
    <xf numFmtId="3" fontId="21" fillId="0" borderId="16" xfId="0" applyNumberFormat="1" applyFont="1" applyBorder="1" applyAlignment="1">
      <alignment horizontal="right" vertical="center" wrapText="1" indent="1"/>
    </xf>
    <xf numFmtId="3" fontId="20" fillId="0" borderId="17" xfId="0" applyNumberFormat="1" applyFont="1" applyBorder="1" applyAlignment="1">
      <alignment horizontal="right" vertical="center" wrapText="1" indent="1"/>
    </xf>
    <xf numFmtId="3" fontId="21" fillId="0" borderId="18" xfId="0" applyNumberFormat="1" applyFont="1" applyBorder="1" applyAlignment="1">
      <alignment horizontal="right" vertical="center" wrapText="1" indent="1"/>
    </xf>
    <xf numFmtId="3" fontId="20" fillId="0" borderId="19" xfId="0" applyNumberFormat="1" applyFont="1" applyBorder="1" applyAlignment="1">
      <alignment horizontal="right" vertical="center" wrapText="1" indent="1"/>
    </xf>
    <xf numFmtId="3" fontId="20" fillId="0" borderId="20" xfId="0" applyNumberFormat="1" applyFont="1" applyBorder="1" applyAlignment="1">
      <alignment horizontal="right" vertical="center" wrapText="1" indent="1"/>
    </xf>
    <xf numFmtId="3" fontId="21" fillId="0" borderId="19" xfId="0" applyNumberFormat="1" applyFont="1" applyBorder="1" applyAlignment="1">
      <alignment horizontal="right" vertical="center" wrapText="1" indent="1"/>
    </xf>
    <xf numFmtId="3" fontId="20" fillId="0" borderId="21" xfId="0" applyNumberFormat="1" applyFont="1" applyBorder="1" applyAlignment="1">
      <alignment horizontal="right" vertical="center" wrapText="1" indent="1"/>
    </xf>
    <xf numFmtId="3" fontId="15" fillId="0" borderId="18" xfId="0" applyNumberFormat="1" applyFont="1" applyBorder="1" applyAlignment="1">
      <alignment horizontal="right" vertical="center" wrapText="1" indent="1"/>
    </xf>
    <xf numFmtId="0" fontId="30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left" vertical="center" wrapText="1" indent="1"/>
    </xf>
    <xf numFmtId="0" fontId="31" fillId="0" borderId="24" xfId="0" applyFont="1" applyBorder="1" applyAlignment="1">
      <alignment vertical="top" wrapText="1"/>
    </xf>
    <xf numFmtId="0" fontId="30" fillId="0" borderId="25" xfId="0" applyFont="1" applyBorder="1" applyAlignment="1">
      <alignment vertical="top" wrapText="1"/>
    </xf>
    <xf numFmtId="0" fontId="4" fillId="0" borderId="25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1"/>
    </xf>
    <xf numFmtId="0" fontId="28" fillId="0" borderId="27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31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left" vertical="center" wrapText="1" indent="1"/>
    </xf>
    <xf numFmtId="3" fontId="13" fillId="0" borderId="19" xfId="0" applyNumberFormat="1" applyFont="1" applyBorder="1" applyAlignment="1">
      <alignment horizontal="right" vertical="center" wrapText="1" indent="1"/>
    </xf>
    <xf numFmtId="3" fontId="4" fillId="0" borderId="12" xfId="0" applyNumberFormat="1" applyFont="1" applyBorder="1" applyAlignment="1">
      <alignment horizontal="right" vertical="center" wrapText="1" indent="1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/>
    </xf>
    <xf numFmtId="0" fontId="29" fillId="0" borderId="19" xfId="0" applyFont="1" applyBorder="1" applyAlignment="1">
      <alignment horizontal="left" vertical="center" wrapText="1" indent="1"/>
    </xf>
    <xf numFmtId="3" fontId="20" fillId="0" borderId="28" xfId="0" applyNumberFormat="1" applyFont="1" applyBorder="1" applyAlignment="1">
      <alignment horizontal="righ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top" wrapText="1" indent="1"/>
    </xf>
    <xf numFmtId="0" fontId="0" fillId="0" borderId="0" xfId="0" applyAlignment="1">
      <alignment/>
    </xf>
    <xf numFmtId="167" fontId="13" fillId="0" borderId="0" xfId="0" applyNumberFormat="1" applyFont="1" applyBorder="1" applyAlignment="1">
      <alignment horizontal="left" vertical="top" wrapText="1" indent="1"/>
    </xf>
    <xf numFmtId="0" fontId="15" fillId="0" borderId="0" xfId="0" applyFont="1" applyBorder="1" applyAlignment="1">
      <alignment horizontal="left" vertical="top" wrapText="1" indent="1"/>
    </xf>
    <xf numFmtId="0" fontId="0" fillId="0" borderId="0" xfId="0" applyFont="1" applyAlignment="1">
      <alignment/>
    </xf>
    <xf numFmtId="167" fontId="13" fillId="0" borderId="10" xfId="0" applyNumberFormat="1" applyFont="1" applyFill="1" applyBorder="1" applyAlignment="1">
      <alignment horizontal="right" vertical="center" wrapText="1" indent="1"/>
    </xf>
    <xf numFmtId="3" fontId="13" fillId="0" borderId="0" xfId="0" applyNumberFormat="1" applyFont="1" applyBorder="1" applyAlignment="1">
      <alignment horizontal="right" vertical="top" wrapText="1" indent="1"/>
    </xf>
    <xf numFmtId="3" fontId="13" fillId="0" borderId="0" xfId="0" applyNumberFormat="1" applyFont="1" applyFill="1" applyBorder="1" applyAlignment="1">
      <alignment horizontal="right" vertical="top" wrapText="1" indent="1"/>
    </xf>
    <xf numFmtId="3" fontId="13" fillId="0" borderId="0" xfId="0" applyNumberFormat="1" applyFont="1" applyBorder="1" applyAlignment="1">
      <alignment horizontal="left" vertical="top" wrapText="1" indent="1"/>
    </xf>
    <xf numFmtId="3" fontId="13" fillId="0" borderId="0" xfId="0" applyNumberFormat="1" applyFont="1" applyFill="1" applyBorder="1" applyAlignment="1">
      <alignment horizontal="left" vertical="top" wrapText="1" indent="1"/>
    </xf>
    <xf numFmtId="167" fontId="13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67" fontId="7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4" fillId="0" borderId="19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 indent="1"/>
    </xf>
    <xf numFmtId="3" fontId="2" fillId="0" borderId="28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left" vertical="center" wrapText="1" indent="1"/>
    </xf>
    <xf numFmtId="3" fontId="1" fillId="0" borderId="29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 indent="1"/>
    </xf>
    <xf numFmtId="3" fontId="2" fillId="0" borderId="31" xfId="0" applyNumberFormat="1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 indent="1"/>
    </xf>
    <xf numFmtId="3" fontId="2" fillId="0" borderId="33" xfId="0" applyNumberFormat="1" applyFont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 indent="1"/>
    </xf>
    <xf numFmtId="3" fontId="1" fillId="0" borderId="31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vertical="center" wrapText="1"/>
    </xf>
    <xf numFmtId="3" fontId="1" fillId="0" borderId="32" xfId="0" applyNumberFormat="1" applyFont="1" applyBorder="1" applyAlignment="1">
      <alignment vertical="center" wrapText="1"/>
    </xf>
    <xf numFmtId="3" fontId="2" fillId="0" borderId="32" xfId="0" applyNumberFormat="1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32" fillId="0" borderId="0" xfId="0" applyFont="1" applyAlignment="1">
      <alignment horizontal="left"/>
    </xf>
    <xf numFmtId="167" fontId="32" fillId="0" borderId="0" xfId="0" applyNumberFormat="1" applyFont="1" applyAlignment="1">
      <alignment horizontal="left"/>
    </xf>
    <xf numFmtId="0" fontId="19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167" fontId="19" fillId="0" borderId="0" xfId="0" applyNumberFormat="1" applyFont="1" applyAlignment="1">
      <alignment/>
    </xf>
    <xf numFmtId="3" fontId="2" fillId="0" borderId="20" xfId="0" applyNumberFormat="1" applyFont="1" applyBorder="1" applyAlignment="1">
      <alignment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32" xfId="0" applyFont="1" applyBorder="1" applyAlignment="1">
      <alignment horizontal="left" vertical="center" wrapText="1" indent="1"/>
    </xf>
    <xf numFmtId="3" fontId="13" fillId="0" borderId="20" xfId="0" applyNumberFormat="1" applyFont="1" applyBorder="1" applyAlignment="1">
      <alignment horizontal="right" vertical="center" wrapText="1" indent="1"/>
    </xf>
    <xf numFmtId="3" fontId="13" fillId="0" borderId="21" xfId="0" applyNumberFormat="1" applyFont="1" applyBorder="1" applyAlignment="1">
      <alignment horizontal="right" vertical="center" wrapText="1" indent="1"/>
    </xf>
    <xf numFmtId="0" fontId="4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7" fillId="0" borderId="12" xfId="0" applyNumberFormat="1" applyFont="1" applyBorder="1" applyAlignment="1">
      <alignment horizontal="right" vertical="center" wrapText="1" indent="1"/>
    </xf>
    <xf numFmtId="0" fontId="1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 wrapText="1" indent="1"/>
    </xf>
    <xf numFmtId="0" fontId="7" fillId="0" borderId="14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 vertical="center" indent="1"/>
    </xf>
    <xf numFmtId="0" fontId="3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/>
    </xf>
    <xf numFmtId="0" fontId="0" fillId="0" borderId="18" xfId="0" applyBorder="1" applyAlignment="1">
      <alignment vertical="center"/>
    </xf>
    <xf numFmtId="0" fontId="17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19" fillId="0" borderId="24" xfId="0" applyFont="1" applyBorder="1" applyAlignment="1">
      <alignment/>
    </xf>
    <xf numFmtId="0" fontId="0" fillId="0" borderId="37" xfId="0" applyBorder="1" applyAlignment="1">
      <alignment/>
    </xf>
    <xf numFmtId="0" fontId="2" fillId="0" borderId="0" xfId="0" applyFont="1" applyBorder="1" applyAlignment="1">
      <alignment/>
    </xf>
    <xf numFmtId="0" fontId="2" fillId="0" borderId="3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9" fillId="0" borderId="36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9" fillId="0" borderId="0" xfId="0" applyNumberFormat="1" applyFont="1" applyBorder="1" applyAlignment="1">
      <alignment/>
    </xf>
    <xf numFmtId="0" fontId="1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36" fillId="0" borderId="0" xfId="0" applyFont="1" applyBorder="1" applyAlignment="1">
      <alignment/>
    </xf>
    <xf numFmtId="0" fontId="36" fillId="0" borderId="37" xfId="0" applyFont="1" applyBorder="1" applyAlignment="1">
      <alignment/>
    </xf>
    <xf numFmtId="0" fontId="36" fillId="0" borderId="18" xfId="0" applyFont="1" applyBorder="1" applyAlignment="1">
      <alignment/>
    </xf>
    <xf numFmtId="3" fontId="36" fillId="0" borderId="24" xfId="0" applyNumberFormat="1" applyFont="1" applyBorder="1" applyAlignment="1">
      <alignment horizontal="left" vertical="center"/>
    </xf>
    <xf numFmtId="3" fontId="36" fillId="0" borderId="37" xfId="0" applyNumberFormat="1" applyFont="1" applyBorder="1" applyAlignment="1">
      <alignment horizontal="left" vertical="center"/>
    </xf>
    <xf numFmtId="0" fontId="36" fillId="0" borderId="12" xfId="0" applyFont="1" applyBorder="1" applyAlignment="1">
      <alignment/>
    </xf>
    <xf numFmtId="0" fontId="36" fillId="0" borderId="16" xfId="0" applyFont="1" applyBorder="1" applyAlignment="1">
      <alignment/>
    </xf>
    <xf numFmtId="0" fontId="2" fillId="0" borderId="17" xfId="0" applyFont="1" applyFill="1" applyBorder="1" applyAlignment="1">
      <alignment horizontal="left" vertical="center" wrapText="1" indent="1"/>
    </xf>
    <xf numFmtId="3" fontId="2" fillId="0" borderId="17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 wrapText="1" indent="1"/>
    </xf>
    <xf numFmtId="3" fontId="2" fillId="0" borderId="28" xfId="0" applyNumberFormat="1" applyFont="1" applyFill="1" applyBorder="1" applyAlignment="1">
      <alignment vertical="center" wrapText="1"/>
    </xf>
    <xf numFmtId="0" fontId="37" fillId="0" borderId="0" xfId="0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18" xfId="0" applyFont="1" applyBorder="1" applyAlignment="1">
      <alignment/>
    </xf>
    <xf numFmtId="0" fontId="1" fillId="0" borderId="30" xfId="0" applyFont="1" applyBorder="1" applyAlignment="1">
      <alignment horizontal="left" vertical="center" wrapText="1" indent="1"/>
    </xf>
    <xf numFmtId="3" fontId="27" fillId="0" borderId="38" xfId="0" applyNumberFormat="1" applyFont="1" applyBorder="1" applyAlignment="1">
      <alignment horizontal="right" vertical="center" wrapText="1" indent="1"/>
    </xf>
    <xf numFmtId="3" fontId="27" fillId="0" borderId="20" xfId="0" applyNumberFormat="1" applyFont="1" applyBorder="1" applyAlignment="1">
      <alignment horizontal="right" vertical="center" wrapText="1" indent="1"/>
    </xf>
    <xf numFmtId="3" fontId="25" fillId="0" borderId="37" xfId="0" applyNumberFormat="1" applyFont="1" applyBorder="1" applyAlignment="1">
      <alignment horizontal="right" vertical="center" wrapText="1" indent="1"/>
    </xf>
    <xf numFmtId="3" fontId="25" fillId="0" borderId="18" xfId="0" applyNumberFormat="1" applyFont="1" applyBorder="1" applyAlignment="1">
      <alignment horizontal="right" vertical="center" wrapText="1" indent="1"/>
    </xf>
    <xf numFmtId="0" fontId="24" fillId="0" borderId="0" xfId="0" applyFont="1" applyAlignment="1">
      <alignment/>
    </xf>
    <xf numFmtId="0" fontId="24" fillId="0" borderId="26" xfId="0" applyFont="1" applyBorder="1" applyAlignment="1">
      <alignment/>
    </xf>
    <xf numFmtId="0" fontId="24" fillId="0" borderId="0" xfId="0" applyFont="1" applyAlignment="1">
      <alignment horizontal="center"/>
    </xf>
    <xf numFmtId="3" fontId="2" fillId="0" borderId="19" xfId="0" applyNumberFormat="1" applyFont="1" applyFill="1" applyBorder="1" applyAlignment="1">
      <alignment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38" xfId="0" applyFont="1" applyBorder="1" applyAlignment="1">
      <alignment/>
    </xf>
    <xf numFmtId="0" fontId="27" fillId="0" borderId="38" xfId="0" applyFont="1" applyBorder="1" applyAlignment="1">
      <alignment horizontal="justify" vertical="top" wrapText="1"/>
    </xf>
    <xf numFmtId="0" fontId="27" fillId="0" borderId="38" xfId="0" applyFont="1" applyBorder="1" applyAlignment="1">
      <alignment vertical="top" wrapText="1"/>
    </xf>
    <xf numFmtId="0" fontId="25" fillId="0" borderId="37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7" fillId="0" borderId="26" xfId="0" applyFont="1" applyBorder="1" applyAlignment="1">
      <alignment horizontal="justify" vertical="top" wrapText="1"/>
    </xf>
    <xf numFmtId="0" fontId="27" fillId="0" borderId="26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26" fillId="0" borderId="25" xfId="0" applyFont="1" applyBorder="1" applyAlignment="1">
      <alignment vertical="top" wrapText="1"/>
    </xf>
    <xf numFmtId="0" fontId="25" fillId="0" borderId="39" xfId="0" applyFont="1" applyBorder="1" applyAlignment="1">
      <alignment vertical="top" wrapText="1"/>
    </xf>
    <xf numFmtId="0" fontId="26" fillId="0" borderId="40" xfId="0" applyFont="1" applyBorder="1" applyAlignment="1">
      <alignment vertical="top" wrapText="1"/>
    </xf>
    <xf numFmtId="0" fontId="27" fillId="0" borderId="41" xfId="0" applyFont="1" applyBorder="1" applyAlignment="1">
      <alignment vertical="top" wrapText="1"/>
    </xf>
    <xf numFmtId="0" fontId="26" fillId="0" borderId="42" xfId="0" applyFont="1" applyBorder="1" applyAlignment="1">
      <alignment vertical="top" wrapText="1"/>
    </xf>
    <xf numFmtId="0" fontId="4" fillId="0" borderId="20" xfId="0" applyFont="1" applyBorder="1" applyAlignment="1">
      <alignment/>
    </xf>
    <xf numFmtId="0" fontId="24" fillId="0" borderId="2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2" fillId="0" borderId="3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0" fontId="1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 vertical="center" indent="1"/>
    </xf>
    <xf numFmtId="3" fontId="18" fillId="0" borderId="0" xfId="0" applyNumberFormat="1" applyFont="1" applyFill="1" applyBorder="1" applyAlignment="1">
      <alignment vertical="center"/>
    </xf>
    <xf numFmtId="3" fontId="27" fillId="0" borderId="38" xfId="0" applyNumberFormat="1" applyFont="1" applyFill="1" applyBorder="1" applyAlignment="1">
      <alignment horizontal="right" vertical="center" wrapText="1" indent="1"/>
    </xf>
    <xf numFmtId="3" fontId="27" fillId="0" borderId="20" xfId="0" applyNumberFormat="1" applyFont="1" applyFill="1" applyBorder="1" applyAlignment="1">
      <alignment horizontal="right" vertical="center" wrapText="1" indent="1"/>
    </xf>
    <xf numFmtId="3" fontId="25" fillId="0" borderId="37" xfId="0" applyNumberFormat="1" applyFont="1" applyFill="1" applyBorder="1" applyAlignment="1">
      <alignment horizontal="right" vertical="center" wrapText="1" indent="1"/>
    </xf>
    <xf numFmtId="3" fontId="27" fillId="0" borderId="10" xfId="0" applyNumberFormat="1" applyFont="1" applyFill="1" applyBorder="1" applyAlignment="1">
      <alignment horizontal="right" vertical="center" wrapText="1" indent="1"/>
    </xf>
    <xf numFmtId="3" fontId="25" fillId="0" borderId="13" xfId="0" applyNumberFormat="1" applyFont="1" applyFill="1" applyBorder="1" applyAlignment="1">
      <alignment horizontal="right" vertical="center" wrapText="1" indent="1"/>
    </xf>
    <xf numFmtId="3" fontId="4" fillId="0" borderId="11" xfId="0" applyNumberFormat="1" applyFont="1" applyFill="1" applyBorder="1" applyAlignment="1">
      <alignment horizontal="right" vertical="center" wrapText="1" indent="1"/>
    </xf>
    <xf numFmtId="3" fontId="13" fillId="0" borderId="10" xfId="0" applyNumberFormat="1" applyFont="1" applyFill="1" applyBorder="1" applyAlignment="1">
      <alignment horizontal="right" vertical="top" wrapText="1" indent="1"/>
    </xf>
    <xf numFmtId="0" fontId="4" fillId="0" borderId="14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 vertical="center" wrapText="1" indent="1"/>
    </xf>
    <xf numFmtId="0" fontId="4" fillId="0" borderId="20" xfId="0" applyFont="1" applyFill="1" applyBorder="1" applyAlignment="1">
      <alignment horizontal="left" vertical="center" wrapText="1" indent="1"/>
    </xf>
    <xf numFmtId="3" fontId="13" fillId="0" borderId="20" xfId="0" applyNumberFormat="1" applyFont="1" applyFill="1" applyBorder="1" applyAlignment="1">
      <alignment horizontal="right" vertical="center" wrapText="1" indent="1"/>
    </xf>
    <xf numFmtId="3" fontId="20" fillId="0" borderId="20" xfId="0" applyNumberFormat="1" applyFont="1" applyFill="1" applyBorder="1" applyAlignment="1">
      <alignment horizontal="right" vertical="center" wrapText="1" indent="1"/>
    </xf>
    <xf numFmtId="3" fontId="20" fillId="0" borderId="17" xfId="0" applyNumberFormat="1" applyFont="1" applyFill="1" applyBorder="1" applyAlignment="1">
      <alignment horizontal="right" vertical="center" wrapText="1" indent="1"/>
    </xf>
    <xf numFmtId="167" fontId="4" fillId="0" borderId="0" xfId="0" applyNumberFormat="1" applyFont="1" applyAlignment="1">
      <alignment/>
    </xf>
    <xf numFmtId="0" fontId="34" fillId="0" borderId="0" xfId="0" applyFont="1" applyAlignment="1">
      <alignment horizontal="left"/>
    </xf>
    <xf numFmtId="16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1" fillId="0" borderId="24" xfId="0" applyFont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3" fontId="3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167" fontId="13" fillId="0" borderId="38" xfId="0" applyNumberFormat="1" applyFont="1" applyBorder="1" applyAlignment="1">
      <alignment horizontal="right" vertical="center" wrapText="1" indent="1"/>
    </xf>
    <xf numFmtId="0" fontId="15" fillId="0" borderId="0" xfId="0" applyFont="1" applyBorder="1" applyAlignment="1">
      <alignment vertical="top" wrapText="1"/>
    </xf>
    <xf numFmtId="167" fontId="15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167" fontId="15" fillId="0" borderId="10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vertical="top" wrapText="1"/>
    </xf>
    <xf numFmtId="167" fontId="7" fillId="0" borderId="10" xfId="0" applyNumberFormat="1" applyFont="1" applyBorder="1" applyAlignment="1">
      <alignment horizontal="right" vertical="center" wrapText="1" indent="1"/>
    </xf>
    <xf numFmtId="0" fontId="13" fillId="0" borderId="25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3" fillId="0" borderId="25" xfId="0" applyFont="1" applyFill="1" applyBorder="1" applyAlignment="1">
      <alignment horizontal="left" vertical="top" wrapText="1" indent="1"/>
    </xf>
    <xf numFmtId="167" fontId="15" fillId="0" borderId="38" xfId="0" applyNumberFormat="1" applyFont="1" applyBorder="1" applyAlignment="1">
      <alignment horizontal="right" vertical="center" wrapText="1" indent="1"/>
    </xf>
    <xf numFmtId="0" fontId="14" fillId="0" borderId="25" xfId="0" applyFont="1" applyBorder="1" applyAlignment="1">
      <alignment vertical="top" wrapText="1"/>
    </xf>
    <xf numFmtId="0" fontId="4" fillId="0" borderId="25" xfId="0" applyFont="1" applyBorder="1" applyAlignment="1">
      <alignment horizontal="left" vertical="top" wrapText="1" indent="1"/>
    </xf>
    <xf numFmtId="3" fontId="4" fillId="0" borderId="0" xfId="0" applyNumberFormat="1" applyFont="1" applyBorder="1" applyAlignment="1">
      <alignment horizontal="right" vertical="center" wrapText="1" indent="1"/>
    </xf>
    <xf numFmtId="167" fontId="4" fillId="0" borderId="0" xfId="0" applyNumberFormat="1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167" fontId="4" fillId="0" borderId="19" xfId="0" applyNumberFormat="1" applyFont="1" applyBorder="1" applyAlignment="1">
      <alignment horizontal="right" vertical="center" wrapText="1" indent="1"/>
    </xf>
    <xf numFmtId="167" fontId="13" fillId="0" borderId="19" xfId="0" applyNumberFormat="1" applyFont="1" applyBorder="1" applyAlignment="1">
      <alignment horizontal="right" vertical="center" wrapText="1" indent="1"/>
    </xf>
    <xf numFmtId="0" fontId="15" fillId="0" borderId="2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167" fontId="15" fillId="0" borderId="43" xfId="0" applyNumberFormat="1" applyFont="1" applyBorder="1" applyAlignment="1">
      <alignment horizontal="center" vertical="center" wrapText="1"/>
    </xf>
    <xf numFmtId="167" fontId="15" fillId="0" borderId="18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 indent="1"/>
    </xf>
    <xf numFmtId="167" fontId="13" fillId="0" borderId="43" xfId="0" applyNumberFormat="1" applyFont="1" applyBorder="1" applyAlignment="1">
      <alignment horizontal="right" vertical="center" wrapText="1" indent="1"/>
    </xf>
    <xf numFmtId="167" fontId="15" fillId="0" borderId="18" xfId="0" applyNumberFormat="1" applyFont="1" applyBorder="1" applyAlignment="1">
      <alignment horizontal="right" vertical="center" wrapText="1" indent="1"/>
    </xf>
    <xf numFmtId="167" fontId="13" fillId="0" borderId="37" xfId="0" applyNumberFormat="1" applyFont="1" applyBorder="1" applyAlignment="1">
      <alignment horizontal="right" vertical="center" wrapText="1" indent="1"/>
    </xf>
    <xf numFmtId="167" fontId="15" fillId="0" borderId="37" xfId="0" applyNumberFormat="1" applyFont="1" applyBorder="1" applyAlignment="1">
      <alignment horizontal="right" vertical="center" wrapText="1" indent="1"/>
    </xf>
    <xf numFmtId="0" fontId="15" fillId="0" borderId="24" xfId="0" applyFont="1" applyBorder="1" applyAlignment="1">
      <alignment horizontal="justify" vertical="top" wrapText="1"/>
    </xf>
    <xf numFmtId="0" fontId="15" fillId="0" borderId="43" xfId="0" applyFont="1" applyBorder="1" applyAlignment="1">
      <alignment horizontal="justify" vertical="top" wrapText="1"/>
    </xf>
    <xf numFmtId="167" fontId="13" fillId="0" borderId="12" xfId="0" applyNumberFormat="1" applyFont="1" applyBorder="1" applyAlignment="1">
      <alignment horizontal="right" vertical="center" wrapText="1" indent="1"/>
    </xf>
    <xf numFmtId="0" fontId="15" fillId="0" borderId="24" xfId="0" applyFont="1" applyBorder="1" applyAlignment="1">
      <alignment vertical="top" wrapText="1"/>
    </xf>
    <xf numFmtId="167" fontId="15" fillId="0" borderId="43" xfId="0" applyNumberFormat="1" applyFont="1" applyBorder="1" applyAlignment="1">
      <alignment horizontal="right" vertical="center" wrapText="1" indent="1"/>
    </xf>
    <xf numFmtId="0" fontId="7" fillId="0" borderId="43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42" fillId="0" borderId="0" xfId="0" applyFont="1" applyAlignment="1">
      <alignment horizontal="left"/>
    </xf>
    <xf numFmtId="167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167" fontId="44" fillId="0" borderId="0" xfId="0" applyNumberFormat="1" applyFont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3" fontId="45" fillId="0" borderId="16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3" fontId="43" fillId="0" borderId="20" xfId="0" applyNumberFormat="1" applyFont="1" applyBorder="1" applyAlignment="1">
      <alignment vertical="center" wrapText="1"/>
    </xf>
    <xf numFmtId="3" fontId="45" fillId="0" borderId="20" xfId="0" applyNumberFormat="1" applyFont="1" applyBorder="1" applyAlignment="1">
      <alignment vertical="center" wrapText="1"/>
    </xf>
    <xf numFmtId="3" fontId="43" fillId="0" borderId="0" xfId="0" applyNumberFormat="1" applyFont="1" applyAlignment="1">
      <alignment/>
    </xf>
    <xf numFmtId="3" fontId="43" fillId="0" borderId="20" xfId="0" applyNumberFormat="1" applyFont="1" applyBorder="1" applyAlignment="1">
      <alignment/>
    </xf>
    <xf numFmtId="3" fontId="43" fillId="0" borderId="20" xfId="0" applyNumberFormat="1" applyFont="1" applyBorder="1" applyAlignment="1">
      <alignment vertical="center"/>
    </xf>
    <xf numFmtId="0" fontId="43" fillId="0" borderId="28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/>
    </xf>
    <xf numFmtId="3" fontId="43" fillId="0" borderId="28" xfId="0" applyNumberFormat="1" applyFont="1" applyBorder="1" applyAlignment="1">
      <alignment/>
    </xf>
    <xf numFmtId="3" fontId="45" fillId="0" borderId="28" xfId="0" applyNumberFormat="1" applyFont="1" applyBorder="1" applyAlignment="1">
      <alignment vertical="center" wrapText="1"/>
    </xf>
    <xf numFmtId="3" fontId="45" fillId="0" borderId="18" xfId="0" applyNumberFormat="1" applyFont="1" applyBorder="1" applyAlignment="1">
      <alignment vertical="center" wrapTex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44" xfId="0" applyFont="1" applyBorder="1" applyAlignment="1">
      <alignment horizontal="left" vertical="center" wrapText="1"/>
    </xf>
    <xf numFmtId="3" fontId="43" fillId="0" borderId="17" xfId="0" applyNumberFormat="1" applyFont="1" applyBorder="1" applyAlignment="1">
      <alignment vertical="center" wrapText="1"/>
    </xf>
    <xf numFmtId="3" fontId="43" fillId="0" borderId="17" xfId="0" applyNumberFormat="1" applyFont="1" applyBorder="1" applyAlignment="1">
      <alignment vertical="center"/>
    </xf>
    <xf numFmtId="3" fontId="43" fillId="0" borderId="17" xfId="0" applyNumberFormat="1" applyFont="1" applyBorder="1" applyAlignment="1">
      <alignment/>
    </xf>
    <xf numFmtId="3" fontId="45" fillId="0" borderId="17" xfId="0" applyNumberFormat="1" applyFont="1" applyBorder="1" applyAlignment="1">
      <alignment vertical="center" wrapText="1"/>
    </xf>
    <xf numFmtId="0" fontId="43" fillId="0" borderId="20" xfId="0" applyFont="1" applyFill="1" applyBorder="1" applyAlignment="1">
      <alignment vertical="center" wrapText="1"/>
    </xf>
    <xf numFmtId="0" fontId="45" fillId="0" borderId="18" xfId="0" applyFont="1" applyBorder="1" applyAlignment="1">
      <alignment horizontal="left" vertical="center" wrapText="1"/>
    </xf>
    <xf numFmtId="0" fontId="33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34" fillId="0" borderId="0" xfId="0" applyFont="1" applyFill="1" applyAlignment="1">
      <alignment horizontal="left"/>
    </xf>
    <xf numFmtId="3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28" fillId="0" borderId="16" xfId="0" applyFont="1" applyBorder="1" applyAlignment="1">
      <alignment horizontal="left" vertical="center" wrapText="1"/>
    </xf>
    <xf numFmtId="0" fontId="34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167" fontId="40" fillId="0" borderId="0" xfId="0" applyNumberFormat="1" applyFont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167" fontId="15" fillId="0" borderId="16" xfId="0" applyNumberFormat="1" applyFont="1" applyBorder="1" applyAlignment="1">
      <alignment horizontal="center" vertical="center" wrapText="1"/>
    </xf>
    <xf numFmtId="167" fontId="7" fillId="0" borderId="19" xfId="0" applyNumberFormat="1" applyFont="1" applyBorder="1" applyAlignment="1">
      <alignment horizontal="right" vertical="center" wrapText="1" indent="1"/>
    </xf>
    <xf numFmtId="167" fontId="13" fillId="0" borderId="14" xfId="0" applyNumberFormat="1" applyFont="1" applyBorder="1" applyAlignment="1">
      <alignment horizontal="right" vertical="center" wrapText="1" indent="1"/>
    </xf>
    <xf numFmtId="167" fontId="15" fillId="0" borderId="21" xfId="0" applyNumberFormat="1" applyFont="1" applyBorder="1" applyAlignment="1">
      <alignment horizontal="right" vertical="center" wrapText="1" indent="1"/>
    </xf>
    <xf numFmtId="167" fontId="13" fillId="0" borderId="16" xfId="0" applyNumberFormat="1" applyFont="1" applyBorder="1" applyAlignment="1">
      <alignment horizontal="right" vertical="center" wrapText="1" indent="1"/>
    </xf>
    <xf numFmtId="167" fontId="4" fillId="0" borderId="14" xfId="0" applyNumberFormat="1" applyFont="1" applyBorder="1" applyAlignment="1">
      <alignment horizontal="right" vertical="center" wrapText="1" indent="1"/>
    </xf>
    <xf numFmtId="167" fontId="15" fillId="0" borderId="16" xfId="0" applyNumberFormat="1" applyFont="1" applyBorder="1" applyAlignment="1">
      <alignment horizontal="right" vertical="center" wrapText="1" indent="1"/>
    </xf>
    <xf numFmtId="167" fontId="15" fillId="0" borderId="19" xfId="0" applyNumberFormat="1" applyFont="1" applyBorder="1" applyAlignment="1">
      <alignment horizontal="left" vertical="center" wrapText="1"/>
    </xf>
    <xf numFmtId="167" fontId="15" fillId="0" borderId="19" xfId="0" applyNumberFormat="1" applyFont="1" applyBorder="1" applyAlignment="1">
      <alignment horizontal="right" vertical="center" wrapText="1" indent="1"/>
    </xf>
    <xf numFmtId="167" fontId="45" fillId="0" borderId="16" xfId="0" applyNumberFormat="1" applyFont="1" applyBorder="1" applyAlignment="1">
      <alignment horizontal="center" vertical="center" wrapText="1"/>
    </xf>
    <xf numFmtId="3" fontId="45" fillId="0" borderId="44" xfId="0" applyNumberFormat="1" applyFont="1" applyBorder="1" applyAlignment="1">
      <alignment horizontal="center" vertical="center" wrapText="1"/>
    </xf>
    <xf numFmtId="3" fontId="45" fillId="0" borderId="44" xfId="0" applyNumberFormat="1" applyFont="1" applyBorder="1" applyAlignment="1">
      <alignment vertical="center" wrapText="1"/>
    </xf>
    <xf numFmtId="0" fontId="34" fillId="0" borderId="0" xfId="0" applyFont="1" applyAlignment="1">
      <alignment/>
    </xf>
    <xf numFmtId="3" fontId="2" fillId="0" borderId="45" xfId="0" applyNumberFormat="1" applyFont="1" applyBorder="1" applyAlignment="1">
      <alignment vertical="center" wrapText="1"/>
    </xf>
    <xf numFmtId="0" fontId="34" fillId="0" borderId="0" xfId="0" applyFont="1" applyAlignment="1">
      <alignment horizontal="left" vertical="top" wrapText="1"/>
    </xf>
    <xf numFmtId="0" fontId="7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7" fontId="1" fillId="0" borderId="19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0" fontId="0" fillId="0" borderId="19" xfId="0" applyBorder="1" applyAlignment="1">
      <alignment/>
    </xf>
    <xf numFmtId="3" fontId="1" fillId="0" borderId="33" xfId="0" applyNumberFormat="1" applyFont="1" applyBorder="1" applyAlignment="1">
      <alignment vertical="center" wrapText="1"/>
    </xf>
    <xf numFmtId="3" fontId="18" fillId="0" borderId="28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0" fontId="0" fillId="0" borderId="19" xfId="0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167" fontId="1" fillId="0" borderId="18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center" indent="1"/>
    </xf>
    <xf numFmtId="3" fontId="1" fillId="0" borderId="20" xfId="0" applyNumberFormat="1" applyFont="1" applyBorder="1" applyAlignment="1">
      <alignment horizontal="right" vertical="center" indent="1"/>
    </xf>
    <xf numFmtId="3" fontId="1" fillId="0" borderId="20" xfId="0" applyNumberFormat="1" applyFont="1" applyFill="1" applyBorder="1" applyAlignment="1">
      <alignment horizontal="right" vertical="center" indent="1"/>
    </xf>
    <xf numFmtId="3" fontId="1" fillId="0" borderId="37" xfId="0" applyNumberFormat="1" applyFont="1" applyBorder="1" applyAlignment="1">
      <alignment horizontal="right" vertical="center" wrapText="1" indent="1"/>
    </xf>
    <xf numFmtId="3" fontId="1" fillId="0" borderId="1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37" xfId="0" applyFont="1" applyBorder="1" applyAlignment="1">
      <alignment/>
    </xf>
    <xf numFmtId="0" fontId="52" fillId="0" borderId="18" xfId="0" applyFont="1" applyBorder="1" applyAlignment="1">
      <alignment/>
    </xf>
    <xf numFmtId="3" fontId="35" fillId="0" borderId="10" xfId="0" applyNumberFormat="1" applyFont="1" applyBorder="1" applyAlignment="1">
      <alignment horizontal="right" vertical="center" wrapText="1" indent="1"/>
    </xf>
    <xf numFmtId="3" fontId="36" fillId="0" borderId="19" xfId="0" applyNumberFormat="1" applyFont="1" applyBorder="1" applyAlignment="1">
      <alignment horizontal="right" vertical="center" indent="1"/>
    </xf>
    <xf numFmtId="3" fontId="37" fillId="0" borderId="19" xfId="0" applyNumberFormat="1" applyFont="1" applyBorder="1" applyAlignment="1">
      <alignment horizontal="right" vertical="center" indent="1"/>
    </xf>
    <xf numFmtId="3" fontId="37" fillId="0" borderId="17" xfId="0" applyNumberFormat="1" applyFont="1" applyBorder="1" applyAlignment="1">
      <alignment horizontal="right" vertical="center" indent="1"/>
    </xf>
    <xf numFmtId="3" fontId="36" fillId="0" borderId="18" xfId="0" applyNumberFormat="1" applyFont="1" applyBorder="1" applyAlignment="1">
      <alignment horizontal="right" vertical="center" indent="1"/>
    </xf>
    <xf numFmtId="3" fontId="35" fillId="0" borderId="12" xfId="0" applyNumberFormat="1" applyFont="1" applyBorder="1" applyAlignment="1">
      <alignment horizontal="right" vertical="center" wrapText="1" indent="1"/>
    </xf>
    <xf numFmtId="3" fontId="36" fillId="0" borderId="16" xfId="0" applyNumberFormat="1" applyFont="1" applyBorder="1" applyAlignment="1">
      <alignment horizontal="right" vertical="center" indent="1"/>
    </xf>
    <xf numFmtId="3" fontId="37" fillId="0" borderId="16" xfId="0" applyNumberFormat="1" applyFont="1" applyBorder="1" applyAlignment="1">
      <alignment horizontal="right" vertical="center" indent="1"/>
    </xf>
    <xf numFmtId="3" fontId="37" fillId="0" borderId="38" xfId="0" applyNumberFormat="1" applyFont="1" applyBorder="1" applyAlignment="1">
      <alignment horizontal="right" vertical="center" wrapText="1" indent="1"/>
    </xf>
    <xf numFmtId="3" fontId="36" fillId="0" borderId="20" xfId="0" applyNumberFormat="1" applyFont="1" applyBorder="1" applyAlignment="1">
      <alignment horizontal="right" vertical="center" indent="1"/>
    </xf>
    <xf numFmtId="3" fontId="37" fillId="0" borderId="20" xfId="0" applyNumberFormat="1" applyFont="1" applyBorder="1" applyAlignment="1">
      <alignment horizontal="right" vertical="center" indent="1"/>
    </xf>
    <xf numFmtId="3" fontId="37" fillId="0" borderId="38" xfId="0" applyNumberFormat="1" applyFont="1" applyBorder="1" applyAlignment="1">
      <alignment horizontal="right" vertical="center" indent="1"/>
    </xf>
    <xf numFmtId="3" fontId="37" fillId="0" borderId="38" xfId="0" applyNumberFormat="1" applyFont="1" applyFill="1" applyBorder="1" applyAlignment="1">
      <alignment horizontal="right" vertical="center" indent="1"/>
    </xf>
    <xf numFmtId="3" fontId="37" fillId="0" borderId="38" xfId="0" applyNumberFormat="1" applyFont="1" applyFill="1" applyBorder="1" applyAlignment="1">
      <alignment horizontal="right" vertical="center" wrapText="1" indent="1"/>
    </xf>
    <xf numFmtId="3" fontId="37" fillId="0" borderId="20" xfId="0" applyNumberFormat="1" applyFont="1" applyFill="1" applyBorder="1" applyAlignment="1">
      <alignment horizontal="right" vertical="center" indent="1"/>
    </xf>
    <xf numFmtId="3" fontId="36" fillId="0" borderId="20" xfId="0" applyNumberFormat="1" applyFont="1" applyFill="1" applyBorder="1" applyAlignment="1">
      <alignment horizontal="right" vertical="center" indent="1"/>
    </xf>
    <xf numFmtId="3" fontId="37" fillId="0" borderId="10" xfId="0" applyNumberFormat="1" applyFont="1" applyBorder="1" applyAlignment="1">
      <alignment horizontal="right" vertical="center" wrapText="1" indent="1"/>
    </xf>
    <xf numFmtId="3" fontId="36" fillId="0" borderId="28" xfId="0" applyNumberFormat="1" applyFont="1" applyBorder="1" applyAlignment="1">
      <alignment horizontal="right" vertical="center" indent="1"/>
    </xf>
    <xf numFmtId="3" fontId="37" fillId="0" borderId="28" xfId="0" applyNumberFormat="1" applyFont="1" applyBorder="1" applyAlignment="1">
      <alignment horizontal="right" vertical="center" indent="1"/>
    </xf>
    <xf numFmtId="3" fontId="36" fillId="0" borderId="46" xfId="0" applyNumberFormat="1" applyFont="1" applyBorder="1" applyAlignment="1">
      <alignment horizontal="right" vertical="center" wrapText="1" indent="1"/>
    </xf>
    <xf numFmtId="3" fontId="36" fillId="0" borderId="47" xfId="0" applyNumberFormat="1" applyFont="1" applyBorder="1" applyAlignment="1">
      <alignment horizontal="right" vertical="center" indent="1"/>
    </xf>
    <xf numFmtId="3" fontId="36" fillId="0" borderId="38" xfId="0" applyNumberFormat="1" applyFont="1" applyFill="1" applyBorder="1" applyAlignment="1">
      <alignment horizontal="right" vertical="center" wrapText="1" indent="1"/>
    </xf>
    <xf numFmtId="3" fontId="36" fillId="0" borderId="38" xfId="0" applyNumberFormat="1" applyFont="1" applyBorder="1" applyAlignment="1">
      <alignment horizontal="right" vertical="center" wrapText="1" indent="1"/>
    </xf>
    <xf numFmtId="3" fontId="35" fillId="0" borderId="22" xfId="0" applyNumberFormat="1" applyFont="1" applyBorder="1" applyAlignment="1">
      <alignment horizontal="left" vertical="center" wrapText="1"/>
    </xf>
    <xf numFmtId="3" fontId="36" fillId="0" borderId="26" xfId="0" applyNumberFormat="1" applyFont="1" applyBorder="1" applyAlignment="1">
      <alignment horizontal="left" vertical="center" wrapText="1"/>
    </xf>
    <xf numFmtId="3" fontId="37" fillId="0" borderId="26" xfId="0" applyNumberFormat="1" applyFont="1" applyBorder="1" applyAlignment="1">
      <alignment horizontal="left" vertical="center" wrapText="1"/>
    </xf>
    <xf numFmtId="3" fontId="36" fillId="0" borderId="26" xfId="0" applyNumberFormat="1" applyFont="1" applyFill="1" applyBorder="1" applyAlignment="1">
      <alignment horizontal="left" vertical="center" wrapText="1"/>
    </xf>
    <xf numFmtId="3" fontId="37" fillId="0" borderId="26" xfId="0" applyNumberFormat="1" applyFont="1" applyFill="1" applyBorder="1" applyAlignment="1">
      <alignment horizontal="left" vertical="center" wrapText="1"/>
    </xf>
    <xf numFmtId="3" fontId="37" fillId="0" borderId="25" xfId="0" applyNumberFormat="1" applyFont="1" applyBorder="1" applyAlignment="1">
      <alignment horizontal="left" vertical="center" wrapText="1"/>
    </xf>
    <xf numFmtId="3" fontId="36" fillId="0" borderId="48" xfId="0" applyNumberFormat="1" applyFont="1" applyBorder="1" applyAlignment="1">
      <alignment horizontal="left" vertical="center" wrapText="1"/>
    </xf>
    <xf numFmtId="3" fontId="35" fillId="0" borderId="25" xfId="0" applyNumberFormat="1" applyFont="1" applyBorder="1" applyAlignment="1">
      <alignment horizontal="left" vertical="center" wrapText="1"/>
    </xf>
    <xf numFmtId="3" fontId="36" fillId="0" borderId="24" xfId="0" applyNumberFormat="1" applyFont="1" applyBorder="1" applyAlignment="1">
      <alignment horizontal="left" vertical="center" wrapText="1"/>
    </xf>
    <xf numFmtId="3" fontId="36" fillId="0" borderId="37" xfId="0" applyNumberFormat="1" applyFont="1" applyBorder="1" applyAlignment="1">
      <alignment horizontal="left" vertical="center" wrapText="1"/>
    </xf>
    <xf numFmtId="3" fontId="37" fillId="0" borderId="18" xfId="0" applyNumberFormat="1" applyFont="1" applyBorder="1" applyAlignment="1">
      <alignment horizontal="right" vertical="center" indent="1"/>
    </xf>
    <xf numFmtId="0" fontId="2" fillId="0" borderId="16" xfId="0" applyFont="1" applyBorder="1" applyAlignment="1">
      <alignment/>
    </xf>
    <xf numFmtId="0" fontId="15" fillId="0" borderId="25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left" vertical="top" wrapText="1" indent="1"/>
    </xf>
    <xf numFmtId="3" fontId="43" fillId="0" borderId="21" xfId="0" applyNumberFormat="1" applyFont="1" applyBorder="1" applyAlignment="1">
      <alignment vertical="center" wrapText="1"/>
    </xf>
    <xf numFmtId="3" fontId="43" fillId="0" borderId="21" xfId="0" applyNumberFormat="1" applyFont="1" applyBorder="1" applyAlignment="1">
      <alignment vertical="center"/>
    </xf>
    <xf numFmtId="3" fontId="43" fillId="0" borderId="21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 vertical="center" wrapText="1" indent="1"/>
    </xf>
    <xf numFmtId="3" fontId="2" fillId="0" borderId="28" xfId="0" applyNumberFormat="1" applyFont="1" applyBorder="1" applyAlignment="1">
      <alignment horizontal="right" vertical="center" wrapText="1" indent="1"/>
    </xf>
    <xf numFmtId="3" fontId="1" fillId="0" borderId="29" xfId="0" applyNumberFormat="1" applyFont="1" applyBorder="1" applyAlignment="1">
      <alignment horizontal="right" vertical="center" wrapText="1" indent="1"/>
    </xf>
    <xf numFmtId="3" fontId="53" fillId="0" borderId="29" xfId="0" applyNumberFormat="1" applyFont="1" applyBorder="1" applyAlignment="1">
      <alignment vertical="center"/>
    </xf>
    <xf numFmtId="0" fontId="4" fillId="0" borderId="28" xfId="0" applyFont="1" applyBorder="1" applyAlignment="1">
      <alignment horizontal="left" vertical="center" wrapText="1" indent="1"/>
    </xf>
    <xf numFmtId="0" fontId="4" fillId="0" borderId="49" xfId="0" applyFont="1" applyBorder="1" applyAlignment="1">
      <alignment horizontal="left" vertical="center" wrapText="1" indent="1"/>
    </xf>
    <xf numFmtId="0" fontId="19" fillId="0" borderId="44" xfId="0" applyFont="1" applyBorder="1" applyAlignment="1">
      <alignment/>
    </xf>
    <xf numFmtId="0" fontId="19" fillId="0" borderId="18" xfId="0" applyFont="1" applyBorder="1" applyAlignment="1">
      <alignment/>
    </xf>
    <xf numFmtId="3" fontId="7" fillId="0" borderId="14" xfId="0" applyNumberFormat="1" applyFont="1" applyBorder="1" applyAlignment="1">
      <alignment horizontal="right" vertical="center" indent="1"/>
    </xf>
    <xf numFmtId="3" fontId="36" fillId="0" borderId="25" xfId="0" applyNumberFormat="1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right" vertical="center" indent="1"/>
    </xf>
    <xf numFmtId="3" fontId="19" fillId="0" borderId="50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vertical="center" wrapText="1"/>
    </xf>
    <xf numFmtId="0" fontId="54" fillId="0" borderId="44" xfId="0" applyFont="1" applyBorder="1" applyAlignment="1">
      <alignment/>
    </xf>
    <xf numFmtId="0" fontId="54" fillId="0" borderId="20" xfId="0" applyFont="1" applyBorder="1" applyAlignment="1">
      <alignment/>
    </xf>
    <xf numFmtId="3" fontId="13" fillId="0" borderId="20" xfId="0" applyNumberFormat="1" applyFont="1" applyBorder="1" applyAlignment="1">
      <alignment horizontal="right" vertical="center" indent="1"/>
    </xf>
    <xf numFmtId="3" fontId="13" fillId="0" borderId="38" xfId="0" applyNumberFormat="1" applyFont="1" applyBorder="1" applyAlignment="1">
      <alignment horizontal="right" vertical="center" indent="1"/>
    </xf>
    <xf numFmtId="0" fontId="54" fillId="0" borderId="28" xfId="0" applyFont="1" applyBorder="1" applyAlignment="1">
      <alignment/>
    </xf>
    <xf numFmtId="3" fontId="13" fillId="0" borderId="28" xfId="0" applyNumberFormat="1" applyFont="1" applyBorder="1" applyAlignment="1">
      <alignment horizontal="right" vertical="center" indent="1"/>
    </xf>
    <xf numFmtId="3" fontId="13" fillId="0" borderId="21" xfId="0" applyNumberFormat="1" applyFont="1" applyBorder="1" applyAlignment="1">
      <alignment horizontal="right" vertical="center" indent="1"/>
    </xf>
    <xf numFmtId="3" fontId="13" fillId="0" borderId="51" xfId="0" applyNumberFormat="1" applyFont="1" applyBorder="1" applyAlignment="1">
      <alignment horizontal="right" vertical="center" indent="1"/>
    </xf>
    <xf numFmtId="0" fontId="55" fillId="0" borderId="18" xfId="0" applyFont="1" applyBorder="1" applyAlignment="1">
      <alignment/>
    </xf>
    <xf numFmtId="3" fontId="15" fillId="0" borderId="18" xfId="0" applyNumberFormat="1" applyFont="1" applyBorder="1" applyAlignment="1">
      <alignment horizontal="right" vertical="center" indent="1"/>
    </xf>
    <xf numFmtId="3" fontId="13" fillId="0" borderId="19" xfId="0" applyNumberFormat="1" applyFont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3" fontId="13" fillId="0" borderId="17" xfId="0" applyNumberFormat="1" applyFont="1" applyBorder="1" applyAlignment="1">
      <alignment horizontal="right" vertical="center" indent="1"/>
    </xf>
    <xf numFmtId="0" fontId="13" fillId="0" borderId="44" xfId="0" applyFont="1" applyBorder="1" applyAlignment="1">
      <alignment/>
    </xf>
    <xf numFmtId="3" fontId="20" fillId="0" borderId="16" xfId="0" applyNumberFormat="1" applyFont="1" applyBorder="1" applyAlignment="1">
      <alignment horizontal="right" vertical="center" wrapText="1" indent="1"/>
    </xf>
    <xf numFmtId="3" fontId="18" fillId="0" borderId="29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3" fontId="36" fillId="0" borderId="52" xfId="0" applyNumberFormat="1" applyFont="1" applyBorder="1" applyAlignment="1">
      <alignment horizontal="right" vertical="center" indent="1"/>
    </xf>
    <xf numFmtId="3" fontId="36" fillId="0" borderId="53" xfId="0" applyNumberFormat="1" applyFont="1" applyBorder="1" applyAlignment="1">
      <alignment horizontal="right" vertical="center" indent="1"/>
    </xf>
    <xf numFmtId="0" fontId="24" fillId="0" borderId="28" xfId="0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right" vertical="center" wrapText="1" indent="1"/>
    </xf>
    <xf numFmtId="0" fontId="43" fillId="0" borderId="28" xfId="0" applyFont="1" applyFill="1" applyBorder="1" applyAlignment="1">
      <alignment vertical="center" wrapText="1"/>
    </xf>
    <xf numFmtId="3" fontId="45" fillId="0" borderId="14" xfId="0" applyNumberFormat="1" applyFont="1" applyBorder="1" applyAlignment="1">
      <alignment vertical="center" wrapText="1"/>
    </xf>
    <xf numFmtId="3" fontId="45" fillId="0" borderId="21" xfId="0" applyNumberFormat="1" applyFont="1" applyBorder="1" applyAlignment="1">
      <alignment vertical="center" wrapText="1"/>
    </xf>
    <xf numFmtId="0" fontId="43" fillId="0" borderId="21" xfId="0" applyFont="1" applyBorder="1" applyAlignment="1">
      <alignment horizontal="left" vertical="center" wrapText="1"/>
    </xf>
    <xf numFmtId="3" fontId="36" fillId="0" borderId="27" xfId="0" applyNumberFormat="1" applyFont="1" applyBorder="1" applyAlignment="1">
      <alignment horizontal="left" vertical="center" wrapText="1"/>
    </xf>
    <xf numFmtId="3" fontId="37" fillId="0" borderId="41" xfId="0" applyNumberFormat="1" applyFont="1" applyBorder="1" applyAlignment="1">
      <alignment horizontal="right" vertical="center" wrapText="1" indent="1"/>
    </xf>
    <xf numFmtId="3" fontId="36" fillId="0" borderId="27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0" xfId="0" applyFont="1" applyBorder="1" applyAlignment="1">
      <alignment/>
    </xf>
    <xf numFmtId="3" fontId="37" fillId="0" borderId="54" xfId="0" applyNumberFormat="1" applyFont="1" applyBorder="1" applyAlignment="1">
      <alignment horizontal="right" vertical="center" wrapText="1" indent="1"/>
    </xf>
    <xf numFmtId="3" fontId="37" fillId="0" borderId="55" xfId="0" applyNumberFormat="1" applyFont="1" applyBorder="1" applyAlignment="1">
      <alignment horizontal="right" vertical="center" wrapText="1" indent="1"/>
    </xf>
    <xf numFmtId="0" fontId="2" fillId="0" borderId="15" xfId="0" applyFont="1" applyBorder="1" applyAlignment="1">
      <alignment/>
    </xf>
    <xf numFmtId="3" fontId="36" fillId="0" borderId="23" xfId="0" applyNumberFormat="1" applyFont="1" applyBorder="1" applyAlignment="1">
      <alignment horizontal="left" vertical="center" wrapText="1"/>
    </xf>
    <xf numFmtId="3" fontId="2" fillId="0" borderId="20" xfId="0" applyNumberFormat="1" applyFont="1" applyFill="1" applyBorder="1" applyAlignment="1">
      <alignment horizontal="right" vertical="center" wrapText="1" indent="1"/>
    </xf>
    <xf numFmtId="3" fontId="1" fillId="0" borderId="20" xfId="0" applyNumberFormat="1" applyFont="1" applyFill="1" applyBorder="1" applyAlignment="1">
      <alignment horizontal="right" vertical="center" wrapText="1" indent="1"/>
    </xf>
    <xf numFmtId="3" fontId="1" fillId="0" borderId="20" xfId="0" applyNumberFormat="1" applyFont="1" applyBorder="1" applyAlignment="1">
      <alignment horizontal="right" vertical="center" wrapText="1" indent="1"/>
    </xf>
    <xf numFmtId="3" fontId="2" fillId="0" borderId="20" xfId="0" applyNumberFormat="1" applyFont="1" applyBorder="1" applyAlignment="1">
      <alignment horizontal="right" vertical="center" wrapText="1" indent="1"/>
    </xf>
    <xf numFmtId="3" fontId="2" fillId="0" borderId="14" xfId="0" applyNumberFormat="1" applyFont="1" applyFill="1" applyBorder="1" applyAlignment="1">
      <alignment horizontal="right" vertical="center" wrapText="1" indent="1"/>
    </xf>
    <xf numFmtId="0" fontId="2" fillId="0" borderId="25" xfId="0" applyFont="1" applyBorder="1" applyAlignment="1">
      <alignment/>
    </xf>
    <xf numFmtId="0" fontId="13" fillId="0" borderId="25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3" fontId="36" fillId="0" borderId="10" xfId="0" applyNumberFormat="1" applyFont="1" applyBorder="1" applyAlignment="1">
      <alignment horizontal="right" vertical="center" wrapText="1" indent="1"/>
    </xf>
    <xf numFmtId="3" fontId="43" fillId="32" borderId="20" xfId="0" applyNumberFormat="1" applyFont="1" applyFill="1" applyBorder="1" applyAlignment="1">
      <alignment vertical="center"/>
    </xf>
    <xf numFmtId="3" fontId="36" fillId="0" borderId="17" xfId="0" applyNumberFormat="1" applyFont="1" applyBorder="1" applyAlignment="1">
      <alignment horizontal="right" vertical="center" indent="1"/>
    </xf>
    <xf numFmtId="3" fontId="36" fillId="0" borderId="50" xfId="0" applyNumberFormat="1" applyFont="1" applyBorder="1" applyAlignment="1">
      <alignment horizontal="right" vertical="center" indent="1"/>
    </xf>
    <xf numFmtId="3" fontId="37" fillId="0" borderId="50" xfId="0" applyNumberFormat="1" applyFont="1" applyBorder="1" applyAlignment="1">
      <alignment horizontal="right" vertical="center" indent="1"/>
    </xf>
    <xf numFmtId="3" fontId="37" fillId="0" borderId="56" xfId="0" applyNumberFormat="1" applyFont="1" applyBorder="1" applyAlignment="1">
      <alignment horizontal="right" vertical="center" indent="1"/>
    </xf>
    <xf numFmtId="3" fontId="36" fillId="0" borderId="34" xfId="0" applyNumberFormat="1" applyFont="1" applyBorder="1" applyAlignment="1">
      <alignment horizontal="right" vertical="center" wrapText="1" indent="1"/>
    </xf>
    <xf numFmtId="3" fontId="36" fillId="0" borderId="57" xfId="0" applyNumberFormat="1" applyFont="1" applyBorder="1" applyAlignment="1">
      <alignment horizontal="left" vertical="center" wrapText="1"/>
    </xf>
    <xf numFmtId="3" fontId="36" fillId="0" borderId="40" xfId="0" applyNumberFormat="1" applyFont="1" applyBorder="1" applyAlignment="1">
      <alignment horizontal="right" vertical="center" wrapText="1" indent="1"/>
    </xf>
    <xf numFmtId="0" fontId="36" fillId="0" borderId="0" xfId="0" applyFont="1" applyAlignment="1">
      <alignment wrapText="1"/>
    </xf>
    <xf numFmtId="0" fontId="36" fillId="0" borderId="0" xfId="0" applyFont="1" applyAlignment="1">
      <alignment vertical="center" wrapText="1"/>
    </xf>
    <xf numFmtId="3" fontId="43" fillId="32" borderId="20" xfId="0" applyNumberFormat="1" applyFont="1" applyFill="1" applyBorder="1" applyAlignment="1">
      <alignment vertical="center" wrapText="1"/>
    </xf>
    <xf numFmtId="167" fontId="13" fillId="0" borderId="25" xfId="0" applyNumberFormat="1" applyFont="1" applyBorder="1" applyAlignment="1">
      <alignment horizontal="right" vertical="center" wrapText="1" indent="1"/>
    </xf>
    <xf numFmtId="0" fontId="2" fillId="0" borderId="17" xfId="0" applyFont="1" applyBorder="1" applyAlignment="1">
      <alignment horizontal="right" vertical="center" indent="1"/>
    </xf>
    <xf numFmtId="0" fontId="1" fillId="0" borderId="4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67" fontId="1" fillId="0" borderId="44" xfId="0" applyNumberFormat="1" applyFont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horizontal="right" vertical="center" wrapText="1" indent="1"/>
    </xf>
    <xf numFmtId="0" fontId="34" fillId="0" borderId="0" xfId="0" applyFont="1" applyAlignment="1">
      <alignment/>
    </xf>
    <xf numFmtId="0" fontId="2" fillId="0" borderId="0" xfId="0" applyFont="1" applyAlignment="1">
      <alignment wrapText="1"/>
    </xf>
    <xf numFmtId="0" fontId="50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22" xfId="0" applyNumberFormat="1" applyFont="1" applyBorder="1" applyAlignment="1">
      <alignment horizontal="right" vertical="top" wrapText="1"/>
    </xf>
    <xf numFmtId="0" fontId="57" fillId="0" borderId="22" xfId="0" applyFont="1" applyBorder="1" applyAlignment="1">
      <alignment horizontal="right" vertical="top" wrapText="1"/>
    </xf>
    <xf numFmtId="4" fontId="57" fillId="0" borderId="16" xfId="0" applyNumberFormat="1" applyFont="1" applyBorder="1" applyAlignment="1">
      <alignment horizontal="right" vertical="top" wrapText="1"/>
    </xf>
    <xf numFmtId="0" fontId="57" fillId="0" borderId="16" xfId="0" applyFont="1" applyBorder="1" applyAlignment="1">
      <alignment horizontal="right" vertical="top" wrapText="1"/>
    </xf>
    <xf numFmtId="0" fontId="2" fillId="32" borderId="16" xfId="0" applyFont="1" applyFill="1" applyBorder="1" applyAlignment="1">
      <alignment/>
    </xf>
    <xf numFmtId="4" fontId="2" fillId="33" borderId="19" xfId="0" applyNumberFormat="1" applyFont="1" applyFill="1" applyBorder="1" applyAlignment="1">
      <alignment horizontal="right" vertical="center" wrapText="1" indent="1"/>
    </xf>
    <xf numFmtId="4" fontId="2" fillId="0" borderId="19" xfId="0" applyNumberFormat="1" applyFont="1" applyBorder="1" applyAlignment="1">
      <alignment horizontal="right" vertical="center" wrapText="1" indent="1"/>
    </xf>
    <xf numFmtId="4" fontId="2" fillId="0" borderId="17" xfId="0" applyNumberFormat="1" applyFont="1" applyBorder="1" applyAlignment="1">
      <alignment horizontal="right" vertical="center" wrapText="1" indent="1"/>
    </xf>
    <xf numFmtId="167" fontId="57" fillId="0" borderId="25" xfId="0" applyNumberFormat="1" applyFont="1" applyBorder="1" applyAlignment="1">
      <alignment horizontal="right" vertical="center" wrapText="1" indent="1"/>
    </xf>
    <xf numFmtId="4" fontId="57" fillId="0" borderId="19" xfId="0" applyNumberFormat="1" applyFont="1" applyBorder="1" applyAlignment="1">
      <alignment horizontal="right" vertical="center" wrapText="1" indent="1"/>
    </xf>
    <xf numFmtId="167" fontId="57" fillId="0" borderId="19" xfId="0" applyNumberFormat="1" applyFont="1" applyBorder="1" applyAlignment="1">
      <alignment horizontal="right" vertical="center" wrapText="1" indent="1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left" vertical="center" wrapText="1" indent="1"/>
    </xf>
    <xf numFmtId="4" fontId="2" fillId="33" borderId="20" xfId="0" applyNumberFormat="1" applyFont="1" applyFill="1" applyBorder="1" applyAlignment="1">
      <alignment horizontal="right" vertical="center" wrapText="1" indent="1"/>
    </xf>
    <xf numFmtId="4" fontId="2" fillId="0" borderId="20" xfId="0" applyNumberFormat="1" applyFont="1" applyBorder="1" applyAlignment="1">
      <alignment horizontal="right" vertical="center" wrapText="1" indent="1"/>
    </xf>
    <xf numFmtId="167" fontId="57" fillId="0" borderId="26" xfId="0" applyNumberFormat="1" applyFont="1" applyBorder="1" applyAlignment="1">
      <alignment horizontal="right" vertical="center" wrapText="1" indent="1"/>
    </xf>
    <xf numFmtId="4" fontId="57" fillId="0" borderId="20" xfId="0" applyNumberFormat="1" applyFont="1" applyBorder="1" applyAlignment="1">
      <alignment horizontal="right" vertical="center" wrapText="1" indent="1"/>
    </xf>
    <xf numFmtId="167" fontId="57" fillId="0" borderId="20" xfId="0" applyNumberFormat="1" applyFont="1" applyBorder="1" applyAlignment="1">
      <alignment horizontal="right" vertical="center" wrapText="1" indent="1"/>
    </xf>
    <xf numFmtId="0" fontId="2" fillId="0" borderId="20" xfId="0" applyFont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167" fontId="57" fillId="0" borderId="27" xfId="0" applyNumberFormat="1" applyFont="1" applyBorder="1" applyAlignment="1">
      <alignment horizontal="right" vertical="center" wrapText="1" indent="1"/>
    </xf>
    <xf numFmtId="4" fontId="57" fillId="0" borderId="28" xfId="0" applyNumberFormat="1" applyFont="1" applyBorder="1" applyAlignment="1">
      <alignment horizontal="right" vertical="center" wrapText="1" indent="1"/>
    </xf>
    <xf numFmtId="167" fontId="57" fillId="0" borderId="28" xfId="0" applyNumberFormat="1" applyFont="1" applyBorder="1" applyAlignment="1">
      <alignment horizontal="right" vertical="center" wrapText="1" indent="1"/>
    </xf>
    <xf numFmtId="0" fontId="2" fillId="0" borderId="28" xfId="0" applyFont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4" fontId="2" fillId="33" borderId="28" xfId="0" applyNumberFormat="1" applyFont="1" applyFill="1" applyBorder="1" applyAlignment="1">
      <alignment horizontal="right" vertical="center" wrapText="1" indent="1"/>
    </xf>
    <xf numFmtId="4" fontId="2" fillId="0" borderId="28" xfId="0" applyNumberFormat="1" applyFont="1" applyBorder="1" applyAlignment="1">
      <alignment horizontal="righ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4" fontId="2" fillId="33" borderId="14" xfId="0" applyNumberFormat="1" applyFont="1" applyFill="1" applyBorder="1" applyAlignment="1">
      <alignment horizontal="right" vertical="center" wrapText="1" indent="1"/>
    </xf>
    <xf numFmtId="4" fontId="2" fillId="0" borderId="14" xfId="0" applyNumberFormat="1" applyFont="1" applyBorder="1" applyAlignment="1">
      <alignment horizontal="right" vertical="center" wrapText="1" indent="1"/>
    </xf>
    <xf numFmtId="4" fontId="2" fillId="0" borderId="59" xfId="0" applyNumberFormat="1" applyFont="1" applyBorder="1" applyAlignment="1">
      <alignment horizontal="right" vertical="center" wrapText="1" indent="1"/>
    </xf>
    <xf numFmtId="167" fontId="57" fillId="0" borderId="59" xfId="0" applyNumberFormat="1" applyFont="1" applyBorder="1" applyAlignment="1">
      <alignment horizontal="right" vertical="center" wrapText="1" indent="1"/>
    </xf>
    <xf numFmtId="4" fontId="57" fillId="0" borderId="14" xfId="0" applyNumberFormat="1" applyFont="1" applyBorder="1" applyAlignment="1">
      <alignment horizontal="right" vertical="center" wrapText="1" indent="1"/>
    </xf>
    <xf numFmtId="167" fontId="57" fillId="0" borderId="14" xfId="0" applyNumberFormat="1" applyFont="1" applyBorder="1" applyAlignment="1">
      <alignment horizontal="right" vertical="center" wrapText="1" indent="1"/>
    </xf>
    <xf numFmtId="0" fontId="2" fillId="0" borderId="14" xfId="0" applyFont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right" vertical="center" wrapText="1" indent="1"/>
    </xf>
    <xf numFmtId="4" fontId="2" fillId="0" borderId="18" xfId="0" applyNumberFormat="1" applyFont="1" applyBorder="1" applyAlignment="1">
      <alignment horizontal="right" vertical="center" wrapText="1" indent="1"/>
    </xf>
    <xf numFmtId="167" fontId="57" fillId="0" borderId="18" xfId="0" applyNumberFormat="1" applyFont="1" applyBorder="1" applyAlignment="1">
      <alignment horizontal="right" vertical="center" wrapText="1" indent="1"/>
    </xf>
    <xf numFmtId="4" fontId="57" fillId="0" borderId="18" xfId="0" applyNumberFormat="1" applyFont="1" applyBorder="1" applyAlignment="1">
      <alignment horizontal="right" vertical="center" wrapText="1" indent="1"/>
    </xf>
    <xf numFmtId="0" fontId="2" fillId="32" borderId="18" xfId="0" applyFont="1" applyFill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2" fillId="32" borderId="18" xfId="0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right" vertical="center" wrapText="1" indent="1"/>
    </xf>
    <xf numFmtId="4" fontId="1" fillId="0" borderId="18" xfId="0" applyNumberFormat="1" applyFont="1" applyBorder="1" applyAlignment="1">
      <alignment horizontal="right" vertical="center" wrapText="1" indent="1"/>
    </xf>
    <xf numFmtId="167" fontId="50" fillId="0" borderId="18" xfId="0" applyNumberFormat="1" applyFont="1" applyBorder="1" applyAlignment="1">
      <alignment horizontal="right" vertical="center" wrapText="1" indent="1"/>
    </xf>
    <xf numFmtId="4" fontId="50" fillId="0" borderId="18" xfId="0" applyNumberFormat="1" applyFont="1" applyBorder="1" applyAlignment="1">
      <alignment horizontal="right" vertical="center" wrapText="1" indent="1"/>
    </xf>
    <xf numFmtId="0" fontId="1" fillId="34" borderId="18" xfId="0" applyFont="1" applyFill="1" applyBorder="1" applyAlignment="1">
      <alignment/>
    </xf>
    <xf numFmtId="0" fontId="1" fillId="32" borderId="18" xfId="0" applyFont="1" applyFill="1" applyBorder="1" applyAlignment="1">
      <alignment horizontal="right" vertical="center" indent="1"/>
    </xf>
    <xf numFmtId="0" fontId="1" fillId="32" borderId="18" xfId="0" applyFont="1" applyFill="1" applyBorder="1" applyAlignment="1">
      <alignment/>
    </xf>
    <xf numFmtId="0" fontId="4" fillId="0" borderId="0" xfId="0" applyFont="1" applyAlignment="1">
      <alignment wrapText="1"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left" vertical="top" wrapText="1"/>
    </xf>
    <xf numFmtId="0" fontId="16" fillId="0" borderId="0" xfId="0" applyFont="1" applyBorder="1" applyAlignment="1" quotePrefix="1">
      <alignment horizontal="left" vertical="top" wrapText="1" indent="1"/>
    </xf>
    <xf numFmtId="0" fontId="58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left" vertical="center" wrapText="1" indent="1"/>
    </xf>
    <xf numFmtId="3" fontId="6" fillId="0" borderId="16" xfId="0" applyNumberFormat="1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right" vertical="center" wrapText="1" indent="1"/>
    </xf>
    <xf numFmtId="0" fontId="4" fillId="0" borderId="59" xfId="0" applyFont="1" applyFill="1" applyBorder="1" applyAlignment="1">
      <alignment horizontal="left" vertical="center" wrapText="1" indent="1"/>
    </xf>
    <xf numFmtId="0" fontId="24" fillId="0" borderId="14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right" vertical="center" wrapText="1" indent="1"/>
    </xf>
    <xf numFmtId="0" fontId="16" fillId="0" borderId="0" xfId="0" applyFont="1" applyFill="1" applyAlignment="1">
      <alignment/>
    </xf>
    <xf numFmtId="0" fontId="6" fillId="0" borderId="59" xfId="0" applyFont="1" applyBorder="1" applyAlignment="1">
      <alignment horizontal="left" vertical="center" wrapText="1" indent="1"/>
    </xf>
    <xf numFmtId="3" fontId="6" fillId="0" borderId="14" xfId="0" applyNumberFormat="1" applyFont="1" applyBorder="1" applyAlignment="1">
      <alignment horizontal="right" vertical="center" wrapText="1" indent="1"/>
    </xf>
    <xf numFmtId="0" fontId="62" fillId="0" borderId="59" xfId="0" applyFont="1" applyBorder="1" applyAlignment="1">
      <alignment horizontal="left" vertical="center" wrapText="1" indent="1"/>
    </xf>
    <xf numFmtId="0" fontId="62" fillId="0" borderId="14" xfId="0" applyFont="1" applyBorder="1" applyAlignment="1">
      <alignment horizontal="center" vertical="center" wrapText="1"/>
    </xf>
    <xf numFmtId="3" fontId="62" fillId="0" borderId="14" xfId="0" applyNumberFormat="1" applyFont="1" applyBorder="1" applyAlignment="1">
      <alignment horizontal="right" vertical="center" wrapText="1" indent="1"/>
    </xf>
    <xf numFmtId="0" fontId="63" fillId="0" borderId="0" xfId="0" applyFont="1" applyAlignment="1">
      <alignment/>
    </xf>
    <xf numFmtId="0" fontId="12" fillId="0" borderId="0" xfId="0" applyFont="1" applyAlignment="1">
      <alignment/>
    </xf>
    <xf numFmtId="41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41" fontId="5" fillId="0" borderId="0" xfId="0" applyNumberFormat="1" applyFont="1" applyFill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41" fontId="15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top" wrapText="1"/>
    </xf>
    <xf numFmtId="41" fontId="13" fillId="0" borderId="12" xfId="0" applyNumberFormat="1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vertical="top" wrapText="1"/>
    </xf>
    <xf numFmtId="169" fontId="13" fillId="0" borderId="11" xfId="0" applyNumberFormat="1" applyFont="1" applyFill="1" applyBorder="1" applyAlignment="1">
      <alignment horizontal="right" vertical="center" wrapText="1" indent="1"/>
    </xf>
    <xf numFmtId="0" fontId="7" fillId="0" borderId="18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vertical="top" wrapText="1"/>
    </xf>
    <xf numFmtId="169" fontId="15" fillId="0" borderId="11" xfId="0" applyNumberFormat="1" applyFont="1" applyFill="1" applyBorder="1" applyAlignment="1">
      <alignment horizontal="right" vertical="center" wrapText="1" indent="1"/>
    </xf>
    <xf numFmtId="0" fontId="14" fillId="0" borderId="14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 wrapText="1"/>
    </xf>
    <xf numFmtId="169" fontId="15" fillId="0" borderId="37" xfId="0" applyNumberFormat="1" applyFont="1" applyFill="1" applyBorder="1" applyAlignment="1">
      <alignment horizontal="right" vertical="center" wrapText="1" indent="1"/>
    </xf>
    <xf numFmtId="169" fontId="15" fillId="0" borderId="18" xfId="0" applyNumberFormat="1" applyFont="1" applyFill="1" applyBorder="1" applyAlignment="1">
      <alignment horizontal="right" vertical="center" wrapText="1" indent="1"/>
    </xf>
    <xf numFmtId="0" fontId="17" fillId="0" borderId="0" xfId="56" applyFont="1">
      <alignment/>
      <protection/>
    </xf>
    <xf numFmtId="167" fontId="0" fillId="0" borderId="0" xfId="56" applyNumberFormat="1">
      <alignment/>
      <protection/>
    </xf>
    <xf numFmtId="0" fontId="0" fillId="0" borderId="0" xfId="56">
      <alignment/>
      <protection/>
    </xf>
    <xf numFmtId="0" fontId="4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167" fontId="5" fillId="0" borderId="0" xfId="56" applyNumberFormat="1" applyFont="1" applyAlignment="1">
      <alignment horizontal="center"/>
      <protection/>
    </xf>
    <xf numFmtId="167" fontId="7" fillId="0" borderId="60" xfId="56" applyNumberFormat="1" applyFont="1" applyBorder="1" applyAlignment="1">
      <alignment horizontal="center" vertical="top" wrapText="1"/>
      <protection/>
    </xf>
    <xf numFmtId="167" fontId="7" fillId="0" borderId="61" xfId="56" applyNumberFormat="1" applyFont="1" applyBorder="1" applyAlignment="1">
      <alignment horizontal="center" vertical="top" wrapText="1"/>
      <protection/>
    </xf>
    <xf numFmtId="167" fontId="7" fillId="0" borderId="62" xfId="56" applyNumberFormat="1" applyFont="1" applyBorder="1" applyAlignment="1">
      <alignment horizontal="center" vertical="top" wrapText="1"/>
      <protection/>
    </xf>
    <xf numFmtId="0" fontId="2" fillId="0" borderId="60" xfId="56" applyFont="1" applyBorder="1" applyAlignment="1">
      <alignment horizontal="center" vertical="center" wrapText="1"/>
      <protection/>
    </xf>
    <xf numFmtId="167" fontId="2" fillId="0" borderId="60" xfId="56" applyNumberFormat="1" applyFont="1" applyBorder="1" applyAlignment="1">
      <alignment vertical="top" wrapText="1"/>
      <protection/>
    </xf>
    <xf numFmtId="0" fontId="0" fillId="0" borderId="63" xfId="56" applyBorder="1" applyAlignment="1">
      <alignment horizontal="center" vertical="center" wrapText="1"/>
      <protection/>
    </xf>
    <xf numFmtId="0" fontId="2" fillId="0" borderId="63" xfId="0" applyFont="1" applyBorder="1" applyAlignment="1">
      <alignment vertical="center" wrapText="1"/>
    </xf>
    <xf numFmtId="0" fontId="0" fillId="0" borderId="63" xfId="56" applyBorder="1" applyAlignment="1" quotePrefix="1">
      <alignment horizontal="center" vertical="center" wrapText="1"/>
      <protection/>
    </xf>
    <xf numFmtId="0" fontId="2" fillId="0" borderId="6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top" wrapText="1"/>
    </xf>
    <xf numFmtId="167" fontId="1" fillId="0" borderId="63" xfId="56" applyNumberFormat="1" applyFont="1" applyBorder="1" applyAlignment="1">
      <alignment horizontal="center" vertical="top" wrapText="1"/>
      <protection/>
    </xf>
    <xf numFmtId="0" fontId="64" fillId="0" borderId="0" xfId="0" applyFont="1" applyAlignment="1">
      <alignment/>
    </xf>
    <xf numFmtId="0" fontId="5" fillId="32" borderId="0" xfId="0" applyFont="1" applyFill="1" applyAlignment="1">
      <alignment horizontal="center"/>
    </xf>
    <xf numFmtId="167" fontId="5" fillId="32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167" fontId="0" fillId="32" borderId="0" xfId="0" applyNumberFormat="1" applyFill="1" applyAlignment="1">
      <alignment/>
    </xf>
    <xf numFmtId="167" fontId="24" fillId="32" borderId="14" xfId="0" applyNumberFormat="1" applyFont="1" applyFill="1" applyBorder="1" applyAlignment="1">
      <alignment horizontal="center" vertical="center" wrapText="1"/>
    </xf>
    <xf numFmtId="167" fontId="24" fillId="32" borderId="11" xfId="0" applyNumberFormat="1" applyFont="1" applyFill="1" applyBorder="1" applyAlignment="1">
      <alignment horizontal="center" vertical="center" wrapText="1"/>
    </xf>
    <xf numFmtId="0" fontId="24" fillId="32" borderId="26" xfId="0" applyFont="1" applyFill="1" applyBorder="1" applyAlignment="1">
      <alignment vertical="center" wrapText="1"/>
    </xf>
    <xf numFmtId="3" fontId="4" fillId="32" borderId="14" xfId="0" applyNumberFormat="1" applyFont="1" applyFill="1" applyBorder="1" applyAlignment="1">
      <alignment horizontal="right" vertical="center" wrapText="1" indent="1"/>
    </xf>
    <xf numFmtId="3" fontId="4" fillId="32" borderId="18" xfId="0" applyNumberFormat="1" applyFont="1" applyFill="1" applyBorder="1" applyAlignment="1">
      <alignment horizontal="right" vertical="center" wrapText="1" indent="1"/>
    </xf>
    <xf numFmtId="0" fontId="0" fillId="32" borderId="18" xfId="0" applyFill="1" applyBorder="1" applyAlignment="1">
      <alignment/>
    </xf>
    <xf numFmtId="0" fontId="24" fillId="32" borderId="24" xfId="0" applyFont="1" applyFill="1" applyBorder="1" applyAlignment="1">
      <alignment vertical="center" wrapText="1"/>
    </xf>
    <xf numFmtId="3" fontId="0" fillId="32" borderId="18" xfId="0" applyNumberFormat="1" applyFill="1" applyBorder="1" applyAlignment="1">
      <alignment horizontal="right" vertical="center" indent="1"/>
    </xf>
    <xf numFmtId="0" fontId="2" fillId="32" borderId="26" xfId="0" applyFont="1" applyFill="1" applyBorder="1" applyAlignment="1">
      <alignment vertical="center" wrapText="1"/>
    </xf>
    <xf numFmtId="0" fontId="2" fillId="32" borderId="27" xfId="0" applyFont="1" applyFill="1" applyBorder="1" applyAlignment="1">
      <alignment vertical="center" wrapText="1"/>
    </xf>
    <xf numFmtId="0" fontId="2" fillId="32" borderId="18" xfId="0" applyFont="1" applyFill="1" applyBorder="1" applyAlignment="1">
      <alignment vertical="center" wrapText="1"/>
    </xf>
    <xf numFmtId="0" fontId="1" fillId="32" borderId="14" xfId="0" applyFont="1" applyFill="1" applyBorder="1" applyAlignment="1">
      <alignment horizontal="justify" vertical="center" wrapText="1"/>
    </xf>
    <xf numFmtId="3" fontId="7" fillId="32" borderId="11" xfId="0" applyNumberFormat="1" applyFont="1" applyFill="1" applyBorder="1" applyAlignment="1">
      <alignment horizontal="right" vertical="center" wrapText="1" indent="1"/>
    </xf>
    <xf numFmtId="3" fontId="7" fillId="32" borderId="18" xfId="0" applyNumberFormat="1" applyFont="1" applyFill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/>
    </xf>
    <xf numFmtId="0" fontId="13" fillId="0" borderId="25" xfId="0" applyFont="1" applyBorder="1" applyAlignment="1">
      <alignment horizontal="left" vertical="top" wrapText="1" indent="1"/>
    </xf>
    <xf numFmtId="0" fontId="13" fillId="0" borderId="0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vertical="top" wrapText="1"/>
    </xf>
    <xf numFmtId="0" fontId="15" fillId="0" borderId="55" xfId="0" applyFont="1" applyBorder="1" applyAlignment="1">
      <alignment vertical="top" wrapText="1"/>
    </xf>
    <xf numFmtId="0" fontId="14" fillId="0" borderId="22" xfId="0" applyFont="1" applyBorder="1" applyAlignment="1">
      <alignment horizontal="left" vertical="top" wrapText="1"/>
    </xf>
    <xf numFmtId="0" fontId="15" fillId="0" borderId="64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 indent="2"/>
    </xf>
    <xf numFmtId="0" fontId="4" fillId="0" borderId="2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5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15" fillId="0" borderId="25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24" xfId="0" applyFont="1" applyBorder="1" applyAlignment="1">
      <alignment vertical="top" wrapText="1"/>
    </xf>
    <xf numFmtId="0" fontId="15" fillId="0" borderId="43" xfId="0" applyFont="1" applyBorder="1" applyAlignment="1">
      <alignment vertical="top" wrapText="1"/>
    </xf>
    <xf numFmtId="0" fontId="15" fillId="0" borderId="24" xfId="0" applyFont="1" applyBorder="1" applyAlignment="1">
      <alignment horizontal="justify" vertical="top" wrapText="1"/>
    </xf>
    <xf numFmtId="0" fontId="15" fillId="0" borderId="43" xfId="0" applyFont="1" applyBorder="1" applyAlignment="1">
      <alignment horizontal="justify" vertical="top" wrapText="1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0" xfId="0" applyFont="1" applyBorder="1" applyAlignment="1">
      <alignment horizontal="left" vertical="top" wrapText="1" indent="1"/>
    </xf>
    <xf numFmtId="0" fontId="40" fillId="0" borderId="0" xfId="0" applyFont="1" applyAlignment="1">
      <alignment horizontal="center" vertical="center"/>
    </xf>
    <xf numFmtId="167" fontId="40" fillId="0" borderId="0" xfId="0" applyNumberFormat="1" applyFont="1" applyAlignment="1">
      <alignment horizontal="center" vertical="center"/>
    </xf>
    <xf numFmtId="0" fontId="43" fillId="0" borderId="0" xfId="0" applyFont="1" applyBorder="1" applyAlignment="1">
      <alignment horizontal="right"/>
    </xf>
    <xf numFmtId="167" fontId="45" fillId="0" borderId="24" xfId="0" applyNumberFormat="1" applyFont="1" applyBorder="1" applyAlignment="1">
      <alignment horizontal="center"/>
    </xf>
    <xf numFmtId="167" fontId="45" fillId="0" borderId="37" xfId="0" applyNumberFormat="1" applyFont="1" applyBorder="1" applyAlignment="1">
      <alignment horizontal="center"/>
    </xf>
    <xf numFmtId="167" fontId="45" fillId="0" borderId="22" xfId="0" applyNumberFormat="1" applyFont="1" applyBorder="1" applyAlignment="1">
      <alignment horizontal="center" vertical="center" wrapText="1"/>
    </xf>
    <xf numFmtId="167" fontId="45" fillId="0" borderId="12" xfId="0" applyNumberFormat="1" applyFont="1" applyBorder="1" applyAlignment="1">
      <alignment horizontal="center" vertical="center" wrapText="1"/>
    </xf>
    <xf numFmtId="167" fontId="45" fillId="0" borderId="59" xfId="0" applyNumberFormat="1" applyFont="1" applyBorder="1" applyAlignment="1">
      <alignment horizontal="center" vertical="center" wrapText="1"/>
    </xf>
    <xf numFmtId="167" fontId="45" fillId="0" borderId="11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67" fontId="45" fillId="0" borderId="24" xfId="0" applyNumberFormat="1" applyFont="1" applyBorder="1" applyAlignment="1">
      <alignment horizontal="center" vertical="center" wrapText="1"/>
    </xf>
    <xf numFmtId="167" fontId="45" fillId="0" borderId="37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167" fontId="45" fillId="0" borderId="43" xfId="0" applyNumberFormat="1" applyFont="1" applyBorder="1" applyAlignment="1">
      <alignment horizontal="center" vertical="center" wrapText="1"/>
    </xf>
    <xf numFmtId="167" fontId="7" fillId="0" borderId="24" xfId="0" applyNumberFormat="1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167" fontId="7" fillId="0" borderId="43" xfId="0" applyNumberFormat="1" applyFont="1" applyBorder="1" applyAlignment="1">
      <alignment horizontal="center"/>
    </xf>
    <xf numFmtId="167" fontId="7" fillId="0" borderId="24" xfId="0" applyNumberFormat="1" applyFont="1" applyBorder="1" applyAlignment="1">
      <alignment horizontal="center" vertical="center" wrapText="1"/>
    </xf>
    <xf numFmtId="167" fontId="7" fillId="0" borderId="43" xfId="0" applyNumberFormat="1" applyFont="1" applyBorder="1" applyAlignment="1">
      <alignment horizontal="center" vertical="center" wrapText="1"/>
    </xf>
    <xf numFmtId="167" fontId="7" fillId="0" borderId="37" xfId="0" applyNumberFormat="1" applyFont="1" applyBorder="1" applyAlignment="1">
      <alignment horizontal="center" vertical="center" wrapText="1"/>
    </xf>
    <xf numFmtId="167" fontId="7" fillId="0" borderId="22" xfId="0" applyNumberFormat="1" applyFont="1" applyBorder="1" applyAlignment="1">
      <alignment horizontal="center" vertical="center" wrapText="1"/>
    </xf>
    <xf numFmtId="167" fontId="7" fillId="0" borderId="12" xfId="0" applyNumberFormat="1" applyFont="1" applyBorder="1" applyAlignment="1">
      <alignment horizontal="center" vertical="center" wrapText="1"/>
    </xf>
    <xf numFmtId="167" fontId="7" fillId="0" borderId="59" xfId="0" applyNumberFormat="1" applyFont="1" applyBorder="1" applyAlignment="1">
      <alignment horizontal="center" vertical="center" wrapText="1"/>
    </xf>
    <xf numFmtId="167" fontId="7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/>
    </xf>
    <xf numFmtId="167" fontId="7" fillId="0" borderId="25" xfId="0" applyNumberFormat="1" applyFont="1" applyBorder="1" applyAlignment="1">
      <alignment horizontal="center" vertical="center" wrapText="1"/>
    </xf>
    <xf numFmtId="167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167" fontId="7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7" fontId="7" fillId="0" borderId="64" xfId="0" applyNumberFormat="1" applyFont="1" applyBorder="1" applyAlignment="1">
      <alignment horizontal="center" vertical="center" wrapText="1"/>
    </xf>
    <xf numFmtId="167" fontId="7" fillId="0" borderId="36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0" fontId="50" fillId="0" borderId="16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67" fontId="7" fillId="0" borderId="24" xfId="0" applyNumberFormat="1" applyFont="1" applyBorder="1" applyAlignment="1">
      <alignment horizontal="center" vertical="center"/>
    </xf>
    <xf numFmtId="167" fontId="7" fillId="0" borderId="3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67" fontId="7" fillId="0" borderId="4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64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167" fontId="1" fillId="0" borderId="22" xfId="0" applyNumberFormat="1" applyFont="1" applyBorder="1" applyAlignment="1">
      <alignment horizontal="center" vertical="center" wrapText="1"/>
    </xf>
    <xf numFmtId="167" fontId="1" fillId="0" borderId="12" xfId="0" applyNumberFormat="1" applyFont="1" applyBorder="1" applyAlignment="1">
      <alignment horizontal="center" vertical="center" wrapText="1"/>
    </xf>
    <xf numFmtId="167" fontId="1" fillId="0" borderId="25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167" fontId="1" fillId="0" borderId="59" xfId="0" applyNumberFormat="1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 wrapText="1"/>
    </xf>
    <xf numFmtId="167" fontId="1" fillId="0" borderId="24" xfId="0" applyNumberFormat="1" applyFont="1" applyBorder="1" applyAlignment="1">
      <alignment horizontal="center"/>
    </xf>
    <xf numFmtId="167" fontId="1" fillId="0" borderId="37" xfId="0" applyNumberFormat="1" applyFont="1" applyBorder="1" applyAlignment="1">
      <alignment horizontal="center"/>
    </xf>
    <xf numFmtId="0" fontId="52" fillId="0" borderId="2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67" fontId="1" fillId="0" borderId="64" xfId="0" applyNumberFormat="1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67" fontId="1" fillId="0" borderId="43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left" vertical="center" wrapText="1"/>
    </xf>
    <xf numFmtId="3" fontId="36" fillId="0" borderId="38" xfId="0" applyNumberFormat="1" applyFont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1" fillId="0" borderId="6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" fontId="19" fillId="0" borderId="50" xfId="0" applyNumberFormat="1" applyFont="1" applyBorder="1" applyAlignment="1">
      <alignment horizontal="center" vertical="center"/>
    </xf>
    <xf numFmtId="3" fontId="19" fillId="0" borderId="50" xfId="0" applyNumberFormat="1" applyFont="1" applyFill="1" applyBorder="1" applyAlignment="1">
      <alignment horizontal="center" vertical="center"/>
    </xf>
    <xf numFmtId="167" fontId="1" fillId="0" borderId="65" xfId="0" applyNumberFormat="1" applyFont="1" applyBorder="1" applyAlignment="1">
      <alignment horizontal="center" vertical="center" wrapText="1"/>
    </xf>
    <xf numFmtId="167" fontId="1" fillId="0" borderId="54" xfId="0" applyNumberFormat="1" applyFont="1" applyBorder="1" applyAlignment="1">
      <alignment horizontal="center" vertical="center" wrapText="1"/>
    </xf>
    <xf numFmtId="167" fontId="1" fillId="0" borderId="34" xfId="0" applyNumberFormat="1" applyFont="1" applyBorder="1" applyAlignment="1">
      <alignment horizontal="center" vertical="center" wrapText="1"/>
    </xf>
    <xf numFmtId="167" fontId="1" fillId="0" borderId="66" xfId="0" applyNumberFormat="1" applyFont="1" applyBorder="1" applyAlignment="1">
      <alignment horizontal="center" vertical="center" wrapText="1"/>
    </xf>
    <xf numFmtId="167" fontId="1" fillId="0" borderId="35" xfId="0" applyNumberFormat="1" applyFont="1" applyBorder="1" applyAlignment="1">
      <alignment horizontal="center" vertical="center" wrapText="1"/>
    </xf>
    <xf numFmtId="167" fontId="1" fillId="0" borderId="67" xfId="0" applyNumberFormat="1" applyFont="1" applyBorder="1" applyAlignment="1">
      <alignment horizontal="center" vertical="center" wrapText="1"/>
    </xf>
    <xf numFmtId="167" fontId="1" fillId="0" borderId="68" xfId="0" applyNumberFormat="1" applyFont="1" applyBorder="1" applyAlignment="1">
      <alignment horizontal="center" vertical="center" wrapText="1"/>
    </xf>
    <xf numFmtId="167" fontId="1" fillId="0" borderId="69" xfId="0" applyNumberFormat="1" applyFont="1" applyBorder="1" applyAlignment="1">
      <alignment horizontal="center" vertical="center" wrapText="1"/>
    </xf>
    <xf numFmtId="167" fontId="1" fillId="0" borderId="65" xfId="0" applyNumberFormat="1" applyFont="1" applyFill="1" applyBorder="1" applyAlignment="1">
      <alignment horizontal="center" vertical="center" wrapText="1"/>
    </xf>
    <xf numFmtId="167" fontId="1" fillId="0" borderId="54" xfId="0" applyNumberFormat="1" applyFont="1" applyFill="1" applyBorder="1" applyAlignment="1">
      <alignment horizontal="center" vertical="center" wrapText="1"/>
    </xf>
    <xf numFmtId="167" fontId="1" fillId="0" borderId="34" xfId="0" applyNumberFormat="1" applyFont="1" applyFill="1" applyBorder="1" applyAlignment="1">
      <alignment horizontal="center" vertical="center" wrapText="1"/>
    </xf>
    <xf numFmtId="167" fontId="1" fillId="0" borderId="66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7" fontId="1" fillId="0" borderId="35" xfId="0" applyNumberFormat="1" applyFont="1" applyFill="1" applyBorder="1" applyAlignment="1">
      <alignment horizontal="center" vertical="center" wrapText="1"/>
    </xf>
    <xf numFmtId="167" fontId="1" fillId="0" borderId="67" xfId="0" applyNumberFormat="1" applyFont="1" applyFill="1" applyBorder="1" applyAlignment="1">
      <alignment horizontal="center" vertical="center" wrapText="1"/>
    </xf>
    <xf numFmtId="167" fontId="1" fillId="0" borderId="68" xfId="0" applyNumberFormat="1" applyFont="1" applyFill="1" applyBorder="1" applyAlignment="1">
      <alignment horizontal="center" vertical="center" wrapText="1"/>
    </xf>
    <xf numFmtId="167" fontId="1" fillId="0" borderId="69" xfId="0" applyNumberFormat="1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2" fillId="0" borderId="66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1" fillId="0" borderId="50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167" fontId="1" fillId="0" borderId="50" xfId="0" applyNumberFormat="1" applyFont="1" applyBorder="1" applyAlignment="1">
      <alignment horizontal="center" vertical="center" wrapText="1"/>
    </xf>
    <xf numFmtId="0" fontId="1" fillId="0" borderId="71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71" xfId="0" applyFont="1" applyFill="1" applyBorder="1" applyAlignment="1">
      <alignment horizontal="left"/>
    </xf>
    <xf numFmtId="0" fontId="1" fillId="0" borderId="6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2" fillId="0" borderId="67" xfId="0" applyFont="1" applyFill="1" applyBorder="1" applyAlignment="1">
      <alignment horizontal="left" vertical="center" wrapText="1" indent="1"/>
    </xf>
    <xf numFmtId="0" fontId="0" fillId="0" borderId="68" xfId="0" applyFont="1" applyFill="1" applyBorder="1" applyAlignment="1">
      <alignment horizontal="left" vertical="center" wrapText="1" indent="1"/>
    </xf>
    <xf numFmtId="0" fontId="2" fillId="0" borderId="66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24" fillId="0" borderId="2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right"/>
    </xf>
    <xf numFmtId="0" fontId="7" fillId="0" borderId="2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4" fillId="0" borderId="36" xfId="0" applyFont="1" applyBorder="1" applyAlignment="1">
      <alignment horizontal="right"/>
    </xf>
    <xf numFmtId="0" fontId="1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3" fillId="0" borderId="36" xfId="0" applyFont="1" applyFill="1" applyBorder="1" applyAlignment="1">
      <alignment horizontal="right" vertical="top" wrapText="1"/>
    </xf>
    <xf numFmtId="0" fontId="5" fillId="0" borderId="0" xfId="56" applyFont="1" applyAlignment="1">
      <alignment horizontal="center"/>
      <protection/>
    </xf>
    <xf numFmtId="0" fontId="1" fillId="0" borderId="63" xfId="56" applyFont="1" applyBorder="1" applyAlignment="1">
      <alignment horizontal="center" vertical="center" wrapText="1"/>
      <protection/>
    </xf>
    <xf numFmtId="0" fontId="2" fillId="0" borderId="62" xfId="56" applyFont="1" applyBorder="1" applyAlignment="1">
      <alignment horizontal="center" vertical="center" wrapText="1"/>
      <protection/>
    </xf>
    <xf numFmtId="0" fontId="0" fillId="0" borderId="63" xfId="56" applyBorder="1" applyAlignment="1">
      <alignment horizontal="center" vertical="center" wrapText="1"/>
      <protection/>
    </xf>
    <xf numFmtId="167" fontId="2" fillId="0" borderId="62" xfId="56" applyNumberFormat="1" applyFont="1" applyBorder="1" applyAlignment="1">
      <alignment horizontal="center" vertical="center" wrapText="1"/>
      <protection/>
    </xf>
    <xf numFmtId="0" fontId="5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right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167" fontId="7" fillId="32" borderId="24" xfId="0" applyNumberFormat="1" applyFont="1" applyFill="1" applyBorder="1" applyAlignment="1">
      <alignment horizontal="center" vertical="top" wrapText="1"/>
    </xf>
    <xf numFmtId="167" fontId="7" fillId="32" borderId="43" xfId="0" applyNumberFormat="1" applyFont="1" applyFill="1" applyBorder="1" applyAlignment="1">
      <alignment horizontal="center" vertical="top" wrapText="1"/>
    </xf>
    <xf numFmtId="167" fontId="7" fillId="32" borderId="37" xfId="0" applyNumberFormat="1" applyFont="1" applyFill="1" applyBorder="1" applyAlignment="1">
      <alignment horizontal="center" vertical="top" wrapText="1"/>
    </xf>
    <xf numFmtId="167" fontId="7" fillId="32" borderId="22" xfId="0" applyNumberFormat="1" applyFont="1" applyFill="1" applyBorder="1" applyAlignment="1">
      <alignment horizontal="center" vertical="center" wrapText="1"/>
    </xf>
    <xf numFmtId="167" fontId="7" fillId="32" borderId="12" xfId="0" applyNumberFormat="1" applyFont="1" applyFill="1" applyBorder="1" applyAlignment="1">
      <alignment horizontal="center" vertical="center" wrapText="1"/>
    </xf>
    <xf numFmtId="167" fontId="7" fillId="32" borderId="25" xfId="0" applyNumberFormat="1" applyFont="1" applyFill="1" applyBorder="1" applyAlignment="1">
      <alignment horizontal="center" vertical="center" wrapText="1"/>
    </xf>
    <xf numFmtId="167" fontId="7" fillId="32" borderId="10" xfId="0" applyNumberFormat="1" applyFont="1" applyFill="1" applyBorder="1" applyAlignment="1">
      <alignment horizontal="center" vertical="center" wrapText="1"/>
    </xf>
    <xf numFmtId="167" fontId="7" fillId="32" borderId="59" xfId="0" applyNumberFormat="1" applyFont="1" applyFill="1" applyBorder="1" applyAlignment="1">
      <alignment horizontal="center" vertical="center" wrapText="1"/>
    </xf>
    <xf numFmtId="167" fontId="7" fillId="32" borderId="11" xfId="0" applyNumberFormat="1" applyFont="1" applyFill="1" applyBorder="1" applyAlignment="1">
      <alignment horizontal="center" vertical="center" wrapText="1"/>
    </xf>
    <xf numFmtId="167" fontId="7" fillId="32" borderId="64" xfId="0" applyNumberFormat="1" applyFont="1" applyFill="1" applyBorder="1" applyAlignment="1">
      <alignment horizontal="center" vertical="center" wrapText="1"/>
    </xf>
    <xf numFmtId="167" fontId="7" fillId="32" borderId="0" xfId="0" applyNumberFormat="1" applyFont="1" applyFill="1" applyBorder="1" applyAlignment="1">
      <alignment horizontal="center" vertical="top" wrapText="1"/>
    </xf>
    <xf numFmtId="0" fontId="18" fillId="32" borderId="0" xfId="0" applyFont="1" applyFill="1" applyAlignment="1">
      <alignment horizontal="left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167" fontId="7" fillId="32" borderId="16" xfId="0" applyNumberFormat="1" applyFont="1" applyFill="1" applyBorder="1" applyAlignment="1">
      <alignment horizontal="center" vertical="center" wrapText="1"/>
    </xf>
    <xf numFmtId="167" fontId="7" fillId="32" borderId="19" xfId="0" applyNumberFormat="1" applyFont="1" applyFill="1" applyBorder="1" applyAlignment="1">
      <alignment horizontal="center" vertical="center" wrapText="1"/>
    </xf>
    <xf numFmtId="167" fontId="7" fillId="32" borderId="14" xfId="0" applyNumberFormat="1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59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view="pageBreakPreview" zoomScale="95" zoomScaleSheetLayoutView="95" zoomScalePageLayoutView="0" workbookViewId="0" topLeftCell="A67">
      <selection activeCell="A1" sqref="A1:D1"/>
    </sheetView>
  </sheetViews>
  <sheetFormatPr defaultColWidth="9.140625" defaultRowHeight="12.75"/>
  <cols>
    <col min="1" max="1" width="74.57421875" style="0" customWidth="1"/>
    <col min="2" max="2" width="13.28125" style="0" customWidth="1"/>
    <col min="3" max="3" width="15.00390625" style="9" customWidth="1"/>
    <col min="4" max="5" width="14.140625" style="9" customWidth="1"/>
    <col min="6" max="6" width="11.57421875" style="0" customWidth="1"/>
  </cols>
  <sheetData>
    <row r="1" spans="1:6" ht="12.75">
      <c r="A1" s="649" t="s">
        <v>591</v>
      </c>
      <c r="B1" s="649"/>
      <c r="C1" s="649"/>
      <c r="D1" s="649"/>
      <c r="E1" s="8"/>
      <c r="F1" s="66"/>
    </row>
    <row r="2" spans="1:5" ht="8.25" customHeight="1">
      <c r="A2" s="3"/>
      <c r="B2" s="1"/>
      <c r="C2" s="16"/>
      <c r="D2" s="16"/>
      <c r="E2" s="16"/>
    </row>
    <row r="3" spans="1:6" ht="30" customHeight="1">
      <c r="A3" s="650" t="s">
        <v>149</v>
      </c>
      <c r="B3" s="651"/>
      <c r="C3" s="651"/>
      <c r="D3" s="651"/>
      <c r="E3" s="310"/>
      <c r="F3" s="4"/>
    </row>
    <row r="4" spans="1:5" ht="7.5" customHeight="1">
      <c r="A4" s="3"/>
      <c r="B4" s="1"/>
      <c r="C4" s="16"/>
      <c r="D4" s="16"/>
      <c r="E4" s="16"/>
    </row>
    <row r="5" spans="1:5" ht="13.5" thickBot="1">
      <c r="A5" s="5"/>
      <c r="B5" s="624" t="s">
        <v>117</v>
      </c>
      <c r="C5" s="624"/>
      <c r="D5" s="624"/>
      <c r="E5" s="624"/>
    </row>
    <row r="6" spans="1:5" ht="24.75" thickBot="1">
      <c r="A6" s="652" t="s">
        <v>23</v>
      </c>
      <c r="B6" s="653"/>
      <c r="C6" s="250"/>
      <c r="D6" s="251" t="s">
        <v>40</v>
      </c>
      <c r="E6" s="251" t="s">
        <v>383</v>
      </c>
    </row>
    <row r="7" spans="1:5" ht="12.75">
      <c r="A7" s="248" t="s">
        <v>356</v>
      </c>
      <c r="B7" s="249"/>
      <c r="C7" s="234"/>
      <c r="D7" s="234"/>
      <c r="E7" s="314"/>
    </row>
    <row r="8" spans="1:5" ht="12.75">
      <c r="A8" s="235" t="s">
        <v>359</v>
      </c>
      <c r="B8" s="229" t="s">
        <v>118</v>
      </c>
      <c r="C8" s="75" t="s">
        <v>118</v>
      </c>
      <c r="D8" s="236"/>
      <c r="E8" s="315"/>
    </row>
    <row r="9" spans="1:5" ht="12.75">
      <c r="A9" s="625" t="s">
        <v>88</v>
      </c>
      <c r="B9" s="626"/>
      <c r="C9" s="17">
        <v>196711000</v>
      </c>
      <c r="D9" s="17">
        <v>196711</v>
      </c>
      <c r="E9" s="247">
        <v>196711</v>
      </c>
    </row>
    <row r="10" spans="1:5" ht="12.75" customHeight="1">
      <c r="A10" s="625" t="s">
        <v>89</v>
      </c>
      <c r="B10" s="626"/>
      <c r="C10" s="17">
        <v>29492125</v>
      </c>
      <c r="D10" s="17">
        <v>5476</v>
      </c>
      <c r="E10" s="247">
        <v>5476</v>
      </c>
    </row>
    <row r="11" spans="1:5" ht="12.75" customHeight="1">
      <c r="A11" s="625" t="s">
        <v>90</v>
      </c>
      <c r="B11" s="626"/>
      <c r="C11" s="17">
        <v>5476253</v>
      </c>
      <c r="D11" s="17"/>
      <c r="E11" s="247"/>
    </row>
    <row r="12" spans="1:5" ht="12.75" customHeight="1">
      <c r="A12" s="237" t="s">
        <v>91</v>
      </c>
      <c r="B12" s="65"/>
      <c r="C12" s="17">
        <v>62240000</v>
      </c>
      <c r="D12" s="17">
        <v>62240</v>
      </c>
      <c r="E12" s="247">
        <v>62240</v>
      </c>
    </row>
    <row r="13" spans="1:5" ht="12.75" customHeight="1">
      <c r="A13" s="237" t="s">
        <v>92</v>
      </c>
      <c r="B13" s="65"/>
      <c r="C13" s="17">
        <v>100000</v>
      </c>
      <c r="D13" s="17">
        <v>100</v>
      </c>
      <c r="E13" s="247">
        <v>100</v>
      </c>
    </row>
    <row r="14" spans="1:5" ht="12.75" customHeight="1">
      <c r="A14" s="237" t="s">
        <v>93</v>
      </c>
      <c r="B14" s="65"/>
      <c r="C14" s="17">
        <v>32733200</v>
      </c>
      <c r="D14" s="17">
        <v>32733</v>
      </c>
      <c r="E14" s="247">
        <v>32733</v>
      </c>
    </row>
    <row r="15" spans="1:5" ht="12.75" customHeight="1">
      <c r="A15" s="237" t="s">
        <v>94</v>
      </c>
      <c r="B15" s="65"/>
      <c r="C15" s="17">
        <v>56127600</v>
      </c>
      <c r="D15" s="17">
        <v>0</v>
      </c>
      <c r="E15" s="247">
        <v>0</v>
      </c>
    </row>
    <row r="16" spans="1:5" ht="12.75" customHeight="1">
      <c r="A16" s="625" t="s">
        <v>90</v>
      </c>
      <c r="B16" s="626"/>
      <c r="C16" s="17">
        <v>0</v>
      </c>
      <c r="D16" s="17"/>
      <c r="E16" s="247"/>
    </row>
    <row r="17" spans="1:5" ht="12.75" customHeight="1">
      <c r="A17" s="237" t="s">
        <v>95</v>
      </c>
      <c r="B17" s="65"/>
      <c r="C17" s="17">
        <v>1356600</v>
      </c>
      <c r="D17" s="17">
        <v>0</v>
      </c>
      <c r="E17" s="247">
        <v>0</v>
      </c>
    </row>
    <row r="18" spans="1:5" ht="12.75" customHeight="1">
      <c r="A18" s="625" t="s">
        <v>90</v>
      </c>
      <c r="B18" s="626"/>
      <c r="C18" s="17">
        <v>0</v>
      </c>
      <c r="D18" s="17"/>
      <c r="E18" s="247"/>
    </row>
    <row r="19" spans="1:5" ht="12.75" customHeight="1">
      <c r="A19" s="237" t="s">
        <v>96</v>
      </c>
      <c r="B19" s="65"/>
      <c r="C19" s="17">
        <v>3813000</v>
      </c>
      <c r="D19" s="17">
        <v>0</v>
      </c>
      <c r="E19" s="247">
        <v>0</v>
      </c>
    </row>
    <row r="20" spans="1:5" ht="12.75" customHeight="1">
      <c r="A20" s="625" t="s">
        <v>90</v>
      </c>
      <c r="B20" s="626"/>
      <c r="C20" s="17">
        <v>0</v>
      </c>
      <c r="D20" s="17"/>
      <c r="E20" s="247"/>
    </row>
    <row r="21" spans="1:5" ht="12.75" customHeight="1">
      <c r="A21" s="237" t="s">
        <v>97</v>
      </c>
      <c r="B21" s="67">
        <f>SUM(C10-C11+C15+C17+C19)</f>
        <v>85313072</v>
      </c>
      <c r="C21" s="17"/>
      <c r="D21" s="17"/>
      <c r="E21" s="247"/>
    </row>
    <row r="22" spans="1:5" ht="12.75" customHeight="1">
      <c r="A22" s="237" t="s">
        <v>399</v>
      </c>
      <c r="B22" s="67"/>
      <c r="C22" s="17">
        <v>2132711</v>
      </c>
      <c r="D22" s="17"/>
      <c r="E22" s="247">
        <v>2133</v>
      </c>
    </row>
    <row r="23" spans="1:5" ht="12.75" customHeight="1">
      <c r="A23" s="238" t="s">
        <v>461</v>
      </c>
      <c r="B23" s="68"/>
      <c r="C23" s="18">
        <f>C9+C11+C12+C13+C14+C16+C18+C20</f>
        <v>297260453</v>
      </c>
      <c r="D23" s="17"/>
      <c r="E23" s="322">
        <f>SUM(E9:E22)</f>
        <v>299393</v>
      </c>
    </row>
    <row r="24" spans="1:5" s="69" customFormat="1" ht="12.75" customHeight="1">
      <c r="A24" s="237" t="s">
        <v>462</v>
      </c>
      <c r="B24" s="65"/>
      <c r="C24" s="17">
        <v>320286300</v>
      </c>
      <c r="D24" s="17">
        <v>315494</v>
      </c>
      <c r="E24" s="247">
        <v>320286</v>
      </c>
    </row>
    <row r="25" spans="1:5" s="69" customFormat="1" ht="12.75" customHeight="1">
      <c r="A25" s="237" t="s">
        <v>98</v>
      </c>
      <c r="B25" s="65"/>
      <c r="C25" s="17"/>
      <c r="D25" s="17"/>
      <c r="E25" s="247"/>
    </row>
    <row r="26" spans="1:5" s="69" customFormat="1" ht="12.75" customHeight="1">
      <c r="A26" s="237" t="s">
        <v>463</v>
      </c>
      <c r="B26" s="65"/>
      <c r="C26" s="17">
        <v>45990000</v>
      </c>
      <c r="D26" s="17">
        <v>45523</v>
      </c>
      <c r="E26" s="247">
        <v>45990</v>
      </c>
    </row>
    <row r="27" spans="1:5" s="69" customFormat="1" ht="12.75" customHeight="1">
      <c r="A27" s="237" t="s">
        <v>464</v>
      </c>
      <c r="B27" s="65"/>
      <c r="C27" s="17">
        <v>6338400</v>
      </c>
      <c r="D27" s="17">
        <v>6444</v>
      </c>
      <c r="E27" s="247">
        <v>6338</v>
      </c>
    </row>
    <row r="28" spans="1:5" s="69" customFormat="1" ht="12.75" customHeight="1">
      <c r="A28" s="237" t="s">
        <v>99</v>
      </c>
      <c r="B28" s="65"/>
      <c r="C28" s="17"/>
      <c r="D28" s="17"/>
      <c r="E28" s="247" t="s">
        <v>486</v>
      </c>
    </row>
    <row r="29" spans="1:5" s="69" customFormat="1" ht="12.75" customHeight="1">
      <c r="A29" s="237" t="s">
        <v>465</v>
      </c>
      <c r="B29" s="65"/>
      <c r="C29" s="17">
        <v>6422000</v>
      </c>
      <c r="D29" s="17"/>
      <c r="E29" s="247">
        <v>6422</v>
      </c>
    </row>
    <row r="30" spans="1:5" s="69" customFormat="1" ht="12.75" customHeight="1">
      <c r="A30" s="238" t="s">
        <v>466</v>
      </c>
      <c r="B30" s="65"/>
      <c r="C30" s="18">
        <f>SUM(C24:C29)</f>
        <v>379036700</v>
      </c>
      <c r="D30" s="17"/>
      <c r="E30" s="322">
        <f>SUM(E24:E29)</f>
        <v>379036</v>
      </c>
    </row>
    <row r="31" spans="1:5" s="69" customFormat="1" ht="12.75" customHeight="1">
      <c r="A31" s="237" t="s">
        <v>467</v>
      </c>
      <c r="B31" s="65"/>
      <c r="C31" s="70">
        <v>99389875</v>
      </c>
      <c r="D31" s="17">
        <v>78588</v>
      </c>
      <c r="E31" s="247">
        <v>99390</v>
      </c>
    </row>
    <row r="32" spans="1:5" s="69" customFormat="1" ht="12.75" customHeight="1">
      <c r="A32" s="237" t="s">
        <v>468</v>
      </c>
      <c r="B32" s="65"/>
      <c r="C32" s="17">
        <v>177651850</v>
      </c>
      <c r="D32" s="17">
        <v>177652</v>
      </c>
      <c r="E32" s="247">
        <v>177652</v>
      </c>
    </row>
    <row r="33" spans="1:5" s="69" customFormat="1" ht="12.75" customHeight="1">
      <c r="A33" s="237" t="s">
        <v>469</v>
      </c>
      <c r="B33" s="65"/>
      <c r="C33" s="17">
        <v>151443708</v>
      </c>
      <c r="D33" s="17">
        <v>153891</v>
      </c>
      <c r="E33" s="247">
        <v>151444</v>
      </c>
    </row>
    <row r="34" spans="1:5" s="69" customFormat="1" ht="12.75" customHeight="1">
      <c r="A34" s="237" t="s">
        <v>100</v>
      </c>
      <c r="B34" s="71">
        <f>13299255+10100700</f>
        <v>23399955</v>
      </c>
      <c r="C34" s="17"/>
      <c r="D34" s="17"/>
      <c r="E34" s="247"/>
    </row>
    <row r="35" spans="1:5" s="69" customFormat="1" ht="12.75" customHeight="1">
      <c r="A35" s="237" t="s">
        <v>101</v>
      </c>
      <c r="B35" s="71">
        <f>13299255+7398000</f>
        <v>20697255</v>
      </c>
      <c r="C35" s="17"/>
      <c r="D35" s="17"/>
      <c r="E35" s="247"/>
    </row>
    <row r="36" spans="1:5" s="69" customFormat="1" ht="12.75" customHeight="1">
      <c r="A36" s="237" t="s">
        <v>102</v>
      </c>
      <c r="B36" s="71">
        <v>30630690</v>
      </c>
      <c r="C36" s="17"/>
      <c r="D36" s="17"/>
      <c r="E36" s="247"/>
    </row>
    <row r="37" spans="1:5" s="69" customFormat="1" ht="12.75" customHeight="1">
      <c r="A37" s="237" t="s">
        <v>103</v>
      </c>
      <c r="B37" s="71">
        <v>7917000</v>
      </c>
      <c r="C37" s="17"/>
      <c r="D37" s="17"/>
      <c r="E37" s="247"/>
    </row>
    <row r="38" spans="1:5" s="69" customFormat="1" ht="12.75" customHeight="1">
      <c r="A38" s="237" t="s">
        <v>104</v>
      </c>
      <c r="B38" s="71">
        <v>2500000</v>
      </c>
      <c r="C38" s="17"/>
      <c r="D38" s="17"/>
      <c r="E38" s="247"/>
    </row>
    <row r="39" spans="1:5" s="69" customFormat="1" ht="12.75" customHeight="1">
      <c r="A39" s="237" t="s">
        <v>105</v>
      </c>
      <c r="B39" s="71">
        <v>9973500</v>
      </c>
      <c r="C39" s="17"/>
      <c r="D39" s="17"/>
      <c r="E39" s="247"/>
    </row>
    <row r="40" spans="1:5" s="69" customFormat="1" ht="12.75" customHeight="1">
      <c r="A40" s="237" t="s">
        <v>106</v>
      </c>
      <c r="B40" s="71">
        <v>5500000</v>
      </c>
      <c r="C40" s="17"/>
      <c r="D40" s="17"/>
      <c r="E40" s="247"/>
    </row>
    <row r="41" spans="1:5" s="69" customFormat="1" ht="12.75" customHeight="1">
      <c r="A41" s="237" t="s">
        <v>107</v>
      </c>
      <c r="B41" s="71">
        <v>744000</v>
      </c>
      <c r="C41" s="17"/>
      <c r="D41" s="17"/>
      <c r="E41" s="247"/>
    </row>
    <row r="42" spans="1:5" s="69" customFormat="1" ht="12.75" customHeight="1">
      <c r="A42" s="237" t="s">
        <v>108</v>
      </c>
      <c r="B42" s="71">
        <v>1116000</v>
      </c>
      <c r="C42" s="17"/>
      <c r="D42" s="17"/>
      <c r="E42" s="247"/>
    </row>
    <row r="43" spans="1:5" s="69" customFormat="1" ht="12.75" customHeight="1">
      <c r="A43" s="237" t="s">
        <v>109</v>
      </c>
      <c r="B43" s="71">
        <v>48965308</v>
      </c>
      <c r="C43" s="17"/>
      <c r="D43" s="17"/>
      <c r="E43" s="247"/>
    </row>
    <row r="44" spans="1:5" s="69" customFormat="1" ht="12.75" customHeight="1">
      <c r="A44" s="237" t="s">
        <v>470</v>
      </c>
      <c r="B44" s="65"/>
      <c r="C44" s="17">
        <f>SUM(B46:B47)</f>
        <v>307663160</v>
      </c>
      <c r="D44" s="17">
        <v>302649</v>
      </c>
      <c r="E44" s="247">
        <v>307663</v>
      </c>
    </row>
    <row r="45" spans="1:5" s="69" customFormat="1" ht="12.75" customHeight="1">
      <c r="A45" s="237" t="s">
        <v>110</v>
      </c>
      <c r="B45" s="65"/>
      <c r="C45" s="17"/>
      <c r="D45" s="17"/>
      <c r="E45" s="247"/>
    </row>
    <row r="46" spans="1:5" s="69" customFormat="1" ht="12.75" customHeight="1">
      <c r="A46" s="237" t="s">
        <v>111</v>
      </c>
      <c r="B46" s="71">
        <v>205877160</v>
      </c>
      <c r="C46" s="17"/>
      <c r="D46" s="17"/>
      <c r="E46" s="247"/>
    </row>
    <row r="47" spans="1:5" s="69" customFormat="1" ht="12.75" customHeight="1">
      <c r="A47" s="237" t="s">
        <v>112</v>
      </c>
      <c r="B47" s="71">
        <v>101786000</v>
      </c>
      <c r="C47" s="17"/>
      <c r="D47" s="17"/>
      <c r="E47" s="247"/>
    </row>
    <row r="48" spans="1:5" s="69" customFormat="1" ht="12.75" customHeight="1">
      <c r="A48" s="237" t="s">
        <v>471</v>
      </c>
      <c r="B48" s="71"/>
      <c r="C48" s="17">
        <f>SUM(B49:B50)</f>
        <v>160396881</v>
      </c>
      <c r="D48" s="17">
        <v>156822</v>
      </c>
      <c r="E48" s="247">
        <v>160397</v>
      </c>
    </row>
    <row r="49" spans="1:5" s="69" customFormat="1" ht="12.75" customHeight="1">
      <c r="A49" s="237" t="s">
        <v>113</v>
      </c>
      <c r="B49" s="71">
        <v>47768634</v>
      </c>
      <c r="C49" s="17"/>
      <c r="D49" s="17"/>
      <c r="E49" s="247"/>
    </row>
    <row r="50" spans="1:5" s="69" customFormat="1" ht="12.75" customHeight="1">
      <c r="A50" s="237" t="s">
        <v>114</v>
      </c>
      <c r="B50" s="71">
        <v>112628247</v>
      </c>
      <c r="C50" s="17"/>
      <c r="D50" s="17"/>
      <c r="E50" s="247"/>
    </row>
    <row r="51" spans="1:5" s="69" customFormat="1" ht="12.75" customHeight="1">
      <c r="A51" s="239" t="s">
        <v>472</v>
      </c>
      <c r="B51" s="72"/>
      <c r="C51" s="215">
        <v>35119000</v>
      </c>
      <c r="D51" s="17">
        <v>35119</v>
      </c>
      <c r="E51" s="247">
        <v>40236</v>
      </c>
    </row>
    <row r="52" spans="1:5" s="69" customFormat="1" ht="12.75" customHeight="1">
      <c r="A52" s="238" t="s">
        <v>473</v>
      </c>
      <c r="B52" s="71"/>
      <c r="C52" s="18">
        <f>SUM(C31:C51)</f>
        <v>931664474</v>
      </c>
      <c r="D52" s="17"/>
      <c r="E52" s="322">
        <f>SUM(E31:E51)</f>
        <v>936782</v>
      </c>
    </row>
    <row r="53" spans="1:5" s="69" customFormat="1" ht="12.75" customHeight="1">
      <c r="A53" s="238" t="s">
        <v>115</v>
      </c>
      <c r="B53" s="71"/>
      <c r="C53" s="17"/>
      <c r="D53" s="17"/>
      <c r="E53" s="247"/>
    </row>
    <row r="54" spans="1:5" ht="12.75" customHeight="1">
      <c r="A54" s="237" t="s">
        <v>474</v>
      </c>
      <c r="B54" s="73">
        <v>23698323</v>
      </c>
      <c r="C54" s="17"/>
      <c r="D54" s="17">
        <v>23698</v>
      </c>
      <c r="E54" s="247">
        <v>23698</v>
      </c>
    </row>
    <row r="55" spans="1:5" ht="12.75" customHeight="1">
      <c r="A55" s="237" t="s">
        <v>116</v>
      </c>
      <c r="B55" s="73"/>
      <c r="C55" s="17"/>
      <c r="D55" s="17"/>
      <c r="E55" s="247"/>
    </row>
    <row r="56" spans="1:5" ht="12.75" customHeight="1">
      <c r="A56" s="237" t="s">
        <v>475</v>
      </c>
      <c r="B56" s="74">
        <v>15369000</v>
      </c>
      <c r="C56" s="17"/>
      <c r="D56" s="17">
        <v>15369</v>
      </c>
      <c r="E56" s="247">
        <v>15369</v>
      </c>
    </row>
    <row r="57" spans="1:5" ht="12.75" customHeight="1">
      <c r="A57" s="237" t="s">
        <v>476</v>
      </c>
      <c r="B57" s="74"/>
      <c r="C57" s="17"/>
      <c r="D57" s="17"/>
      <c r="E57" s="247">
        <v>935</v>
      </c>
    </row>
    <row r="58" spans="1:5" ht="12.75" customHeight="1">
      <c r="A58" s="639" t="s">
        <v>477</v>
      </c>
      <c r="B58" s="640"/>
      <c r="C58" s="18">
        <f>SUM(B54:B56)</f>
        <v>39067323</v>
      </c>
      <c r="D58" s="17"/>
      <c r="E58" s="322">
        <f>SUM(E54:E57)</f>
        <v>40002</v>
      </c>
    </row>
    <row r="59" spans="1:5" ht="12.75" customHeight="1">
      <c r="A59" s="239" t="s">
        <v>478</v>
      </c>
      <c r="B59" s="398"/>
      <c r="C59" s="17">
        <v>21347</v>
      </c>
      <c r="D59" s="17"/>
      <c r="E59" s="247">
        <v>21347</v>
      </c>
    </row>
    <row r="60" spans="1:5" ht="12.75" customHeight="1">
      <c r="A60" s="397" t="s">
        <v>479</v>
      </c>
      <c r="B60" s="398"/>
      <c r="C60" s="18"/>
      <c r="D60" s="17"/>
      <c r="E60" s="18">
        <f>E59</f>
        <v>21347</v>
      </c>
    </row>
    <row r="61" spans="1:5" ht="12.75" customHeight="1">
      <c r="A61" s="397" t="s">
        <v>480</v>
      </c>
      <c r="B61" s="398"/>
      <c r="C61" s="18"/>
      <c r="D61" s="17"/>
      <c r="E61" s="18">
        <v>554</v>
      </c>
    </row>
    <row r="62" spans="1:5" ht="12.75" customHeight="1">
      <c r="A62" s="397" t="s">
        <v>447</v>
      </c>
      <c r="B62" s="398"/>
      <c r="C62" s="17">
        <v>554000</v>
      </c>
      <c r="D62" s="17"/>
      <c r="E62" s="18"/>
    </row>
    <row r="63" spans="1:5" ht="12.75" customHeight="1">
      <c r="A63" s="397" t="s">
        <v>481</v>
      </c>
      <c r="B63" s="398"/>
      <c r="C63" s="18"/>
      <c r="D63" s="17"/>
      <c r="E63" s="18">
        <v>2000</v>
      </c>
    </row>
    <row r="64" spans="1:7" ht="12.75">
      <c r="A64" s="627" t="s">
        <v>357</v>
      </c>
      <c r="B64" s="628"/>
      <c r="C64" s="230"/>
      <c r="D64" s="240">
        <f>SUM(D9:D58)</f>
        <v>1608509</v>
      </c>
      <c r="E64" s="240">
        <f>SUM(E23,E30,E52,E58,E60,E61,E63)</f>
        <v>1679114</v>
      </c>
      <c r="G64" s="9"/>
    </row>
    <row r="65" spans="1:5" ht="13.5" thickBot="1">
      <c r="A65" s="627" t="s">
        <v>397</v>
      </c>
      <c r="B65" s="628"/>
      <c r="C65" s="17"/>
      <c r="D65" s="18">
        <v>17065</v>
      </c>
      <c r="E65" s="317">
        <v>515463</v>
      </c>
    </row>
    <row r="66" spans="1:5" ht="13.5" thickBot="1">
      <c r="A66" s="252" t="s">
        <v>360</v>
      </c>
      <c r="B66" s="253"/>
      <c r="C66" s="254"/>
      <c r="D66" s="255">
        <f>SUM(D64:D65)</f>
        <v>1625574</v>
      </c>
      <c r="E66" s="255">
        <f>SUM(E64:E65)</f>
        <v>2194577</v>
      </c>
    </row>
    <row r="67" spans="1:5" ht="13.5" thickBot="1">
      <c r="A67" s="643" t="s">
        <v>361</v>
      </c>
      <c r="B67" s="644"/>
      <c r="C67" s="256"/>
      <c r="D67" s="257">
        <v>689612</v>
      </c>
      <c r="E67" s="255">
        <v>834725</v>
      </c>
    </row>
    <row r="68" spans="1:5" ht="12.75">
      <c r="A68" s="654" t="s">
        <v>362</v>
      </c>
      <c r="B68" s="655"/>
      <c r="C68" s="10"/>
      <c r="D68" s="17"/>
      <c r="E68" s="318"/>
    </row>
    <row r="69" spans="1:5" ht="12.75">
      <c r="A69" s="633" t="s">
        <v>56</v>
      </c>
      <c r="B69" s="634"/>
      <c r="C69" s="35"/>
      <c r="D69" s="24"/>
      <c r="E69" s="246"/>
    </row>
    <row r="70" spans="1:5" ht="12.75">
      <c r="A70" s="637" t="s">
        <v>20</v>
      </c>
      <c r="B70" s="638"/>
      <c r="C70" s="24"/>
      <c r="D70" s="24">
        <f>C71+C74</f>
        <v>537000</v>
      </c>
      <c r="E70" s="246">
        <v>537000</v>
      </c>
    </row>
    <row r="71" spans="1:5" ht="12.75">
      <c r="A71" s="637" t="s">
        <v>57</v>
      </c>
      <c r="B71" s="638"/>
      <c r="C71" s="24">
        <f>B72+B73</f>
        <v>533000</v>
      </c>
      <c r="D71" s="24"/>
      <c r="E71" s="246"/>
    </row>
    <row r="72" spans="1:5" ht="12.75">
      <c r="A72" s="242" t="s">
        <v>54</v>
      </c>
      <c r="B72" s="243">
        <v>530000</v>
      </c>
      <c r="C72" s="24"/>
      <c r="D72" s="24"/>
      <c r="E72" s="246"/>
    </row>
    <row r="73" spans="1:5" ht="12.75">
      <c r="A73" s="242" t="s">
        <v>55</v>
      </c>
      <c r="B73" s="243">
        <v>3000</v>
      </c>
      <c r="C73" s="24"/>
      <c r="D73" s="24"/>
      <c r="E73" s="246"/>
    </row>
    <row r="74" spans="1:5" ht="12.75">
      <c r="A74" s="637" t="s">
        <v>21</v>
      </c>
      <c r="B74" s="638"/>
      <c r="C74" s="24">
        <v>4000</v>
      </c>
      <c r="D74" s="24"/>
      <c r="E74" s="246"/>
    </row>
    <row r="75" spans="1:5" ht="12.75">
      <c r="A75" s="242" t="s">
        <v>22</v>
      </c>
      <c r="B75" s="244"/>
      <c r="C75" s="24"/>
      <c r="D75" s="24">
        <f>SUM(C76+C77)</f>
        <v>40400</v>
      </c>
      <c r="E75" s="246">
        <v>40400</v>
      </c>
    </row>
    <row r="76" spans="1:5" ht="12.75">
      <c r="A76" s="635" t="s">
        <v>82</v>
      </c>
      <c r="B76" s="636"/>
      <c r="C76" s="24">
        <v>40000</v>
      </c>
      <c r="D76" s="246"/>
      <c r="E76" s="246"/>
    </row>
    <row r="77" spans="1:5" ht="12.75" customHeight="1">
      <c r="A77" s="635" t="s">
        <v>34</v>
      </c>
      <c r="B77" s="636"/>
      <c r="C77" s="24">
        <v>400</v>
      </c>
      <c r="D77" s="246"/>
      <c r="E77" s="246"/>
    </row>
    <row r="78" spans="1:5" ht="12.75">
      <c r="A78" s="637" t="s">
        <v>35</v>
      </c>
      <c r="B78" s="638"/>
      <c r="C78" s="24"/>
      <c r="D78" s="24">
        <v>5000</v>
      </c>
      <c r="E78" s="246">
        <f>SUM(C79:C81)</f>
        <v>12000</v>
      </c>
    </row>
    <row r="79" spans="1:5" ht="12.75">
      <c r="A79" s="242" t="s">
        <v>36</v>
      </c>
      <c r="B79" s="34"/>
      <c r="C79" s="24">
        <v>3000</v>
      </c>
      <c r="D79" s="24"/>
      <c r="E79" s="246"/>
    </row>
    <row r="80" spans="1:5" ht="12.75">
      <c r="A80" s="242" t="s">
        <v>37</v>
      </c>
      <c r="B80" s="34"/>
      <c r="C80" s="24">
        <v>1500</v>
      </c>
      <c r="D80" s="24"/>
      <c r="E80" s="246"/>
    </row>
    <row r="81" spans="1:5" ht="13.5" thickBot="1">
      <c r="A81" s="242" t="s">
        <v>382</v>
      </c>
      <c r="B81" s="34"/>
      <c r="C81" s="24">
        <v>7500</v>
      </c>
      <c r="D81" s="24"/>
      <c r="E81" s="319"/>
    </row>
    <row r="82" spans="1:5" ht="13.5" thickBot="1">
      <c r="A82" s="647" t="s">
        <v>363</v>
      </c>
      <c r="B82" s="648"/>
      <c r="C82" s="257"/>
      <c r="D82" s="257">
        <f>SUM(D69:D80)</f>
        <v>582400</v>
      </c>
      <c r="E82" s="257">
        <v>589400</v>
      </c>
    </row>
    <row r="83" spans="1:5" ht="18" customHeight="1" thickBot="1">
      <c r="A83" s="258" t="s">
        <v>364</v>
      </c>
      <c r="B83" s="259"/>
      <c r="C83" s="257"/>
      <c r="D83" s="257">
        <f>262352+191172</f>
        <v>453524</v>
      </c>
      <c r="E83" s="255">
        <v>371642</v>
      </c>
    </row>
    <row r="84" spans="1:5" ht="12.75">
      <c r="A84" s="629" t="s">
        <v>365</v>
      </c>
      <c r="B84" s="630"/>
      <c r="C84" s="260"/>
      <c r="D84" s="247"/>
      <c r="E84" s="318"/>
    </row>
    <row r="85" spans="1:5" ht="12.75">
      <c r="A85" s="631" t="s">
        <v>120</v>
      </c>
      <c r="B85" s="632"/>
      <c r="C85" s="19"/>
      <c r="D85" s="247">
        <v>46545</v>
      </c>
      <c r="E85" s="247">
        <v>1083</v>
      </c>
    </row>
    <row r="86" spans="1:5" ht="12.75">
      <c r="A86" s="458" t="s">
        <v>448</v>
      </c>
      <c r="B86" s="459"/>
      <c r="C86" s="19"/>
      <c r="D86" s="247"/>
      <c r="E86" s="247">
        <v>9000</v>
      </c>
    </row>
    <row r="87" spans="1:5" ht="13.5" thickBot="1">
      <c r="A87" s="458" t="s">
        <v>460</v>
      </c>
      <c r="B87" s="459"/>
      <c r="C87" s="19"/>
      <c r="D87" s="472"/>
      <c r="E87" s="316">
        <v>217</v>
      </c>
    </row>
    <row r="88" spans="1:5" ht="13.5" thickBot="1">
      <c r="A88" s="645" t="s">
        <v>366</v>
      </c>
      <c r="B88" s="646"/>
      <c r="C88" s="262"/>
      <c r="D88" s="255">
        <f>SUM(D85:D85)</f>
        <v>46545</v>
      </c>
      <c r="E88" s="255">
        <f>SUM(E85:E87)</f>
        <v>10300</v>
      </c>
    </row>
    <row r="89" spans="1:5" s="233" customFormat="1" ht="12.75">
      <c r="A89" s="641" t="s">
        <v>367</v>
      </c>
      <c r="B89" s="642"/>
      <c r="C89" s="232"/>
      <c r="D89" s="232"/>
      <c r="E89" s="322">
        <v>8650</v>
      </c>
    </row>
    <row r="90" spans="1:5" s="233" customFormat="1" ht="12.75" customHeight="1" thickBot="1">
      <c r="A90" s="641" t="s">
        <v>368</v>
      </c>
      <c r="B90" s="642"/>
      <c r="C90" s="232"/>
      <c r="D90" s="232"/>
      <c r="E90" s="436">
        <v>2162</v>
      </c>
    </row>
    <row r="91" spans="1:5" ht="13.5" thickBot="1">
      <c r="A91" s="645" t="s">
        <v>369</v>
      </c>
      <c r="B91" s="646"/>
      <c r="C91" s="262"/>
      <c r="D91" s="255">
        <f>SUM(D66+D67+D82+D83+D88)</f>
        <v>3397655</v>
      </c>
      <c r="E91" s="255">
        <f>SUM(E66+E67+E82+E83+E88+E89+E90)</f>
        <v>4011456</v>
      </c>
    </row>
    <row r="92" spans="1:5" ht="14.25" customHeight="1">
      <c r="A92" s="241" t="s">
        <v>370</v>
      </c>
      <c r="B92" s="231"/>
      <c r="C92" s="18"/>
      <c r="D92" s="18"/>
      <c r="E92" s="320"/>
    </row>
    <row r="93" spans="1:5" ht="14.25" customHeight="1">
      <c r="A93" s="245" t="s">
        <v>321</v>
      </c>
      <c r="B93" s="21"/>
      <c r="C93" s="24"/>
      <c r="D93" s="24">
        <v>100000</v>
      </c>
      <c r="E93" s="246">
        <v>100000</v>
      </c>
    </row>
    <row r="94" spans="1:5" ht="13.5" thickBot="1">
      <c r="A94" s="245" t="s">
        <v>322</v>
      </c>
      <c r="B94" s="21"/>
      <c r="C94" s="24"/>
      <c r="D94" s="24">
        <f>266969+33313</f>
        <v>300282</v>
      </c>
      <c r="E94" s="319">
        <v>468324</v>
      </c>
    </row>
    <row r="95" spans="1:5" ht="13.5" thickBot="1">
      <c r="A95" s="261" t="s">
        <v>371</v>
      </c>
      <c r="B95" s="263"/>
      <c r="C95" s="262"/>
      <c r="D95" s="255">
        <f>SUM(D93:D94)</f>
        <v>400282</v>
      </c>
      <c r="E95" s="255">
        <f>SUM(E93:E94)</f>
        <v>568324</v>
      </c>
    </row>
    <row r="96" spans="1:5" ht="13.5" thickBot="1">
      <c r="A96" s="645" t="s">
        <v>372</v>
      </c>
      <c r="B96" s="646"/>
      <c r="C96" s="262"/>
      <c r="D96" s="255">
        <f>D91+D95</f>
        <v>3797937</v>
      </c>
      <c r="E96" s="255">
        <f>E91+E95</f>
        <v>4579780</v>
      </c>
    </row>
  </sheetData>
  <sheetProtection/>
  <mergeCells count="30">
    <mergeCell ref="A91:B91"/>
    <mergeCell ref="A96:B96"/>
    <mergeCell ref="A82:B82"/>
    <mergeCell ref="A78:B78"/>
    <mergeCell ref="A1:D1"/>
    <mergeCell ref="A3:D3"/>
    <mergeCell ref="A6:B6"/>
    <mergeCell ref="A68:B68"/>
    <mergeCell ref="A9:B9"/>
    <mergeCell ref="A88:B88"/>
    <mergeCell ref="A18:B18"/>
    <mergeCell ref="A58:B58"/>
    <mergeCell ref="A16:B16"/>
    <mergeCell ref="A90:B90"/>
    <mergeCell ref="A71:B71"/>
    <mergeCell ref="A89:B89"/>
    <mergeCell ref="A65:B65"/>
    <mergeCell ref="A67:B67"/>
    <mergeCell ref="A74:B74"/>
    <mergeCell ref="A77:B77"/>
    <mergeCell ref="B5:E5"/>
    <mergeCell ref="A10:B10"/>
    <mergeCell ref="A11:B11"/>
    <mergeCell ref="A64:B64"/>
    <mergeCell ref="A84:B84"/>
    <mergeCell ref="A85:B85"/>
    <mergeCell ref="A69:B69"/>
    <mergeCell ref="A20:B20"/>
    <mergeCell ref="A76:B76"/>
    <mergeCell ref="A70:B7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968"/>
  <sheetViews>
    <sheetView view="pageBreakPreview" zoomScale="57" zoomScaleNormal="80" zoomScaleSheetLayoutView="57" workbookViewId="0" topLeftCell="A168">
      <selection activeCell="A173" sqref="A173:Z182"/>
    </sheetView>
  </sheetViews>
  <sheetFormatPr defaultColWidth="9.140625" defaultRowHeight="12.75"/>
  <cols>
    <col min="1" max="1" width="80.00390625" style="132" customWidth="1"/>
    <col min="2" max="2" width="18.28125" style="132" customWidth="1"/>
    <col min="3" max="3" width="21.57421875" style="135" customWidth="1"/>
    <col min="4" max="4" width="21.421875" style="135" customWidth="1"/>
    <col min="5" max="5" width="21.8515625" style="79" customWidth="1"/>
    <col min="6" max="6" width="20.140625" style="79" customWidth="1"/>
    <col min="7" max="7" width="16.8515625" style="79" customWidth="1"/>
    <col min="8" max="8" width="23.140625" style="79" customWidth="1"/>
    <col min="9" max="24" width="16.8515625" style="79" customWidth="1"/>
    <col min="25" max="25" width="20.8515625" style="79" customWidth="1"/>
    <col min="26" max="26" width="22.7109375" style="25" customWidth="1"/>
    <col min="27" max="76" width="9.140625" style="25" customWidth="1"/>
    <col min="77" max="77" width="9.140625" style="136" customWidth="1"/>
    <col min="78" max="16384" width="9.140625" style="79" customWidth="1"/>
  </cols>
  <sheetData>
    <row r="1" spans="1:4" s="308" customFormat="1" ht="18.75">
      <c r="A1" s="358" t="s">
        <v>599</v>
      </c>
      <c r="B1" s="129"/>
      <c r="C1" s="307"/>
      <c r="D1" s="307"/>
    </row>
    <row r="2" spans="1:4" s="25" customFormat="1" ht="15.75">
      <c r="A2" s="129"/>
      <c r="B2" s="129"/>
      <c r="C2" s="101"/>
      <c r="D2" s="101"/>
    </row>
    <row r="3" spans="1:33" s="25" customFormat="1" ht="30.75" customHeight="1">
      <c r="A3" s="755" t="s">
        <v>273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134"/>
      <c r="AB3" s="134"/>
      <c r="AC3" s="134"/>
      <c r="AD3" s="134"/>
      <c r="AE3" s="134"/>
      <c r="AF3" s="134"/>
      <c r="AG3" s="134"/>
    </row>
    <row r="4" spans="3:4" s="25" customFormat="1" ht="12.75">
      <c r="C4" s="101"/>
      <c r="D4" s="101"/>
    </row>
    <row r="5" spans="3:76" s="131" customFormat="1" ht="16.5" thickBot="1">
      <c r="C5" s="148"/>
      <c r="D5" s="148"/>
      <c r="W5" s="694" t="s">
        <v>117</v>
      </c>
      <c r="X5" s="694"/>
      <c r="Y5" s="694"/>
      <c r="Z5" s="694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</row>
    <row r="6" spans="1:77" s="61" customFormat="1" ht="15" customHeight="1" thickBot="1">
      <c r="A6" s="747" t="s">
        <v>0</v>
      </c>
      <c r="B6" s="748"/>
      <c r="C6" s="745" t="s">
        <v>159</v>
      </c>
      <c r="D6" s="756"/>
      <c r="E6" s="756"/>
      <c r="F6" s="756"/>
      <c r="G6" s="756"/>
      <c r="H6" s="746"/>
      <c r="I6" s="745" t="s">
        <v>151</v>
      </c>
      <c r="J6" s="746"/>
      <c r="K6" s="745" t="s">
        <v>152</v>
      </c>
      <c r="L6" s="746"/>
      <c r="M6" s="745" t="s">
        <v>153</v>
      </c>
      <c r="N6" s="746"/>
      <c r="O6" s="745" t="s">
        <v>154</v>
      </c>
      <c r="P6" s="746"/>
      <c r="Q6" s="745" t="s">
        <v>155</v>
      </c>
      <c r="R6" s="746"/>
      <c r="S6" s="745" t="s">
        <v>156</v>
      </c>
      <c r="T6" s="746"/>
      <c r="U6" s="745" t="s">
        <v>157</v>
      </c>
      <c r="V6" s="746"/>
      <c r="W6" s="745" t="s">
        <v>158</v>
      </c>
      <c r="X6" s="746"/>
      <c r="Y6" s="745" t="s">
        <v>158</v>
      </c>
      <c r="Z6" s="746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8"/>
    </row>
    <row r="7" spans="1:77" s="61" customFormat="1" ht="19.5" customHeight="1" thickBot="1">
      <c r="A7" s="749"/>
      <c r="B7" s="750"/>
      <c r="C7" s="739" t="s">
        <v>165</v>
      </c>
      <c r="D7" s="753"/>
      <c r="E7" s="753"/>
      <c r="F7" s="753"/>
      <c r="G7" s="753"/>
      <c r="H7" s="740"/>
      <c r="I7" s="739" t="s">
        <v>1</v>
      </c>
      <c r="J7" s="740"/>
      <c r="K7" s="739" t="s">
        <v>13</v>
      </c>
      <c r="L7" s="740"/>
      <c r="M7" s="739" t="s">
        <v>160</v>
      </c>
      <c r="N7" s="740"/>
      <c r="O7" s="739" t="s">
        <v>15</v>
      </c>
      <c r="P7" s="740"/>
      <c r="Q7" s="739" t="s">
        <v>161</v>
      </c>
      <c r="R7" s="740"/>
      <c r="S7" s="739" t="s">
        <v>162</v>
      </c>
      <c r="T7" s="740"/>
      <c r="U7" s="739" t="s">
        <v>163</v>
      </c>
      <c r="V7" s="740"/>
      <c r="W7" s="739" t="s">
        <v>164</v>
      </c>
      <c r="X7" s="740"/>
      <c r="Y7" s="739" t="s">
        <v>274</v>
      </c>
      <c r="Z7" s="740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8"/>
    </row>
    <row r="8" spans="1:77" s="61" customFormat="1" ht="18.75" customHeight="1" thickBot="1">
      <c r="A8" s="749"/>
      <c r="B8" s="750"/>
      <c r="C8" s="741"/>
      <c r="D8" s="754"/>
      <c r="E8" s="754"/>
      <c r="F8" s="754"/>
      <c r="G8" s="754"/>
      <c r="H8" s="742"/>
      <c r="I8" s="741"/>
      <c r="J8" s="742"/>
      <c r="K8" s="741"/>
      <c r="L8" s="742"/>
      <c r="M8" s="741"/>
      <c r="N8" s="742"/>
      <c r="O8" s="741"/>
      <c r="P8" s="742"/>
      <c r="Q8" s="741"/>
      <c r="R8" s="742"/>
      <c r="S8" s="741"/>
      <c r="T8" s="742"/>
      <c r="U8" s="741"/>
      <c r="V8" s="742"/>
      <c r="W8" s="741"/>
      <c r="X8" s="742"/>
      <c r="Y8" s="741"/>
      <c r="Z8" s="742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8"/>
    </row>
    <row r="9" spans="1:77" s="61" customFormat="1" ht="51.75" customHeight="1" thickBot="1">
      <c r="A9" s="749"/>
      <c r="B9" s="750"/>
      <c r="C9" s="739" t="s">
        <v>165</v>
      </c>
      <c r="D9" s="740"/>
      <c r="E9" s="739" t="s">
        <v>139</v>
      </c>
      <c r="F9" s="740"/>
      <c r="G9" s="739" t="s">
        <v>140</v>
      </c>
      <c r="H9" s="740"/>
      <c r="I9" s="741"/>
      <c r="J9" s="742"/>
      <c r="K9" s="741"/>
      <c r="L9" s="742"/>
      <c r="M9" s="741"/>
      <c r="N9" s="742"/>
      <c r="O9" s="741"/>
      <c r="P9" s="742"/>
      <c r="Q9" s="741"/>
      <c r="R9" s="742"/>
      <c r="S9" s="741"/>
      <c r="T9" s="742"/>
      <c r="U9" s="741"/>
      <c r="V9" s="742"/>
      <c r="W9" s="741"/>
      <c r="X9" s="742"/>
      <c r="Y9" s="741"/>
      <c r="Z9" s="742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8"/>
    </row>
    <row r="10" spans="1:77" s="61" customFormat="1" ht="16.5" thickBot="1">
      <c r="A10" s="749"/>
      <c r="B10" s="750"/>
      <c r="C10" s="743"/>
      <c r="D10" s="744"/>
      <c r="E10" s="743"/>
      <c r="F10" s="744"/>
      <c r="G10" s="743"/>
      <c r="H10" s="744"/>
      <c r="I10" s="743"/>
      <c r="J10" s="744"/>
      <c r="K10" s="743"/>
      <c r="L10" s="744"/>
      <c r="M10" s="743"/>
      <c r="N10" s="744"/>
      <c r="O10" s="743"/>
      <c r="P10" s="744"/>
      <c r="Q10" s="743"/>
      <c r="R10" s="744"/>
      <c r="S10" s="743"/>
      <c r="T10" s="744"/>
      <c r="U10" s="743"/>
      <c r="V10" s="744"/>
      <c r="W10" s="743"/>
      <c r="X10" s="744"/>
      <c r="Y10" s="743"/>
      <c r="Z10" s="744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8"/>
    </row>
    <row r="11" spans="1:77" s="61" customFormat="1" ht="51" customHeight="1" thickBot="1">
      <c r="A11" s="751"/>
      <c r="B11" s="752"/>
      <c r="C11" s="331" t="s">
        <v>384</v>
      </c>
      <c r="D11" s="331" t="s">
        <v>383</v>
      </c>
      <c r="E11" s="331" t="s">
        <v>384</v>
      </c>
      <c r="F11" s="331" t="s">
        <v>383</v>
      </c>
      <c r="G11" s="331" t="s">
        <v>384</v>
      </c>
      <c r="H11" s="331" t="s">
        <v>383</v>
      </c>
      <c r="I11" s="331" t="s">
        <v>384</v>
      </c>
      <c r="J11" s="331" t="s">
        <v>383</v>
      </c>
      <c r="K11" s="331" t="s">
        <v>384</v>
      </c>
      <c r="L11" s="331" t="s">
        <v>383</v>
      </c>
      <c r="M11" s="331" t="s">
        <v>384</v>
      </c>
      <c r="N11" s="331" t="s">
        <v>383</v>
      </c>
      <c r="O11" s="331" t="s">
        <v>384</v>
      </c>
      <c r="P11" s="331" t="s">
        <v>383</v>
      </c>
      <c r="Q11" s="331" t="s">
        <v>384</v>
      </c>
      <c r="R11" s="331" t="s">
        <v>383</v>
      </c>
      <c r="S11" s="331" t="s">
        <v>384</v>
      </c>
      <c r="T11" s="331" t="s">
        <v>383</v>
      </c>
      <c r="U11" s="331" t="s">
        <v>384</v>
      </c>
      <c r="V11" s="331" t="s">
        <v>383</v>
      </c>
      <c r="W11" s="331" t="s">
        <v>384</v>
      </c>
      <c r="X11" s="331" t="s">
        <v>383</v>
      </c>
      <c r="Y11" s="331" t="s">
        <v>384</v>
      </c>
      <c r="Z11" s="349" t="s">
        <v>383</v>
      </c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8"/>
    </row>
    <row r="12" spans="1:77" s="61" customFormat="1" ht="33" customHeight="1" thickBot="1">
      <c r="A12" s="385" t="s">
        <v>60</v>
      </c>
      <c r="B12" s="367"/>
      <c r="C12" s="368"/>
      <c r="D12" s="368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5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8"/>
    </row>
    <row r="13" spans="1:77" s="61" customFormat="1" ht="21" customHeight="1" thickBot="1">
      <c r="A13" s="386" t="s">
        <v>191</v>
      </c>
      <c r="B13" s="370"/>
      <c r="C13" s="371">
        <f>SUM(E13,G13)</f>
        <v>64200</v>
      </c>
      <c r="D13" s="371">
        <f>SUM(F13,H13)</f>
        <v>64611</v>
      </c>
      <c r="E13" s="372">
        <f>SUM(I13,K13,M13,O13,Q13,Y13)</f>
        <v>64200</v>
      </c>
      <c r="F13" s="372">
        <f>SUM(J13,L13,N13,P13,R13,Z13)</f>
        <v>64611</v>
      </c>
      <c r="G13" s="372">
        <f>SUM(S13,U13,W13)</f>
        <v>0</v>
      </c>
      <c r="H13" s="372">
        <f>SUM(T13,V13,X13)</f>
        <v>0</v>
      </c>
      <c r="I13" s="372"/>
      <c r="J13" s="372"/>
      <c r="K13" s="372"/>
      <c r="L13" s="372"/>
      <c r="M13" s="372">
        <v>64200</v>
      </c>
      <c r="N13" s="372">
        <v>64611</v>
      </c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8"/>
    </row>
    <row r="14" spans="1:77" s="61" customFormat="1" ht="21" customHeight="1" thickBot="1">
      <c r="A14" s="386" t="s">
        <v>192</v>
      </c>
      <c r="B14" s="370"/>
      <c r="C14" s="371">
        <f aca="true" t="shared" si="0" ref="C14:C77">SUM(E14,G14)</f>
        <v>3719</v>
      </c>
      <c r="D14" s="371">
        <f aca="true" t="shared" si="1" ref="D14:D77">SUM(F14,H14)</f>
        <v>9343</v>
      </c>
      <c r="E14" s="372">
        <f aca="true" t="shared" si="2" ref="E14:E77">SUM(I14,K14,M14,O14,Q14,Y14)</f>
        <v>3719</v>
      </c>
      <c r="F14" s="372">
        <f aca="true" t="shared" si="3" ref="F14:F77">SUM(J14,L14,N14,P14,R14,Z14)</f>
        <v>8327</v>
      </c>
      <c r="G14" s="372">
        <f aca="true" t="shared" si="4" ref="G14:G77">SUM(S14,U14,W14)</f>
        <v>0</v>
      </c>
      <c r="H14" s="372">
        <f aca="true" t="shared" si="5" ref="H14:H77">SUM(T14,V14,X14)</f>
        <v>1016</v>
      </c>
      <c r="I14" s="372"/>
      <c r="J14" s="372"/>
      <c r="K14" s="372"/>
      <c r="L14" s="372"/>
      <c r="M14" s="372">
        <v>3719</v>
      </c>
      <c r="N14" s="372">
        <v>8327</v>
      </c>
      <c r="O14" s="372"/>
      <c r="P14" s="372"/>
      <c r="Q14" s="372"/>
      <c r="R14" s="372"/>
      <c r="S14" s="372"/>
      <c r="T14" s="372">
        <v>1016</v>
      </c>
      <c r="U14" s="372"/>
      <c r="V14" s="372"/>
      <c r="W14" s="372"/>
      <c r="X14" s="372"/>
      <c r="Y14" s="372"/>
      <c r="Z14" s="372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8"/>
    </row>
    <row r="15" spans="1:77" s="61" customFormat="1" ht="21" customHeight="1" thickBot="1">
      <c r="A15" s="387" t="s">
        <v>193</v>
      </c>
      <c r="B15" s="370"/>
      <c r="C15" s="371">
        <f t="shared" si="0"/>
        <v>0</v>
      </c>
      <c r="D15" s="371">
        <f t="shared" si="1"/>
        <v>0</v>
      </c>
      <c r="E15" s="372">
        <f t="shared" si="2"/>
        <v>0</v>
      </c>
      <c r="F15" s="372">
        <f t="shared" si="3"/>
        <v>0</v>
      </c>
      <c r="G15" s="372">
        <f t="shared" si="4"/>
        <v>0</v>
      </c>
      <c r="H15" s="372">
        <f t="shared" si="5"/>
        <v>0</v>
      </c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8"/>
    </row>
    <row r="16" spans="1:77" s="61" customFormat="1" ht="21" customHeight="1" thickBot="1">
      <c r="A16" s="387" t="s">
        <v>194</v>
      </c>
      <c r="B16" s="373">
        <v>100</v>
      </c>
      <c r="C16" s="371">
        <f t="shared" si="0"/>
        <v>0</v>
      </c>
      <c r="D16" s="371">
        <f t="shared" si="1"/>
        <v>0</v>
      </c>
      <c r="E16" s="372">
        <f t="shared" si="2"/>
        <v>0</v>
      </c>
      <c r="F16" s="372">
        <f t="shared" si="3"/>
        <v>0</v>
      </c>
      <c r="G16" s="372">
        <f t="shared" si="4"/>
        <v>0</v>
      </c>
      <c r="H16" s="372">
        <f t="shared" si="5"/>
        <v>0</v>
      </c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8"/>
    </row>
    <row r="17" spans="1:77" s="61" customFormat="1" ht="21" customHeight="1" thickBot="1">
      <c r="A17" s="387" t="s">
        <v>195</v>
      </c>
      <c r="B17" s="373">
        <v>200</v>
      </c>
      <c r="C17" s="371">
        <f t="shared" si="0"/>
        <v>0</v>
      </c>
      <c r="D17" s="371">
        <f t="shared" si="1"/>
        <v>0</v>
      </c>
      <c r="E17" s="372">
        <f t="shared" si="2"/>
        <v>0</v>
      </c>
      <c r="F17" s="372">
        <f t="shared" si="3"/>
        <v>0</v>
      </c>
      <c r="G17" s="372">
        <f t="shared" si="4"/>
        <v>0</v>
      </c>
      <c r="H17" s="372">
        <f t="shared" si="5"/>
        <v>0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8"/>
    </row>
    <row r="18" spans="1:77" s="61" customFormat="1" ht="21" customHeight="1" thickBot="1">
      <c r="A18" s="387" t="s">
        <v>196</v>
      </c>
      <c r="B18" s="373">
        <v>2108</v>
      </c>
      <c r="C18" s="371">
        <f t="shared" si="0"/>
        <v>0</v>
      </c>
      <c r="D18" s="371">
        <f t="shared" si="1"/>
        <v>0</v>
      </c>
      <c r="E18" s="372">
        <f t="shared" si="2"/>
        <v>0</v>
      </c>
      <c r="F18" s="372">
        <f t="shared" si="3"/>
        <v>0</v>
      </c>
      <c r="G18" s="372">
        <f t="shared" si="4"/>
        <v>0</v>
      </c>
      <c r="H18" s="372">
        <f t="shared" si="5"/>
        <v>0</v>
      </c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8"/>
    </row>
    <row r="19" spans="1:77" s="61" customFormat="1" ht="21" customHeight="1" thickBot="1">
      <c r="A19" s="387" t="s">
        <v>197</v>
      </c>
      <c r="B19" s="373">
        <v>50</v>
      </c>
      <c r="C19" s="371">
        <f t="shared" si="0"/>
        <v>0</v>
      </c>
      <c r="D19" s="371">
        <f t="shared" si="1"/>
        <v>0</v>
      </c>
      <c r="E19" s="372">
        <f t="shared" si="2"/>
        <v>0</v>
      </c>
      <c r="F19" s="372">
        <f t="shared" si="3"/>
        <v>0</v>
      </c>
      <c r="G19" s="372">
        <f t="shared" si="4"/>
        <v>0</v>
      </c>
      <c r="H19" s="372">
        <f t="shared" si="5"/>
        <v>0</v>
      </c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8"/>
    </row>
    <row r="20" spans="1:77" s="61" customFormat="1" ht="21" customHeight="1" thickBot="1">
      <c r="A20" s="387" t="s">
        <v>198</v>
      </c>
      <c r="B20" s="373">
        <v>150</v>
      </c>
      <c r="C20" s="371">
        <f t="shared" si="0"/>
        <v>0</v>
      </c>
      <c r="D20" s="371">
        <f t="shared" si="1"/>
        <v>0</v>
      </c>
      <c r="E20" s="372">
        <f t="shared" si="2"/>
        <v>0</v>
      </c>
      <c r="F20" s="372">
        <f t="shared" si="3"/>
        <v>0</v>
      </c>
      <c r="G20" s="372">
        <f t="shared" si="4"/>
        <v>0</v>
      </c>
      <c r="H20" s="372">
        <f t="shared" si="5"/>
        <v>0</v>
      </c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8"/>
    </row>
    <row r="21" spans="1:77" s="61" customFormat="1" ht="21" customHeight="1" thickBot="1">
      <c r="A21" s="387" t="s">
        <v>199</v>
      </c>
      <c r="B21" s="374">
        <v>2235</v>
      </c>
      <c r="C21" s="371">
        <f t="shared" si="0"/>
        <v>0</v>
      </c>
      <c r="D21" s="371">
        <f t="shared" si="1"/>
        <v>0</v>
      </c>
      <c r="E21" s="372">
        <f t="shared" si="2"/>
        <v>0</v>
      </c>
      <c r="F21" s="372">
        <f t="shared" si="3"/>
        <v>0</v>
      </c>
      <c r="G21" s="372">
        <f t="shared" si="4"/>
        <v>0</v>
      </c>
      <c r="H21" s="372">
        <f t="shared" si="5"/>
        <v>0</v>
      </c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8"/>
    </row>
    <row r="22" spans="1:77" s="61" customFormat="1" ht="47.25" customHeight="1" thickBot="1">
      <c r="A22" s="387" t="s">
        <v>389</v>
      </c>
      <c r="B22" s="374"/>
      <c r="C22" s="371">
        <f t="shared" si="0"/>
        <v>100</v>
      </c>
      <c r="D22" s="371">
        <f t="shared" si="1"/>
        <v>100</v>
      </c>
      <c r="E22" s="372">
        <f t="shared" si="2"/>
        <v>100</v>
      </c>
      <c r="F22" s="372">
        <f t="shared" si="3"/>
        <v>100</v>
      </c>
      <c r="G22" s="372">
        <f t="shared" si="4"/>
        <v>0</v>
      </c>
      <c r="H22" s="372">
        <f t="shared" si="5"/>
        <v>0</v>
      </c>
      <c r="I22" s="372"/>
      <c r="J22" s="372"/>
      <c r="K22" s="372"/>
      <c r="L22" s="372"/>
      <c r="M22" s="372">
        <v>100</v>
      </c>
      <c r="N22" s="372">
        <v>100</v>
      </c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8"/>
    </row>
    <row r="23" spans="1:77" s="61" customFormat="1" ht="69.75" customHeight="1" thickBot="1">
      <c r="A23" s="386" t="s">
        <v>200</v>
      </c>
      <c r="B23" s="370"/>
      <c r="C23" s="371">
        <f t="shared" si="0"/>
        <v>791</v>
      </c>
      <c r="D23" s="371">
        <f t="shared" si="1"/>
        <v>791</v>
      </c>
      <c r="E23" s="372">
        <f t="shared" si="2"/>
        <v>791</v>
      </c>
      <c r="F23" s="372">
        <f t="shared" si="3"/>
        <v>791</v>
      </c>
      <c r="G23" s="372">
        <f t="shared" si="4"/>
        <v>0</v>
      </c>
      <c r="H23" s="372">
        <f t="shared" si="5"/>
        <v>0</v>
      </c>
      <c r="I23" s="372"/>
      <c r="J23" s="372"/>
      <c r="K23" s="372"/>
      <c r="L23" s="372"/>
      <c r="M23" s="372">
        <v>791</v>
      </c>
      <c r="N23" s="372">
        <v>791</v>
      </c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8"/>
    </row>
    <row r="24" spans="1:77" s="61" customFormat="1" ht="22.5" customHeight="1" thickBot="1">
      <c r="A24" s="386" t="s">
        <v>31</v>
      </c>
      <c r="B24" s="370"/>
      <c r="C24" s="371">
        <f t="shared" si="0"/>
        <v>150</v>
      </c>
      <c r="D24" s="371">
        <f t="shared" si="1"/>
        <v>150</v>
      </c>
      <c r="E24" s="372">
        <f t="shared" si="2"/>
        <v>150</v>
      </c>
      <c r="F24" s="372">
        <f t="shared" si="3"/>
        <v>150</v>
      </c>
      <c r="G24" s="372">
        <f t="shared" si="4"/>
        <v>0</v>
      </c>
      <c r="H24" s="372">
        <f t="shared" si="5"/>
        <v>0</v>
      </c>
      <c r="I24" s="372"/>
      <c r="J24" s="372"/>
      <c r="K24" s="372"/>
      <c r="L24" s="372"/>
      <c r="M24" s="372">
        <v>150</v>
      </c>
      <c r="N24" s="372">
        <v>150</v>
      </c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8"/>
    </row>
    <row r="25" spans="1:77" s="61" customFormat="1" ht="22.5" customHeight="1" thickBot="1">
      <c r="A25" s="386" t="s">
        <v>201</v>
      </c>
      <c r="B25" s="370"/>
      <c r="C25" s="371">
        <f t="shared" si="0"/>
        <v>340</v>
      </c>
      <c r="D25" s="371">
        <f t="shared" si="1"/>
        <v>340</v>
      </c>
      <c r="E25" s="372">
        <f t="shared" si="2"/>
        <v>340</v>
      </c>
      <c r="F25" s="372">
        <f t="shared" si="3"/>
        <v>340</v>
      </c>
      <c r="G25" s="372">
        <f t="shared" si="4"/>
        <v>0</v>
      </c>
      <c r="H25" s="372">
        <f t="shared" si="5"/>
        <v>0</v>
      </c>
      <c r="I25" s="372"/>
      <c r="J25" s="372"/>
      <c r="K25" s="372"/>
      <c r="L25" s="372"/>
      <c r="M25" s="372">
        <v>340</v>
      </c>
      <c r="N25" s="372">
        <v>340</v>
      </c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8"/>
    </row>
    <row r="26" spans="1:77" s="61" customFormat="1" ht="22.5" customHeight="1" thickBot="1">
      <c r="A26" s="387" t="s">
        <v>193</v>
      </c>
      <c r="B26" s="370"/>
      <c r="C26" s="371">
        <f t="shared" si="0"/>
        <v>0</v>
      </c>
      <c r="D26" s="371">
        <f t="shared" si="1"/>
        <v>0</v>
      </c>
      <c r="E26" s="372">
        <f t="shared" si="2"/>
        <v>0</v>
      </c>
      <c r="F26" s="372">
        <f t="shared" si="3"/>
        <v>0</v>
      </c>
      <c r="G26" s="372">
        <f t="shared" si="4"/>
        <v>0</v>
      </c>
      <c r="H26" s="372">
        <f t="shared" si="5"/>
        <v>0</v>
      </c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8"/>
    </row>
    <row r="27" spans="1:77" s="61" customFormat="1" ht="38.25" thickBot="1">
      <c r="A27" s="387" t="s">
        <v>202</v>
      </c>
      <c r="B27" s="370">
        <v>300</v>
      </c>
      <c r="C27" s="371">
        <f t="shared" si="0"/>
        <v>0</v>
      </c>
      <c r="D27" s="371">
        <f t="shared" si="1"/>
        <v>0</v>
      </c>
      <c r="E27" s="372">
        <f t="shared" si="2"/>
        <v>0</v>
      </c>
      <c r="F27" s="372">
        <f t="shared" si="3"/>
        <v>0</v>
      </c>
      <c r="G27" s="372">
        <f t="shared" si="4"/>
        <v>0</v>
      </c>
      <c r="H27" s="372">
        <f t="shared" si="5"/>
        <v>0</v>
      </c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8"/>
    </row>
    <row r="28" spans="1:77" s="61" customFormat="1" ht="22.5" customHeight="1" thickBot="1">
      <c r="A28" s="387" t="s">
        <v>203</v>
      </c>
      <c r="B28" s="370">
        <v>40</v>
      </c>
      <c r="C28" s="371">
        <f t="shared" si="0"/>
        <v>0</v>
      </c>
      <c r="D28" s="371">
        <f t="shared" si="1"/>
        <v>0</v>
      </c>
      <c r="E28" s="372">
        <f t="shared" si="2"/>
        <v>0</v>
      </c>
      <c r="F28" s="372">
        <f t="shared" si="3"/>
        <v>0</v>
      </c>
      <c r="G28" s="372">
        <f t="shared" si="4"/>
        <v>0</v>
      </c>
      <c r="H28" s="372">
        <f t="shared" si="5"/>
        <v>0</v>
      </c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8"/>
    </row>
    <row r="29" spans="1:77" s="61" customFormat="1" ht="22.5" customHeight="1" thickBot="1">
      <c r="A29" s="386" t="s">
        <v>204</v>
      </c>
      <c r="B29" s="370"/>
      <c r="C29" s="371">
        <f t="shared" si="0"/>
        <v>50</v>
      </c>
      <c r="D29" s="371">
        <f t="shared" si="1"/>
        <v>50</v>
      </c>
      <c r="E29" s="372">
        <f t="shared" si="2"/>
        <v>50</v>
      </c>
      <c r="F29" s="372">
        <f t="shared" si="3"/>
        <v>50</v>
      </c>
      <c r="G29" s="372">
        <f t="shared" si="4"/>
        <v>0</v>
      </c>
      <c r="H29" s="372">
        <f t="shared" si="5"/>
        <v>0</v>
      </c>
      <c r="I29" s="372"/>
      <c r="J29" s="372"/>
      <c r="K29" s="372"/>
      <c r="L29" s="372"/>
      <c r="M29" s="372">
        <v>50</v>
      </c>
      <c r="N29" s="372">
        <v>50</v>
      </c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8"/>
    </row>
    <row r="30" spans="1:77" s="61" customFormat="1" ht="22.5" customHeight="1" thickBot="1">
      <c r="A30" s="387" t="s">
        <v>193</v>
      </c>
      <c r="B30" s="370"/>
      <c r="C30" s="371">
        <f t="shared" si="0"/>
        <v>0</v>
      </c>
      <c r="D30" s="371">
        <f t="shared" si="1"/>
        <v>0</v>
      </c>
      <c r="E30" s="372">
        <f t="shared" si="2"/>
        <v>0</v>
      </c>
      <c r="F30" s="372">
        <f t="shared" si="3"/>
        <v>0</v>
      </c>
      <c r="G30" s="372">
        <f t="shared" si="4"/>
        <v>0</v>
      </c>
      <c r="H30" s="372">
        <f t="shared" si="5"/>
        <v>0</v>
      </c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8"/>
    </row>
    <row r="31" spans="1:77" s="61" customFormat="1" ht="22.5" customHeight="1" thickBot="1">
      <c r="A31" s="387" t="s">
        <v>272</v>
      </c>
      <c r="B31" s="370">
        <v>50</v>
      </c>
      <c r="C31" s="371">
        <f t="shared" si="0"/>
        <v>0</v>
      </c>
      <c r="D31" s="371">
        <f t="shared" si="1"/>
        <v>0</v>
      </c>
      <c r="E31" s="372">
        <f t="shared" si="2"/>
        <v>0</v>
      </c>
      <c r="F31" s="372">
        <f t="shared" si="3"/>
        <v>0</v>
      </c>
      <c r="G31" s="372">
        <f t="shared" si="4"/>
        <v>0</v>
      </c>
      <c r="H31" s="372">
        <f t="shared" si="5"/>
        <v>0</v>
      </c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8"/>
    </row>
    <row r="32" spans="1:77" s="61" customFormat="1" ht="22.5" customHeight="1" thickBot="1">
      <c r="A32" s="388" t="s">
        <v>271</v>
      </c>
      <c r="B32" s="370"/>
      <c r="C32" s="371">
        <f t="shared" si="0"/>
        <v>204</v>
      </c>
      <c r="D32" s="371">
        <f t="shared" si="1"/>
        <v>204</v>
      </c>
      <c r="E32" s="372">
        <f t="shared" si="2"/>
        <v>204</v>
      </c>
      <c r="F32" s="372">
        <f t="shared" si="3"/>
        <v>204</v>
      </c>
      <c r="G32" s="372">
        <f t="shared" si="4"/>
        <v>0</v>
      </c>
      <c r="H32" s="372">
        <f t="shared" si="5"/>
        <v>0</v>
      </c>
      <c r="I32" s="372"/>
      <c r="J32" s="372"/>
      <c r="K32" s="372"/>
      <c r="L32" s="372"/>
      <c r="M32" s="372"/>
      <c r="N32" s="372"/>
      <c r="O32" s="372"/>
      <c r="P32" s="372"/>
      <c r="Q32" s="372">
        <v>204</v>
      </c>
      <c r="R32" s="372">
        <v>204</v>
      </c>
      <c r="S32" s="372"/>
      <c r="T32" s="372"/>
      <c r="U32" s="372"/>
      <c r="V32" s="372"/>
      <c r="W32" s="372"/>
      <c r="X32" s="372"/>
      <c r="Y32" s="372"/>
      <c r="Z32" s="372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8"/>
    </row>
    <row r="33" spans="1:77" s="61" customFormat="1" ht="22.5" customHeight="1" thickBot="1">
      <c r="A33" s="388" t="s">
        <v>398</v>
      </c>
      <c r="B33" s="370"/>
      <c r="C33" s="371">
        <f t="shared" si="0"/>
        <v>250</v>
      </c>
      <c r="D33" s="371">
        <f t="shared" si="1"/>
        <v>504</v>
      </c>
      <c r="E33" s="372">
        <f t="shared" si="2"/>
        <v>0</v>
      </c>
      <c r="F33" s="372">
        <f t="shared" si="3"/>
        <v>0</v>
      </c>
      <c r="G33" s="372">
        <f t="shared" si="4"/>
        <v>250</v>
      </c>
      <c r="H33" s="372">
        <f t="shared" si="5"/>
        <v>504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>
        <v>250</v>
      </c>
      <c r="T33" s="372">
        <v>504</v>
      </c>
      <c r="U33" s="372"/>
      <c r="V33" s="372"/>
      <c r="W33" s="372"/>
      <c r="X33" s="372"/>
      <c r="Y33" s="372"/>
      <c r="Z33" s="372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8"/>
    </row>
    <row r="34" spans="1:77" s="61" customFormat="1" ht="22.5" customHeight="1" thickBot="1">
      <c r="A34" s="386" t="s">
        <v>83</v>
      </c>
      <c r="B34" s="370"/>
      <c r="C34" s="371">
        <f t="shared" si="0"/>
        <v>1209</v>
      </c>
      <c r="D34" s="371">
        <f t="shared" si="1"/>
        <v>1209</v>
      </c>
      <c r="E34" s="372">
        <f t="shared" si="2"/>
        <v>1209</v>
      </c>
      <c r="F34" s="372">
        <f t="shared" si="3"/>
        <v>1209</v>
      </c>
      <c r="G34" s="372">
        <f t="shared" si="4"/>
        <v>0</v>
      </c>
      <c r="H34" s="372">
        <f t="shared" si="5"/>
        <v>0</v>
      </c>
      <c r="I34" s="372">
        <v>120</v>
      </c>
      <c r="J34" s="372">
        <v>120</v>
      </c>
      <c r="K34" s="372">
        <v>32</v>
      </c>
      <c r="L34" s="372">
        <v>32</v>
      </c>
      <c r="M34" s="372">
        <v>1057</v>
      </c>
      <c r="N34" s="372">
        <v>1057</v>
      </c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8"/>
    </row>
    <row r="35" spans="1:77" s="61" customFormat="1" ht="22.5" customHeight="1" thickBot="1">
      <c r="A35" s="387" t="s">
        <v>193</v>
      </c>
      <c r="B35" s="370"/>
      <c r="C35" s="371">
        <f t="shared" si="0"/>
        <v>0</v>
      </c>
      <c r="D35" s="371">
        <f t="shared" si="1"/>
        <v>0</v>
      </c>
      <c r="E35" s="372">
        <f t="shared" si="2"/>
        <v>0</v>
      </c>
      <c r="F35" s="372">
        <f t="shared" si="3"/>
        <v>0</v>
      </c>
      <c r="G35" s="372">
        <f t="shared" si="4"/>
        <v>0</v>
      </c>
      <c r="H35" s="372">
        <f t="shared" si="5"/>
        <v>0</v>
      </c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8"/>
    </row>
    <row r="36" spans="1:77" s="61" customFormat="1" ht="43.5" customHeight="1" thickBot="1">
      <c r="A36" s="387" t="s">
        <v>205</v>
      </c>
      <c r="B36" s="370">
        <v>909</v>
      </c>
      <c r="C36" s="371">
        <f t="shared" si="0"/>
        <v>0</v>
      </c>
      <c r="D36" s="371">
        <f t="shared" si="1"/>
        <v>0</v>
      </c>
      <c r="E36" s="372">
        <f t="shared" si="2"/>
        <v>0</v>
      </c>
      <c r="F36" s="372">
        <f t="shared" si="3"/>
        <v>0</v>
      </c>
      <c r="G36" s="372">
        <f t="shared" si="4"/>
        <v>0</v>
      </c>
      <c r="H36" s="372">
        <f t="shared" si="5"/>
        <v>0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8"/>
    </row>
    <row r="37" spans="1:77" s="61" customFormat="1" ht="30.75" customHeight="1" thickBot="1">
      <c r="A37" s="387" t="s">
        <v>206</v>
      </c>
      <c r="B37" s="370">
        <v>300</v>
      </c>
      <c r="C37" s="371">
        <f t="shared" si="0"/>
        <v>0</v>
      </c>
      <c r="D37" s="371">
        <f t="shared" si="1"/>
        <v>0</v>
      </c>
      <c r="E37" s="372">
        <f t="shared" si="2"/>
        <v>0</v>
      </c>
      <c r="F37" s="372">
        <f t="shared" si="3"/>
        <v>0</v>
      </c>
      <c r="G37" s="372">
        <f t="shared" si="4"/>
        <v>0</v>
      </c>
      <c r="H37" s="372">
        <f t="shared" si="5"/>
        <v>0</v>
      </c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8"/>
    </row>
    <row r="38" spans="1:77" s="61" customFormat="1" ht="110.25" customHeight="1" thickBot="1">
      <c r="A38" s="386" t="s">
        <v>207</v>
      </c>
      <c r="B38" s="370"/>
      <c r="C38" s="371">
        <f t="shared" si="0"/>
        <v>1500</v>
      </c>
      <c r="D38" s="371">
        <f t="shared" si="1"/>
        <v>1500</v>
      </c>
      <c r="E38" s="372">
        <f t="shared" si="2"/>
        <v>1500</v>
      </c>
      <c r="F38" s="372">
        <f t="shared" si="3"/>
        <v>1500</v>
      </c>
      <c r="G38" s="372">
        <f t="shared" si="4"/>
        <v>0</v>
      </c>
      <c r="H38" s="372">
        <f t="shared" si="5"/>
        <v>0</v>
      </c>
      <c r="I38" s="372"/>
      <c r="J38" s="372"/>
      <c r="K38" s="372"/>
      <c r="L38" s="372"/>
      <c r="M38" s="372"/>
      <c r="N38" s="372"/>
      <c r="O38" s="372"/>
      <c r="P38" s="372"/>
      <c r="Q38" s="372">
        <v>1500</v>
      </c>
      <c r="R38" s="372">
        <v>1500</v>
      </c>
      <c r="S38" s="372"/>
      <c r="T38" s="372"/>
      <c r="U38" s="372"/>
      <c r="V38" s="372"/>
      <c r="W38" s="372"/>
      <c r="X38" s="372"/>
      <c r="Y38" s="372"/>
      <c r="Z38" s="372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8"/>
    </row>
    <row r="39" spans="1:77" s="61" customFormat="1" ht="57" thickBot="1">
      <c r="A39" s="386" t="s">
        <v>11</v>
      </c>
      <c r="B39" s="370"/>
      <c r="C39" s="371">
        <f t="shared" si="0"/>
        <v>70000</v>
      </c>
      <c r="D39" s="371">
        <f t="shared" si="1"/>
        <v>124094</v>
      </c>
      <c r="E39" s="372">
        <f t="shared" si="2"/>
        <v>70000</v>
      </c>
      <c r="F39" s="372">
        <f t="shared" si="3"/>
        <v>124094</v>
      </c>
      <c r="G39" s="372">
        <f t="shared" si="4"/>
        <v>0</v>
      </c>
      <c r="H39" s="372">
        <f t="shared" si="5"/>
        <v>0</v>
      </c>
      <c r="I39" s="372"/>
      <c r="J39" s="372"/>
      <c r="K39" s="372"/>
      <c r="L39" s="372"/>
      <c r="M39" s="372"/>
      <c r="N39" s="372"/>
      <c r="O39" s="372"/>
      <c r="P39" s="372"/>
      <c r="Q39" s="372">
        <v>70000</v>
      </c>
      <c r="R39" s="372">
        <v>124094</v>
      </c>
      <c r="S39" s="372"/>
      <c r="T39" s="372"/>
      <c r="U39" s="372"/>
      <c r="V39" s="372"/>
      <c r="W39" s="372"/>
      <c r="X39" s="372"/>
      <c r="Y39" s="372"/>
      <c r="Z39" s="372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8"/>
    </row>
    <row r="40" spans="1:77" s="61" customFormat="1" ht="38.25" thickBot="1">
      <c r="A40" s="386" t="s">
        <v>77</v>
      </c>
      <c r="B40" s="370"/>
      <c r="C40" s="371">
        <f t="shared" si="0"/>
        <v>504330</v>
      </c>
      <c r="D40" s="371">
        <f t="shared" si="1"/>
        <v>521069</v>
      </c>
      <c r="E40" s="372">
        <f t="shared" si="2"/>
        <v>504330</v>
      </c>
      <c r="F40" s="372">
        <f t="shared" si="3"/>
        <v>519069</v>
      </c>
      <c r="G40" s="372">
        <f t="shared" si="4"/>
        <v>0</v>
      </c>
      <c r="H40" s="372">
        <f t="shared" si="5"/>
        <v>2000</v>
      </c>
      <c r="I40" s="372"/>
      <c r="J40" s="372"/>
      <c r="K40" s="372"/>
      <c r="L40" s="372"/>
      <c r="M40" s="372"/>
      <c r="N40" s="372"/>
      <c r="O40" s="372"/>
      <c r="P40" s="372"/>
      <c r="Q40" s="372">
        <v>504330</v>
      </c>
      <c r="R40" s="372">
        <v>519069</v>
      </c>
      <c r="S40" s="372"/>
      <c r="T40" s="372"/>
      <c r="U40" s="372"/>
      <c r="V40" s="372"/>
      <c r="W40" s="372"/>
      <c r="X40" s="372">
        <v>2000</v>
      </c>
      <c r="Y40" s="372"/>
      <c r="Z40" s="372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8"/>
    </row>
    <row r="41" spans="1:77" s="141" customFormat="1" ht="22.5" customHeight="1" thickBot="1">
      <c r="A41" s="388" t="s">
        <v>208</v>
      </c>
      <c r="B41" s="375"/>
      <c r="C41" s="371">
        <f t="shared" si="0"/>
        <v>1045</v>
      </c>
      <c r="D41" s="371">
        <f t="shared" si="1"/>
        <v>1045</v>
      </c>
      <c r="E41" s="372">
        <f t="shared" si="2"/>
        <v>1045</v>
      </c>
      <c r="F41" s="372">
        <f t="shared" si="3"/>
        <v>1045</v>
      </c>
      <c r="G41" s="372">
        <f t="shared" si="4"/>
        <v>0</v>
      </c>
      <c r="H41" s="372">
        <f t="shared" si="5"/>
        <v>0</v>
      </c>
      <c r="I41" s="376"/>
      <c r="J41" s="376"/>
      <c r="K41" s="376"/>
      <c r="L41" s="376"/>
      <c r="M41" s="376"/>
      <c r="N41" s="376"/>
      <c r="O41" s="376"/>
      <c r="P41" s="376"/>
      <c r="Q41" s="376">
        <v>1045</v>
      </c>
      <c r="R41" s="376">
        <v>1045</v>
      </c>
      <c r="S41" s="376"/>
      <c r="T41" s="376"/>
      <c r="U41" s="376"/>
      <c r="V41" s="376"/>
      <c r="W41" s="376"/>
      <c r="X41" s="376"/>
      <c r="Y41" s="376"/>
      <c r="Z41" s="376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3"/>
    </row>
    <row r="42" spans="1:77" s="61" customFormat="1" ht="48.75" customHeight="1" thickBot="1">
      <c r="A42" s="386" t="s">
        <v>59</v>
      </c>
      <c r="B42" s="370"/>
      <c r="C42" s="371">
        <f t="shared" si="0"/>
        <v>124008</v>
      </c>
      <c r="D42" s="371">
        <f t="shared" si="1"/>
        <v>114502</v>
      </c>
      <c r="E42" s="372">
        <f t="shared" si="2"/>
        <v>124008</v>
      </c>
      <c r="F42" s="372">
        <f t="shared" si="3"/>
        <v>114502</v>
      </c>
      <c r="G42" s="372">
        <f t="shared" si="4"/>
        <v>0</v>
      </c>
      <c r="H42" s="372">
        <f t="shared" si="5"/>
        <v>0</v>
      </c>
      <c r="I42" s="372"/>
      <c r="J42" s="372"/>
      <c r="K42" s="372"/>
      <c r="L42" s="372"/>
      <c r="M42" s="372"/>
      <c r="N42" s="372"/>
      <c r="O42" s="372"/>
      <c r="P42" s="372"/>
      <c r="Q42" s="372">
        <v>124008</v>
      </c>
      <c r="R42" s="372">
        <v>114502</v>
      </c>
      <c r="S42" s="372"/>
      <c r="T42" s="372"/>
      <c r="U42" s="372"/>
      <c r="V42" s="372"/>
      <c r="W42" s="372"/>
      <c r="X42" s="372"/>
      <c r="Y42" s="372"/>
      <c r="Z42" s="372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8"/>
    </row>
    <row r="43" spans="1:77" s="141" customFormat="1" ht="22.5" customHeight="1" thickBot="1">
      <c r="A43" s="388" t="s">
        <v>78</v>
      </c>
      <c r="B43" s="375"/>
      <c r="C43" s="371">
        <f t="shared" si="0"/>
        <v>450</v>
      </c>
      <c r="D43" s="371">
        <f t="shared" si="1"/>
        <v>450</v>
      </c>
      <c r="E43" s="372">
        <f t="shared" si="2"/>
        <v>450</v>
      </c>
      <c r="F43" s="372">
        <f t="shared" si="3"/>
        <v>450</v>
      </c>
      <c r="G43" s="372">
        <f t="shared" si="4"/>
        <v>0</v>
      </c>
      <c r="H43" s="372">
        <f t="shared" si="5"/>
        <v>0</v>
      </c>
      <c r="I43" s="376"/>
      <c r="J43" s="376"/>
      <c r="K43" s="376"/>
      <c r="L43" s="376"/>
      <c r="M43" s="376">
        <v>450</v>
      </c>
      <c r="N43" s="376">
        <v>450</v>
      </c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3"/>
    </row>
    <row r="44" spans="1:77" s="141" customFormat="1" ht="38.25" thickBot="1">
      <c r="A44" s="388" t="s">
        <v>209</v>
      </c>
      <c r="B44" s="375"/>
      <c r="C44" s="371">
        <f t="shared" si="0"/>
        <v>133068</v>
      </c>
      <c r="D44" s="371">
        <f t="shared" si="1"/>
        <v>133068</v>
      </c>
      <c r="E44" s="372">
        <f t="shared" si="2"/>
        <v>0</v>
      </c>
      <c r="F44" s="372">
        <f t="shared" si="3"/>
        <v>0</v>
      </c>
      <c r="G44" s="372">
        <f t="shared" si="4"/>
        <v>133068</v>
      </c>
      <c r="H44" s="372">
        <f t="shared" si="5"/>
        <v>133068</v>
      </c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>
        <f>SUM(B46:B47)</f>
        <v>133068</v>
      </c>
      <c r="V44" s="376">
        <v>133068</v>
      </c>
      <c r="W44" s="376"/>
      <c r="X44" s="376"/>
      <c r="Y44" s="376"/>
      <c r="Z44" s="376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3"/>
    </row>
    <row r="45" spans="1:77" s="141" customFormat="1" ht="22.5" customHeight="1" thickBot="1">
      <c r="A45" s="387" t="s">
        <v>193</v>
      </c>
      <c r="B45" s="375"/>
      <c r="C45" s="371">
        <f t="shared" si="0"/>
        <v>0</v>
      </c>
      <c r="D45" s="371">
        <f t="shared" si="1"/>
        <v>0</v>
      </c>
      <c r="E45" s="372">
        <f t="shared" si="2"/>
        <v>0</v>
      </c>
      <c r="F45" s="372">
        <f t="shared" si="3"/>
        <v>0</v>
      </c>
      <c r="G45" s="372">
        <f t="shared" si="4"/>
        <v>0</v>
      </c>
      <c r="H45" s="372">
        <f t="shared" si="5"/>
        <v>0</v>
      </c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3"/>
    </row>
    <row r="46" spans="1:77" s="141" customFormat="1" ht="22.5" customHeight="1" thickBot="1">
      <c r="A46" s="389" t="s">
        <v>300</v>
      </c>
      <c r="B46" s="375">
        <v>49950</v>
      </c>
      <c r="C46" s="371">
        <f t="shared" si="0"/>
        <v>0</v>
      </c>
      <c r="D46" s="371">
        <f t="shared" si="1"/>
        <v>0</v>
      </c>
      <c r="E46" s="372">
        <f t="shared" si="2"/>
        <v>0</v>
      </c>
      <c r="F46" s="372">
        <f t="shared" si="3"/>
        <v>0</v>
      </c>
      <c r="G46" s="372">
        <f t="shared" si="4"/>
        <v>0</v>
      </c>
      <c r="H46" s="372">
        <f t="shared" si="5"/>
        <v>0</v>
      </c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3"/>
    </row>
    <row r="47" spans="1:77" s="141" customFormat="1" ht="43.5" customHeight="1" thickBot="1">
      <c r="A47" s="389" t="s">
        <v>301</v>
      </c>
      <c r="B47" s="375">
        <v>83118</v>
      </c>
      <c r="C47" s="371">
        <f t="shared" si="0"/>
        <v>0</v>
      </c>
      <c r="D47" s="371">
        <f t="shared" si="1"/>
        <v>0</v>
      </c>
      <c r="E47" s="372">
        <f t="shared" si="2"/>
        <v>0</v>
      </c>
      <c r="F47" s="372">
        <f t="shared" si="3"/>
        <v>0</v>
      </c>
      <c r="G47" s="372">
        <f t="shared" si="4"/>
        <v>0</v>
      </c>
      <c r="H47" s="372">
        <f t="shared" si="5"/>
        <v>0</v>
      </c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3"/>
    </row>
    <row r="48" spans="1:77" s="61" customFormat="1" ht="32.25" customHeight="1" thickBot="1">
      <c r="A48" s="388" t="s">
        <v>80</v>
      </c>
      <c r="B48" s="375"/>
      <c r="C48" s="371">
        <f t="shared" si="0"/>
        <v>89713</v>
      </c>
      <c r="D48" s="371">
        <f t="shared" si="1"/>
        <v>35619</v>
      </c>
      <c r="E48" s="372">
        <f t="shared" si="2"/>
        <v>89713</v>
      </c>
      <c r="F48" s="372">
        <f t="shared" si="3"/>
        <v>35619</v>
      </c>
      <c r="G48" s="372">
        <f t="shared" si="4"/>
        <v>0</v>
      </c>
      <c r="H48" s="372">
        <f t="shared" si="5"/>
        <v>0</v>
      </c>
      <c r="I48" s="372"/>
      <c r="J48" s="372"/>
      <c r="K48" s="372"/>
      <c r="L48" s="372"/>
      <c r="M48" s="372"/>
      <c r="N48" s="372"/>
      <c r="O48" s="372">
        <v>89713</v>
      </c>
      <c r="P48" s="372">
        <v>35619</v>
      </c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8"/>
    </row>
    <row r="49" spans="1:77" s="61" customFormat="1" ht="21" customHeight="1" thickBot="1">
      <c r="A49" s="389" t="s">
        <v>210</v>
      </c>
      <c r="B49" s="375">
        <v>1000</v>
      </c>
      <c r="C49" s="371">
        <f t="shared" si="0"/>
        <v>0</v>
      </c>
      <c r="D49" s="371">
        <f t="shared" si="1"/>
        <v>0</v>
      </c>
      <c r="E49" s="372">
        <f t="shared" si="2"/>
        <v>0</v>
      </c>
      <c r="F49" s="372">
        <f t="shared" si="3"/>
        <v>0</v>
      </c>
      <c r="G49" s="372">
        <f t="shared" si="4"/>
        <v>0</v>
      </c>
      <c r="H49" s="372">
        <f t="shared" si="5"/>
        <v>0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8"/>
    </row>
    <row r="50" spans="1:77" s="61" customFormat="1" ht="21" customHeight="1" thickBot="1">
      <c r="A50" s="389" t="s">
        <v>211</v>
      </c>
      <c r="B50" s="375">
        <v>88713</v>
      </c>
      <c r="C50" s="371">
        <f t="shared" si="0"/>
        <v>0</v>
      </c>
      <c r="D50" s="371">
        <f t="shared" si="1"/>
        <v>0</v>
      </c>
      <c r="E50" s="372">
        <f t="shared" si="2"/>
        <v>0</v>
      </c>
      <c r="F50" s="372">
        <f t="shared" si="3"/>
        <v>0</v>
      </c>
      <c r="G50" s="372">
        <f t="shared" si="4"/>
        <v>0</v>
      </c>
      <c r="H50" s="372">
        <f t="shared" si="5"/>
        <v>0</v>
      </c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8"/>
    </row>
    <row r="51" spans="1:77" s="61" customFormat="1" ht="32.25" customHeight="1" thickBot="1">
      <c r="A51" s="388" t="s">
        <v>81</v>
      </c>
      <c r="B51" s="375"/>
      <c r="C51" s="371">
        <f t="shared" si="0"/>
        <v>2000</v>
      </c>
      <c r="D51" s="371">
        <f t="shared" si="1"/>
        <v>2000</v>
      </c>
      <c r="E51" s="372">
        <f t="shared" si="2"/>
        <v>2000</v>
      </c>
      <c r="F51" s="372">
        <f t="shared" si="3"/>
        <v>2000</v>
      </c>
      <c r="G51" s="372">
        <f t="shared" si="4"/>
        <v>0</v>
      </c>
      <c r="H51" s="372">
        <f t="shared" si="5"/>
        <v>0</v>
      </c>
      <c r="I51" s="372"/>
      <c r="J51" s="372"/>
      <c r="K51" s="372"/>
      <c r="L51" s="372"/>
      <c r="M51" s="372"/>
      <c r="N51" s="372"/>
      <c r="O51" s="372">
        <v>2000</v>
      </c>
      <c r="P51" s="372">
        <v>2000</v>
      </c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8"/>
    </row>
    <row r="52" spans="1:77" s="61" customFormat="1" ht="29.25" customHeight="1" thickBot="1">
      <c r="A52" s="388" t="s">
        <v>212</v>
      </c>
      <c r="B52" s="375"/>
      <c r="C52" s="371">
        <f t="shared" si="0"/>
        <v>500</v>
      </c>
      <c r="D52" s="371">
        <f t="shared" si="1"/>
        <v>500</v>
      </c>
      <c r="E52" s="372">
        <f t="shared" si="2"/>
        <v>500</v>
      </c>
      <c r="F52" s="372">
        <f t="shared" si="3"/>
        <v>500</v>
      </c>
      <c r="G52" s="372">
        <f t="shared" si="4"/>
        <v>0</v>
      </c>
      <c r="H52" s="372">
        <f t="shared" si="5"/>
        <v>0</v>
      </c>
      <c r="I52" s="372"/>
      <c r="J52" s="372"/>
      <c r="K52" s="372"/>
      <c r="L52" s="372"/>
      <c r="M52" s="372"/>
      <c r="N52" s="372"/>
      <c r="O52" s="372">
        <v>500</v>
      </c>
      <c r="P52" s="372">
        <v>500</v>
      </c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8"/>
    </row>
    <row r="53" spans="1:77" s="61" customFormat="1" ht="23.25" customHeight="1" thickBot="1">
      <c r="A53" s="386" t="s">
        <v>380</v>
      </c>
      <c r="B53" s="370"/>
      <c r="C53" s="371">
        <f t="shared" si="0"/>
        <v>2500</v>
      </c>
      <c r="D53" s="371">
        <f t="shared" si="1"/>
        <v>2500</v>
      </c>
      <c r="E53" s="372">
        <f t="shared" si="2"/>
        <v>2500</v>
      </c>
      <c r="F53" s="372">
        <f t="shared" si="3"/>
        <v>2500</v>
      </c>
      <c r="G53" s="372">
        <f t="shared" si="4"/>
        <v>0</v>
      </c>
      <c r="H53" s="372">
        <f t="shared" si="5"/>
        <v>0</v>
      </c>
      <c r="I53" s="372"/>
      <c r="J53" s="372"/>
      <c r="K53" s="372"/>
      <c r="L53" s="372"/>
      <c r="M53" s="372">
        <v>2500</v>
      </c>
      <c r="N53" s="372">
        <v>2500</v>
      </c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8"/>
    </row>
    <row r="54" spans="1:77" s="61" customFormat="1" ht="39" customHeight="1" thickBot="1">
      <c r="A54" s="386" t="s">
        <v>260</v>
      </c>
      <c r="B54" s="370"/>
      <c r="C54" s="371">
        <f t="shared" si="0"/>
        <v>37640</v>
      </c>
      <c r="D54" s="371">
        <f t="shared" si="1"/>
        <v>37640</v>
      </c>
      <c r="E54" s="372">
        <f t="shared" si="2"/>
        <v>37640</v>
      </c>
      <c r="F54" s="372">
        <f t="shared" si="3"/>
        <v>37640</v>
      </c>
      <c r="G54" s="372">
        <f t="shared" si="4"/>
        <v>0</v>
      </c>
      <c r="H54" s="372">
        <f t="shared" si="5"/>
        <v>0</v>
      </c>
      <c r="I54" s="372"/>
      <c r="J54" s="372"/>
      <c r="K54" s="372"/>
      <c r="L54" s="372"/>
      <c r="M54" s="372">
        <f>SUM(B56:B57)</f>
        <v>37640</v>
      </c>
      <c r="N54" s="372">
        <v>37640</v>
      </c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8"/>
    </row>
    <row r="55" spans="1:77" s="61" customFormat="1" ht="27.75" customHeight="1" thickBot="1">
      <c r="A55" s="387" t="s">
        <v>307</v>
      </c>
      <c r="B55" s="370"/>
      <c r="C55" s="371">
        <f t="shared" si="0"/>
        <v>0</v>
      </c>
      <c r="D55" s="371">
        <f t="shared" si="1"/>
        <v>0</v>
      </c>
      <c r="E55" s="372">
        <f t="shared" si="2"/>
        <v>0</v>
      </c>
      <c r="F55" s="372">
        <f t="shared" si="3"/>
        <v>0</v>
      </c>
      <c r="G55" s="372">
        <f t="shared" si="4"/>
        <v>0</v>
      </c>
      <c r="H55" s="372">
        <f t="shared" si="5"/>
        <v>0</v>
      </c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8"/>
    </row>
    <row r="56" spans="1:77" s="61" customFormat="1" ht="37.5" customHeight="1" thickBot="1">
      <c r="A56" s="387" t="s">
        <v>260</v>
      </c>
      <c r="B56" s="370">
        <v>37568</v>
      </c>
      <c r="C56" s="371">
        <f t="shared" si="0"/>
        <v>0</v>
      </c>
      <c r="D56" s="371">
        <f t="shared" si="1"/>
        <v>0</v>
      </c>
      <c r="E56" s="372">
        <f t="shared" si="2"/>
        <v>0</v>
      </c>
      <c r="F56" s="372">
        <f t="shared" si="3"/>
        <v>0</v>
      </c>
      <c r="G56" s="372">
        <f t="shared" si="4"/>
        <v>0</v>
      </c>
      <c r="H56" s="372">
        <f t="shared" si="5"/>
        <v>0</v>
      </c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8"/>
    </row>
    <row r="57" spans="1:77" s="61" customFormat="1" ht="24.75" customHeight="1" thickBot="1">
      <c r="A57" s="387" t="s">
        <v>308</v>
      </c>
      <c r="B57" s="370">
        <v>72</v>
      </c>
      <c r="C57" s="371">
        <f t="shared" si="0"/>
        <v>0</v>
      </c>
      <c r="D57" s="371">
        <f t="shared" si="1"/>
        <v>0</v>
      </c>
      <c r="E57" s="372">
        <f t="shared" si="2"/>
        <v>0</v>
      </c>
      <c r="F57" s="372">
        <f t="shared" si="3"/>
        <v>0</v>
      </c>
      <c r="G57" s="372">
        <f t="shared" si="4"/>
        <v>0</v>
      </c>
      <c r="H57" s="372">
        <f t="shared" si="5"/>
        <v>0</v>
      </c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8"/>
    </row>
    <row r="58" spans="1:77" s="61" customFormat="1" ht="37.5" customHeight="1" thickBot="1">
      <c r="A58" s="386" t="s">
        <v>213</v>
      </c>
      <c r="B58" s="370"/>
      <c r="C58" s="371">
        <f t="shared" si="0"/>
        <v>15723</v>
      </c>
      <c r="D58" s="371">
        <f t="shared" si="1"/>
        <v>16277</v>
      </c>
      <c r="E58" s="372">
        <f t="shared" si="2"/>
        <v>15723</v>
      </c>
      <c r="F58" s="372">
        <f t="shared" si="3"/>
        <v>16277</v>
      </c>
      <c r="G58" s="372">
        <f t="shared" si="4"/>
        <v>0</v>
      </c>
      <c r="H58" s="372">
        <f t="shared" si="5"/>
        <v>0</v>
      </c>
      <c r="I58" s="372"/>
      <c r="J58" s="372"/>
      <c r="K58" s="372"/>
      <c r="L58" s="372"/>
      <c r="M58" s="372"/>
      <c r="N58" s="372"/>
      <c r="O58" s="372"/>
      <c r="P58" s="372"/>
      <c r="Q58" s="372">
        <f>SUM(B60:B61)</f>
        <v>15723</v>
      </c>
      <c r="R58" s="372">
        <v>16277</v>
      </c>
      <c r="S58" s="372"/>
      <c r="T58" s="372"/>
      <c r="U58" s="372"/>
      <c r="V58" s="372"/>
      <c r="W58" s="372"/>
      <c r="X58" s="372"/>
      <c r="Y58" s="372"/>
      <c r="Z58" s="372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8"/>
    </row>
    <row r="59" spans="1:77" s="61" customFormat="1" ht="27.75" customHeight="1" thickBot="1">
      <c r="A59" s="387" t="s">
        <v>454</v>
      </c>
      <c r="B59" s="370">
        <v>554</v>
      </c>
      <c r="C59" s="371">
        <f t="shared" si="0"/>
        <v>0</v>
      </c>
      <c r="D59" s="371">
        <f t="shared" si="1"/>
        <v>0</v>
      </c>
      <c r="E59" s="372">
        <f t="shared" si="2"/>
        <v>0</v>
      </c>
      <c r="F59" s="372">
        <f t="shared" si="3"/>
        <v>0</v>
      </c>
      <c r="G59" s="372">
        <f t="shared" si="4"/>
        <v>0</v>
      </c>
      <c r="H59" s="372">
        <f t="shared" si="5"/>
        <v>0</v>
      </c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8"/>
    </row>
    <row r="60" spans="1:77" s="61" customFormat="1" ht="37.5" customHeight="1" thickBot="1">
      <c r="A60" s="387" t="s">
        <v>315</v>
      </c>
      <c r="B60" s="370">
        <v>9950</v>
      </c>
      <c r="C60" s="371">
        <f t="shared" si="0"/>
        <v>0</v>
      </c>
      <c r="D60" s="371">
        <f t="shared" si="1"/>
        <v>0</v>
      </c>
      <c r="E60" s="372">
        <f t="shared" si="2"/>
        <v>0</v>
      </c>
      <c r="F60" s="372">
        <f t="shared" si="3"/>
        <v>0</v>
      </c>
      <c r="G60" s="372">
        <f t="shared" si="4"/>
        <v>0</v>
      </c>
      <c r="H60" s="372">
        <f t="shared" si="5"/>
        <v>0</v>
      </c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8"/>
    </row>
    <row r="61" spans="1:77" s="61" customFormat="1" ht="24.75" customHeight="1" thickBot="1">
      <c r="A61" s="387" t="s">
        <v>316</v>
      </c>
      <c r="B61" s="370">
        <v>5773</v>
      </c>
      <c r="C61" s="371">
        <f t="shared" si="0"/>
        <v>0</v>
      </c>
      <c r="D61" s="371">
        <f t="shared" si="1"/>
        <v>0</v>
      </c>
      <c r="E61" s="372">
        <f t="shared" si="2"/>
        <v>0</v>
      </c>
      <c r="F61" s="372">
        <f t="shared" si="3"/>
        <v>0</v>
      </c>
      <c r="G61" s="372">
        <f t="shared" si="4"/>
        <v>0</v>
      </c>
      <c r="H61" s="372">
        <f t="shared" si="5"/>
        <v>0</v>
      </c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8"/>
    </row>
    <row r="62" spans="1:77" s="61" customFormat="1" ht="87.75" customHeight="1" thickBot="1">
      <c r="A62" s="386" t="s">
        <v>214</v>
      </c>
      <c r="B62" s="370"/>
      <c r="C62" s="371">
        <f t="shared" si="0"/>
        <v>2157</v>
      </c>
      <c r="D62" s="371">
        <f t="shared" si="1"/>
        <v>4957</v>
      </c>
      <c r="E62" s="372">
        <f t="shared" si="2"/>
        <v>2157</v>
      </c>
      <c r="F62" s="372">
        <f t="shared" si="3"/>
        <v>4957</v>
      </c>
      <c r="G62" s="372">
        <f t="shared" si="4"/>
        <v>0</v>
      </c>
      <c r="H62" s="372">
        <f t="shared" si="5"/>
        <v>0</v>
      </c>
      <c r="I62" s="372"/>
      <c r="J62" s="372"/>
      <c r="K62" s="372"/>
      <c r="L62" s="372"/>
      <c r="M62" s="372">
        <v>2157</v>
      </c>
      <c r="N62" s="372">
        <v>4957</v>
      </c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8"/>
    </row>
    <row r="63" spans="1:77" s="61" customFormat="1" ht="27" customHeight="1" thickBot="1">
      <c r="A63" s="387" t="s">
        <v>193</v>
      </c>
      <c r="B63" s="370"/>
      <c r="C63" s="371">
        <f t="shared" si="0"/>
        <v>0</v>
      </c>
      <c r="D63" s="371">
        <f t="shared" si="1"/>
        <v>0</v>
      </c>
      <c r="E63" s="372">
        <f t="shared" si="2"/>
        <v>0</v>
      </c>
      <c r="F63" s="372">
        <f t="shared" si="3"/>
        <v>0</v>
      </c>
      <c r="G63" s="372">
        <f t="shared" si="4"/>
        <v>0</v>
      </c>
      <c r="H63" s="372">
        <f t="shared" si="5"/>
        <v>0</v>
      </c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8"/>
    </row>
    <row r="64" spans="1:77" s="61" customFormat="1" ht="21" customHeight="1" thickBot="1">
      <c r="A64" s="387" t="s">
        <v>309</v>
      </c>
      <c r="B64" s="370">
        <v>1600</v>
      </c>
      <c r="C64" s="371">
        <f t="shared" si="0"/>
        <v>0</v>
      </c>
      <c r="D64" s="371">
        <f t="shared" si="1"/>
        <v>0</v>
      </c>
      <c r="E64" s="372">
        <f t="shared" si="2"/>
        <v>0</v>
      </c>
      <c r="F64" s="372">
        <f t="shared" si="3"/>
        <v>0</v>
      </c>
      <c r="G64" s="372">
        <f t="shared" si="4"/>
        <v>0</v>
      </c>
      <c r="H64" s="372">
        <f t="shared" si="5"/>
        <v>0</v>
      </c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8"/>
    </row>
    <row r="65" spans="1:77" s="61" customFormat="1" ht="21.75" customHeight="1" thickBot="1">
      <c r="A65" s="387" t="s">
        <v>308</v>
      </c>
      <c r="B65" s="370">
        <v>557</v>
      </c>
      <c r="C65" s="371">
        <f t="shared" si="0"/>
        <v>0</v>
      </c>
      <c r="D65" s="371">
        <f t="shared" si="1"/>
        <v>0</v>
      </c>
      <c r="E65" s="372">
        <f t="shared" si="2"/>
        <v>0</v>
      </c>
      <c r="F65" s="372">
        <f t="shared" si="3"/>
        <v>0</v>
      </c>
      <c r="G65" s="372">
        <f t="shared" si="4"/>
        <v>0</v>
      </c>
      <c r="H65" s="372">
        <f t="shared" si="5"/>
        <v>0</v>
      </c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8"/>
    </row>
    <row r="66" spans="1:77" s="61" customFormat="1" ht="25.5" customHeight="1" thickBot="1">
      <c r="A66" s="386" t="s">
        <v>261</v>
      </c>
      <c r="B66" s="370"/>
      <c r="C66" s="371">
        <f t="shared" si="0"/>
        <v>8000</v>
      </c>
      <c r="D66" s="371">
        <f t="shared" si="1"/>
        <v>0</v>
      </c>
      <c r="E66" s="372">
        <f t="shared" si="2"/>
        <v>8000</v>
      </c>
      <c r="F66" s="372">
        <f t="shared" si="3"/>
        <v>0</v>
      </c>
      <c r="G66" s="372">
        <f t="shared" si="4"/>
        <v>0</v>
      </c>
      <c r="H66" s="372">
        <f t="shared" si="5"/>
        <v>0</v>
      </c>
      <c r="I66" s="372"/>
      <c r="J66" s="372"/>
      <c r="K66" s="372"/>
      <c r="L66" s="372"/>
      <c r="M66" s="372">
        <v>8000</v>
      </c>
      <c r="N66" s="372">
        <v>0</v>
      </c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8"/>
    </row>
    <row r="67" spans="1:77" s="61" customFormat="1" ht="70.5" customHeight="1" thickBot="1">
      <c r="A67" s="386" t="s">
        <v>217</v>
      </c>
      <c r="B67" s="370"/>
      <c r="C67" s="371">
        <f t="shared" si="0"/>
        <v>1500</v>
      </c>
      <c r="D67" s="371">
        <f t="shared" si="1"/>
        <v>1500</v>
      </c>
      <c r="E67" s="372">
        <f t="shared" si="2"/>
        <v>1500</v>
      </c>
      <c r="F67" s="372">
        <f t="shared" si="3"/>
        <v>1500</v>
      </c>
      <c r="G67" s="372">
        <f t="shared" si="4"/>
        <v>0</v>
      </c>
      <c r="H67" s="372">
        <f t="shared" si="5"/>
        <v>0</v>
      </c>
      <c r="I67" s="372"/>
      <c r="J67" s="372"/>
      <c r="K67" s="372"/>
      <c r="L67" s="372"/>
      <c r="M67" s="372">
        <v>1500</v>
      </c>
      <c r="N67" s="372">
        <v>1500</v>
      </c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8"/>
    </row>
    <row r="68" spans="1:77" s="141" customFormat="1" ht="42.75" customHeight="1" thickBot="1">
      <c r="A68" s="388" t="s">
        <v>390</v>
      </c>
      <c r="B68" s="375"/>
      <c r="C68" s="371">
        <f t="shared" si="0"/>
        <v>5000</v>
      </c>
      <c r="D68" s="371">
        <f t="shared" si="1"/>
        <v>5000</v>
      </c>
      <c r="E68" s="372">
        <f t="shared" si="2"/>
        <v>0</v>
      </c>
      <c r="F68" s="372">
        <f t="shared" si="3"/>
        <v>0</v>
      </c>
      <c r="G68" s="372">
        <f t="shared" si="4"/>
        <v>5000</v>
      </c>
      <c r="H68" s="372">
        <f t="shared" si="5"/>
        <v>5000</v>
      </c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>
        <v>5000</v>
      </c>
      <c r="V68" s="376">
        <v>5000</v>
      </c>
      <c r="W68" s="376"/>
      <c r="X68" s="376"/>
      <c r="Y68" s="376"/>
      <c r="Z68" s="376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3"/>
    </row>
    <row r="69" spans="1:77" s="141" customFormat="1" ht="67.5" customHeight="1" thickBot="1">
      <c r="A69" s="388" t="s">
        <v>391</v>
      </c>
      <c r="B69" s="375"/>
      <c r="C69" s="371">
        <f t="shared" si="0"/>
        <v>7200</v>
      </c>
      <c r="D69" s="371">
        <f t="shared" si="1"/>
        <v>0</v>
      </c>
      <c r="E69" s="372">
        <f t="shared" si="2"/>
        <v>0</v>
      </c>
      <c r="F69" s="372">
        <f t="shared" si="3"/>
        <v>0</v>
      </c>
      <c r="G69" s="372">
        <f t="shared" si="4"/>
        <v>7200</v>
      </c>
      <c r="H69" s="372">
        <f t="shared" si="5"/>
        <v>0</v>
      </c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>
        <v>7200</v>
      </c>
      <c r="V69" s="376">
        <v>0</v>
      </c>
      <c r="W69" s="376"/>
      <c r="X69" s="376"/>
      <c r="Y69" s="376"/>
      <c r="Z69" s="376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3"/>
    </row>
    <row r="70" spans="1:77" s="141" customFormat="1" ht="48.75" customHeight="1" thickBot="1">
      <c r="A70" s="388" t="s">
        <v>317</v>
      </c>
      <c r="B70" s="375"/>
      <c r="C70" s="371">
        <f t="shared" si="0"/>
        <v>1333</v>
      </c>
      <c r="D70" s="371">
        <f t="shared" si="1"/>
        <v>1333</v>
      </c>
      <c r="E70" s="372">
        <f t="shared" si="2"/>
        <v>1333</v>
      </c>
      <c r="F70" s="372">
        <f t="shared" si="3"/>
        <v>1333</v>
      </c>
      <c r="G70" s="372">
        <f t="shared" si="4"/>
        <v>0</v>
      </c>
      <c r="H70" s="372">
        <f t="shared" si="5"/>
        <v>0</v>
      </c>
      <c r="I70" s="376"/>
      <c r="J70" s="376"/>
      <c r="K70" s="376"/>
      <c r="L70" s="376"/>
      <c r="M70" s="376"/>
      <c r="N70" s="376"/>
      <c r="O70" s="376"/>
      <c r="P70" s="376"/>
      <c r="Q70" s="376">
        <v>1333</v>
      </c>
      <c r="R70" s="376">
        <v>1333</v>
      </c>
      <c r="S70" s="376"/>
      <c r="T70" s="376"/>
      <c r="U70" s="376"/>
      <c r="V70" s="376"/>
      <c r="W70" s="376"/>
      <c r="X70" s="376"/>
      <c r="Y70" s="376"/>
      <c r="Z70" s="376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3"/>
    </row>
    <row r="71" spans="1:77" s="61" customFormat="1" ht="21.75" customHeight="1" thickBot="1">
      <c r="A71" s="386" t="s">
        <v>218</v>
      </c>
      <c r="B71" s="370"/>
      <c r="C71" s="371">
        <f t="shared" si="0"/>
        <v>17833</v>
      </c>
      <c r="D71" s="371">
        <f t="shared" si="1"/>
        <v>17833</v>
      </c>
      <c r="E71" s="372">
        <f t="shared" si="2"/>
        <v>17833</v>
      </c>
      <c r="F71" s="372">
        <f t="shared" si="3"/>
        <v>17833</v>
      </c>
      <c r="G71" s="372">
        <f t="shared" si="4"/>
        <v>0</v>
      </c>
      <c r="H71" s="372">
        <f t="shared" si="5"/>
        <v>0</v>
      </c>
      <c r="I71" s="372">
        <v>13984</v>
      </c>
      <c r="J71" s="372">
        <v>13984</v>
      </c>
      <c r="K71" s="372">
        <v>3849</v>
      </c>
      <c r="L71" s="372">
        <v>3849</v>
      </c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8"/>
    </row>
    <row r="72" spans="1:77" s="61" customFormat="1" ht="21.75" customHeight="1" thickBot="1">
      <c r="A72" s="387" t="s">
        <v>219</v>
      </c>
      <c r="B72" s="370">
        <v>17833</v>
      </c>
      <c r="C72" s="371">
        <f t="shared" si="0"/>
        <v>0</v>
      </c>
      <c r="D72" s="371">
        <f t="shared" si="1"/>
        <v>0</v>
      </c>
      <c r="E72" s="372">
        <f t="shared" si="2"/>
        <v>0</v>
      </c>
      <c r="F72" s="372">
        <f t="shared" si="3"/>
        <v>0</v>
      </c>
      <c r="G72" s="372">
        <f t="shared" si="4"/>
        <v>0</v>
      </c>
      <c r="H72" s="372">
        <f t="shared" si="5"/>
        <v>0</v>
      </c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372"/>
      <c r="X72" s="372"/>
      <c r="Y72" s="372"/>
      <c r="Z72" s="372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8"/>
    </row>
    <row r="73" spans="1:77" s="61" customFormat="1" ht="39.75" customHeight="1" thickBot="1">
      <c r="A73" s="386" t="s">
        <v>220</v>
      </c>
      <c r="B73" s="370"/>
      <c r="C73" s="371">
        <f t="shared" si="0"/>
        <v>16247</v>
      </c>
      <c r="D73" s="371">
        <f t="shared" si="1"/>
        <v>16247</v>
      </c>
      <c r="E73" s="372">
        <f t="shared" si="2"/>
        <v>16247</v>
      </c>
      <c r="F73" s="372">
        <f t="shared" si="3"/>
        <v>16247</v>
      </c>
      <c r="G73" s="372">
        <f t="shared" si="4"/>
        <v>0</v>
      </c>
      <c r="H73" s="372">
        <f t="shared" si="5"/>
        <v>0</v>
      </c>
      <c r="I73" s="372"/>
      <c r="J73" s="372"/>
      <c r="K73" s="372"/>
      <c r="L73" s="372"/>
      <c r="M73" s="372">
        <v>16247</v>
      </c>
      <c r="N73" s="372">
        <v>16247</v>
      </c>
      <c r="O73" s="372"/>
      <c r="P73" s="372"/>
      <c r="Q73" s="372"/>
      <c r="R73" s="372"/>
      <c r="S73" s="372"/>
      <c r="T73" s="372"/>
      <c r="U73" s="372"/>
      <c r="V73" s="372"/>
      <c r="W73" s="372"/>
      <c r="X73" s="372"/>
      <c r="Y73" s="372"/>
      <c r="Z73" s="372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8"/>
    </row>
    <row r="74" spans="1:77" s="61" customFormat="1" ht="21.75" customHeight="1" thickBot="1">
      <c r="A74" s="387" t="s">
        <v>193</v>
      </c>
      <c r="B74" s="370"/>
      <c r="C74" s="371">
        <f t="shared" si="0"/>
        <v>0</v>
      </c>
      <c r="D74" s="371">
        <f t="shared" si="1"/>
        <v>0</v>
      </c>
      <c r="E74" s="372">
        <f t="shared" si="2"/>
        <v>0</v>
      </c>
      <c r="F74" s="372">
        <f t="shared" si="3"/>
        <v>0</v>
      </c>
      <c r="G74" s="372">
        <f t="shared" si="4"/>
        <v>0</v>
      </c>
      <c r="H74" s="372">
        <f t="shared" si="5"/>
        <v>0</v>
      </c>
      <c r="I74" s="372"/>
      <c r="J74" s="372"/>
      <c r="K74" s="372"/>
      <c r="L74" s="372"/>
      <c r="M74" s="372"/>
      <c r="N74" s="372"/>
      <c r="O74" s="372"/>
      <c r="P74" s="372"/>
      <c r="Q74" s="372"/>
      <c r="R74" s="372"/>
      <c r="S74" s="372"/>
      <c r="T74" s="372"/>
      <c r="U74" s="372"/>
      <c r="V74" s="372"/>
      <c r="W74" s="372"/>
      <c r="X74" s="372"/>
      <c r="Y74" s="372"/>
      <c r="Z74" s="372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8"/>
    </row>
    <row r="75" spans="1:77" s="61" customFormat="1" ht="21.75" customHeight="1" thickBot="1">
      <c r="A75" s="387" t="s">
        <v>221</v>
      </c>
      <c r="B75" s="370">
        <v>10000</v>
      </c>
      <c r="C75" s="371">
        <f t="shared" si="0"/>
        <v>0</v>
      </c>
      <c r="D75" s="371">
        <f t="shared" si="1"/>
        <v>0</v>
      </c>
      <c r="E75" s="372">
        <f t="shared" si="2"/>
        <v>0</v>
      </c>
      <c r="F75" s="372">
        <f t="shared" si="3"/>
        <v>0</v>
      </c>
      <c r="G75" s="372">
        <f t="shared" si="4"/>
        <v>0</v>
      </c>
      <c r="H75" s="372">
        <f t="shared" si="5"/>
        <v>0</v>
      </c>
      <c r="I75" s="372"/>
      <c r="J75" s="372"/>
      <c r="K75" s="372"/>
      <c r="L75" s="372"/>
      <c r="M75" s="372"/>
      <c r="N75" s="372"/>
      <c r="O75" s="372"/>
      <c r="P75" s="372"/>
      <c r="Q75" s="372"/>
      <c r="R75" s="372"/>
      <c r="S75" s="372"/>
      <c r="T75" s="372"/>
      <c r="U75" s="372"/>
      <c r="V75" s="372"/>
      <c r="W75" s="372"/>
      <c r="X75" s="372"/>
      <c r="Y75" s="372"/>
      <c r="Z75" s="372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8"/>
    </row>
    <row r="76" spans="1:77" s="61" customFormat="1" ht="21.75" customHeight="1" thickBot="1">
      <c r="A76" s="387" t="s">
        <v>222</v>
      </c>
      <c r="B76" s="370">
        <v>3147</v>
      </c>
      <c r="C76" s="371">
        <f t="shared" si="0"/>
        <v>0</v>
      </c>
      <c r="D76" s="371">
        <f t="shared" si="1"/>
        <v>0</v>
      </c>
      <c r="E76" s="372">
        <f t="shared" si="2"/>
        <v>0</v>
      </c>
      <c r="F76" s="372">
        <f t="shared" si="3"/>
        <v>0</v>
      </c>
      <c r="G76" s="372">
        <f t="shared" si="4"/>
        <v>0</v>
      </c>
      <c r="H76" s="372">
        <f t="shared" si="5"/>
        <v>0</v>
      </c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2"/>
      <c r="V76" s="372"/>
      <c r="W76" s="372"/>
      <c r="X76" s="372"/>
      <c r="Y76" s="372"/>
      <c r="Z76" s="372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</row>
    <row r="77" spans="1:77" s="61" customFormat="1" ht="21.75" customHeight="1" thickBot="1">
      <c r="A77" s="387" t="s">
        <v>223</v>
      </c>
      <c r="B77" s="370">
        <v>1100</v>
      </c>
      <c r="C77" s="371">
        <f t="shared" si="0"/>
        <v>0</v>
      </c>
      <c r="D77" s="371">
        <f t="shared" si="1"/>
        <v>0</v>
      </c>
      <c r="E77" s="372">
        <f t="shared" si="2"/>
        <v>0</v>
      </c>
      <c r="F77" s="372">
        <f t="shared" si="3"/>
        <v>0</v>
      </c>
      <c r="G77" s="372">
        <f t="shared" si="4"/>
        <v>0</v>
      </c>
      <c r="H77" s="372">
        <f t="shared" si="5"/>
        <v>0</v>
      </c>
      <c r="I77" s="372"/>
      <c r="J77" s="372"/>
      <c r="K77" s="372"/>
      <c r="L77" s="372"/>
      <c r="M77" s="372"/>
      <c r="N77" s="372"/>
      <c r="O77" s="372"/>
      <c r="P77" s="372"/>
      <c r="Q77" s="372"/>
      <c r="R77" s="372"/>
      <c r="S77" s="372"/>
      <c r="T77" s="372"/>
      <c r="U77" s="372"/>
      <c r="V77" s="372"/>
      <c r="W77" s="372"/>
      <c r="X77" s="372"/>
      <c r="Y77" s="372"/>
      <c r="Z77" s="372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8"/>
    </row>
    <row r="78" spans="1:77" s="61" customFormat="1" ht="21.75" customHeight="1" thickBot="1">
      <c r="A78" s="387" t="s">
        <v>224</v>
      </c>
      <c r="B78" s="370">
        <v>1000</v>
      </c>
      <c r="C78" s="371">
        <f>SUM(E78,G78)</f>
        <v>0</v>
      </c>
      <c r="D78" s="371">
        <f>SUM(F78,H78)</f>
        <v>0</v>
      </c>
      <c r="E78" s="372">
        <f aca="true" t="shared" si="6" ref="E78:E151">SUM(I78,K78,M78,O78,Q78,Y78)</f>
        <v>0</v>
      </c>
      <c r="F78" s="372">
        <f aca="true" t="shared" si="7" ref="F78:F84">SUM(J78,L78,N78,P78,R78,Z78)</f>
        <v>0</v>
      </c>
      <c r="G78" s="372">
        <f>SUM(S78,U78,W78)</f>
        <v>0</v>
      </c>
      <c r="H78" s="372">
        <f>SUM(T78,V78,X78)</f>
        <v>0</v>
      </c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372"/>
      <c r="W78" s="372"/>
      <c r="X78" s="372"/>
      <c r="Y78" s="372"/>
      <c r="Z78" s="372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8"/>
    </row>
    <row r="79" spans="1:77" s="61" customFormat="1" ht="21.75" customHeight="1" thickBot="1">
      <c r="A79" s="387" t="s">
        <v>225</v>
      </c>
      <c r="B79" s="370">
        <v>1000</v>
      </c>
      <c r="C79" s="379">
        <f>SUM(E79,G79)</f>
        <v>0</v>
      </c>
      <c r="D79" s="379">
        <f>SUM(F79,H79)</f>
        <v>0</v>
      </c>
      <c r="E79" s="372">
        <f t="shared" si="6"/>
        <v>0</v>
      </c>
      <c r="F79" s="380">
        <f t="shared" si="7"/>
        <v>0</v>
      </c>
      <c r="G79" s="380">
        <f>SUM(S79,U79,W79)</f>
        <v>0</v>
      </c>
      <c r="H79" s="380">
        <f>SUM(T79,V79,X79)</f>
        <v>0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80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8"/>
    </row>
    <row r="80" spans="1:77" s="61" customFormat="1" ht="30.75" customHeight="1" thickBot="1">
      <c r="A80" s="390" t="s">
        <v>420</v>
      </c>
      <c r="B80" s="378"/>
      <c r="C80" s="379"/>
      <c r="D80" s="379">
        <f>SUM(F80,H80)</f>
        <v>508</v>
      </c>
      <c r="E80" s="372"/>
      <c r="F80" s="380">
        <f t="shared" si="7"/>
        <v>508</v>
      </c>
      <c r="G80" s="380"/>
      <c r="H80" s="380"/>
      <c r="I80" s="372"/>
      <c r="J80" s="372"/>
      <c r="K80" s="372"/>
      <c r="L80" s="372"/>
      <c r="M80" s="372"/>
      <c r="N80" s="372">
        <v>508</v>
      </c>
      <c r="O80" s="372"/>
      <c r="P80" s="372"/>
      <c r="Q80" s="372"/>
      <c r="R80" s="372"/>
      <c r="S80" s="372"/>
      <c r="T80" s="372"/>
      <c r="U80" s="372"/>
      <c r="V80" s="372"/>
      <c r="W80" s="372"/>
      <c r="X80" s="372"/>
      <c r="Y80" s="372"/>
      <c r="Z80" s="372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8"/>
    </row>
    <row r="81" spans="1:77" s="61" customFormat="1" ht="46.5" customHeight="1" thickBot="1">
      <c r="A81" s="386" t="s">
        <v>416</v>
      </c>
      <c r="B81" s="370"/>
      <c r="C81" s="371"/>
      <c r="D81" s="379">
        <f>SUM(F81,H81)</f>
        <v>39058</v>
      </c>
      <c r="E81" s="372">
        <f t="shared" si="6"/>
        <v>0</v>
      </c>
      <c r="F81" s="380">
        <f t="shared" si="7"/>
        <v>39058</v>
      </c>
      <c r="G81" s="372"/>
      <c r="H81" s="380">
        <f>SUM(T81,V81,X81)</f>
        <v>0</v>
      </c>
      <c r="I81" s="372"/>
      <c r="J81" s="372"/>
      <c r="K81" s="372"/>
      <c r="L81" s="372"/>
      <c r="M81" s="372"/>
      <c r="N81" s="372"/>
      <c r="O81" s="372"/>
      <c r="P81" s="372"/>
      <c r="Q81" s="372"/>
      <c r="R81" s="372">
        <v>39058</v>
      </c>
      <c r="S81" s="372"/>
      <c r="T81" s="372"/>
      <c r="U81" s="372"/>
      <c r="V81" s="372"/>
      <c r="W81" s="372"/>
      <c r="X81" s="372"/>
      <c r="Y81" s="372"/>
      <c r="Z81" s="372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8"/>
    </row>
    <row r="82" spans="1:77" s="61" customFormat="1" ht="46.5" customHeight="1" thickBot="1">
      <c r="A82" s="441" t="s">
        <v>487</v>
      </c>
      <c r="B82" s="442"/>
      <c r="C82" s="379"/>
      <c r="D82" s="379">
        <f>SUM(F82,H82)</f>
        <v>457</v>
      </c>
      <c r="E82" s="380"/>
      <c r="F82" s="380">
        <f t="shared" si="7"/>
        <v>457</v>
      </c>
      <c r="G82" s="380"/>
      <c r="H82" s="380">
        <f>SUM(T82,V82,X82)</f>
        <v>0</v>
      </c>
      <c r="I82" s="380"/>
      <c r="J82" s="380"/>
      <c r="K82" s="380"/>
      <c r="L82" s="380"/>
      <c r="M82" s="380"/>
      <c r="N82" s="380">
        <v>457</v>
      </c>
      <c r="O82" s="380"/>
      <c r="P82" s="380"/>
      <c r="Q82" s="380"/>
      <c r="R82" s="380"/>
      <c r="S82" s="380"/>
      <c r="T82" s="380"/>
      <c r="U82" s="380"/>
      <c r="V82" s="380">
        <v>0</v>
      </c>
      <c r="W82" s="380"/>
      <c r="X82" s="380"/>
      <c r="Y82" s="380"/>
      <c r="Z82" s="380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8"/>
    </row>
    <row r="83" spans="1:77" s="61" customFormat="1" ht="46.5" customHeight="1" thickBot="1">
      <c r="A83" s="441" t="s">
        <v>429</v>
      </c>
      <c r="B83" s="442"/>
      <c r="C83" s="379"/>
      <c r="D83" s="379">
        <f>SUM(F83,H83)</f>
        <v>320</v>
      </c>
      <c r="E83" s="380"/>
      <c r="F83" s="380">
        <f t="shared" si="7"/>
        <v>320</v>
      </c>
      <c r="G83" s="380"/>
      <c r="H83" s="380"/>
      <c r="I83" s="380"/>
      <c r="J83" s="380"/>
      <c r="K83" s="380"/>
      <c r="L83" s="380"/>
      <c r="M83" s="380"/>
      <c r="N83" s="380">
        <v>320</v>
      </c>
      <c r="O83" s="380"/>
      <c r="P83" s="380"/>
      <c r="Q83" s="380"/>
      <c r="R83" s="380"/>
      <c r="S83" s="380"/>
      <c r="T83" s="380"/>
      <c r="U83" s="380"/>
      <c r="V83" s="380"/>
      <c r="W83" s="380"/>
      <c r="X83" s="380"/>
      <c r="Y83" s="380"/>
      <c r="Z83" s="380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8"/>
    </row>
    <row r="84" spans="1:77" s="361" customFormat="1" ht="41.25" customHeight="1" thickBot="1" thickTop="1">
      <c r="A84" s="391" t="s">
        <v>75</v>
      </c>
      <c r="B84" s="381"/>
      <c r="C84" s="382">
        <f>SUM(E84,G84)</f>
        <v>1112760</v>
      </c>
      <c r="D84" s="382">
        <f>SUM(F84,H84)</f>
        <v>1154779</v>
      </c>
      <c r="E84" s="433">
        <f t="shared" si="6"/>
        <v>967242</v>
      </c>
      <c r="F84" s="434">
        <f t="shared" si="7"/>
        <v>1013191</v>
      </c>
      <c r="G84" s="382">
        <f aca="true" t="shared" si="8" ref="G84:Z84">SUM(G13:G83)</f>
        <v>145518</v>
      </c>
      <c r="H84" s="382">
        <f t="shared" si="8"/>
        <v>141588</v>
      </c>
      <c r="I84" s="382">
        <f t="shared" si="8"/>
        <v>14104</v>
      </c>
      <c r="J84" s="382">
        <f t="shared" si="8"/>
        <v>14104</v>
      </c>
      <c r="K84" s="382">
        <f t="shared" si="8"/>
        <v>3881</v>
      </c>
      <c r="L84" s="382">
        <f t="shared" si="8"/>
        <v>3881</v>
      </c>
      <c r="M84" s="382">
        <f t="shared" si="8"/>
        <v>138901</v>
      </c>
      <c r="N84" s="382">
        <f t="shared" si="8"/>
        <v>140005</v>
      </c>
      <c r="O84" s="382">
        <f t="shared" si="8"/>
        <v>92213</v>
      </c>
      <c r="P84" s="382">
        <f t="shared" si="8"/>
        <v>38119</v>
      </c>
      <c r="Q84" s="382">
        <f t="shared" si="8"/>
        <v>718143</v>
      </c>
      <c r="R84" s="382">
        <f t="shared" si="8"/>
        <v>817082</v>
      </c>
      <c r="S84" s="382">
        <f t="shared" si="8"/>
        <v>250</v>
      </c>
      <c r="T84" s="382">
        <f t="shared" si="8"/>
        <v>1520</v>
      </c>
      <c r="U84" s="382">
        <f t="shared" si="8"/>
        <v>145268</v>
      </c>
      <c r="V84" s="382">
        <f t="shared" si="8"/>
        <v>138068</v>
      </c>
      <c r="W84" s="382">
        <f t="shared" si="8"/>
        <v>0</v>
      </c>
      <c r="X84" s="382">
        <f t="shared" si="8"/>
        <v>2000</v>
      </c>
      <c r="Y84" s="382">
        <f t="shared" si="8"/>
        <v>0</v>
      </c>
      <c r="Z84" s="382">
        <f t="shared" si="8"/>
        <v>0</v>
      </c>
      <c r="AA84" s="359"/>
      <c r="AB84" s="359"/>
      <c r="AC84" s="359"/>
      <c r="AD84" s="359"/>
      <c r="AE84" s="359"/>
      <c r="AF84" s="359"/>
      <c r="AG84" s="359"/>
      <c r="AH84" s="359"/>
      <c r="AI84" s="359"/>
      <c r="AJ84" s="359"/>
      <c r="AK84" s="359"/>
      <c r="AL84" s="359"/>
      <c r="AM84" s="359"/>
      <c r="AN84" s="359"/>
      <c r="AO84" s="359"/>
      <c r="AP84" s="359"/>
      <c r="AQ84" s="359"/>
      <c r="AR84" s="359"/>
      <c r="AS84" s="359"/>
      <c r="AT84" s="359"/>
      <c r="AU84" s="359"/>
      <c r="AV84" s="359"/>
      <c r="AW84" s="359"/>
      <c r="AX84" s="359"/>
      <c r="AY84" s="359"/>
      <c r="AZ84" s="359"/>
      <c r="BA84" s="359"/>
      <c r="BB84" s="359"/>
      <c r="BC84" s="359"/>
      <c r="BD84" s="359"/>
      <c r="BE84" s="359"/>
      <c r="BF84" s="359"/>
      <c r="BG84" s="359"/>
      <c r="BH84" s="359"/>
      <c r="BI84" s="359"/>
      <c r="BJ84" s="359"/>
      <c r="BK84" s="359"/>
      <c r="BL84" s="359"/>
      <c r="BM84" s="359"/>
      <c r="BN84" s="359"/>
      <c r="BO84" s="359"/>
      <c r="BP84" s="359"/>
      <c r="BQ84" s="359"/>
      <c r="BR84" s="359"/>
      <c r="BS84" s="359"/>
      <c r="BT84" s="359"/>
      <c r="BU84" s="359"/>
      <c r="BV84" s="359"/>
      <c r="BW84" s="359"/>
      <c r="BX84" s="359"/>
      <c r="BY84" s="360"/>
    </row>
    <row r="85" spans="1:77" s="172" customFormat="1" ht="28.5" customHeight="1" thickBot="1" thickTop="1">
      <c r="A85" s="392" t="s">
        <v>61</v>
      </c>
      <c r="B85" s="362"/>
      <c r="C85" s="363"/>
      <c r="D85" s="363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5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1"/>
    </row>
    <row r="86" spans="1:77" s="141" customFormat="1" ht="60" customHeight="1" thickBot="1">
      <c r="A86" s="388" t="s">
        <v>215</v>
      </c>
      <c r="B86" s="383"/>
      <c r="C86" s="379">
        <f aca="true" t="shared" si="9" ref="C86:C157">SUM(E86,G86)</f>
        <v>66106</v>
      </c>
      <c r="D86" s="371">
        <f aca="true" t="shared" si="10" ref="D86:D157">SUM(F86,H86)</f>
        <v>95312</v>
      </c>
      <c r="E86" s="372">
        <f t="shared" si="6"/>
        <v>0</v>
      </c>
      <c r="F86" s="372">
        <f aca="true" t="shared" si="11" ref="F86:F157">SUM(J86,L86,N86,P86,R86,Z86)</f>
        <v>0</v>
      </c>
      <c r="G86" s="372">
        <f aca="true" t="shared" si="12" ref="G86:G157">SUM(S86,U86,W86)</f>
        <v>66106</v>
      </c>
      <c r="H86" s="372">
        <f aca="true" t="shared" si="13" ref="H86:H157">SUM(T86,V86,X86)</f>
        <v>95312</v>
      </c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>
        <v>66106</v>
      </c>
      <c r="X86" s="376">
        <v>95312</v>
      </c>
      <c r="Y86" s="376"/>
      <c r="Z86" s="376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3"/>
    </row>
    <row r="87" spans="1:77" s="144" customFormat="1" ht="52.5" customHeight="1" thickBot="1">
      <c r="A87" s="388" t="s">
        <v>216</v>
      </c>
      <c r="B87" s="383"/>
      <c r="C87" s="379">
        <f t="shared" si="9"/>
        <v>593</v>
      </c>
      <c r="D87" s="371">
        <f t="shared" si="10"/>
        <v>593</v>
      </c>
      <c r="E87" s="372">
        <f t="shared" si="6"/>
        <v>593</v>
      </c>
      <c r="F87" s="372">
        <f t="shared" si="11"/>
        <v>593</v>
      </c>
      <c r="G87" s="372">
        <f t="shared" si="12"/>
        <v>0</v>
      </c>
      <c r="H87" s="372">
        <f t="shared" si="13"/>
        <v>0</v>
      </c>
      <c r="I87" s="376"/>
      <c r="J87" s="376"/>
      <c r="K87" s="376"/>
      <c r="L87" s="376"/>
      <c r="M87" s="376"/>
      <c r="N87" s="376"/>
      <c r="O87" s="376"/>
      <c r="P87" s="376"/>
      <c r="Q87" s="376">
        <v>593</v>
      </c>
      <c r="R87" s="376">
        <v>593</v>
      </c>
      <c r="S87" s="376"/>
      <c r="T87" s="376"/>
      <c r="U87" s="376"/>
      <c r="V87" s="376"/>
      <c r="W87" s="376"/>
      <c r="X87" s="376"/>
      <c r="Y87" s="376"/>
      <c r="Z87" s="377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6"/>
    </row>
    <row r="88" spans="1:77" s="144" customFormat="1" ht="38.25" thickBot="1">
      <c r="A88" s="388" t="s">
        <v>392</v>
      </c>
      <c r="B88" s="383"/>
      <c r="C88" s="379">
        <f t="shared" si="9"/>
        <v>1500</v>
      </c>
      <c r="D88" s="371">
        <f t="shared" si="10"/>
        <v>1500</v>
      </c>
      <c r="E88" s="372">
        <f t="shared" si="6"/>
        <v>0</v>
      </c>
      <c r="F88" s="372">
        <f t="shared" si="11"/>
        <v>0</v>
      </c>
      <c r="G88" s="372">
        <f t="shared" si="12"/>
        <v>1500</v>
      </c>
      <c r="H88" s="372">
        <f t="shared" si="13"/>
        <v>1500</v>
      </c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>
        <v>1500</v>
      </c>
      <c r="X88" s="376">
        <v>1500</v>
      </c>
      <c r="Y88" s="376"/>
      <c r="Z88" s="377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6"/>
    </row>
    <row r="89" spans="1:77" s="141" customFormat="1" ht="38.25" thickBot="1">
      <c r="A89" s="388" t="s">
        <v>76</v>
      </c>
      <c r="B89" s="383"/>
      <c r="C89" s="379">
        <f t="shared" si="9"/>
        <v>5347</v>
      </c>
      <c r="D89" s="371">
        <f t="shared" si="10"/>
        <v>5347</v>
      </c>
      <c r="E89" s="372">
        <f t="shared" si="6"/>
        <v>0</v>
      </c>
      <c r="F89" s="372">
        <f t="shared" si="11"/>
        <v>1850</v>
      </c>
      <c r="G89" s="372">
        <f t="shared" si="12"/>
        <v>5347</v>
      </c>
      <c r="H89" s="372">
        <f t="shared" si="13"/>
        <v>3497</v>
      </c>
      <c r="I89" s="376"/>
      <c r="J89" s="376"/>
      <c r="K89" s="376"/>
      <c r="L89" s="376"/>
      <c r="M89" s="376"/>
      <c r="N89" s="376">
        <v>1850</v>
      </c>
      <c r="O89" s="376"/>
      <c r="P89" s="376"/>
      <c r="Q89" s="376"/>
      <c r="R89" s="376"/>
      <c r="S89" s="376"/>
      <c r="T89" s="376"/>
      <c r="U89" s="376">
        <v>5347</v>
      </c>
      <c r="V89" s="376">
        <v>3497</v>
      </c>
      <c r="W89" s="376"/>
      <c r="X89" s="376"/>
      <c r="Y89" s="376"/>
      <c r="Z89" s="376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3"/>
    </row>
    <row r="90" spans="1:77" s="61" customFormat="1" ht="38.25" thickBot="1">
      <c r="A90" s="388" t="s">
        <v>84</v>
      </c>
      <c r="B90" s="383"/>
      <c r="C90" s="379">
        <f t="shared" si="9"/>
        <v>156815</v>
      </c>
      <c r="D90" s="371">
        <f t="shared" si="10"/>
        <v>198646</v>
      </c>
      <c r="E90" s="372">
        <f t="shared" si="6"/>
        <v>0</v>
      </c>
      <c r="F90" s="372">
        <f t="shared" si="11"/>
        <v>4587</v>
      </c>
      <c r="G90" s="372">
        <f t="shared" si="12"/>
        <v>156815</v>
      </c>
      <c r="H90" s="372">
        <f t="shared" si="13"/>
        <v>194059</v>
      </c>
      <c r="I90" s="372"/>
      <c r="J90" s="372"/>
      <c r="K90" s="372"/>
      <c r="L90" s="372"/>
      <c r="M90" s="372"/>
      <c r="N90" s="372">
        <v>4587</v>
      </c>
      <c r="O90" s="372"/>
      <c r="P90" s="372"/>
      <c r="Q90" s="372"/>
      <c r="R90" s="372"/>
      <c r="S90" s="372"/>
      <c r="T90" s="372">
        <v>2900</v>
      </c>
      <c r="U90" s="376">
        <v>156815</v>
      </c>
      <c r="V90" s="376">
        <v>191159</v>
      </c>
      <c r="W90" s="372"/>
      <c r="X90" s="372"/>
      <c r="Y90" s="372"/>
      <c r="Z90" s="372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8"/>
    </row>
    <row r="91" spans="1:77" s="61" customFormat="1" ht="19.5" thickBot="1">
      <c r="A91" s="389" t="s">
        <v>193</v>
      </c>
      <c r="B91" s="375"/>
      <c r="C91" s="379">
        <f t="shared" si="9"/>
        <v>0</v>
      </c>
      <c r="D91" s="371">
        <f t="shared" si="10"/>
        <v>0</v>
      </c>
      <c r="E91" s="372">
        <f t="shared" si="6"/>
        <v>0</v>
      </c>
      <c r="F91" s="372">
        <f t="shared" si="11"/>
        <v>0</v>
      </c>
      <c r="G91" s="372">
        <f t="shared" si="12"/>
        <v>0</v>
      </c>
      <c r="H91" s="372">
        <f t="shared" si="13"/>
        <v>0</v>
      </c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372"/>
      <c r="T91" s="372"/>
      <c r="U91" s="376"/>
      <c r="V91" s="376"/>
      <c r="W91" s="372"/>
      <c r="X91" s="372"/>
      <c r="Y91" s="372"/>
      <c r="Z91" s="372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8"/>
    </row>
    <row r="92" spans="1:77" s="61" customFormat="1" ht="19.5" thickBot="1">
      <c r="A92" s="389" t="s">
        <v>310</v>
      </c>
      <c r="B92" s="375">
        <v>139110</v>
      </c>
      <c r="C92" s="379">
        <f t="shared" si="9"/>
        <v>0</v>
      </c>
      <c r="D92" s="371">
        <f t="shared" si="10"/>
        <v>0</v>
      </c>
      <c r="E92" s="372">
        <f t="shared" si="6"/>
        <v>0</v>
      </c>
      <c r="F92" s="372">
        <f t="shared" si="11"/>
        <v>0</v>
      </c>
      <c r="G92" s="372">
        <f t="shared" si="12"/>
        <v>0</v>
      </c>
      <c r="H92" s="372">
        <f t="shared" si="13"/>
        <v>0</v>
      </c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376"/>
      <c r="V92" s="376"/>
      <c r="W92" s="372"/>
      <c r="X92" s="372"/>
      <c r="Y92" s="372"/>
      <c r="Z92" s="372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8"/>
    </row>
    <row r="93" spans="1:77" s="61" customFormat="1" ht="19.5" thickBot="1">
      <c r="A93" s="389" t="s">
        <v>311</v>
      </c>
      <c r="B93" s="375">
        <v>59536</v>
      </c>
      <c r="C93" s="379">
        <f t="shared" si="9"/>
        <v>0</v>
      </c>
      <c r="D93" s="371">
        <f t="shared" si="10"/>
        <v>0</v>
      </c>
      <c r="E93" s="372">
        <f t="shared" si="6"/>
        <v>0</v>
      </c>
      <c r="F93" s="372">
        <f t="shared" si="11"/>
        <v>0</v>
      </c>
      <c r="G93" s="372">
        <f t="shared" si="12"/>
        <v>0</v>
      </c>
      <c r="H93" s="372">
        <f t="shared" si="13"/>
        <v>0</v>
      </c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2"/>
      <c r="U93" s="376"/>
      <c r="V93" s="376"/>
      <c r="W93" s="372"/>
      <c r="X93" s="372"/>
      <c r="Y93" s="372"/>
      <c r="Z93" s="372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8"/>
    </row>
    <row r="94" spans="1:77" s="61" customFormat="1" ht="57" thickBot="1">
      <c r="A94" s="388" t="s">
        <v>226</v>
      </c>
      <c r="B94" s="383"/>
      <c r="C94" s="379">
        <f t="shared" si="9"/>
        <v>123599</v>
      </c>
      <c r="D94" s="371">
        <f t="shared" si="10"/>
        <v>130660</v>
      </c>
      <c r="E94" s="372">
        <f t="shared" si="6"/>
        <v>0</v>
      </c>
      <c r="F94" s="372">
        <f t="shared" si="11"/>
        <v>5020</v>
      </c>
      <c r="G94" s="372">
        <f t="shared" si="12"/>
        <v>123599</v>
      </c>
      <c r="H94" s="372">
        <v>125640</v>
      </c>
      <c r="I94" s="372"/>
      <c r="J94" s="372"/>
      <c r="K94" s="372"/>
      <c r="L94" s="372"/>
      <c r="M94" s="372"/>
      <c r="N94" s="372">
        <v>5020</v>
      </c>
      <c r="O94" s="372"/>
      <c r="P94" s="372"/>
      <c r="Q94" s="372"/>
      <c r="R94" s="372"/>
      <c r="S94" s="372"/>
      <c r="T94" s="372"/>
      <c r="U94" s="372">
        <v>123599</v>
      </c>
      <c r="V94" s="372">
        <v>125304</v>
      </c>
      <c r="W94" s="372"/>
      <c r="X94" s="372"/>
      <c r="Y94" s="372"/>
      <c r="Z94" s="372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8"/>
    </row>
    <row r="95" spans="1:77" s="61" customFormat="1" ht="19.5" thickBot="1">
      <c r="A95" s="389" t="s">
        <v>193</v>
      </c>
      <c r="B95" s="375"/>
      <c r="C95" s="379">
        <f t="shared" si="9"/>
        <v>0</v>
      </c>
      <c r="D95" s="371">
        <f t="shared" si="10"/>
        <v>0</v>
      </c>
      <c r="E95" s="372">
        <f t="shared" si="6"/>
        <v>0</v>
      </c>
      <c r="F95" s="372">
        <f t="shared" si="11"/>
        <v>0</v>
      </c>
      <c r="G95" s="372">
        <f t="shared" si="12"/>
        <v>0</v>
      </c>
      <c r="H95" s="372">
        <f t="shared" si="13"/>
        <v>0</v>
      </c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6"/>
      <c r="V95" s="376"/>
      <c r="W95" s="372"/>
      <c r="X95" s="372"/>
      <c r="Y95" s="372"/>
      <c r="Z95" s="372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8"/>
    </row>
    <row r="96" spans="1:77" s="61" customFormat="1" ht="22.5" customHeight="1" thickBot="1">
      <c r="A96" s="389" t="s">
        <v>310</v>
      </c>
      <c r="B96" s="375">
        <v>122522</v>
      </c>
      <c r="C96" s="379">
        <f t="shared" si="9"/>
        <v>0</v>
      </c>
      <c r="D96" s="371">
        <f t="shared" si="10"/>
        <v>0</v>
      </c>
      <c r="E96" s="372">
        <f t="shared" si="6"/>
        <v>0</v>
      </c>
      <c r="F96" s="372">
        <f t="shared" si="11"/>
        <v>0</v>
      </c>
      <c r="G96" s="372">
        <f t="shared" si="12"/>
        <v>0</v>
      </c>
      <c r="H96" s="372">
        <f t="shared" si="13"/>
        <v>0</v>
      </c>
      <c r="I96" s="372"/>
      <c r="J96" s="372"/>
      <c r="K96" s="372"/>
      <c r="L96" s="372"/>
      <c r="M96" s="372"/>
      <c r="N96" s="372"/>
      <c r="O96" s="372"/>
      <c r="P96" s="372"/>
      <c r="Q96" s="372"/>
      <c r="R96" s="372"/>
      <c r="S96" s="372"/>
      <c r="T96" s="372"/>
      <c r="U96" s="376"/>
      <c r="V96" s="376"/>
      <c r="W96" s="372"/>
      <c r="X96" s="372"/>
      <c r="Y96" s="372"/>
      <c r="Z96" s="372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8"/>
    </row>
    <row r="97" spans="1:77" s="61" customFormat="1" ht="24.75" customHeight="1" thickBot="1">
      <c r="A97" s="389" t="s">
        <v>314</v>
      </c>
      <c r="B97" s="375">
        <v>2216</v>
      </c>
      <c r="C97" s="379">
        <f t="shared" si="9"/>
        <v>0</v>
      </c>
      <c r="D97" s="371">
        <f t="shared" si="10"/>
        <v>0</v>
      </c>
      <c r="E97" s="372">
        <f t="shared" si="6"/>
        <v>0</v>
      </c>
      <c r="F97" s="372">
        <f t="shared" si="11"/>
        <v>0</v>
      </c>
      <c r="G97" s="372">
        <f t="shared" si="12"/>
        <v>0</v>
      </c>
      <c r="H97" s="372">
        <f t="shared" si="13"/>
        <v>0</v>
      </c>
      <c r="I97" s="372"/>
      <c r="J97" s="372"/>
      <c r="K97" s="372"/>
      <c r="L97" s="372"/>
      <c r="M97" s="372"/>
      <c r="N97" s="372"/>
      <c r="O97" s="372"/>
      <c r="P97" s="372"/>
      <c r="Q97" s="372"/>
      <c r="R97" s="372"/>
      <c r="S97" s="372"/>
      <c r="T97" s="372"/>
      <c r="U97" s="376"/>
      <c r="V97" s="376"/>
      <c r="W97" s="372"/>
      <c r="X97" s="372"/>
      <c r="Y97" s="372"/>
      <c r="Z97" s="372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8"/>
    </row>
    <row r="98" spans="1:77" s="61" customFormat="1" ht="38.25" thickBot="1">
      <c r="A98" s="389" t="s">
        <v>312</v>
      </c>
      <c r="B98" s="375">
        <v>445</v>
      </c>
      <c r="C98" s="379">
        <f t="shared" si="9"/>
        <v>0</v>
      </c>
      <c r="D98" s="371">
        <f t="shared" si="10"/>
        <v>0</v>
      </c>
      <c r="E98" s="372">
        <f t="shared" si="6"/>
        <v>0</v>
      </c>
      <c r="F98" s="372">
        <f t="shared" si="11"/>
        <v>0</v>
      </c>
      <c r="G98" s="372">
        <f t="shared" si="12"/>
        <v>0</v>
      </c>
      <c r="H98" s="372">
        <f t="shared" si="13"/>
        <v>0</v>
      </c>
      <c r="I98" s="372"/>
      <c r="J98" s="372"/>
      <c r="K98" s="372"/>
      <c r="L98" s="372"/>
      <c r="M98" s="372"/>
      <c r="N98" s="372"/>
      <c r="O98" s="372"/>
      <c r="P98" s="372"/>
      <c r="Q98" s="372"/>
      <c r="R98" s="372"/>
      <c r="S98" s="372"/>
      <c r="T98" s="372"/>
      <c r="U98" s="376"/>
      <c r="V98" s="376"/>
      <c r="W98" s="372"/>
      <c r="X98" s="372"/>
      <c r="Y98" s="372"/>
      <c r="Z98" s="372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8"/>
    </row>
    <row r="99" spans="1:77" s="61" customFormat="1" ht="57" thickBot="1">
      <c r="A99" s="386" t="s">
        <v>227</v>
      </c>
      <c r="B99" s="384"/>
      <c r="C99" s="379">
        <f t="shared" si="9"/>
        <v>407658</v>
      </c>
      <c r="D99" s="371">
        <f t="shared" si="10"/>
        <v>436704</v>
      </c>
      <c r="E99" s="372">
        <f t="shared" si="6"/>
        <v>0</v>
      </c>
      <c r="F99" s="372">
        <f t="shared" si="11"/>
        <v>69312</v>
      </c>
      <c r="G99" s="372">
        <v>407658</v>
      </c>
      <c r="H99" s="372">
        <f t="shared" si="13"/>
        <v>367392</v>
      </c>
      <c r="I99" s="372"/>
      <c r="J99" s="372"/>
      <c r="K99" s="372"/>
      <c r="L99" s="372"/>
      <c r="M99" s="372"/>
      <c r="N99" s="372">
        <v>69312</v>
      </c>
      <c r="O99" s="372"/>
      <c r="P99" s="372"/>
      <c r="Q99" s="372"/>
      <c r="R99" s="372"/>
      <c r="S99" s="372"/>
      <c r="T99" s="372"/>
      <c r="U99" s="372">
        <v>407658</v>
      </c>
      <c r="V99" s="372">
        <v>367392</v>
      </c>
      <c r="W99" s="372"/>
      <c r="X99" s="372"/>
      <c r="Y99" s="372"/>
      <c r="Z99" s="372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8"/>
    </row>
    <row r="100" spans="1:77" s="61" customFormat="1" ht="19.5" thickBot="1">
      <c r="A100" s="389" t="s">
        <v>193</v>
      </c>
      <c r="B100" s="375"/>
      <c r="C100" s="379">
        <f t="shared" si="9"/>
        <v>0</v>
      </c>
      <c r="D100" s="371">
        <f t="shared" si="10"/>
        <v>0</v>
      </c>
      <c r="E100" s="372">
        <f t="shared" si="6"/>
        <v>0</v>
      </c>
      <c r="F100" s="372">
        <f t="shared" si="11"/>
        <v>0</v>
      </c>
      <c r="G100" s="372">
        <f t="shared" si="12"/>
        <v>0</v>
      </c>
      <c r="H100" s="372">
        <f t="shared" si="13"/>
        <v>0</v>
      </c>
      <c r="I100" s="372"/>
      <c r="J100" s="372"/>
      <c r="K100" s="372"/>
      <c r="L100" s="372"/>
      <c r="M100" s="372"/>
      <c r="N100" s="372"/>
      <c r="O100" s="372"/>
      <c r="P100" s="372"/>
      <c r="Q100" s="372"/>
      <c r="R100" s="372"/>
      <c r="S100" s="372"/>
      <c r="T100" s="372"/>
      <c r="U100" s="372"/>
      <c r="V100" s="372"/>
      <c r="W100" s="372"/>
      <c r="X100" s="372"/>
      <c r="Y100" s="372"/>
      <c r="Z100" s="372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8"/>
    </row>
    <row r="101" spans="1:77" s="61" customFormat="1" ht="19.5" thickBot="1">
      <c r="A101" s="389" t="s">
        <v>310</v>
      </c>
      <c r="B101" s="375">
        <v>339231</v>
      </c>
      <c r="C101" s="379">
        <f t="shared" si="9"/>
        <v>0</v>
      </c>
      <c r="D101" s="371">
        <f t="shared" si="10"/>
        <v>0</v>
      </c>
      <c r="E101" s="372">
        <f t="shared" si="6"/>
        <v>0</v>
      </c>
      <c r="F101" s="372">
        <f t="shared" si="11"/>
        <v>0</v>
      </c>
      <c r="G101" s="372">
        <f t="shared" si="12"/>
        <v>0</v>
      </c>
      <c r="H101" s="372">
        <f t="shared" si="13"/>
        <v>0</v>
      </c>
      <c r="I101" s="372"/>
      <c r="J101" s="372"/>
      <c r="K101" s="372"/>
      <c r="L101" s="372"/>
      <c r="M101" s="372"/>
      <c r="N101" s="372"/>
      <c r="O101" s="372"/>
      <c r="P101" s="372"/>
      <c r="Q101" s="372"/>
      <c r="R101" s="372"/>
      <c r="S101" s="372"/>
      <c r="T101" s="372"/>
      <c r="U101" s="372"/>
      <c r="V101" s="372"/>
      <c r="W101" s="372"/>
      <c r="X101" s="372"/>
      <c r="Y101" s="372"/>
      <c r="Z101" s="372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  <c r="BT101" s="137"/>
      <c r="BU101" s="137"/>
      <c r="BV101" s="137"/>
      <c r="BW101" s="137"/>
      <c r="BX101" s="137"/>
      <c r="BY101" s="138"/>
    </row>
    <row r="102" spans="1:77" s="61" customFormat="1" ht="23.25" customHeight="1" thickBot="1">
      <c r="A102" s="389" t="s">
        <v>421</v>
      </c>
      <c r="B102" s="375">
        <v>51252</v>
      </c>
      <c r="C102" s="379">
        <f t="shared" si="9"/>
        <v>0</v>
      </c>
      <c r="D102" s="371">
        <f t="shared" si="10"/>
        <v>0</v>
      </c>
      <c r="E102" s="372">
        <f t="shared" si="6"/>
        <v>0</v>
      </c>
      <c r="F102" s="372">
        <f t="shared" si="11"/>
        <v>0</v>
      </c>
      <c r="G102" s="372">
        <f t="shared" si="12"/>
        <v>0</v>
      </c>
      <c r="H102" s="372">
        <f t="shared" si="13"/>
        <v>0</v>
      </c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8"/>
    </row>
    <row r="103" spans="1:77" s="61" customFormat="1" ht="41.25" customHeight="1" thickBot="1">
      <c r="A103" s="389" t="s">
        <v>313</v>
      </c>
      <c r="B103" s="375">
        <v>17226</v>
      </c>
      <c r="C103" s="379">
        <f t="shared" si="9"/>
        <v>0</v>
      </c>
      <c r="D103" s="371">
        <f t="shared" si="10"/>
        <v>0</v>
      </c>
      <c r="E103" s="372">
        <f t="shared" si="6"/>
        <v>0</v>
      </c>
      <c r="F103" s="372">
        <f t="shared" si="11"/>
        <v>0</v>
      </c>
      <c r="G103" s="372">
        <f t="shared" si="12"/>
        <v>0</v>
      </c>
      <c r="H103" s="372">
        <f t="shared" si="13"/>
        <v>0</v>
      </c>
      <c r="I103" s="372"/>
      <c r="J103" s="372"/>
      <c r="K103" s="372"/>
      <c r="L103" s="372"/>
      <c r="M103" s="372"/>
      <c r="N103" s="372"/>
      <c r="O103" s="372"/>
      <c r="P103" s="372"/>
      <c r="Q103" s="372"/>
      <c r="R103" s="372"/>
      <c r="S103" s="372"/>
      <c r="T103" s="372"/>
      <c r="U103" s="372"/>
      <c r="V103" s="372"/>
      <c r="W103" s="372"/>
      <c r="X103" s="372"/>
      <c r="Y103" s="372"/>
      <c r="Z103" s="372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8"/>
    </row>
    <row r="104" spans="1:77" s="59" customFormat="1" ht="45" customHeight="1" thickBot="1">
      <c r="A104" s="386" t="s">
        <v>228</v>
      </c>
      <c r="B104" s="384"/>
      <c r="C104" s="379">
        <f t="shared" si="9"/>
        <v>49998</v>
      </c>
      <c r="D104" s="371">
        <f t="shared" si="10"/>
        <v>49998</v>
      </c>
      <c r="E104" s="372">
        <f t="shared" si="6"/>
        <v>0</v>
      </c>
      <c r="F104" s="372">
        <f t="shared" si="11"/>
        <v>4170</v>
      </c>
      <c r="G104" s="372">
        <f t="shared" si="12"/>
        <v>49998</v>
      </c>
      <c r="H104" s="372">
        <f t="shared" si="13"/>
        <v>45828</v>
      </c>
      <c r="I104" s="372"/>
      <c r="J104" s="372"/>
      <c r="K104" s="372"/>
      <c r="L104" s="372"/>
      <c r="M104" s="372"/>
      <c r="N104" s="372">
        <v>4170</v>
      </c>
      <c r="O104" s="372"/>
      <c r="P104" s="372"/>
      <c r="Q104" s="372"/>
      <c r="R104" s="372"/>
      <c r="S104" s="372">
        <v>49998</v>
      </c>
      <c r="T104" s="372">
        <v>45828</v>
      </c>
      <c r="U104" s="376"/>
      <c r="V104" s="376"/>
      <c r="W104" s="372"/>
      <c r="X104" s="372"/>
      <c r="Y104" s="372"/>
      <c r="Z104" s="371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40"/>
    </row>
    <row r="105" spans="1:77" s="59" customFormat="1" ht="45" customHeight="1" thickBot="1">
      <c r="A105" s="386" t="s">
        <v>417</v>
      </c>
      <c r="B105" s="384"/>
      <c r="C105" s="379">
        <f t="shared" si="9"/>
        <v>0</v>
      </c>
      <c r="D105" s="371">
        <f t="shared" si="10"/>
        <v>24080</v>
      </c>
      <c r="E105" s="372"/>
      <c r="F105" s="372">
        <f t="shared" si="11"/>
        <v>8946</v>
      </c>
      <c r="G105" s="372"/>
      <c r="H105" s="372">
        <f t="shared" si="13"/>
        <v>15134</v>
      </c>
      <c r="I105" s="372"/>
      <c r="J105" s="372"/>
      <c r="K105" s="372"/>
      <c r="L105" s="372"/>
      <c r="M105" s="372"/>
      <c r="N105" s="372">
        <v>8946</v>
      </c>
      <c r="O105" s="372"/>
      <c r="P105" s="372"/>
      <c r="Q105" s="372"/>
      <c r="R105" s="372"/>
      <c r="S105" s="372"/>
      <c r="T105" s="372">
        <v>11200</v>
      </c>
      <c r="U105" s="376"/>
      <c r="V105" s="376">
        <v>3934</v>
      </c>
      <c r="W105" s="372"/>
      <c r="X105" s="372"/>
      <c r="Y105" s="372"/>
      <c r="Z105" s="371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40"/>
    </row>
    <row r="106" spans="1:77" s="59" customFormat="1" ht="45" customHeight="1" thickBot="1">
      <c r="A106" s="386" t="s">
        <v>430</v>
      </c>
      <c r="B106" s="384"/>
      <c r="C106" s="379"/>
      <c r="D106" s="371">
        <f t="shared" si="10"/>
        <v>1580</v>
      </c>
      <c r="E106" s="372"/>
      <c r="F106" s="372"/>
      <c r="G106" s="372"/>
      <c r="H106" s="372">
        <f t="shared" si="13"/>
        <v>1580</v>
      </c>
      <c r="I106" s="372"/>
      <c r="J106" s="372"/>
      <c r="K106" s="372"/>
      <c r="L106" s="372"/>
      <c r="M106" s="372"/>
      <c r="N106" s="372"/>
      <c r="O106" s="372"/>
      <c r="P106" s="372"/>
      <c r="Q106" s="372"/>
      <c r="R106" s="372"/>
      <c r="S106" s="372"/>
      <c r="T106" s="372"/>
      <c r="U106" s="376"/>
      <c r="V106" s="376">
        <v>1580</v>
      </c>
      <c r="W106" s="372"/>
      <c r="X106" s="372"/>
      <c r="Y106" s="372"/>
      <c r="Z106" s="371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40"/>
    </row>
    <row r="107" spans="1:77" s="59" customFormat="1" ht="48" customHeight="1" thickBot="1">
      <c r="A107" s="469" t="s">
        <v>459</v>
      </c>
      <c r="B107" s="384"/>
      <c r="C107" s="379"/>
      <c r="D107" s="371">
        <f t="shared" si="10"/>
        <v>9500</v>
      </c>
      <c r="E107" s="372"/>
      <c r="F107" s="372"/>
      <c r="G107" s="372"/>
      <c r="H107" s="372">
        <f t="shared" si="13"/>
        <v>9500</v>
      </c>
      <c r="I107" s="372"/>
      <c r="J107" s="372"/>
      <c r="K107" s="372"/>
      <c r="L107" s="372"/>
      <c r="M107" s="372"/>
      <c r="N107" s="372"/>
      <c r="O107" s="372"/>
      <c r="P107" s="372"/>
      <c r="Q107" s="372"/>
      <c r="R107" s="372"/>
      <c r="S107" s="372"/>
      <c r="T107" s="372"/>
      <c r="U107" s="376"/>
      <c r="V107" s="376">
        <v>9500</v>
      </c>
      <c r="W107" s="372"/>
      <c r="X107" s="372"/>
      <c r="Y107" s="372"/>
      <c r="Z107" s="371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40"/>
    </row>
    <row r="108" spans="1:77" s="59" customFormat="1" ht="45" customHeight="1" thickBot="1">
      <c r="A108" s="386" t="s">
        <v>431</v>
      </c>
      <c r="B108" s="384"/>
      <c r="C108" s="379"/>
      <c r="D108" s="371">
        <f t="shared" si="10"/>
        <v>21392</v>
      </c>
      <c r="E108" s="372"/>
      <c r="F108" s="372"/>
      <c r="G108" s="372"/>
      <c r="H108" s="372">
        <f t="shared" si="13"/>
        <v>21392</v>
      </c>
      <c r="I108" s="372"/>
      <c r="J108" s="372"/>
      <c r="K108" s="372"/>
      <c r="L108" s="372"/>
      <c r="M108" s="372"/>
      <c r="N108" s="372"/>
      <c r="O108" s="372"/>
      <c r="P108" s="372"/>
      <c r="Q108" s="372"/>
      <c r="R108" s="372"/>
      <c r="S108" s="372"/>
      <c r="T108" s="372">
        <v>21392</v>
      </c>
      <c r="U108" s="376"/>
      <c r="V108" s="376"/>
      <c r="W108" s="372"/>
      <c r="X108" s="372"/>
      <c r="Y108" s="372"/>
      <c r="Z108" s="371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40"/>
    </row>
    <row r="109" spans="1:77" s="59" customFormat="1" ht="45" customHeight="1" thickBot="1">
      <c r="A109" s="386" t="s">
        <v>445</v>
      </c>
      <c r="B109" s="384"/>
      <c r="C109" s="379"/>
      <c r="D109" s="371">
        <f t="shared" si="10"/>
        <v>1500</v>
      </c>
      <c r="E109" s="372"/>
      <c r="F109" s="372"/>
      <c r="G109" s="372"/>
      <c r="H109" s="372">
        <f t="shared" si="13"/>
        <v>1500</v>
      </c>
      <c r="I109" s="372"/>
      <c r="J109" s="372"/>
      <c r="K109" s="372"/>
      <c r="L109" s="372"/>
      <c r="M109" s="372"/>
      <c r="N109" s="372"/>
      <c r="O109" s="372"/>
      <c r="P109" s="372"/>
      <c r="Q109" s="372"/>
      <c r="R109" s="372"/>
      <c r="S109" s="372"/>
      <c r="T109" s="372"/>
      <c r="U109" s="376"/>
      <c r="V109" s="376">
        <v>1500</v>
      </c>
      <c r="W109" s="372"/>
      <c r="X109" s="372"/>
      <c r="Y109" s="372"/>
      <c r="Z109" s="371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40"/>
    </row>
    <row r="110" spans="1:77" s="59" customFormat="1" ht="45" customHeight="1" thickBot="1">
      <c r="A110" s="386" t="s">
        <v>433</v>
      </c>
      <c r="B110" s="384"/>
      <c r="C110" s="379"/>
      <c r="D110" s="371">
        <f t="shared" si="10"/>
        <v>2500</v>
      </c>
      <c r="E110" s="372">
        <f t="shared" si="6"/>
        <v>0</v>
      </c>
      <c r="F110" s="372">
        <f t="shared" si="11"/>
        <v>2500</v>
      </c>
      <c r="G110" s="372"/>
      <c r="H110" s="372"/>
      <c r="I110" s="372"/>
      <c r="J110" s="372"/>
      <c r="K110" s="372"/>
      <c r="L110" s="372"/>
      <c r="M110" s="372"/>
      <c r="N110" s="372">
        <v>2500</v>
      </c>
      <c r="O110" s="372"/>
      <c r="P110" s="372"/>
      <c r="Q110" s="372"/>
      <c r="R110" s="372"/>
      <c r="S110" s="372"/>
      <c r="T110" s="372"/>
      <c r="U110" s="376"/>
      <c r="V110" s="376"/>
      <c r="W110" s="372"/>
      <c r="X110" s="372"/>
      <c r="Y110" s="372"/>
      <c r="Z110" s="371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40"/>
    </row>
    <row r="111" spans="1:77" s="59" customFormat="1" ht="45" customHeight="1" thickBot="1">
      <c r="A111" s="386" t="s">
        <v>434</v>
      </c>
      <c r="B111" s="384"/>
      <c r="C111" s="379"/>
      <c r="D111" s="371">
        <f t="shared" si="10"/>
        <v>9747</v>
      </c>
      <c r="E111" s="372"/>
      <c r="F111" s="372"/>
      <c r="G111" s="372"/>
      <c r="H111" s="372">
        <f t="shared" si="13"/>
        <v>9747</v>
      </c>
      <c r="I111" s="372"/>
      <c r="J111" s="372"/>
      <c r="K111" s="372"/>
      <c r="L111" s="372"/>
      <c r="M111" s="372"/>
      <c r="N111" s="372"/>
      <c r="O111" s="372"/>
      <c r="P111" s="372"/>
      <c r="Q111" s="372"/>
      <c r="R111" s="372"/>
      <c r="S111" s="372"/>
      <c r="T111" s="372">
        <v>9747</v>
      </c>
      <c r="U111" s="376"/>
      <c r="V111" s="376"/>
      <c r="W111" s="372"/>
      <c r="X111" s="372"/>
      <c r="Y111" s="372"/>
      <c r="Z111" s="371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40"/>
    </row>
    <row r="112" spans="1:77" s="59" customFormat="1" ht="41.25" customHeight="1" thickBot="1">
      <c r="A112" s="386" t="s">
        <v>303</v>
      </c>
      <c r="B112" s="384"/>
      <c r="C112" s="379">
        <f t="shared" si="9"/>
        <v>25417</v>
      </c>
      <c r="D112" s="371">
        <f t="shared" si="10"/>
        <v>12166</v>
      </c>
      <c r="E112" s="372">
        <f t="shared" si="6"/>
        <v>0</v>
      </c>
      <c r="F112" s="372">
        <f t="shared" si="11"/>
        <v>0</v>
      </c>
      <c r="G112" s="372">
        <v>25417</v>
      </c>
      <c r="H112" s="372">
        <f t="shared" si="13"/>
        <v>12166</v>
      </c>
      <c r="I112" s="372"/>
      <c r="J112" s="372"/>
      <c r="K112" s="372"/>
      <c r="L112" s="372"/>
      <c r="M112" s="372"/>
      <c r="N112" s="372"/>
      <c r="O112" s="372"/>
      <c r="P112" s="372"/>
      <c r="Q112" s="372"/>
      <c r="R112" s="372"/>
      <c r="S112" s="372"/>
      <c r="T112" s="372"/>
      <c r="U112" s="372">
        <v>25417</v>
      </c>
      <c r="V112" s="372">
        <v>12166</v>
      </c>
      <c r="W112" s="372"/>
      <c r="X112" s="372"/>
      <c r="Y112" s="372"/>
      <c r="Z112" s="371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40"/>
    </row>
    <row r="113" spans="1:77" s="61" customFormat="1" ht="25.5" customHeight="1" thickBot="1">
      <c r="A113" s="387" t="s">
        <v>193</v>
      </c>
      <c r="B113" s="370"/>
      <c r="C113" s="379">
        <f t="shared" si="9"/>
        <v>0</v>
      </c>
      <c r="D113" s="371">
        <f t="shared" si="10"/>
        <v>0</v>
      </c>
      <c r="E113" s="372">
        <f t="shared" si="6"/>
        <v>0</v>
      </c>
      <c r="F113" s="372">
        <f t="shared" si="11"/>
        <v>0</v>
      </c>
      <c r="G113" s="372">
        <f t="shared" si="12"/>
        <v>0</v>
      </c>
      <c r="H113" s="372">
        <f t="shared" si="13"/>
        <v>0</v>
      </c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  <c r="W113" s="372"/>
      <c r="X113" s="372"/>
      <c r="Y113" s="372"/>
      <c r="Z113" s="372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8"/>
    </row>
    <row r="114" spans="1:77" s="61" customFormat="1" ht="25.5" customHeight="1" thickBot="1">
      <c r="A114" s="387" t="s">
        <v>304</v>
      </c>
      <c r="B114" s="370">
        <v>0</v>
      </c>
      <c r="C114" s="379">
        <f t="shared" si="9"/>
        <v>0</v>
      </c>
      <c r="D114" s="371">
        <f t="shared" si="10"/>
        <v>0</v>
      </c>
      <c r="E114" s="372">
        <f t="shared" si="6"/>
        <v>0</v>
      </c>
      <c r="F114" s="372">
        <f t="shared" si="11"/>
        <v>0</v>
      </c>
      <c r="G114" s="372">
        <f t="shared" si="12"/>
        <v>0</v>
      </c>
      <c r="H114" s="372">
        <f t="shared" si="13"/>
        <v>0</v>
      </c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  <c r="U114" s="372"/>
      <c r="V114" s="372"/>
      <c r="W114" s="372"/>
      <c r="X114" s="372"/>
      <c r="Y114" s="372"/>
      <c r="Z114" s="372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8"/>
    </row>
    <row r="115" spans="1:77" s="61" customFormat="1" ht="62.25" customHeight="1" thickBot="1">
      <c r="A115" s="387" t="s">
        <v>305</v>
      </c>
      <c r="B115" s="370">
        <v>12166</v>
      </c>
      <c r="C115" s="379">
        <f t="shared" si="9"/>
        <v>0</v>
      </c>
      <c r="D115" s="371">
        <f t="shared" si="10"/>
        <v>0</v>
      </c>
      <c r="E115" s="372">
        <f t="shared" si="6"/>
        <v>0</v>
      </c>
      <c r="F115" s="372">
        <f t="shared" si="11"/>
        <v>0</v>
      </c>
      <c r="G115" s="372">
        <f t="shared" si="12"/>
        <v>0</v>
      </c>
      <c r="H115" s="372">
        <f t="shared" si="13"/>
        <v>0</v>
      </c>
      <c r="I115" s="372"/>
      <c r="J115" s="372"/>
      <c r="K115" s="372"/>
      <c r="L115" s="372"/>
      <c r="M115" s="372"/>
      <c r="N115" s="372"/>
      <c r="O115" s="372"/>
      <c r="P115" s="372"/>
      <c r="Q115" s="372"/>
      <c r="R115" s="372"/>
      <c r="S115" s="372"/>
      <c r="T115" s="372"/>
      <c r="U115" s="372"/>
      <c r="V115" s="372"/>
      <c r="W115" s="372"/>
      <c r="X115" s="372"/>
      <c r="Y115" s="372"/>
      <c r="Z115" s="372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8"/>
    </row>
    <row r="116" spans="1:77" s="59" customFormat="1" ht="25.5" customHeight="1" thickBot="1">
      <c r="A116" s="386" t="s">
        <v>229</v>
      </c>
      <c r="B116" s="384"/>
      <c r="C116" s="379">
        <f t="shared" si="9"/>
        <v>3000</v>
      </c>
      <c r="D116" s="371">
        <f t="shared" si="10"/>
        <v>0</v>
      </c>
      <c r="E116" s="372">
        <f t="shared" si="6"/>
        <v>0</v>
      </c>
      <c r="F116" s="372">
        <f t="shared" si="11"/>
        <v>0</v>
      </c>
      <c r="G116" s="372">
        <f t="shared" si="12"/>
        <v>3000</v>
      </c>
      <c r="H116" s="372">
        <f t="shared" si="13"/>
        <v>0</v>
      </c>
      <c r="I116" s="372"/>
      <c r="J116" s="372"/>
      <c r="K116" s="372"/>
      <c r="L116" s="372"/>
      <c r="M116" s="372"/>
      <c r="N116" s="372"/>
      <c r="O116" s="372"/>
      <c r="P116" s="372"/>
      <c r="Q116" s="372"/>
      <c r="R116" s="372"/>
      <c r="S116" s="372">
        <v>3000</v>
      </c>
      <c r="T116" s="372">
        <v>0</v>
      </c>
      <c r="U116" s="372"/>
      <c r="V116" s="372"/>
      <c r="W116" s="372"/>
      <c r="X116" s="372"/>
      <c r="Y116" s="372"/>
      <c r="Z116" s="371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40"/>
    </row>
    <row r="117" spans="1:77" s="141" customFormat="1" ht="48.75" customHeight="1" thickBot="1">
      <c r="A117" s="389" t="s">
        <v>230</v>
      </c>
      <c r="B117" s="375">
        <v>3000</v>
      </c>
      <c r="C117" s="379">
        <f t="shared" si="9"/>
        <v>0</v>
      </c>
      <c r="D117" s="371">
        <f t="shared" si="10"/>
        <v>0</v>
      </c>
      <c r="E117" s="372">
        <f t="shared" si="6"/>
        <v>0</v>
      </c>
      <c r="F117" s="372">
        <f t="shared" si="11"/>
        <v>0</v>
      </c>
      <c r="G117" s="372">
        <f t="shared" si="12"/>
        <v>0</v>
      </c>
      <c r="H117" s="372">
        <f t="shared" si="13"/>
        <v>0</v>
      </c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3"/>
    </row>
    <row r="118" spans="1:77" s="61" customFormat="1" ht="56.25" customHeight="1" thickBot="1">
      <c r="A118" s="386" t="s">
        <v>262</v>
      </c>
      <c r="B118" s="384"/>
      <c r="C118" s="379">
        <f t="shared" si="9"/>
        <v>21587</v>
      </c>
      <c r="D118" s="371">
        <f t="shared" si="10"/>
        <v>19050</v>
      </c>
      <c r="E118" s="372">
        <f t="shared" si="6"/>
        <v>21587</v>
      </c>
      <c r="F118" s="372">
        <f t="shared" si="11"/>
        <v>19050</v>
      </c>
      <c r="G118" s="372">
        <f t="shared" si="12"/>
        <v>0</v>
      </c>
      <c r="H118" s="372">
        <f t="shared" si="13"/>
        <v>0</v>
      </c>
      <c r="I118" s="372"/>
      <c r="J118" s="372"/>
      <c r="K118" s="372"/>
      <c r="L118" s="372"/>
      <c r="M118" s="372">
        <v>21587</v>
      </c>
      <c r="N118" s="372">
        <v>19050</v>
      </c>
      <c r="O118" s="372"/>
      <c r="P118" s="372"/>
      <c r="Q118" s="372"/>
      <c r="R118" s="372"/>
      <c r="S118" s="372"/>
      <c r="T118" s="372"/>
      <c r="U118" s="372"/>
      <c r="V118" s="372"/>
      <c r="W118" s="372"/>
      <c r="X118" s="372"/>
      <c r="Y118" s="372"/>
      <c r="Z118" s="372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8"/>
    </row>
    <row r="119" spans="1:77" s="61" customFormat="1" ht="38.25" thickBot="1">
      <c r="A119" s="386" t="s">
        <v>231</v>
      </c>
      <c r="B119" s="384"/>
      <c r="C119" s="379">
        <f t="shared" si="9"/>
        <v>100000</v>
      </c>
      <c r="D119" s="371">
        <f t="shared" si="10"/>
        <v>132099</v>
      </c>
      <c r="E119" s="372">
        <f t="shared" si="6"/>
        <v>100000</v>
      </c>
      <c r="F119" s="372">
        <f t="shared" si="11"/>
        <v>132099</v>
      </c>
      <c r="G119" s="372">
        <f t="shared" si="12"/>
        <v>0</v>
      </c>
      <c r="H119" s="372">
        <f t="shared" si="13"/>
        <v>0</v>
      </c>
      <c r="I119" s="372"/>
      <c r="J119" s="372"/>
      <c r="K119" s="372"/>
      <c r="L119" s="372"/>
      <c r="M119" s="372"/>
      <c r="N119" s="372"/>
      <c r="O119" s="372"/>
      <c r="P119" s="372"/>
      <c r="Q119" s="372">
        <v>100000</v>
      </c>
      <c r="R119" s="372">
        <v>132099</v>
      </c>
      <c r="S119" s="372"/>
      <c r="T119" s="372"/>
      <c r="U119" s="372"/>
      <c r="V119" s="372"/>
      <c r="W119" s="372"/>
      <c r="X119" s="372"/>
      <c r="Y119" s="372"/>
      <c r="Z119" s="372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7"/>
      <c r="BY119" s="138"/>
    </row>
    <row r="120" spans="1:77" s="61" customFormat="1" ht="71.25" customHeight="1" thickBot="1">
      <c r="A120" s="386" t="s">
        <v>393</v>
      </c>
      <c r="B120" s="370"/>
      <c r="C120" s="379">
        <f t="shared" si="9"/>
        <v>795</v>
      </c>
      <c r="D120" s="371">
        <f t="shared" si="10"/>
        <v>0</v>
      </c>
      <c r="E120" s="372">
        <f t="shared" si="6"/>
        <v>795</v>
      </c>
      <c r="F120" s="372">
        <f t="shared" si="11"/>
        <v>0</v>
      </c>
      <c r="G120" s="372">
        <f t="shared" si="12"/>
        <v>0</v>
      </c>
      <c r="H120" s="372">
        <f t="shared" si="13"/>
        <v>0</v>
      </c>
      <c r="I120" s="372"/>
      <c r="J120" s="372"/>
      <c r="K120" s="372"/>
      <c r="L120" s="372"/>
      <c r="M120" s="372">
        <v>795</v>
      </c>
      <c r="N120" s="372">
        <v>0</v>
      </c>
      <c r="O120" s="372"/>
      <c r="P120" s="372"/>
      <c r="Q120" s="372"/>
      <c r="R120" s="372"/>
      <c r="S120" s="372"/>
      <c r="T120" s="372"/>
      <c r="U120" s="372"/>
      <c r="V120" s="372"/>
      <c r="W120" s="372"/>
      <c r="X120" s="372"/>
      <c r="Y120" s="372"/>
      <c r="Z120" s="372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8"/>
    </row>
    <row r="121" spans="1:77" s="61" customFormat="1" ht="47.25" customHeight="1" thickBot="1">
      <c r="A121" s="386" t="s">
        <v>394</v>
      </c>
      <c r="B121" s="370"/>
      <c r="C121" s="379">
        <f t="shared" si="9"/>
        <v>107</v>
      </c>
      <c r="D121" s="371">
        <f t="shared" si="10"/>
        <v>107</v>
      </c>
      <c r="E121" s="372">
        <f t="shared" si="6"/>
        <v>107</v>
      </c>
      <c r="F121" s="372">
        <f t="shared" si="11"/>
        <v>107</v>
      </c>
      <c r="G121" s="372">
        <f t="shared" si="12"/>
        <v>0</v>
      </c>
      <c r="H121" s="372">
        <f t="shared" si="13"/>
        <v>0</v>
      </c>
      <c r="I121" s="372"/>
      <c r="J121" s="372"/>
      <c r="K121" s="372"/>
      <c r="L121" s="372"/>
      <c r="M121" s="372">
        <v>107</v>
      </c>
      <c r="N121" s="372">
        <v>107</v>
      </c>
      <c r="O121" s="372"/>
      <c r="P121" s="372"/>
      <c r="Q121" s="372"/>
      <c r="R121" s="372"/>
      <c r="S121" s="372"/>
      <c r="T121" s="372"/>
      <c r="U121" s="372"/>
      <c r="V121" s="372"/>
      <c r="W121" s="372"/>
      <c r="X121" s="372"/>
      <c r="Y121" s="372"/>
      <c r="Z121" s="372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8"/>
    </row>
    <row r="122" spans="1:77" s="61" customFormat="1" ht="44.25" customHeight="1" thickBot="1">
      <c r="A122" s="386" t="s">
        <v>395</v>
      </c>
      <c r="B122" s="370"/>
      <c r="C122" s="379">
        <f t="shared" si="9"/>
        <v>3622</v>
      </c>
      <c r="D122" s="371">
        <f t="shared" si="10"/>
        <v>3647</v>
      </c>
      <c r="E122" s="372">
        <f t="shared" si="6"/>
        <v>0</v>
      </c>
      <c r="F122" s="372">
        <f t="shared" si="11"/>
        <v>0</v>
      </c>
      <c r="G122" s="372">
        <f t="shared" si="12"/>
        <v>3622</v>
      </c>
      <c r="H122" s="372">
        <f t="shared" si="13"/>
        <v>3647</v>
      </c>
      <c r="I122" s="372"/>
      <c r="J122" s="372"/>
      <c r="K122" s="372"/>
      <c r="L122" s="372"/>
      <c r="M122" s="372"/>
      <c r="N122" s="372"/>
      <c r="O122" s="372"/>
      <c r="P122" s="372"/>
      <c r="Q122" s="372"/>
      <c r="R122" s="372"/>
      <c r="S122" s="372"/>
      <c r="T122" s="372"/>
      <c r="U122" s="372"/>
      <c r="V122" s="372"/>
      <c r="W122" s="372">
        <v>3622</v>
      </c>
      <c r="X122" s="372">
        <v>3647</v>
      </c>
      <c r="Y122" s="372"/>
      <c r="Z122" s="372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8"/>
    </row>
    <row r="123" spans="1:77" s="141" customFormat="1" ht="70.5" customHeight="1" thickBot="1">
      <c r="A123" s="388" t="s">
        <v>318</v>
      </c>
      <c r="B123" s="375"/>
      <c r="C123" s="379">
        <f t="shared" si="9"/>
        <v>1000</v>
      </c>
      <c r="D123" s="371">
        <f t="shared" si="10"/>
        <v>1000</v>
      </c>
      <c r="E123" s="372">
        <f t="shared" si="6"/>
        <v>0</v>
      </c>
      <c r="F123" s="372">
        <f t="shared" si="11"/>
        <v>0</v>
      </c>
      <c r="G123" s="372">
        <f t="shared" si="12"/>
        <v>1000</v>
      </c>
      <c r="H123" s="372">
        <f t="shared" si="13"/>
        <v>1000</v>
      </c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>
        <v>1000</v>
      </c>
      <c r="T123" s="376">
        <v>1000</v>
      </c>
      <c r="U123" s="376"/>
      <c r="V123" s="376"/>
      <c r="W123" s="376"/>
      <c r="X123" s="376"/>
      <c r="Y123" s="376"/>
      <c r="Z123" s="376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3"/>
    </row>
    <row r="124" spans="1:77" s="141" customFormat="1" ht="30" customHeight="1" thickBot="1">
      <c r="A124" s="388" t="s">
        <v>12</v>
      </c>
      <c r="B124" s="383"/>
      <c r="C124" s="379">
        <f t="shared" si="9"/>
        <v>24432</v>
      </c>
      <c r="D124" s="371">
        <f t="shared" si="10"/>
        <v>1832</v>
      </c>
      <c r="E124" s="372">
        <f t="shared" si="6"/>
        <v>24432</v>
      </c>
      <c r="F124" s="372">
        <f t="shared" si="11"/>
        <v>1832</v>
      </c>
      <c r="G124" s="372">
        <f t="shared" si="12"/>
        <v>0</v>
      </c>
      <c r="H124" s="372">
        <f t="shared" si="13"/>
        <v>0</v>
      </c>
      <c r="I124" s="376">
        <v>9895</v>
      </c>
      <c r="J124" s="376">
        <v>107</v>
      </c>
      <c r="K124" s="376">
        <v>2686</v>
      </c>
      <c r="L124" s="376">
        <v>15</v>
      </c>
      <c r="M124" s="376">
        <v>11851</v>
      </c>
      <c r="N124" s="376">
        <v>1710</v>
      </c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3"/>
    </row>
    <row r="125" spans="1:77" s="61" customFormat="1" ht="27.75" customHeight="1" thickBot="1">
      <c r="A125" s="386" t="s">
        <v>232</v>
      </c>
      <c r="B125" s="384"/>
      <c r="C125" s="379">
        <f t="shared" si="9"/>
        <v>5730</v>
      </c>
      <c r="D125" s="371">
        <f t="shared" si="10"/>
        <v>5730</v>
      </c>
      <c r="E125" s="372">
        <f t="shared" si="6"/>
        <v>5730</v>
      </c>
      <c r="F125" s="372">
        <f t="shared" si="11"/>
        <v>5730</v>
      </c>
      <c r="G125" s="372">
        <f t="shared" si="12"/>
        <v>0</v>
      </c>
      <c r="H125" s="372">
        <f t="shared" si="13"/>
        <v>0</v>
      </c>
      <c r="I125" s="372"/>
      <c r="J125" s="372"/>
      <c r="K125" s="372"/>
      <c r="L125" s="372"/>
      <c r="M125" s="372"/>
      <c r="N125" s="372"/>
      <c r="O125" s="372">
        <v>5730</v>
      </c>
      <c r="P125" s="372">
        <v>5730</v>
      </c>
      <c r="Q125" s="372"/>
      <c r="R125" s="372"/>
      <c r="S125" s="372"/>
      <c r="T125" s="372"/>
      <c r="U125" s="372"/>
      <c r="V125" s="372"/>
      <c r="W125" s="372"/>
      <c r="X125" s="372"/>
      <c r="Y125" s="372"/>
      <c r="Z125" s="372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8"/>
    </row>
    <row r="126" spans="1:77" s="61" customFormat="1" ht="38.25" thickBot="1">
      <c r="A126" s="387" t="s">
        <v>233</v>
      </c>
      <c r="B126" s="370">
        <v>2730</v>
      </c>
      <c r="C126" s="379">
        <f t="shared" si="9"/>
        <v>0</v>
      </c>
      <c r="D126" s="371">
        <f t="shared" si="10"/>
        <v>0</v>
      </c>
      <c r="E126" s="372">
        <f t="shared" si="6"/>
        <v>0</v>
      </c>
      <c r="F126" s="372">
        <f t="shared" si="11"/>
        <v>0</v>
      </c>
      <c r="G126" s="372">
        <f t="shared" si="12"/>
        <v>0</v>
      </c>
      <c r="H126" s="372">
        <f t="shared" si="13"/>
        <v>0</v>
      </c>
      <c r="I126" s="372"/>
      <c r="J126" s="372"/>
      <c r="K126" s="372"/>
      <c r="L126" s="372"/>
      <c r="M126" s="372"/>
      <c r="N126" s="372"/>
      <c r="O126" s="372"/>
      <c r="P126" s="372"/>
      <c r="Q126" s="372"/>
      <c r="R126" s="372"/>
      <c r="S126" s="372"/>
      <c r="T126" s="372"/>
      <c r="U126" s="372"/>
      <c r="V126" s="372"/>
      <c r="W126" s="372"/>
      <c r="X126" s="372"/>
      <c r="Y126" s="372"/>
      <c r="Z126" s="372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  <c r="BT126" s="137"/>
      <c r="BU126" s="137"/>
      <c r="BV126" s="137"/>
      <c r="BW126" s="137"/>
      <c r="BX126" s="137"/>
      <c r="BY126" s="138"/>
    </row>
    <row r="127" spans="1:77" s="61" customFormat="1" ht="19.5" thickBot="1">
      <c r="A127" s="387" t="s">
        <v>234</v>
      </c>
      <c r="B127" s="370">
        <v>900</v>
      </c>
      <c r="C127" s="379">
        <f t="shared" si="9"/>
        <v>0</v>
      </c>
      <c r="D127" s="371">
        <f t="shared" si="10"/>
        <v>0</v>
      </c>
      <c r="E127" s="372">
        <f t="shared" si="6"/>
        <v>0</v>
      </c>
      <c r="F127" s="372">
        <f t="shared" si="11"/>
        <v>0</v>
      </c>
      <c r="G127" s="372">
        <f t="shared" si="12"/>
        <v>0</v>
      </c>
      <c r="H127" s="372">
        <f t="shared" si="13"/>
        <v>0</v>
      </c>
      <c r="I127" s="372"/>
      <c r="J127" s="372"/>
      <c r="K127" s="372"/>
      <c r="L127" s="372"/>
      <c r="M127" s="372"/>
      <c r="N127" s="372"/>
      <c r="O127" s="372"/>
      <c r="P127" s="372"/>
      <c r="Q127" s="372"/>
      <c r="R127" s="372"/>
      <c r="S127" s="372"/>
      <c r="T127" s="372"/>
      <c r="U127" s="372"/>
      <c r="V127" s="372"/>
      <c r="W127" s="372"/>
      <c r="X127" s="372"/>
      <c r="Y127" s="372"/>
      <c r="Z127" s="372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7"/>
      <c r="BW127" s="137"/>
      <c r="BX127" s="137"/>
      <c r="BY127" s="138"/>
    </row>
    <row r="128" spans="1:77" s="61" customFormat="1" ht="30" customHeight="1" thickBot="1">
      <c r="A128" s="387" t="s">
        <v>235</v>
      </c>
      <c r="B128" s="370">
        <v>2000</v>
      </c>
      <c r="C128" s="379">
        <f t="shared" si="9"/>
        <v>0</v>
      </c>
      <c r="D128" s="371">
        <f t="shared" si="10"/>
        <v>0</v>
      </c>
      <c r="E128" s="372">
        <f t="shared" si="6"/>
        <v>0</v>
      </c>
      <c r="F128" s="372">
        <f t="shared" si="11"/>
        <v>0</v>
      </c>
      <c r="G128" s="372">
        <f t="shared" si="12"/>
        <v>0</v>
      </c>
      <c r="H128" s="372">
        <f t="shared" si="13"/>
        <v>0</v>
      </c>
      <c r="I128" s="372"/>
      <c r="J128" s="372"/>
      <c r="K128" s="372"/>
      <c r="L128" s="372"/>
      <c r="M128" s="372"/>
      <c r="N128" s="372"/>
      <c r="O128" s="372"/>
      <c r="P128" s="372"/>
      <c r="Q128" s="372"/>
      <c r="R128" s="372"/>
      <c r="S128" s="372"/>
      <c r="T128" s="372"/>
      <c r="U128" s="372"/>
      <c r="V128" s="372"/>
      <c r="W128" s="372"/>
      <c r="X128" s="372"/>
      <c r="Y128" s="372"/>
      <c r="Z128" s="372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7"/>
      <c r="BW128" s="137"/>
      <c r="BX128" s="137"/>
      <c r="BY128" s="138"/>
    </row>
    <row r="129" spans="1:77" s="61" customFormat="1" ht="38.25" thickBot="1">
      <c r="A129" s="387" t="s">
        <v>236</v>
      </c>
      <c r="B129" s="370">
        <v>100</v>
      </c>
      <c r="C129" s="379">
        <f t="shared" si="9"/>
        <v>0</v>
      </c>
      <c r="D129" s="371">
        <f t="shared" si="10"/>
        <v>0</v>
      </c>
      <c r="E129" s="372">
        <f t="shared" si="6"/>
        <v>0</v>
      </c>
      <c r="F129" s="372">
        <f t="shared" si="11"/>
        <v>0</v>
      </c>
      <c r="G129" s="372">
        <f t="shared" si="12"/>
        <v>0</v>
      </c>
      <c r="H129" s="372">
        <f t="shared" si="13"/>
        <v>0</v>
      </c>
      <c r="I129" s="372"/>
      <c r="J129" s="372"/>
      <c r="K129" s="372"/>
      <c r="L129" s="372"/>
      <c r="M129" s="372"/>
      <c r="N129" s="372"/>
      <c r="O129" s="372"/>
      <c r="P129" s="372"/>
      <c r="Q129" s="372"/>
      <c r="R129" s="372"/>
      <c r="S129" s="372"/>
      <c r="T129" s="372"/>
      <c r="U129" s="372"/>
      <c r="V129" s="372"/>
      <c r="W129" s="372"/>
      <c r="X129" s="372"/>
      <c r="Y129" s="372"/>
      <c r="Z129" s="372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8"/>
    </row>
    <row r="130" spans="1:77" s="61" customFormat="1" ht="51" customHeight="1" thickBot="1">
      <c r="A130" s="388" t="s">
        <v>379</v>
      </c>
      <c r="B130" s="384"/>
      <c r="C130" s="379">
        <f t="shared" si="9"/>
        <v>1200</v>
      </c>
      <c r="D130" s="371">
        <f t="shared" si="10"/>
        <v>6398</v>
      </c>
      <c r="E130" s="372">
        <f t="shared" si="6"/>
        <v>1200</v>
      </c>
      <c r="F130" s="372">
        <f t="shared" si="11"/>
        <v>6398</v>
      </c>
      <c r="G130" s="372">
        <f t="shared" si="12"/>
        <v>0</v>
      </c>
      <c r="H130" s="372">
        <f t="shared" si="13"/>
        <v>0</v>
      </c>
      <c r="I130" s="372"/>
      <c r="J130" s="372">
        <v>1820</v>
      </c>
      <c r="K130" s="372"/>
      <c r="L130" s="372">
        <v>690</v>
      </c>
      <c r="M130" s="372">
        <v>1200</v>
      </c>
      <c r="N130" s="372">
        <v>3888</v>
      </c>
      <c r="O130" s="372"/>
      <c r="P130" s="372"/>
      <c r="Q130" s="372"/>
      <c r="R130" s="372"/>
      <c r="S130" s="372"/>
      <c r="T130" s="372"/>
      <c r="U130" s="372"/>
      <c r="V130" s="372"/>
      <c r="W130" s="372"/>
      <c r="X130" s="372"/>
      <c r="Y130" s="372"/>
      <c r="Z130" s="372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8"/>
    </row>
    <row r="131" spans="1:77" s="61" customFormat="1" ht="38.25" thickBot="1">
      <c r="A131" s="388" t="s">
        <v>306</v>
      </c>
      <c r="B131" s="384"/>
      <c r="C131" s="379">
        <f t="shared" si="9"/>
        <v>300</v>
      </c>
      <c r="D131" s="371">
        <f t="shared" si="10"/>
        <v>300</v>
      </c>
      <c r="E131" s="372">
        <f t="shared" si="6"/>
        <v>300</v>
      </c>
      <c r="F131" s="372">
        <f t="shared" si="11"/>
        <v>300</v>
      </c>
      <c r="G131" s="372">
        <f t="shared" si="12"/>
        <v>0</v>
      </c>
      <c r="H131" s="372">
        <f t="shared" si="13"/>
        <v>0</v>
      </c>
      <c r="I131" s="372"/>
      <c r="J131" s="372"/>
      <c r="K131" s="372"/>
      <c r="L131" s="372"/>
      <c r="M131" s="372"/>
      <c r="N131" s="372"/>
      <c r="O131" s="372"/>
      <c r="P131" s="372"/>
      <c r="Q131" s="372">
        <v>300</v>
      </c>
      <c r="R131" s="372">
        <v>300</v>
      </c>
      <c r="S131" s="372"/>
      <c r="T131" s="372"/>
      <c r="U131" s="372"/>
      <c r="V131" s="372"/>
      <c r="W131" s="372"/>
      <c r="X131" s="372"/>
      <c r="Y131" s="372"/>
      <c r="Z131" s="372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8"/>
    </row>
    <row r="132" spans="1:77" s="61" customFormat="1" ht="24" customHeight="1" thickBot="1">
      <c r="A132" s="411" t="s">
        <v>237</v>
      </c>
      <c r="B132" s="460"/>
      <c r="C132" s="379">
        <f t="shared" si="9"/>
        <v>2000</v>
      </c>
      <c r="D132" s="379">
        <f t="shared" si="10"/>
        <v>0</v>
      </c>
      <c r="E132" s="380">
        <f t="shared" si="6"/>
        <v>2000</v>
      </c>
      <c r="F132" s="380">
        <f t="shared" si="11"/>
        <v>0</v>
      </c>
      <c r="G132" s="380">
        <f t="shared" si="12"/>
        <v>0</v>
      </c>
      <c r="H132" s="380">
        <f t="shared" si="13"/>
        <v>0</v>
      </c>
      <c r="I132" s="364"/>
      <c r="J132" s="364"/>
      <c r="K132" s="364"/>
      <c r="L132" s="364"/>
      <c r="M132" s="364"/>
      <c r="N132" s="364"/>
      <c r="O132" s="364"/>
      <c r="P132" s="364"/>
      <c r="Q132" s="364">
        <v>2000</v>
      </c>
      <c r="R132" s="364">
        <v>0</v>
      </c>
      <c r="S132" s="364"/>
      <c r="T132" s="364"/>
      <c r="U132" s="364"/>
      <c r="V132" s="364"/>
      <c r="W132" s="364"/>
      <c r="X132" s="364"/>
      <c r="Y132" s="364"/>
      <c r="Z132" s="380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8"/>
    </row>
    <row r="133" spans="1:77" s="61" customFormat="1" ht="83.25" customHeight="1" thickBot="1">
      <c r="A133" s="443" t="s">
        <v>446</v>
      </c>
      <c r="B133" s="466"/>
      <c r="C133" s="463"/>
      <c r="D133" s="463">
        <f t="shared" si="10"/>
        <v>2000</v>
      </c>
      <c r="E133" s="464">
        <f t="shared" si="6"/>
        <v>0</v>
      </c>
      <c r="F133" s="464">
        <f t="shared" si="11"/>
        <v>2000</v>
      </c>
      <c r="G133" s="464">
        <f t="shared" si="12"/>
        <v>0</v>
      </c>
      <c r="H133" s="464">
        <f t="shared" si="13"/>
        <v>0</v>
      </c>
      <c r="I133" s="464"/>
      <c r="J133" s="464"/>
      <c r="K133" s="464"/>
      <c r="L133" s="464"/>
      <c r="M133" s="464"/>
      <c r="N133" s="464"/>
      <c r="O133" s="464"/>
      <c r="P133" s="464"/>
      <c r="Q133" s="464"/>
      <c r="R133" s="464">
        <v>2000</v>
      </c>
      <c r="S133" s="464"/>
      <c r="T133" s="464"/>
      <c r="U133" s="464"/>
      <c r="V133" s="464"/>
      <c r="W133" s="464"/>
      <c r="X133" s="464"/>
      <c r="Y133" s="464"/>
      <c r="Z133" s="465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8"/>
    </row>
    <row r="134" spans="1:77" s="59" customFormat="1" ht="38.25" thickBot="1">
      <c r="A134" s="467" t="s">
        <v>238</v>
      </c>
      <c r="B134" s="468"/>
      <c r="C134" s="363">
        <f t="shared" si="9"/>
        <v>847</v>
      </c>
      <c r="D134" s="462">
        <f t="shared" si="10"/>
        <v>847</v>
      </c>
      <c r="E134" s="365">
        <f t="shared" si="6"/>
        <v>847</v>
      </c>
      <c r="F134" s="365">
        <f t="shared" si="11"/>
        <v>847</v>
      </c>
      <c r="G134" s="365">
        <f t="shared" si="12"/>
        <v>0</v>
      </c>
      <c r="H134" s="365">
        <f t="shared" si="13"/>
        <v>0</v>
      </c>
      <c r="I134" s="365">
        <v>667</v>
      </c>
      <c r="J134" s="365">
        <v>667</v>
      </c>
      <c r="K134" s="365">
        <v>180</v>
      </c>
      <c r="L134" s="365">
        <v>180</v>
      </c>
      <c r="M134" s="365"/>
      <c r="N134" s="365"/>
      <c r="O134" s="365"/>
      <c r="P134" s="365"/>
      <c r="Q134" s="365"/>
      <c r="R134" s="365"/>
      <c r="S134" s="365"/>
      <c r="T134" s="365"/>
      <c r="U134" s="365"/>
      <c r="V134" s="365"/>
      <c r="W134" s="365"/>
      <c r="X134" s="365"/>
      <c r="Y134" s="365"/>
      <c r="Z134" s="462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40"/>
    </row>
    <row r="135" spans="1:77" s="61" customFormat="1" ht="23.25" customHeight="1" thickBot="1">
      <c r="A135" s="386" t="s">
        <v>8</v>
      </c>
      <c r="B135" s="384"/>
      <c r="C135" s="379">
        <f t="shared" si="9"/>
        <v>5000</v>
      </c>
      <c r="D135" s="371">
        <f t="shared" si="10"/>
        <v>15000</v>
      </c>
      <c r="E135" s="372">
        <f t="shared" si="6"/>
        <v>5000</v>
      </c>
      <c r="F135" s="372">
        <f t="shared" si="11"/>
        <v>15000</v>
      </c>
      <c r="G135" s="372">
        <f t="shared" si="12"/>
        <v>0</v>
      </c>
      <c r="H135" s="372">
        <f t="shared" si="13"/>
        <v>0</v>
      </c>
      <c r="I135" s="372"/>
      <c r="J135" s="372"/>
      <c r="K135" s="372"/>
      <c r="L135" s="372"/>
      <c r="M135" s="372"/>
      <c r="N135" s="372"/>
      <c r="O135" s="372"/>
      <c r="P135" s="372"/>
      <c r="Q135" s="372">
        <v>5000</v>
      </c>
      <c r="R135" s="372">
        <v>15000</v>
      </c>
      <c r="S135" s="372"/>
      <c r="T135" s="372"/>
      <c r="U135" s="372"/>
      <c r="V135" s="372"/>
      <c r="W135" s="372"/>
      <c r="X135" s="372"/>
      <c r="Y135" s="372"/>
      <c r="Z135" s="372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8"/>
    </row>
    <row r="136" spans="1:77" s="61" customFormat="1" ht="38.25" thickBot="1">
      <c r="A136" s="386" t="s">
        <v>7</v>
      </c>
      <c r="B136" s="384"/>
      <c r="C136" s="379">
        <f t="shared" si="9"/>
        <v>3750</v>
      </c>
      <c r="D136" s="371">
        <f t="shared" si="10"/>
        <v>3750</v>
      </c>
      <c r="E136" s="372">
        <f t="shared" si="6"/>
        <v>3750</v>
      </c>
      <c r="F136" s="372">
        <f t="shared" si="11"/>
        <v>3750</v>
      </c>
      <c r="G136" s="372">
        <f t="shared" si="12"/>
        <v>0</v>
      </c>
      <c r="H136" s="372">
        <f t="shared" si="13"/>
        <v>0</v>
      </c>
      <c r="I136" s="372"/>
      <c r="J136" s="372"/>
      <c r="K136" s="372"/>
      <c r="L136" s="372"/>
      <c r="M136" s="372">
        <v>3750</v>
      </c>
      <c r="N136" s="372">
        <v>3750</v>
      </c>
      <c r="O136" s="372"/>
      <c r="P136" s="372"/>
      <c r="Q136" s="372"/>
      <c r="R136" s="372"/>
      <c r="S136" s="372"/>
      <c r="T136" s="372"/>
      <c r="U136" s="372"/>
      <c r="V136" s="372"/>
      <c r="W136" s="372"/>
      <c r="X136" s="372"/>
      <c r="Y136" s="372"/>
      <c r="Z136" s="372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8"/>
    </row>
    <row r="137" spans="1:77" s="61" customFormat="1" ht="25.5" customHeight="1" thickBot="1">
      <c r="A137" s="386" t="s">
        <v>239</v>
      </c>
      <c r="B137" s="384"/>
      <c r="C137" s="379">
        <f t="shared" si="9"/>
        <v>2288</v>
      </c>
      <c r="D137" s="371">
        <f t="shared" si="10"/>
        <v>3788</v>
      </c>
      <c r="E137" s="372">
        <f t="shared" si="6"/>
        <v>2288</v>
      </c>
      <c r="F137" s="372">
        <f t="shared" si="11"/>
        <v>3788</v>
      </c>
      <c r="G137" s="372">
        <f t="shared" si="12"/>
        <v>0</v>
      </c>
      <c r="H137" s="372">
        <f t="shared" si="13"/>
        <v>0</v>
      </c>
      <c r="I137" s="372">
        <v>1750</v>
      </c>
      <c r="J137" s="372">
        <v>1750</v>
      </c>
      <c r="K137" s="372">
        <v>538</v>
      </c>
      <c r="L137" s="372">
        <v>538</v>
      </c>
      <c r="M137" s="372"/>
      <c r="N137" s="372">
        <v>1500</v>
      </c>
      <c r="O137" s="372"/>
      <c r="P137" s="372"/>
      <c r="Q137" s="372"/>
      <c r="R137" s="372"/>
      <c r="S137" s="372"/>
      <c r="T137" s="372"/>
      <c r="U137" s="372"/>
      <c r="V137" s="372"/>
      <c r="W137" s="372"/>
      <c r="X137" s="372"/>
      <c r="Y137" s="372"/>
      <c r="Z137" s="372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8"/>
    </row>
    <row r="138" spans="1:77" s="61" customFormat="1" ht="26.25" customHeight="1" thickBot="1">
      <c r="A138" s="386" t="s">
        <v>240</v>
      </c>
      <c r="B138" s="384"/>
      <c r="C138" s="379">
        <f t="shared" si="9"/>
        <v>1735</v>
      </c>
      <c r="D138" s="371">
        <f t="shared" si="10"/>
        <v>1885</v>
      </c>
      <c r="E138" s="372">
        <f t="shared" si="6"/>
        <v>1735</v>
      </c>
      <c r="F138" s="372">
        <f t="shared" si="11"/>
        <v>1885</v>
      </c>
      <c r="G138" s="372">
        <f t="shared" si="12"/>
        <v>0</v>
      </c>
      <c r="H138" s="372">
        <f t="shared" si="13"/>
        <v>0</v>
      </c>
      <c r="I138" s="372"/>
      <c r="J138" s="372"/>
      <c r="K138" s="372"/>
      <c r="L138" s="372"/>
      <c r="M138" s="372"/>
      <c r="N138" s="372"/>
      <c r="O138" s="372"/>
      <c r="P138" s="372"/>
      <c r="Q138" s="372">
        <v>1735</v>
      </c>
      <c r="R138" s="372">
        <v>1885</v>
      </c>
      <c r="S138" s="372"/>
      <c r="T138" s="372"/>
      <c r="U138" s="372"/>
      <c r="V138" s="372"/>
      <c r="W138" s="372"/>
      <c r="X138" s="372"/>
      <c r="Y138" s="372"/>
      <c r="Z138" s="372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8"/>
    </row>
    <row r="139" spans="1:77" s="61" customFormat="1" ht="38.25" thickBot="1">
      <c r="A139" s="387" t="s">
        <v>241</v>
      </c>
      <c r="B139" s="370">
        <v>640</v>
      </c>
      <c r="C139" s="379">
        <f t="shared" si="9"/>
        <v>0</v>
      </c>
      <c r="D139" s="371">
        <f t="shared" si="10"/>
        <v>0</v>
      </c>
      <c r="E139" s="372">
        <f t="shared" si="6"/>
        <v>0</v>
      </c>
      <c r="F139" s="372">
        <f t="shared" si="11"/>
        <v>0</v>
      </c>
      <c r="G139" s="372">
        <f t="shared" si="12"/>
        <v>0</v>
      </c>
      <c r="H139" s="372">
        <f t="shared" si="13"/>
        <v>0</v>
      </c>
      <c r="I139" s="372"/>
      <c r="J139" s="372"/>
      <c r="K139" s="372"/>
      <c r="L139" s="372"/>
      <c r="M139" s="372"/>
      <c r="N139" s="372"/>
      <c r="O139" s="372"/>
      <c r="P139" s="372"/>
      <c r="Q139" s="372"/>
      <c r="R139" s="372"/>
      <c r="S139" s="372"/>
      <c r="T139" s="372"/>
      <c r="U139" s="372"/>
      <c r="V139" s="372"/>
      <c r="W139" s="372"/>
      <c r="X139" s="372"/>
      <c r="Y139" s="372"/>
      <c r="Z139" s="372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8"/>
    </row>
    <row r="140" spans="1:77" s="61" customFormat="1" ht="24" customHeight="1" thickBot="1">
      <c r="A140" s="387" t="s">
        <v>242</v>
      </c>
      <c r="B140" s="370">
        <v>25</v>
      </c>
      <c r="C140" s="379">
        <f t="shared" si="9"/>
        <v>0</v>
      </c>
      <c r="D140" s="371">
        <f t="shared" si="10"/>
        <v>0</v>
      </c>
      <c r="E140" s="372">
        <f t="shared" si="6"/>
        <v>0</v>
      </c>
      <c r="F140" s="372">
        <f t="shared" si="11"/>
        <v>0</v>
      </c>
      <c r="G140" s="372">
        <f t="shared" si="12"/>
        <v>0</v>
      </c>
      <c r="H140" s="372">
        <f t="shared" si="13"/>
        <v>0</v>
      </c>
      <c r="I140" s="372"/>
      <c r="J140" s="372"/>
      <c r="K140" s="372"/>
      <c r="L140" s="372"/>
      <c r="M140" s="372"/>
      <c r="N140" s="372"/>
      <c r="O140" s="372"/>
      <c r="P140" s="372"/>
      <c r="Q140" s="372"/>
      <c r="R140" s="372"/>
      <c r="S140" s="372"/>
      <c r="T140" s="372"/>
      <c r="U140" s="372"/>
      <c r="V140" s="372"/>
      <c r="W140" s="372"/>
      <c r="X140" s="372"/>
      <c r="Y140" s="372"/>
      <c r="Z140" s="372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8"/>
    </row>
    <row r="141" spans="1:77" s="61" customFormat="1" ht="24" customHeight="1" thickBot="1">
      <c r="A141" s="387" t="s">
        <v>243</v>
      </c>
      <c r="B141" s="370">
        <v>50</v>
      </c>
      <c r="C141" s="379">
        <f t="shared" si="9"/>
        <v>0</v>
      </c>
      <c r="D141" s="371">
        <f t="shared" si="10"/>
        <v>0</v>
      </c>
      <c r="E141" s="372">
        <f t="shared" si="6"/>
        <v>0</v>
      </c>
      <c r="F141" s="372">
        <f t="shared" si="11"/>
        <v>0</v>
      </c>
      <c r="G141" s="372">
        <f t="shared" si="12"/>
        <v>0</v>
      </c>
      <c r="H141" s="372">
        <f t="shared" si="13"/>
        <v>0</v>
      </c>
      <c r="I141" s="372"/>
      <c r="J141" s="372"/>
      <c r="K141" s="372"/>
      <c r="L141" s="372"/>
      <c r="M141" s="372"/>
      <c r="N141" s="372"/>
      <c r="O141" s="372"/>
      <c r="P141" s="372"/>
      <c r="Q141" s="372"/>
      <c r="R141" s="372"/>
      <c r="S141" s="372"/>
      <c r="T141" s="372"/>
      <c r="U141" s="372"/>
      <c r="V141" s="372"/>
      <c r="W141" s="372"/>
      <c r="X141" s="372"/>
      <c r="Y141" s="372"/>
      <c r="Z141" s="372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8"/>
    </row>
    <row r="142" spans="1:77" s="61" customFormat="1" ht="62.25" customHeight="1" thickBot="1">
      <c r="A142" s="387" t="s">
        <v>79</v>
      </c>
      <c r="B142" s="370">
        <v>543</v>
      </c>
      <c r="C142" s="379">
        <f t="shared" si="9"/>
        <v>0</v>
      </c>
      <c r="D142" s="371">
        <f t="shared" si="10"/>
        <v>0</v>
      </c>
      <c r="E142" s="372">
        <f t="shared" si="6"/>
        <v>0</v>
      </c>
      <c r="F142" s="372">
        <f t="shared" si="11"/>
        <v>0</v>
      </c>
      <c r="G142" s="372">
        <f t="shared" si="12"/>
        <v>0</v>
      </c>
      <c r="H142" s="372">
        <f t="shared" si="13"/>
        <v>0</v>
      </c>
      <c r="I142" s="372"/>
      <c r="J142" s="372"/>
      <c r="K142" s="372"/>
      <c r="L142" s="372"/>
      <c r="M142" s="372"/>
      <c r="N142" s="372"/>
      <c r="O142" s="372"/>
      <c r="P142" s="372"/>
      <c r="Q142" s="372"/>
      <c r="R142" s="372"/>
      <c r="S142" s="372"/>
      <c r="T142" s="372"/>
      <c r="U142" s="372"/>
      <c r="V142" s="372"/>
      <c r="W142" s="372"/>
      <c r="X142" s="372"/>
      <c r="Y142" s="372"/>
      <c r="Z142" s="372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138"/>
    </row>
    <row r="143" spans="1:77" s="61" customFormat="1" ht="30.75" customHeight="1" thickBot="1">
      <c r="A143" s="387" t="s">
        <v>244</v>
      </c>
      <c r="B143" s="370">
        <v>22</v>
      </c>
      <c r="C143" s="379">
        <f t="shared" si="9"/>
        <v>0</v>
      </c>
      <c r="D143" s="371">
        <f t="shared" si="10"/>
        <v>0</v>
      </c>
      <c r="E143" s="372">
        <f t="shared" si="6"/>
        <v>0</v>
      </c>
      <c r="F143" s="372">
        <f t="shared" si="11"/>
        <v>0</v>
      </c>
      <c r="G143" s="372">
        <f t="shared" si="12"/>
        <v>0</v>
      </c>
      <c r="H143" s="372">
        <f t="shared" si="13"/>
        <v>0</v>
      </c>
      <c r="I143" s="372"/>
      <c r="J143" s="372"/>
      <c r="K143" s="372"/>
      <c r="L143" s="372"/>
      <c r="M143" s="372"/>
      <c r="N143" s="372"/>
      <c r="O143" s="372"/>
      <c r="P143" s="372"/>
      <c r="Q143" s="372"/>
      <c r="R143" s="372"/>
      <c r="S143" s="372"/>
      <c r="T143" s="372"/>
      <c r="U143" s="372"/>
      <c r="V143" s="372"/>
      <c r="W143" s="372"/>
      <c r="X143" s="372"/>
      <c r="Y143" s="372"/>
      <c r="Z143" s="372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8"/>
    </row>
    <row r="144" spans="1:77" s="61" customFormat="1" ht="37.5" customHeight="1" thickBot="1">
      <c r="A144" s="387" t="s">
        <v>245</v>
      </c>
      <c r="B144" s="370">
        <v>1</v>
      </c>
      <c r="C144" s="379">
        <f t="shared" si="9"/>
        <v>0</v>
      </c>
      <c r="D144" s="371">
        <f t="shared" si="10"/>
        <v>0</v>
      </c>
      <c r="E144" s="372">
        <f t="shared" si="6"/>
        <v>0</v>
      </c>
      <c r="F144" s="372">
        <f t="shared" si="11"/>
        <v>0</v>
      </c>
      <c r="G144" s="372">
        <f t="shared" si="12"/>
        <v>0</v>
      </c>
      <c r="H144" s="372">
        <f t="shared" si="13"/>
        <v>0</v>
      </c>
      <c r="I144" s="372"/>
      <c r="J144" s="372"/>
      <c r="K144" s="372"/>
      <c r="L144" s="372"/>
      <c r="M144" s="372"/>
      <c r="N144" s="372"/>
      <c r="O144" s="372"/>
      <c r="P144" s="372"/>
      <c r="Q144" s="372"/>
      <c r="R144" s="372"/>
      <c r="S144" s="372"/>
      <c r="T144" s="372"/>
      <c r="U144" s="372"/>
      <c r="V144" s="372"/>
      <c r="W144" s="372"/>
      <c r="X144" s="372"/>
      <c r="Y144" s="372"/>
      <c r="Z144" s="372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8"/>
    </row>
    <row r="145" spans="1:77" s="61" customFormat="1" ht="24" customHeight="1" thickBot="1">
      <c r="A145" s="387" t="s">
        <v>266</v>
      </c>
      <c r="B145" s="370">
        <v>135</v>
      </c>
      <c r="C145" s="379">
        <f t="shared" si="9"/>
        <v>0</v>
      </c>
      <c r="D145" s="371">
        <f t="shared" si="10"/>
        <v>0</v>
      </c>
      <c r="E145" s="372">
        <f t="shared" si="6"/>
        <v>0</v>
      </c>
      <c r="F145" s="372">
        <f t="shared" si="11"/>
        <v>0</v>
      </c>
      <c r="G145" s="372">
        <f t="shared" si="12"/>
        <v>0</v>
      </c>
      <c r="H145" s="372">
        <f t="shared" si="13"/>
        <v>0</v>
      </c>
      <c r="I145" s="372"/>
      <c r="J145" s="372"/>
      <c r="K145" s="372"/>
      <c r="L145" s="372"/>
      <c r="M145" s="372"/>
      <c r="N145" s="372"/>
      <c r="O145" s="372"/>
      <c r="P145" s="372"/>
      <c r="Q145" s="372"/>
      <c r="R145" s="372"/>
      <c r="S145" s="372"/>
      <c r="T145" s="372"/>
      <c r="U145" s="372"/>
      <c r="V145" s="372"/>
      <c r="W145" s="372"/>
      <c r="X145" s="372"/>
      <c r="Y145" s="372"/>
      <c r="Z145" s="372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8"/>
    </row>
    <row r="146" spans="1:77" s="61" customFormat="1" ht="24" customHeight="1" thickBot="1">
      <c r="A146" s="387" t="s">
        <v>267</v>
      </c>
      <c r="B146" s="370">
        <v>5</v>
      </c>
      <c r="C146" s="379">
        <f t="shared" si="9"/>
        <v>0</v>
      </c>
      <c r="D146" s="371">
        <f t="shared" si="10"/>
        <v>0</v>
      </c>
      <c r="E146" s="372">
        <f t="shared" si="6"/>
        <v>0</v>
      </c>
      <c r="F146" s="372">
        <f t="shared" si="11"/>
        <v>0</v>
      </c>
      <c r="G146" s="372">
        <f t="shared" si="12"/>
        <v>0</v>
      </c>
      <c r="H146" s="372">
        <f t="shared" si="13"/>
        <v>0</v>
      </c>
      <c r="I146" s="372"/>
      <c r="J146" s="372"/>
      <c r="K146" s="372"/>
      <c r="L146" s="372"/>
      <c r="M146" s="372"/>
      <c r="N146" s="372"/>
      <c r="O146" s="372"/>
      <c r="P146" s="372"/>
      <c r="Q146" s="372"/>
      <c r="R146" s="372"/>
      <c r="S146" s="372"/>
      <c r="T146" s="372"/>
      <c r="U146" s="372"/>
      <c r="V146" s="372"/>
      <c r="W146" s="372"/>
      <c r="X146" s="372"/>
      <c r="Y146" s="372"/>
      <c r="Z146" s="372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8"/>
    </row>
    <row r="147" spans="1:77" s="61" customFormat="1" ht="24" customHeight="1" thickBot="1">
      <c r="A147" s="387" t="s">
        <v>268</v>
      </c>
      <c r="B147" s="370">
        <v>204</v>
      </c>
      <c r="C147" s="379">
        <f t="shared" si="9"/>
        <v>0</v>
      </c>
      <c r="D147" s="371">
        <f t="shared" si="10"/>
        <v>0</v>
      </c>
      <c r="E147" s="372">
        <f t="shared" si="6"/>
        <v>0</v>
      </c>
      <c r="F147" s="372">
        <f t="shared" si="11"/>
        <v>0</v>
      </c>
      <c r="G147" s="372">
        <f t="shared" si="12"/>
        <v>0</v>
      </c>
      <c r="H147" s="372">
        <f t="shared" si="13"/>
        <v>0</v>
      </c>
      <c r="I147" s="372"/>
      <c r="J147" s="372"/>
      <c r="K147" s="372"/>
      <c r="L147" s="372"/>
      <c r="M147" s="372"/>
      <c r="N147" s="372"/>
      <c r="O147" s="372"/>
      <c r="P147" s="372"/>
      <c r="Q147" s="372"/>
      <c r="R147" s="372"/>
      <c r="S147" s="372"/>
      <c r="T147" s="372"/>
      <c r="U147" s="372"/>
      <c r="V147" s="372"/>
      <c r="W147" s="372"/>
      <c r="X147" s="372"/>
      <c r="Y147" s="372"/>
      <c r="Z147" s="372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8"/>
    </row>
    <row r="148" spans="1:77" s="61" customFormat="1" ht="24" customHeight="1" thickBot="1">
      <c r="A148" s="387" t="s">
        <v>269</v>
      </c>
      <c r="B148" s="370">
        <v>10</v>
      </c>
      <c r="C148" s="379">
        <f t="shared" si="9"/>
        <v>0</v>
      </c>
      <c r="D148" s="371">
        <f t="shared" si="10"/>
        <v>0</v>
      </c>
      <c r="E148" s="372">
        <f t="shared" si="6"/>
        <v>0</v>
      </c>
      <c r="F148" s="372">
        <f t="shared" si="11"/>
        <v>0</v>
      </c>
      <c r="G148" s="372">
        <f t="shared" si="12"/>
        <v>0</v>
      </c>
      <c r="H148" s="372">
        <f t="shared" si="13"/>
        <v>0</v>
      </c>
      <c r="I148" s="372"/>
      <c r="J148" s="372"/>
      <c r="K148" s="372"/>
      <c r="L148" s="372"/>
      <c r="M148" s="372"/>
      <c r="N148" s="372"/>
      <c r="O148" s="372"/>
      <c r="P148" s="372"/>
      <c r="Q148" s="372"/>
      <c r="R148" s="372"/>
      <c r="S148" s="372"/>
      <c r="T148" s="372"/>
      <c r="U148" s="372"/>
      <c r="V148" s="372"/>
      <c r="W148" s="372"/>
      <c r="X148" s="372"/>
      <c r="Y148" s="372"/>
      <c r="Z148" s="372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  <c r="BT148" s="137"/>
      <c r="BU148" s="137"/>
      <c r="BV148" s="137"/>
      <c r="BW148" s="137"/>
      <c r="BX148" s="137"/>
      <c r="BY148" s="138"/>
    </row>
    <row r="149" spans="1:77" s="61" customFormat="1" ht="24" customHeight="1" thickBot="1">
      <c r="A149" s="387" t="s">
        <v>246</v>
      </c>
      <c r="B149" s="370">
        <v>250</v>
      </c>
      <c r="C149" s="379">
        <f t="shared" si="9"/>
        <v>0</v>
      </c>
      <c r="D149" s="371">
        <f t="shared" si="10"/>
        <v>0</v>
      </c>
      <c r="E149" s="372">
        <f t="shared" si="6"/>
        <v>0</v>
      </c>
      <c r="F149" s="372">
        <f t="shared" si="11"/>
        <v>0</v>
      </c>
      <c r="G149" s="372">
        <f t="shared" si="12"/>
        <v>0</v>
      </c>
      <c r="H149" s="372">
        <f t="shared" si="13"/>
        <v>0</v>
      </c>
      <c r="I149" s="372"/>
      <c r="J149" s="372"/>
      <c r="K149" s="372"/>
      <c r="L149" s="372"/>
      <c r="M149" s="372"/>
      <c r="N149" s="372"/>
      <c r="O149" s="372"/>
      <c r="P149" s="372"/>
      <c r="Q149" s="372"/>
      <c r="R149" s="372"/>
      <c r="S149" s="372"/>
      <c r="T149" s="372"/>
      <c r="U149" s="372"/>
      <c r="V149" s="372"/>
      <c r="W149" s="372"/>
      <c r="X149" s="372"/>
      <c r="Y149" s="372"/>
      <c r="Z149" s="372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  <c r="BT149" s="137"/>
      <c r="BU149" s="137"/>
      <c r="BV149" s="137"/>
      <c r="BW149" s="137"/>
      <c r="BX149" s="137"/>
      <c r="BY149" s="138"/>
    </row>
    <row r="150" spans="1:77" s="59" customFormat="1" ht="27.75" customHeight="1" thickBot="1">
      <c r="A150" s="386" t="s">
        <v>247</v>
      </c>
      <c r="B150" s="384"/>
      <c r="C150" s="379">
        <f t="shared" si="9"/>
        <v>5000</v>
      </c>
      <c r="D150" s="371">
        <f t="shared" si="10"/>
        <v>0</v>
      </c>
      <c r="E150" s="372">
        <f t="shared" si="6"/>
        <v>5000</v>
      </c>
      <c r="F150" s="372">
        <f t="shared" si="11"/>
        <v>0</v>
      </c>
      <c r="G150" s="372">
        <f t="shared" si="12"/>
        <v>0</v>
      </c>
      <c r="H150" s="372">
        <f t="shared" si="13"/>
        <v>0</v>
      </c>
      <c r="I150" s="372"/>
      <c r="J150" s="372"/>
      <c r="K150" s="372"/>
      <c r="L150" s="372"/>
      <c r="M150" s="372"/>
      <c r="N150" s="372"/>
      <c r="O150" s="372"/>
      <c r="P150" s="372"/>
      <c r="Q150" s="372">
        <v>5000</v>
      </c>
      <c r="R150" s="372">
        <v>0</v>
      </c>
      <c r="S150" s="372"/>
      <c r="T150" s="372"/>
      <c r="U150" s="372"/>
      <c r="V150" s="372"/>
      <c r="W150" s="372"/>
      <c r="X150" s="372"/>
      <c r="Y150" s="372"/>
      <c r="Z150" s="371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40"/>
    </row>
    <row r="151" spans="1:77" s="59" customFormat="1" ht="27.75" customHeight="1" thickBot="1">
      <c r="A151" s="386" t="s">
        <v>396</v>
      </c>
      <c r="B151" s="384"/>
      <c r="C151" s="379">
        <f t="shared" si="9"/>
        <v>700</v>
      </c>
      <c r="D151" s="371">
        <f t="shared" si="10"/>
        <v>0</v>
      </c>
      <c r="E151" s="372">
        <f t="shared" si="6"/>
        <v>700</v>
      </c>
      <c r="F151" s="372">
        <f t="shared" si="11"/>
        <v>0</v>
      </c>
      <c r="G151" s="372">
        <f t="shared" si="12"/>
        <v>0</v>
      </c>
      <c r="H151" s="372">
        <f t="shared" si="13"/>
        <v>0</v>
      </c>
      <c r="I151" s="372"/>
      <c r="J151" s="372"/>
      <c r="K151" s="372"/>
      <c r="L151" s="372"/>
      <c r="M151" s="372"/>
      <c r="N151" s="372"/>
      <c r="O151" s="372"/>
      <c r="P151" s="372"/>
      <c r="Q151" s="372">
        <v>700</v>
      </c>
      <c r="R151" s="372">
        <v>0</v>
      </c>
      <c r="S151" s="372"/>
      <c r="T151" s="372"/>
      <c r="U151" s="372"/>
      <c r="V151" s="372"/>
      <c r="W151" s="372"/>
      <c r="X151" s="372"/>
      <c r="Y151" s="372"/>
      <c r="Z151" s="371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40"/>
    </row>
    <row r="152" spans="1:77" s="61" customFormat="1" ht="27.75" customHeight="1" thickBot="1">
      <c r="A152" s="386" t="s">
        <v>248</v>
      </c>
      <c r="B152" s="384"/>
      <c r="C152" s="379">
        <f t="shared" si="9"/>
        <v>18000</v>
      </c>
      <c r="D152" s="371">
        <f t="shared" si="10"/>
        <v>18000</v>
      </c>
      <c r="E152" s="372">
        <f aca="true" t="shared" si="14" ref="E152:E168">SUM(I152,K152,M152,O152,Q152,Y152)</f>
        <v>18000</v>
      </c>
      <c r="F152" s="372">
        <f t="shared" si="11"/>
        <v>18000</v>
      </c>
      <c r="G152" s="372">
        <f t="shared" si="12"/>
        <v>0</v>
      </c>
      <c r="H152" s="372">
        <f t="shared" si="13"/>
        <v>0</v>
      </c>
      <c r="I152" s="372"/>
      <c r="J152" s="372"/>
      <c r="K152" s="372"/>
      <c r="L152" s="372"/>
      <c r="M152" s="372">
        <v>18000</v>
      </c>
      <c r="N152" s="372">
        <v>18000</v>
      </c>
      <c r="O152" s="372"/>
      <c r="P152" s="372"/>
      <c r="Q152" s="372"/>
      <c r="R152" s="372"/>
      <c r="S152" s="372"/>
      <c r="T152" s="372"/>
      <c r="U152" s="372"/>
      <c r="V152" s="372"/>
      <c r="W152" s="372"/>
      <c r="X152" s="372"/>
      <c r="Y152" s="372"/>
      <c r="Z152" s="372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8"/>
    </row>
    <row r="153" spans="1:77" s="61" customFormat="1" ht="24" customHeight="1" thickBot="1">
      <c r="A153" s="387" t="s">
        <v>249</v>
      </c>
      <c r="B153" s="370">
        <v>8000</v>
      </c>
      <c r="C153" s="379">
        <f t="shared" si="9"/>
        <v>0</v>
      </c>
      <c r="D153" s="371">
        <f t="shared" si="10"/>
        <v>0</v>
      </c>
      <c r="E153" s="372">
        <f t="shared" si="14"/>
        <v>0</v>
      </c>
      <c r="F153" s="372">
        <f t="shared" si="11"/>
        <v>0</v>
      </c>
      <c r="G153" s="372">
        <f t="shared" si="12"/>
        <v>0</v>
      </c>
      <c r="H153" s="372">
        <f t="shared" si="13"/>
        <v>0</v>
      </c>
      <c r="I153" s="372"/>
      <c r="J153" s="372"/>
      <c r="K153" s="372"/>
      <c r="L153" s="372"/>
      <c r="M153" s="372"/>
      <c r="N153" s="372"/>
      <c r="O153" s="372"/>
      <c r="P153" s="372"/>
      <c r="Q153" s="372"/>
      <c r="R153" s="372"/>
      <c r="S153" s="372"/>
      <c r="T153" s="372"/>
      <c r="U153" s="372"/>
      <c r="V153" s="372"/>
      <c r="W153" s="372"/>
      <c r="X153" s="372"/>
      <c r="Y153" s="372"/>
      <c r="Z153" s="372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8"/>
    </row>
    <row r="154" spans="1:77" s="61" customFormat="1" ht="24" customHeight="1" thickBot="1">
      <c r="A154" s="387" t="s">
        <v>250</v>
      </c>
      <c r="B154" s="370">
        <v>10000</v>
      </c>
      <c r="C154" s="379">
        <f t="shared" si="9"/>
        <v>0</v>
      </c>
      <c r="D154" s="371">
        <f t="shared" si="10"/>
        <v>0</v>
      </c>
      <c r="E154" s="372">
        <f t="shared" si="14"/>
        <v>0</v>
      </c>
      <c r="F154" s="372">
        <f t="shared" si="11"/>
        <v>0</v>
      </c>
      <c r="G154" s="372">
        <f t="shared" si="12"/>
        <v>0</v>
      </c>
      <c r="H154" s="372">
        <f t="shared" si="13"/>
        <v>0</v>
      </c>
      <c r="I154" s="372"/>
      <c r="J154" s="372"/>
      <c r="K154" s="372"/>
      <c r="L154" s="372"/>
      <c r="M154" s="372"/>
      <c r="N154" s="372"/>
      <c r="O154" s="372"/>
      <c r="P154" s="372"/>
      <c r="Q154" s="372"/>
      <c r="R154" s="372"/>
      <c r="S154" s="372"/>
      <c r="T154" s="372"/>
      <c r="U154" s="372"/>
      <c r="V154" s="372"/>
      <c r="W154" s="372"/>
      <c r="X154" s="372"/>
      <c r="Y154" s="372"/>
      <c r="Z154" s="372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8"/>
    </row>
    <row r="155" spans="1:77" s="59" customFormat="1" ht="44.25" customHeight="1" thickBot="1">
      <c r="A155" s="386" t="s">
        <v>251</v>
      </c>
      <c r="B155" s="384"/>
      <c r="C155" s="379">
        <f t="shared" si="9"/>
        <v>0</v>
      </c>
      <c r="D155" s="371">
        <f t="shared" si="10"/>
        <v>0</v>
      </c>
      <c r="E155" s="372">
        <f t="shared" si="14"/>
        <v>0</v>
      </c>
      <c r="F155" s="372">
        <f t="shared" si="11"/>
        <v>0</v>
      </c>
      <c r="G155" s="372">
        <f t="shared" si="12"/>
        <v>0</v>
      </c>
      <c r="H155" s="372">
        <f t="shared" si="13"/>
        <v>0</v>
      </c>
      <c r="I155" s="372"/>
      <c r="J155" s="372"/>
      <c r="K155" s="372"/>
      <c r="L155" s="372"/>
      <c r="M155" s="372"/>
      <c r="N155" s="372"/>
      <c r="O155" s="372"/>
      <c r="P155" s="372"/>
      <c r="Q155" s="372"/>
      <c r="R155" s="372"/>
      <c r="S155" s="372"/>
      <c r="T155" s="372"/>
      <c r="U155" s="372"/>
      <c r="V155" s="372"/>
      <c r="W155" s="372"/>
      <c r="X155" s="372"/>
      <c r="Y155" s="372"/>
      <c r="Z155" s="371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40"/>
    </row>
    <row r="156" spans="1:77" s="141" customFormat="1" ht="24" customHeight="1" thickBot="1">
      <c r="A156" s="389" t="s">
        <v>252</v>
      </c>
      <c r="B156" s="375">
        <v>4231</v>
      </c>
      <c r="C156" s="379">
        <f t="shared" si="9"/>
        <v>4231</v>
      </c>
      <c r="D156" s="371">
        <f t="shared" si="10"/>
        <v>4231</v>
      </c>
      <c r="E156" s="372">
        <f t="shared" si="14"/>
        <v>4231</v>
      </c>
      <c r="F156" s="372">
        <f t="shared" si="11"/>
        <v>4231</v>
      </c>
      <c r="G156" s="372">
        <f t="shared" si="12"/>
        <v>0</v>
      </c>
      <c r="H156" s="372">
        <f t="shared" si="13"/>
        <v>0</v>
      </c>
      <c r="I156" s="376">
        <v>3303</v>
      </c>
      <c r="J156" s="376">
        <v>3303</v>
      </c>
      <c r="K156" s="376">
        <v>928</v>
      </c>
      <c r="L156" s="376">
        <v>928</v>
      </c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376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3"/>
    </row>
    <row r="157" spans="1:77" s="141" customFormat="1" ht="24" customHeight="1" thickBot="1">
      <c r="A157" s="389" t="s">
        <v>253</v>
      </c>
      <c r="B157" s="375">
        <v>32546</v>
      </c>
      <c r="C157" s="379">
        <f t="shared" si="9"/>
        <v>32546</v>
      </c>
      <c r="D157" s="371">
        <f t="shared" si="10"/>
        <v>32546</v>
      </c>
      <c r="E157" s="372">
        <f t="shared" si="14"/>
        <v>32546</v>
      </c>
      <c r="F157" s="372">
        <f t="shared" si="11"/>
        <v>32546</v>
      </c>
      <c r="G157" s="372">
        <f t="shared" si="12"/>
        <v>0</v>
      </c>
      <c r="H157" s="372">
        <f t="shared" si="13"/>
        <v>0</v>
      </c>
      <c r="I157" s="376">
        <v>25627</v>
      </c>
      <c r="J157" s="376">
        <v>25627</v>
      </c>
      <c r="K157" s="376">
        <v>6919</v>
      </c>
      <c r="L157" s="376">
        <v>6919</v>
      </c>
      <c r="M157" s="376"/>
      <c r="N157" s="376"/>
      <c r="O157" s="376"/>
      <c r="P157" s="376"/>
      <c r="Q157" s="376"/>
      <c r="R157" s="376"/>
      <c r="S157" s="376"/>
      <c r="T157" s="376"/>
      <c r="U157" s="376"/>
      <c r="V157" s="376"/>
      <c r="W157" s="376"/>
      <c r="X157" s="376"/>
      <c r="Y157" s="376"/>
      <c r="Z157" s="376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3"/>
    </row>
    <row r="158" spans="1:77" s="61" customFormat="1" ht="42.75" customHeight="1" thickBot="1">
      <c r="A158" s="757" t="s">
        <v>220</v>
      </c>
      <c r="B158" s="758"/>
      <c r="C158" s="379">
        <f aca="true" t="shared" si="15" ref="C158:C181">SUM(E158,G158)</f>
        <v>2161</v>
      </c>
      <c r="D158" s="371">
        <f aca="true" t="shared" si="16" ref="D158:D182">SUM(F158,H158)</f>
        <v>4539</v>
      </c>
      <c r="E158" s="372">
        <f t="shared" si="14"/>
        <v>2161</v>
      </c>
      <c r="F158" s="372">
        <f aca="true" t="shared" si="17" ref="F158:F182">SUM(J158,L158,N158,P158,R158,Z158)</f>
        <v>4539</v>
      </c>
      <c r="G158" s="372">
        <f aca="true" t="shared" si="18" ref="G158:G168">SUM(S158,U158,W158)</f>
        <v>0</v>
      </c>
      <c r="H158" s="372">
        <f aca="true" t="shared" si="19" ref="H158:H182">SUM(T158,V158,X158)</f>
        <v>0</v>
      </c>
      <c r="I158" s="372"/>
      <c r="J158" s="372">
        <v>1414</v>
      </c>
      <c r="K158" s="372"/>
      <c r="L158" s="372">
        <v>382</v>
      </c>
      <c r="M158" s="372">
        <v>2161</v>
      </c>
      <c r="N158" s="372">
        <v>2743</v>
      </c>
      <c r="O158" s="372"/>
      <c r="P158" s="372"/>
      <c r="Q158" s="372"/>
      <c r="R158" s="372"/>
      <c r="S158" s="372"/>
      <c r="T158" s="372"/>
      <c r="U158" s="372"/>
      <c r="V158" s="372"/>
      <c r="W158" s="372"/>
      <c r="X158" s="372"/>
      <c r="Y158" s="372"/>
      <c r="Z158" s="372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8"/>
    </row>
    <row r="159" spans="1:77" s="61" customFormat="1" ht="22.5" customHeight="1" thickBot="1">
      <c r="A159" s="387" t="s">
        <v>254</v>
      </c>
      <c r="B159" s="370">
        <v>1000</v>
      </c>
      <c r="C159" s="379">
        <f t="shared" si="15"/>
        <v>0</v>
      </c>
      <c r="D159" s="371">
        <f t="shared" si="16"/>
        <v>0</v>
      </c>
      <c r="E159" s="372">
        <f t="shared" si="14"/>
        <v>0</v>
      </c>
      <c r="F159" s="372">
        <f t="shared" si="17"/>
        <v>0</v>
      </c>
      <c r="G159" s="372">
        <f t="shared" si="18"/>
        <v>0</v>
      </c>
      <c r="H159" s="372">
        <f t="shared" si="19"/>
        <v>0</v>
      </c>
      <c r="I159" s="372"/>
      <c r="J159" s="372"/>
      <c r="K159" s="372"/>
      <c r="L159" s="372"/>
      <c r="M159" s="372"/>
      <c r="N159" s="372"/>
      <c r="O159" s="372"/>
      <c r="P159" s="372"/>
      <c r="Q159" s="372"/>
      <c r="R159" s="372"/>
      <c r="S159" s="372"/>
      <c r="T159" s="372"/>
      <c r="U159" s="372"/>
      <c r="V159" s="372"/>
      <c r="W159" s="372"/>
      <c r="X159" s="372"/>
      <c r="Y159" s="372"/>
      <c r="Z159" s="372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8"/>
    </row>
    <row r="160" spans="1:77" s="61" customFormat="1" ht="22.5" customHeight="1" thickBot="1">
      <c r="A160" s="387" t="s">
        <v>255</v>
      </c>
      <c r="B160" s="370">
        <v>140</v>
      </c>
      <c r="C160" s="379">
        <f t="shared" si="15"/>
        <v>0</v>
      </c>
      <c r="D160" s="371">
        <f t="shared" si="16"/>
        <v>0</v>
      </c>
      <c r="E160" s="372">
        <f t="shared" si="14"/>
        <v>0</v>
      </c>
      <c r="F160" s="372">
        <f t="shared" si="17"/>
        <v>0</v>
      </c>
      <c r="G160" s="372">
        <f t="shared" si="18"/>
        <v>0</v>
      </c>
      <c r="H160" s="372">
        <f t="shared" si="19"/>
        <v>0</v>
      </c>
      <c r="I160" s="372"/>
      <c r="J160" s="372"/>
      <c r="K160" s="372"/>
      <c r="L160" s="372"/>
      <c r="M160" s="372"/>
      <c r="N160" s="372"/>
      <c r="O160" s="372"/>
      <c r="P160" s="372"/>
      <c r="Q160" s="372"/>
      <c r="R160" s="372"/>
      <c r="S160" s="372"/>
      <c r="T160" s="372"/>
      <c r="U160" s="372"/>
      <c r="V160" s="372"/>
      <c r="W160" s="372"/>
      <c r="X160" s="372"/>
      <c r="Y160" s="372"/>
      <c r="Z160" s="372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8"/>
    </row>
    <row r="161" spans="1:77" s="61" customFormat="1" ht="22.5" customHeight="1" thickBot="1">
      <c r="A161" s="387" t="s">
        <v>256</v>
      </c>
      <c r="B161" s="370">
        <v>140</v>
      </c>
      <c r="C161" s="379">
        <f t="shared" si="15"/>
        <v>0</v>
      </c>
      <c r="D161" s="371">
        <f t="shared" si="16"/>
        <v>0</v>
      </c>
      <c r="E161" s="372">
        <f t="shared" si="14"/>
        <v>0</v>
      </c>
      <c r="F161" s="372">
        <f t="shared" si="17"/>
        <v>0</v>
      </c>
      <c r="G161" s="372">
        <f t="shared" si="18"/>
        <v>0</v>
      </c>
      <c r="H161" s="372">
        <f t="shared" si="19"/>
        <v>0</v>
      </c>
      <c r="I161" s="372"/>
      <c r="J161" s="372"/>
      <c r="K161" s="372"/>
      <c r="L161" s="372"/>
      <c r="M161" s="372"/>
      <c r="N161" s="372"/>
      <c r="O161" s="372"/>
      <c r="P161" s="372"/>
      <c r="Q161" s="372"/>
      <c r="R161" s="372"/>
      <c r="S161" s="372"/>
      <c r="T161" s="372"/>
      <c r="U161" s="372"/>
      <c r="V161" s="372"/>
      <c r="W161" s="372"/>
      <c r="X161" s="372"/>
      <c r="Y161" s="372"/>
      <c r="Z161" s="372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  <c r="BT161" s="137"/>
      <c r="BU161" s="137"/>
      <c r="BV161" s="137"/>
      <c r="BW161" s="137"/>
      <c r="BX161" s="137"/>
      <c r="BY161" s="138"/>
    </row>
    <row r="162" spans="1:77" s="61" customFormat="1" ht="22.5" customHeight="1" thickBot="1">
      <c r="A162" s="387" t="s">
        <v>257</v>
      </c>
      <c r="B162" s="370">
        <v>381</v>
      </c>
      <c r="C162" s="379">
        <f t="shared" si="15"/>
        <v>0</v>
      </c>
      <c r="D162" s="371">
        <f t="shared" si="16"/>
        <v>0</v>
      </c>
      <c r="E162" s="372">
        <f t="shared" si="14"/>
        <v>0</v>
      </c>
      <c r="F162" s="372">
        <f t="shared" si="17"/>
        <v>0</v>
      </c>
      <c r="G162" s="372">
        <f t="shared" si="18"/>
        <v>0</v>
      </c>
      <c r="H162" s="372">
        <f t="shared" si="19"/>
        <v>0</v>
      </c>
      <c r="I162" s="372"/>
      <c r="J162" s="372"/>
      <c r="K162" s="372"/>
      <c r="L162" s="372"/>
      <c r="M162" s="372"/>
      <c r="N162" s="372"/>
      <c r="O162" s="372"/>
      <c r="P162" s="372"/>
      <c r="Q162" s="372"/>
      <c r="R162" s="372"/>
      <c r="S162" s="372"/>
      <c r="T162" s="372"/>
      <c r="U162" s="372"/>
      <c r="V162" s="372"/>
      <c r="W162" s="372"/>
      <c r="X162" s="372"/>
      <c r="Y162" s="372"/>
      <c r="Z162" s="372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8"/>
    </row>
    <row r="163" spans="1:77" s="61" customFormat="1" ht="22.5" customHeight="1" thickBot="1">
      <c r="A163" s="387" t="s">
        <v>225</v>
      </c>
      <c r="B163" s="370">
        <v>2878</v>
      </c>
      <c r="C163" s="379">
        <f t="shared" si="15"/>
        <v>0</v>
      </c>
      <c r="D163" s="371">
        <f t="shared" si="16"/>
        <v>0</v>
      </c>
      <c r="E163" s="372">
        <f t="shared" si="14"/>
        <v>0</v>
      </c>
      <c r="F163" s="372">
        <f t="shared" si="17"/>
        <v>0</v>
      </c>
      <c r="G163" s="372">
        <f t="shared" si="18"/>
        <v>0</v>
      </c>
      <c r="H163" s="372">
        <f t="shared" si="19"/>
        <v>0</v>
      </c>
      <c r="I163" s="372"/>
      <c r="J163" s="372"/>
      <c r="K163" s="372"/>
      <c r="L163" s="372"/>
      <c r="M163" s="372"/>
      <c r="N163" s="372"/>
      <c r="O163" s="372"/>
      <c r="P163" s="372"/>
      <c r="Q163" s="372"/>
      <c r="R163" s="372"/>
      <c r="S163" s="372"/>
      <c r="T163" s="372"/>
      <c r="U163" s="372"/>
      <c r="V163" s="372"/>
      <c r="W163" s="372"/>
      <c r="X163" s="372"/>
      <c r="Y163" s="372"/>
      <c r="Z163" s="372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  <c r="BT163" s="137"/>
      <c r="BU163" s="137"/>
      <c r="BV163" s="137"/>
      <c r="BW163" s="137"/>
      <c r="BX163" s="137"/>
      <c r="BY163" s="138"/>
    </row>
    <row r="164" spans="1:77" s="61" customFormat="1" ht="19.5" hidden="1" thickBot="1">
      <c r="A164" s="387" t="s">
        <v>258</v>
      </c>
      <c r="B164" s="370"/>
      <c r="C164" s="379">
        <f t="shared" si="15"/>
        <v>0</v>
      </c>
      <c r="D164" s="371">
        <f t="shared" si="16"/>
        <v>0</v>
      </c>
      <c r="E164" s="372">
        <f t="shared" si="14"/>
        <v>0</v>
      </c>
      <c r="F164" s="372">
        <f t="shared" si="17"/>
        <v>0</v>
      </c>
      <c r="G164" s="372">
        <f t="shared" si="18"/>
        <v>0</v>
      </c>
      <c r="H164" s="372">
        <f t="shared" si="19"/>
        <v>0</v>
      </c>
      <c r="I164" s="372"/>
      <c r="J164" s="372"/>
      <c r="K164" s="372"/>
      <c r="L164" s="372"/>
      <c r="M164" s="372"/>
      <c r="N164" s="372"/>
      <c r="O164" s="372"/>
      <c r="P164" s="372"/>
      <c r="Q164" s="372"/>
      <c r="R164" s="372"/>
      <c r="S164" s="372"/>
      <c r="T164" s="372"/>
      <c r="U164" s="372"/>
      <c r="V164" s="372"/>
      <c r="W164" s="372"/>
      <c r="X164" s="372"/>
      <c r="Y164" s="372"/>
      <c r="Z164" s="372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  <c r="BT164" s="137"/>
      <c r="BU164" s="137"/>
      <c r="BV164" s="137"/>
      <c r="BW164" s="137"/>
      <c r="BX164" s="137"/>
      <c r="BY164" s="138"/>
    </row>
    <row r="165" spans="1:77" s="59" customFormat="1" ht="24" customHeight="1" thickBot="1">
      <c r="A165" s="388" t="s">
        <v>263</v>
      </c>
      <c r="B165" s="384"/>
      <c r="C165" s="379">
        <f t="shared" si="15"/>
        <v>4000</v>
      </c>
      <c r="D165" s="371">
        <f t="shared" si="16"/>
        <v>6191</v>
      </c>
      <c r="E165" s="372">
        <f t="shared" si="14"/>
        <v>4000</v>
      </c>
      <c r="F165" s="372">
        <f t="shared" si="17"/>
        <v>6064</v>
      </c>
      <c r="G165" s="372">
        <f t="shared" si="18"/>
        <v>0</v>
      </c>
      <c r="H165" s="372">
        <f t="shared" si="19"/>
        <v>127</v>
      </c>
      <c r="I165" s="372">
        <f>315+787</f>
        <v>1102</v>
      </c>
      <c r="J165" s="372">
        <v>3102</v>
      </c>
      <c r="K165" s="372">
        <f>204+214</f>
        <v>418</v>
      </c>
      <c r="L165" s="372">
        <v>1943</v>
      </c>
      <c r="M165" s="372">
        <f>1916+564</f>
        <v>2480</v>
      </c>
      <c r="N165" s="372">
        <v>1019</v>
      </c>
      <c r="O165" s="372"/>
      <c r="P165" s="372"/>
      <c r="Q165" s="372"/>
      <c r="R165" s="372"/>
      <c r="S165" s="372"/>
      <c r="T165" s="372">
        <v>127</v>
      </c>
      <c r="U165" s="372"/>
      <c r="V165" s="372"/>
      <c r="W165" s="372"/>
      <c r="X165" s="372"/>
      <c r="Y165" s="372"/>
      <c r="Z165" s="371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40"/>
    </row>
    <row r="166" spans="1:77" s="61" customFormat="1" ht="24" customHeight="1" thickBot="1">
      <c r="A166" s="389" t="s">
        <v>381</v>
      </c>
      <c r="B166" s="370">
        <v>1959</v>
      </c>
      <c r="C166" s="379">
        <f t="shared" si="15"/>
        <v>0</v>
      </c>
      <c r="D166" s="371">
        <f t="shared" si="16"/>
        <v>0</v>
      </c>
      <c r="E166" s="372">
        <f t="shared" si="14"/>
        <v>0</v>
      </c>
      <c r="F166" s="372">
        <f t="shared" si="17"/>
        <v>0</v>
      </c>
      <c r="G166" s="372">
        <f t="shared" si="18"/>
        <v>0</v>
      </c>
      <c r="H166" s="372">
        <f t="shared" si="19"/>
        <v>0</v>
      </c>
      <c r="I166" s="372"/>
      <c r="J166" s="372"/>
      <c r="K166" s="372"/>
      <c r="L166" s="372"/>
      <c r="M166" s="372"/>
      <c r="N166" s="372"/>
      <c r="O166" s="372"/>
      <c r="P166" s="372"/>
      <c r="Q166" s="372"/>
      <c r="R166" s="372"/>
      <c r="S166" s="372"/>
      <c r="T166" s="372"/>
      <c r="U166" s="372"/>
      <c r="V166" s="372"/>
      <c r="W166" s="372"/>
      <c r="X166" s="372"/>
      <c r="Y166" s="372"/>
      <c r="Z166" s="372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  <c r="BT166" s="137"/>
      <c r="BU166" s="137"/>
      <c r="BV166" s="137"/>
      <c r="BW166" s="137"/>
      <c r="BX166" s="137"/>
      <c r="BY166" s="138"/>
    </row>
    <row r="167" spans="1:77" s="61" customFormat="1" ht="60" customHeight="1" thickBot="1">
      <c r="A167" s="389" t="s">
        <v>265</v>
      </c>
      <c r="B167" s="370">
        <v>1355</v>
      </c>
      <c r="C167" s="379">
        <f t="shared" si="15"/>
        <v>0</v>
      </c>
      <c r="D167" s="371">
        <f t="shared" si="16"/>
        <v>0</v>
      </c>
      <c r="E167" s="372">
        <f t="shared" si="14"/>
        <v>0</v>
      </c>
      <c r="F167" s="372">
        <f t="shared" si="17"/>
        <v>0</v>
      </c>
      <c r="G167" s="372">
        <f t="shared" si="18"/>
        <v>0</v>
      </c>
      <c r="H167" s="372">
        <f t="shared" si="19"/>
        <v>0</v>
      </c>
      <c r="I167" s="372"/>
      <c r="J167" s="372"/>
      <c r="K167" s="372"/>
      <c r="L167" s="372"/>
      <c r="M167" s="372"/>
      <c r="N167" s="372"/>
      <c r="O167" s="372"/>
      <c r="P167" s="372"/>
      <c r="Q167" s="372"/>
      <c r="R167" s="372"/>
      <c r="S167" s="372"/>
      <c r="T167" s="372"/>
      <c r="U167" s="372"/>
      <c r="V167" s="372"/>
      <c r="W167" s="372"/>
      <c r="X167" s="372"/>
      <c r="Y167" s="372"/>
      <c r="Z167" s="372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7"/>
      <c r="BW167" s="137"/>
      <c r="BX167" s="137"/>
      <c r="BY167" s="138"/>
    </row>
    <row r="168" spans="1:77" s="61" customFormat="1" ht="45.75" customHeight="1" thickBot="1">
      <c r="A168" s="389" t="s">
        <v>264</v>
      </c>
      <c r="B168" s="370">
        <v>2877</v>
      </c>
      <c r="C168" s="379">
        <f t="shared" si="15"/>
        <v>0</v>
      </c>
      <c r="D168" s="379">
        <f t="shared" si="16"/>
        <v>0</v>
      </c>
      <c r="E168" s="380">
        <f t="shared" si="14"/>
        <v>0</v>
      </c>
      <c r="F168" s="380">
        <f t="shared" si="17"/>
        <v>0</v>
      </c>
      <c r="G168" s="380">
        <f t="shared" si="18"/>
        <v>0</v>
      </c>
      <c r="H168" s="380">
        <f t="shared" si="19"/>
        <v>0</v>
      </c>
      <c r="I168" s="380"/>
      <c r="J168" s="380"/>
      <c r="K168" s="380"/>
      <c r="L168" s="380"/>
      <c r="M168" s="380"/>
      <c r="N168" s="380"/>
      <c r="O168" s="380"/>
      <c r="P168" s="380"/>
      <c r="Q168" s="380"/>
      <c r="R168" s="380"/>
      <c r="S168" s="380"/>
      <c r="T168" s="380"/>
      <c r="U168" s="380"/>
      <c r="V168" s="380"/>
      <c r="W168" s="380"/>
      <c r="X168" s="380"/>
      <c r="Y168" s="380"/>
      <c r="Z168" s="380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  <c r="BT168" s="137"/>
      <c r="BU168" s="137"/>
      <c r="BV168" s="137"/>
      <c r="BW168" s="137"/>
      <c r="BX168" s="137"/>
      <c r="BY168" s="138"/>
    </row>
    <row r="169" spans="1:77" s="61" customFormat="1" ht="30" customHeight="1" thickBot="1">
      <c r="A169" s="388" t="s">
        <v>424</v>
      </c>
      <c r="B169" s="370"/>
      <c r="C169" s="379"/>
      <c r="D169" s="371">
        <f t="shared" si="16"/>
        <v>203</v>
      </c>
      <c r="E169" s="372"/>
      <c r="F169" s="372">
        <f t="shared" si="17"/>
        <v>203</v>
      </c>
      <c r="G169" s="372"/>
      <c r="H169" s="372">
        <f t="shared" si="19"/>
        <v>0</v>
      </c>
      <c r="I169" s="372"/>
      <c r="J169" s="372"/>
      <c r="K169" s="372"/>
      <c r="L169" s="372"/>
      <c r="M169" s="372"/>
      <c r="N169" s="372">
        <v>203</v>
      </c>
      <c r="O169" s="372"/>
      <c r="P169" s="372"/>
      <c r="Q169" s="372"/>
      <c r="R169" s="372"/>
      <c r="S169" s="372"/>
      <c r="T169" s="372"/>
      <c r="U169" s="372"/>
      <c r="V169" s="372"/>
      <c r="W169" s="372"/>
      <c r="X169" s="372"/>
      <c r="Y169" s="372"/>
      <c r="Z169" s="372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7"/>
      <c r="BU169" s="137"/>
      <c r="BV169" s="137"/>
      <c r="BW169" s="137"/>
      <c r="BX169" s="137"/>
      <c r="BY169" s="138"/>
    </row>
    <row r="170" spans="1:77" s="396" customFormat="1" ht="68.25" customHeight="1">
      <c r="A170" s="443" t="s">
        <v>435</v>
      </c>
      <c r="B170" s="448"/>
      <c r="C170" s="379"/>
      <c r="D170" s="379">
        <f t="shared" si="16"/>
        <v>3009</v>
      </c>
      <c r="E170" s="380"/>
      <c r="F170" s="380"/>
      <c r="G170" s="380"/>
      <c r="H170" s="380">
        <f t="shared" si="19"/>
        <v>3009</v>
      </c>
      <c r="I170" s="380"/>
      <c r="J170" s="380"/>
      <c r="K170" s="380"/>
      <c r="L170" s="380"/>
      <c r="M170" s="380"/>
      <c r="N170" s="380"/>
      <c r="O170" s="380"/>
      <c r="P170" s="380"/>
      <c r="Q170" s="380"/>
      <c r="R170" s="380"/>
      <c r="S170" s="380"/>
      <c r="T170" s="380"/>
      <c r="U170" s="380"/>
      <c r="V170" s="380"/>
      <c r="W170" s="380"/>
      <c r="X170" s="380">
        <v>3009</v>
      </c>
      <c r="Y170" s="380"/>
      <c r="Z170" s="380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  <c r="BT170" s="137"/>
      <c r="BU170" s="137"/>
      <c r="BV170" s="137"/>
      <c r="BW170" s="137"/>
      <c r="BX170" s="137"/>
      <c r="BY170" s="444"/>
    </row>
    <row r="171" spans="1:26" s="137" customFormat="1" ht="68.25" customHeight="1">
      <c r="A171" s="443" t="s">
        <v>455</v>
      </c>
      <c r="B171" s="448"/>
      <c r="C171" s="379"/>
      <c r="D171" s="379">
        <f t="shared" si="16"/>
        <v>824</v>
      </c>
      <c r="E171" s="380"/>
      <c r="F171" s="380"/>
      <c r="G171" s="380"/>
      <c r="H171" s="380">
        <f t="shared" si="19"/>
        <v>824</v>
      </c>
      <c r="I171" s="380"/>
      <c r="J171" s="380"/>
      <c r="K171" s="380"/>
      <c r="L171" s="380"/>
      <c r="M171" s="380"/>
      <c r="N171" s="380"/>
      <c r="O171" s="380"/>
      <c r="P171" s="380"/>
      <c r="Q171" s="380"/>
      <c r="R171" s="380"/>
      <c r="S171" s="380"/>
      <c r="T171" s="380">
        <v>824</v>
      </c>
      <c r="U171" s="380"/>
      <c r="V171" s="380"/>
      <c r="W171" s="380"/>
      <c r="X171" s="380"/>
      <c r="Y171" s="380"/>
      <c r="Z171" s="380"/>
    </row>
    <row r="172" spans="1:26" s="137" customFormat="1" ht="45.75" customHeight="1">
      <c r="A172" s="443" t="s">
        <v>456</v>
      </c>
      <c r="B172" s="448"/>
      <c r="C172" s="379"/>
      <c r="D172" s="379">
        <f t="shared" si="16"/>
        <v>100</v>
      </c>
      <c r="E172" s="380"/>
      <c r="F172" s="372">
        <f t="shared" si="17"/>
        <v>100</v>
      </c>
      <c r="G172" s="380"/>
      <c r="H172" s="380">
        <f t="shared" si="19"/>
        <v>0</v>
      </c>
      <c r="I172" s="380"/>
      <c r="J172" s="380"/>
      <c r="K172" s="380"/>
      <c r="L172" s="380"/>
      <c r="M172" s="380"/>
      <c r="N172" s="380"/>
      <c r="O172" s="380"/>
      <c r="P172" s="380"/>
      <c r="Q172" s="380"/>
      <c r="R172" s="380">
        <v>100</v>
      </c>
      <c r="S172" s="380"/>
      <c r="T172" s="380"/>
      <c r="U172" s="380"/>
      <c r="V172" s="380"/>
      <c r="W172" s="380"/>
      <c r="X172" s="380"/>
      <c r="Y172" s="380"/>
      <c r="Z172" s="380"/>
    </row>
    <row r="173" spans="1:26" s="137" customFormat="1" ht="33" customHeight="1">
      <c r="A173" s="443" t="s">
        <v>457</v>
      </c>
      <c r="B173" s="448"/>
      <c r="C173" s="379"/>
      <c r="D173" s="379">
        <f t="shared" si="16"/>
        <v>287</v>
      </c>
      <c r="E173" s="380"/>
      <c r="F173" s="380"/>
      <c r="G173" s="380"/>
      <c r="H173" s="380">
        <f t="shared" si="19"/>
        <v>287</v>
      </c>
      <c r="I173" s="380"/>
      <c r="J173" s="380"/>
      <c r="K173" s="380"/>
      <c r="L173" s="380"/>
      <c r="M173" s="380"/>
      <c r="N173" s="380"/>
      <c r="O173" s="380"/>
      <c r="P173" s="380"/>
      <c r="Q173" s="380"/>
      <c r="R173" s="380"/>
      <c r="S173" s="380"/>
      <c r="T173" s="380">
        <v>287</v>
      </c>
      <c r="U173" s="380"/>
      <c r="V173" s="380"/>
      <c r="W173" s="380"/>
      <c r="X173" s="380"/>
      <c r="Y173" s="380"/>
      <c r="Z173" s="380"/>
    </row>
    <row r="174" spans="1:26" s="137" customFormat="1" ht="68.25" customHeight="1">
      <c r="A174" s="443" t="s">
        <v>458</v>
      </c>
      <c r="B174" s="448"/>
      <c r="C174" s="379"/>
      <c r="D174" s="379">
        <f t="shared" si="16"/>
        <v>1000</v>
      </c>
      <c r="E174" s="380"/>
      <c r="F174" s="380"/>
      <c r="G174" s="380"/>
      <c r="H174" s="380">
        <f t="shared" si="19"/>
        <v>1000</v>
      </c>
      <c r="I174" s="380"/>
      <c r="J174" s="380"/>
      <c r="K174" s="380"/>
      <c r="L174" s="380"/>
      <c r="M174" s="380"/>
      <c r="N174" s="380"/>
      <c r="O174" s="380"/>
      <c r="P174" s="380"/>
      <c r="Q174" s="380"/>
      <c r="R174" s="380"/>
      <c r="S174" s="380"/>
      <c r="T174" s="380">
        <v>1000</v>
      </c>
      <c r="U174" s="380"/>
      <c r="V174" s="380"/>
      <c r="W174" s="380"/>
      <c r="X174" s="380"/>
      <c r="Y174" s="380"/>
      <c r="Z174" s="380"/>
    </row>
    <row r="175" spans="1:78" s="447" customFormat="1" ht="63" customHeight="1">
      <c r="A175" s="388" t="s">
        <v>436</v>
      </c>
      <c r="B175" s="449"/>
      <c r="C175" s="371"/>
      <c r="D175" s="371">
        <f t="shared" si="16"/>
        <v>4347</v>
      </c>
      <c r="E175" s="372"/>
      <c r="F175" s="372">
        <f t="shared" si="17"/>
        <v>4347</v>
      </c>
      <c r="G175" s="372"/>
      <c r="H175" s="372">
        <f t="shared" si="19"/>
        <v>0</v>
      </c>
      <c r="I175" s="372"/>
      <c r="J175" s="372"/>
      <c r="K175" s="372"/>
      <c r="L175" s="372"/>
      <c r="M175" s="372"/>
      <c r="N175" s="372"/>
      <c r="O175" s="372"/>
      <c r="P175" s="372"/>
      <c r="Q175" s="372"/>
      <c r="R175" s="372">
        <v>4347</v>
      </c>
      <c r="S175" s="372"/>
      <c r="T175" s="372">
        <v>0</v>
      </c>
      <c r="U175" s="372"/>
      <c r="V175" s="372"/>
      <c r="W175" s="372"/>
      <c r="X175" s="372"/>
      <c r="Y175" s="372"/>
      <c r="Z175" s="372">
        <v>0</v>
      </c>
      <c r="AA175" s="45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  <c r="BT175" s="137"/>
      <c r="BU175" s="137"/>
      <c r="BV175" s="137"/>
      <c r="BW175" s="137"/>
      <c r="BX175" s="137"/>
      <c r="BY175" s="137"/>
      <c r="BZ175" s="450"/>
    </row>
    <row r="176" spans="1:77" s="446" customFormat="1" ht="45.75" customHeight="1" thickBot="1">
      <c r="A176" s="411" t="s">
        <v>418</v>
      </c>
      <c r="B176" s="378"/>
      <c r="C176" s="363">
        <f t="shared" si="15"/>
        <v>0</v>
      </c>
      <c r="D176" s="363">
        <f t="shared" si="16"/>
        <v>1836</v>
      </c>
      <c r="E176" s="364"/>
      <c r="F176" s="364">
        <f t="shared" si="17"/>
        <v>1836</v>
      </c>
      <c r="G176" s="364"/>
      <c r="H176" s="364">
        <f t="shared" si="19"/>
        <v>0</v>
      </c>
      <c r="I176" s="364"/>
      <c r="J176" s="364"/>
      <c r="K176" s="364"/>
      <c r="L176" s="364"/>
      <c r="M176" s="364"/>
      <c r="N176" s="364">
        <v>1836</v>
      </c>
      <c r="O176" s="364"/>
      <c r="P176" s="364"/>
      <c r="Q176" s="364"/>
      <c r="R176" s="364"/>
      <c r="S176" s="364"/>
      <c r="T176" s="364"/>
      <c r="U176" s="364"/>
      <c r="V176" s="364"/>
      <c r="W176" s="364"/>
      <c r="X176" s="364"/>
      <c r="Y176" s="364"/>
      <c r="Z176" s="364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  <c r="BT176" s="137"/>
      <c r="BU176" s="137"/>
      <c r="BV176" s="137"/>
      <c r="BW176" s="137"/>
      <c r="BX176" s="137"/>
      <c r="BY176" s="445"/>
    </row>
    <row r="177" spans="1:77" s="159" customFormat="1" ht="33" customHeight="1" thickBot="1">
      <c r="A177" s="393" t="s">
        <v>74</v>
      </c>
      <c r="B177" s="394"/>
      <c r="C177" s="366">
        <f t="shared" si="15"/>
        <v>1081064</v>
      </c>
      <c r="D177" s="366">
        <f t="shared" si="16"/>
        <v>1275435</v>
      </c>
      <c r="E177" s="366">
        <f>SUM(I177,K177,M177,O177,Q177,Y177)</f>
        <v>237002</v>
      </c>
      <c r="F177" s="366">
        <f t="shared" si="17"/>
        <v>361630</v>
      </c>
      <c r="G177" s="366">
        <f>SUM(S177,U177,W177)</f>
        <v>844062</v>
      </c>
      <c r="H177" s="366">
        <f t="shared" si="19"/>
        <v>913805</v>
      </c>
      <c r="I177" s="366">
        <f>SUM(I86:I168)</f>
        <v>42344</v>
      </c>
      <c r="J177" s="366">
        <f>SUM(J86:J176)</f>
        <v>37790</v>
      </c>
      <c r="K177" s="366">
        <f>SUM(K86:K168)</f>
        <v>11669</v>
      </c>
      <c r="L177" s="366">
        <f>SUM(L86:L176)</f>
        <v>11595</v>
      </c>
      <c r="M177" s="366">
        <f>SUM(M86:M168)</f>
        <v>61931</v>
      </c>
      <c r="N177" s="366">
        <f>SUM(N86:N176)</f>
        <v>150191</v>
      </c>
      <c r="O177" s="366">
        <f>SUM(O86:O168)</f>
        <v>5730</v>
      </c>
      <c r="P177" s="366">
        <f>SUM(P86:P168)</f>
        <v>5730</v>
      </c>
      <c r="Q177" s="366">
        <f>SUM(Q86:Q168)</f>
        <v>115328</v>
      </c>
      <c r="R177" s="366">
        <f>SUM(R86:R176)</f>
        <v>156324</v>
      </c>
      <c r="S177" s="366">
        <f>SUM(S86:S168)</f>
        <v>53998</v>
      </c>
      <c r="T177" s="366">
        <f>SUM(T86:T176)</f>
        <v>94305</v>
      </c>
      <c r="U177" s="366">
        <f>SUM(U86:U176)</f>
        <v>718836</v>
      </c>
      <c r="V177" s="366">
        <f>SUM(V86:V176)</f>
        <v>716032</v>
      </c>
      <c r="W177" s="366">
        <f>SUM(W86:W168)</f>
        <v>71228</v>
      </c>
      <c r="X177" s="366">
        <f>SUM(X86:X176)</f>
        <v>103468</v>
      </c>
      <c r="Y177" s="366">
        <f>SUM(Y86:Y168)</f>
        <v>0</v>
      </c>
      <c r="Z177" s="366">
        <f>SUM(Z86:Z176)</f>
        <v>0</v>
      </c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8"/>
    </row>
    <row r="178" spans="1:77" s="159" customFormat="1" ht="31.5" customHeight="1" thickBot="1">
      <c r="A178" s="393" t="s">
        <v>27</v>
      </c>
      <c r="B178" s="394"/>
      <c r="C178" s="366">
        <f t="shared" si="15"/>
        <v>2193824</v>
      </c>
      <c r="D178" s="366">
        <f t="shared" si="16"/>
        <v>2430214</v>
      </c>
      <c r="E178" s="366">
        <f>SUM(I178,K178,M178,O178,Q178,Y178)</f>
        <v>1204244</v>
      </c>
      <c r="F178" s="366">
        <f t="shared" si="17"/>
        <v>1374821</v>
      </c>
      <c r="G178" s="366">
        <f>SUM(S178,U178,W178)</f>
        <v>989580</v>
      </c>
      <c r="H178" s="366">
        <f t="shared" si="19"/>
        <v>1055393</v>
      </c>
      <c r="I178" s="366">
        <f aca="true" t="shared" si="20" ref="I178:Z178">SUM(I177+I84)</f>
        <v>56448</v>
      </c>
      <c r="J178" s="366">
        <f t="shared" si="20"/>
        <v>51894</v>
      </c>
      <c r="K178" s="366">
        <f t="shared" si="20"/>
        <v>15550</v>
      </c>
      <c r="L178" s="366">
        <f t="shared" si="20"/>
        <v>15476</v>
      </c>
      <c r="M178" s="366">
        <f t="shared" si="20"/>
        <v>200832</v>
      </c>
      <c r="N178" s="366">
        <f t="shared" si="20"/>
        <v>290196</v>
      </c>
      <c r="O178" s="366">
        <f t="shared" si="20"/>
        <v>97943</v>
      </c>
      <c r="P178" s="366">
        <f t="shared" si="20"/>
        <v>43849</v>
      </c>
      <c r="Q178" s="366">
        <f t="shared" si="20"/>
        <v>833471</v>
      </c>
      <c r="R178" s="366">
        <f t="shared" si="20"/>
        <v>973406</v>
      </c>
      <c r="S178" s="366">
        <f t="shared" si="20"/>
        <v>54248</v>
      </c>
      <c r="T178" s="366">
        <f t="shared" si="20"/>
        <v>95825</v>
      </c>
      <c r="U178" s="366">
        <f t="shared" si="20"/>
        <v>864104</v>
      </c>
      <c r="V178" s="366">
        <f t="shared" si="20"/>
        <v>854100</v>
      </c>
      <c r="W178" s="366">
        <f t="shared" si="20"/>
        <v>71228</v>
      </c>
      <c r="X178" s="366">
        <f t="shared" si="20"/>
        <v>105468</v>
      </c>
      <c r="Y178" s="366">
        <f t="shared" si="20"/>
        <v>0</v>
      </c>
      <c r="Z178" s="366">
        <f t="shared" si="20"/>
        <v>0</v>
      </c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8"/>
    </row>
    <row r="179" spans="1:77" s="159" customFormat="1" ht="47.25" customHeight="1" thickBot="1">
      <c r="A179" s="393" t="s">
        <v>270</v>
      </c>
      <c r="B179" s="394"/>
      <c r="C179" s="366">
        <f t="shared" si="15"/>
        <v>1217163</v>
      </c>
      <c r="D179" s="366">
        <f t="shared" si="16"/>
        <v>1247545</v>
      </c>
      <c r="E179" s="366">
        <v>1217163</v>
      </c>
      <c r="F179" s="366">
        <f t="shared" si="17"/>
        <v>1247545</v>
      </c>
      <c r="G179" s="366">
        <f>SUM(S179:W179)</f>
        <v>0</v>
      </c>
      <c r="H179" s="395">
        <f t="shared" si="19"/>
        <v>0</v>
      </c>
      <c r="I179" s="366"/>
      <c r="J179" s="366"/>
      <c r="K179" s="366"/>
      <c r="L179" s="366"/>
      <c r="M179" s="366"/>
      <c r="N179" s="366"/>
      <c r="O179" s="366"/>
      <c r="P179" s="366"/>
      <c r="Q179" s="366"/>
      <c r="R179" s="366"/>
      <c r="S179" s="366"/>
      <c r="T179" s="366"/>
      <c r="U179" s="366"/>
      <c r="V179" s="366"/>
      <c r="W179" s="366"/>
      <c r="X179" s="366"/>
      <c r="Y179" s="366"/>
      <c r="Z179" s="366">
        <v>1247545</v>
      </c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8"/>
    </row>
    <row r="180" spans="1:77" s="163" customFormat="1" ht="38.25" customHeight="1" thickBot="1">
      <c r="A180" s="393" t="s">
        <v>3</v>
      </c>
      <c r="B180" s="394"/>
      <c r="C180" s="366">
        <f t="shared" si="15"/>
        <v>50000</v>
      </c>
      <c r="D180" s="366">
        <f t="shared" si="16"/>
        <v>3955</v>
      </c>
      <c r="E180" s="366">
        <f>SUM(I180:Q180)</f>
        <v>50000</v>
      </c>
      <c r="F180" s="366">
        <f t="shared" si="17"/>
        <v>3955</v>
      </c>
      <c r="G180" s="366">
        <f>SUM(S180:W180)</f>
        <v>0</v>
      </c>
      <c r="H180" s="395">
        <f t="shared" si="19"/>
        <v>0</v>
      </c>
      <c r="I180" s="366"/>
      <c r="J180" s="366"/>
      <c r="K180" s="366"/>
      <c r="L180" s="366"/>
      <c r="M180" s="366"/>
      <c r="N180" s="366"/>
      <c r="O180" s="366"/>
      <c r="P180" s="366"/>
      <c r="Q180" s="366">
        <v>50000</v>
      </c>
      <c r="R180" s="366">
        <v>3955</v>
      </c>
      <c r="S180" s="366"/>
      <c r="T180" s="366"/>
      <c r="U180" s="366"/>
      <c r="V180" s="366"/>
      <c r="W180" s="366"/>
      <c r="X180" s="366"/>
      <c r="Y180" s="366"/>
      <c r="Z180" s="366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62"/>
    </row>
    <row r="181" spans="1:77" s="163" customFormat="1" ht="38.25" customHeight="1" thickBot="1">
      <c r="A181" s="393" t="s">
        <v>355</v>
      </c>
      <c r="B181" s="394"/>
      <c r="C181" s="366">
        <f t="shared" si="15"/>
        <v>100000</v>
      </c>
      <c r="D181" s="366">
        <f t="shared" si="16"/>
        <v>145930</v>
      </c>
      <c r="E181" s="366">
        <f>SUM(I181:Q181)+Y181</f>
        <v>100000</v>
      </c>
      <c r="F181" s="366">
        <f t="shared" si="17"/>
        <v>145930</v>
      </c>
      <c r="G181" s="366">
        <f>SUM(S181:W181)</f>
        <v>0</v>
      </c>
      <c r="H181" s="395">
        <f t="shared" si="19"/>
        <v>0</v>
      </c>
      <c r="I181" s="366"/>
      <c r="J181" s="366"/>
      <c r="K181" s="366"/>
      <c r="L181" s="366"/>
      <c r="M181" s="366"/>
      <c r="N181" s="366"/>
      <c r="O181" s="366"/>
      <c r="P181" s="366"/>
      <c r="Q181" s="366"/>
      <c r="R181" s="366"/>
      <c r="S181" s="366"/>
      <c r="T181" s="366"/>
      <c r="U181" s="366"/>
      <c r="V181" s="366"/>
      <c r="W181" s="366"/>
      <c r="X181" s="366"/>
      <c r="Y181" s="366">
        <v>100000</v>
      </c>
      <c r="Z181" s="366">
        <v>145930</v>
      </c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62"/>
    </row>
    <row r="182" spans="1:77" s="163" customFormat="1" ht="33" customHeight="1" thickBot="1">
      <c r="A182" s="160" t="s">
        <v>259</v>
      </c>
      <c r="B182" s="161"/>
      <c r="C182" s="366">
        <f aca="true" t="shared" si="21" ref="C182:Z182">SUM(C178:C181)</f>
        <v>3560987</v>
      </c>
      <c r="D182" s="366">
        <f t="shared" si="16"/>
        <v>3827644</v>
      </c>
      <c r="E182" s="366">
        <f t="shared" si="21"/>
        <v>2571407</v>
      </c>
      <c r="F182" s="366">
        <f t="shared" si="17"/>
        <v>2772251</v>
      </c>
      <c r="G182" s="366">
        <f t="shared" si="21"/>
        <v>989580</v>
      </c>
      <c r="H182" s="366">
        <f t="shared" si="19"/>
        <v>1055393</v>
      </c>
      <c r="I182" s="366">
        <f t="shared" si="21"/>
        <v>56448</v>
      </c>
      <c r="J182" s="366">
        <f t="shared" si="21"/>
        <v>51894</v>
      </c>
      <c r="K182" s="366">
        <f t="shared" si="21"/>
        <v>15550</v>
      </c>
      <c r="L182" s="366">
        <f t="shared" si="21"/>
        <v>15476</v>
      </c>
      <c r="M182" s="366">
        <f t="shared" si="21"/>
        <v>200832</v>
      </c>
      <c r="N182" s="366">
        <f t="shared" si="21"/>
        <v>290196</v>
      </c>
      <c r="O182" s="366">
        <f t="shared" si="21"/>
        <v>97943</v>
      </c>
      <c r="P182" s="366">
        <f t="shared" si="21"/>
        <v>43849</v>
      </c>
      <c r="Q182" s="366">
        <f t="shared" si="21"/>
        <v>883471</v>
      </c>
      <c r="R182" s="366">
        <f t="shared" si="21"/>
        <v>977361</v>
      </c>
      <c r="S182" s="366">
        <f t="shared" si="21"/>
        <v>54248</v>
      </c>
      <c r="T182" s="366">
        <f t="shared" si="21"/>
        <v>95825</v>
      </c>
      <c r="U182" s="366">
        <f t="shared" si="21"/>
        <v>864104</v>
      </c>
      <c r="V182" s="366">
        <f t="shared" si="21"/>
        <v>854100</v>
      </c>
      <c r="W182" s="366">
        <f t="shared" si="21"/>
        <v>71228</v>
      </c>
      <c r="X182" s="366">
        <f t="shared" si="21"/>
        <v>105468</v>
      </c>
      <c r="Y182" s="366">
        <f t="shared" si="21"/>
        <v>100000</v>
      </c>
      <c r="Z182" s="366">
        <f t="shared" si="21"/>
        <v>1393475</v>
      </c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62"/>
    </row>
    <row r="183" spans="1:25" s="137" customFormat="1" ht="93" customHeight="1" thickBot="1">
      <c r="A183" s="147"/>
      <c r="B183" s="147"/>
      <c r="C183" s="150"/>
      <c r="D183" s="150"/>
      <c r="E183" s="149"/>
      <c r="F183" s="150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</row>
    <row r="184" spans="1:25" ht="13.5" thickBot="1">
      <c r="A184" s="130"/>
      <c r="B184" s="130"/>
      <c r="C184" s="152"/>
      <c r="D184" s="152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</row>
    <row r="185" spans="1:25" ht="13.5" thickBot="1">
      <c r="A185" s="130"/>
      <c r="B185" s="130"/>
      <c r="C185" s="152"/>
      <c r="D185" s="152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</row>
    <row r="186" spans="1:25" ht="13.5" thickBot="1">
      <c r="A186" s="130"/>
      <c r="B186" s="130"/>
      <c r="C186" s="152"/>
      <c r="D186" s="152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</row>
    <row r="187" spans="1:25" ht="13.5" thickBot="1">
      <c r="A187" s="130"/>
      <c r="B187" s="130"/>
      <c r="C187" s="152"/>
      <c r="D187" s="152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</row>
    <row r="188" spans="1:25" ht="13.5" thickBot="1">
      <c r="A188" s="130"/>
      <c r="B188" s="130"/>
      <c r="C188" s="152"/>
      <c r="D188" s="152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</row>
    <row r="189" spans="1:25" ht="13.5" thickBot="1">
      <c r="A189" s="130"/>
      <c r="B189" s="130"/>
      <c r="C189" s="152"/>
      <c r="D189" s="152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</row>
    <row r="190" spans="1:25" ht="13.5" thickBot="1">
      <c r="A190" s="130"/>
      <c r="B190" s="130"/>
      <c r="C190" s="152"/>
      <c r="D190" s="152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</row>
    <row r="191" spans="1:25" ht="13.5" thickBot="1">
      <c r="A191" s="130"/>
      <c r="B191" s="130"/>
      <c r="C191" s="152"/>
      <c r="D191" s="152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</row>
    <row r="192" spans="1:25" ht="13.5" thickBot="1">
      <c r="A192" s="130"/>
      <c r="B192" s="130"/>
      <c r="C192" s="152"/>
      <c r="D192" s="152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</row>
    <row r="193" spans="1:25" ht="13.5" thickBot="1">
      <c r="A193" s="130"/>
      <c r="B193" s="130"/>
      <c r="C193" s="152"/>
      <c r="D193" s="152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</row>
    <row r="194" spans="1:25" ht="13.5" thickBot="1">
      <c r="A194" s="130"/>
      <c r="B194" s="130"/>
      <c r="C194" s="152"/>
      <c r="D194" s="152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</row>
    <row r="195" spans="1:25" ht="13.5" thickBot="1">
      <c r="A195" s="130"/>
      <c r="B195" s="130"/>
      <c r="C195" s="152"/>
      <c r="D195" s="152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</row>
    <row r="196" spans="1:25" ht="13.5" thickBot="1">
      <c r="A196" s="130"/>
      <c r="B196" s="130"/>
      <c r="C196" s="152"/>
      <c r="D196" s="152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</row>
    <row r="197" spans="1:25" ht="13.5" thickBot="1">
      <c r="A197" s="130"/>
      <c r="B197" s="130"/>
      <c r="C197" s="152"/>
      <c r="D197" s="152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</row>
    <row r="198" spans="1:25" ht="13.5" thickBot="1">
      <c r="A198" s="130"/>
      <c r="B198" s="130"/>
      <c r="C198" s="152"/>
      <c r="D198" s="152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</row>
    <row r="199" spans="1:25" ht="13.5" thickBot="1">
      <c r="A199" s="130"/>
      <c r="B199" s="130"/>
      <c r="C199" s="152"/>
      <c r="D199" s="152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</row>
    <row r="200" spans="1:25" ht="13.5" thickBot="1">
      <c r="A200" s="130"/>
      <c r="B200" s="130"/>
      <c r="C200" s="152"/>
      <c r="D200" s="152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</row>
    <row r="201" spans="1:25" ht="13.5" thickBot="1">
      <c r="A201" s="130"/>
      <c r="B201" s="130"/>
      <c r="C201" s="152"/>
      <c r="D201" s="152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</row>
    <row r="202" spans="1:25" ht="13.5" thickBot="1">
      <c r="A202" s="130"/>
      <c r="B202" s="130"/>
      <c r="C202" s="152"/>
      <c r="D202" s="152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</row>
    <row r="203" spans="1:25" ht="13.5" thickBot="1">
      <c r="A203" s="130"/>
      <c r="B203" s="130"/>
      <c r="C203" s="152"/>
      <c r="D203" s="152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</row>
    <row r="204" spans="1:25" ht="13.5" thickBot="1">
      <c r="A204" s="130"/>
      <c r="B204" s="130"/>
      <c r="C204" s="152"/>
      <c r="D204" s="152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</row>
    <row r="205" spans="1:25" ht="13.5" thickBot="1">
      <c r="A205" s="130"/>
      <c r="B205" s="130"/>
      <c r="C205" s="152"/>
      <c r="D205" s="152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</row>
    <row r="206" spans="1:25" ht="13.5" thickBot="1">
      <c r="A206" s="130"/>
      <c r="B206" s="130"/>
      <c r="C206" s="152"/>
      <c r="D206" s="152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</row>
    <row r="207" spans="1:25" ht="13.5" thickBot="1">
      <c r="A207" s="130"/>
      <c r="B207" s="130"/>
      <c r="C207" s="152"/>
      <c r="D207" s="152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</row>
    <row r="208" spans="1:25" ht="13.5" thickBot="1">
      <c r="A208" s="130"/>
      <c r="B208" s="130"/>
      <c r="C208" s="152"/>
      <c r="D208" s="152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</row>
    <row r="209" spans="1:25" ht="13.5" thickBot="1">
      <c r="A209" s="130"/>
      <c r="B209" s="130"/>
      <c r="C209" s="152"/>
      <c r="D209" s="152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</row>
    <row r="210" spans="1:25" ht="13.5" thickBot="1">
      <c r="A210" s="130"/>
      <c r="B210" s="130"/>
      <c r="C210" s="152"/>
      <c r="D210" s="152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</row>
    <row r="211" spans="1:25" ht="13.5" thickBot="1">
      <c r="A211" s="130"/>
      <c r="B211" s="130"/>
      <c r="C211" s="152"/>
      <c r="D211" s="152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</row>
    <row r="212" spans="1:25" ht="13.5" thickBot="1">
      <c r="A212" s="130"/>
      <c r="B212" s="130"/>
      <c r="C212" s="152"/>
      <c r="D212" s="152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</row>
    <row r="213" spans="1:25" ht="13.5" thickBot="1">
      <c r="A213" s="130"/>
      <c r="B213" s="130"/>
      <c r="C213" s="152"/>
      <c r="D213" s="152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</row>
    <row r="214" spans="1:25" ht="13.5" thickBot="1">
      <c r="A214" s="130"/>
      <c r="B214" s="130"/>
      <c r="C214" s="152"/>
      <c r="D214" s="152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</row>
    <row r="215" spans="1:25" ht="13.5" thickBot="1">
      <c r="A215" s="130"/>
      <c r="B215" s="130"/>
      <c r="C215" s="152"/>
      <c r="D215" s="152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</row>
    <row r="216" spans="1:25" ht="13.5" thickBot="1">
      <c r="A216" s="130"/>
      <c r="B216" s="130"/>
      <c r="C216" s="152"/>
      <c r="D216" s="152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</row>
    <row r="217" spans="1:25" ht="13.5" thickBot="1">
      <c r="A217" s="130"/>
      <c r="B217" s="130"/>
      <c r="C217" s="152"/>
      <c r="D217" s="152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</row>
    <row r="218" spans="1:25" ht="13.5" thickBot="1">
      <c r="A218" s="130"/>
      <c r="B218" s="130"/>
      <c r="C218" s="152"/>
      <c r="D218" s="152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</row>
    <row r="219" spans="1:25" ht="13.5" thickBot="1">
      <c r="A219" s="130"/>
      <c r="B219" s="130"/>
      <c r="C219" s="152"/>
      <c r="D219" s="152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</row>
    <row r="220" spans="1:25" ht="13.5" thickBot="1">
      <c r="A220" s="130"/>
      <c r="B220" s="130"/>
      <c r="C220" s="152"/>
      <c r="D220" s="152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</row>
    <row r="221" spans="1:25" ht="13.5" thickBot="1">
      <c r="A221" s="130"/>
      <c r="B221" s="130"/>
      <c r="C221" s="152"/>
      <c r="D221" s="152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</row>
    <row r="222" spans="1:25" ht="13.5" thickBot="1">
      <c r="A222" s="130"/>
      <c r="B222" s="130"/>
      <c r="C222" s="152"/>
      <c r="D222" s="152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</row>
    <row r="223" spans="1:25" ht="13.5" thickBot="1">
      <c r="A223" s="130"/>
      <c r="B223" s="130"/>
      <c r="C223" s="152"/>
      <c r="D223" s="152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</row>
    <row r="224" spans="1:25" ht="13.5" thickBot="1">
      <c r="A224" s="130"/>
      <c r="B224" s="130"/>
      <c r="C224" s="152"/>
      <c r="D224" s="152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</row>
    <row r="225" spans="1:25" ht="13.5" thickBot="1">
      <c r="A225" s="130"/>
      <c r="B225" s="130"/>
      <c r="C225" s="152"/>
      <c r="D225" s="152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</row>
    <row r="226" spans="1:25" ht="13.5" thickBot="1">
      <c r="A226" s="130"/>
      <c r="B226" s="130"/>
      <c r="C226" s="152"/>
      <c r="D226" s="152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</row>
    <row r="227" spans="1:25" ht="13.5" thickBot="1">
      <c r="A227" s="130"/>
      <c r="B227" s="130"/>
      <c r="C227" s="152"/>
      <c r="D227" s="152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</row>
    <row r="228" spans="1:25" ht="13.5" thickBot="1">
      <c r="A228" s="130"/>
      <c r="B228" s="130"/>
      <c r="C228" s="152"/>
      <c r="D228" s="152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</row>
    <row r="229" spans="1:25" ht="13.5" thickBot="1">
      <c r="A229" s="130"/>
      <c r="B229" s="130"/>
      <c r="C229" s="152"/>
      <c r="D229" s="152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</row>
    <row r="230" spans="1:25" ht="13.5" thickBot="1">
      <c r="A230" s="130"/>
      <c r="B230" s="130"/>
      <c r="C230" s="152"/>
      <c r="D230" s="152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</row>
    <row r="231" spans="1:25" ht="13.5" thickBot="1">
      <c r="A231" s="130"/>
      <c r="B231" s="130"/>
      <c r="C231" s="152"/>
      <c r="D231" s="152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</row>
    <row r="232" spans="1:25" ht="13.5" thickBot="1">
      <c r="A232" s="130"/>
      <c r="B232" s="130"/>
      <c r="C232" s="152"/>
      <c r="D232" s="152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</row>
    <row r="233" spans="1:25" ht="13.5" thickBot="1">
      <c r="A233" s="130"/>
      <c r="B233" s="130"/>
      <c r="C233" s="152"/>
      <c r="D233" s="152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</row>
    <row r="234" spans="1:25" ht="13.5" thickBot="1">
      <c r="A234" s="130"/>
      <c r="B234" s="130"/>
      <c r="C234" s="152"/>
      <c r="D234" s="152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</row>
    <row r="235" spans="1:25" ht="13.5" thickBot="1">
      <c r="A235" s="130"/>
      <c r="B235" s="130"/>
      <c r="C235" s="152"/>
      <c r="D235" s="152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</row>
    <row r="236" spans="1:25" ht="13.5" thickBot="1">
      <c r="A236" s="130"/>
      <c r="B236" s="130"/>
      <c r="C236" s="152"/>
      <c r="D236" s="152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</row>
    <row r="237" spans="1:25" ht="13.5" thickBot="1">
      <c r="A237" s="130"/>
      <c r="B237" s="130"/>
      <c r="C237" s="152"/>
      <c r="D237" s="152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</row>
    <row r="238" spans="1:25" ht="13.5" thickBot="1">
      <c r="A238" s="130"/>
      <c r="B238" s="130"/>
      <c r="C238" s="152"/>
      <c r="D238" s="152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</row>
    <row r="239" spans="1:25" ht="13.5" thickBot="1">
      <c r="A239" s="130"/>
      <c r="B239" s="130"/>
      <c r="C239" s="152"/>
      <c r="D239" s="152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</row>
    <row r="240" spans="1:25" ht="13.5" thickBot="1">
      <c r="A240" s="130"/>
      <c r="B240" s="130"/>
      <c r="C240" s="152"/>
      <c r="D240" s="152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</row>
    <row r="241" spans="1:25" ht="13.5" thickBot="1">
      <c r="A241" s="130"/>
      <c r="B241" s="130"/>
      <c r="C241" s="152"/>
      <c r="D241" s="152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</row>
    <row r="242" spans="1:25" ht="13.5" thickBot="1">
      <c r="A242" s="130"/>
      <c r="B242" s="130"/>
      <c r="C242" s="152"/>
      <c r="D242" s="152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</row>
    <row r="243" spans="1:25" ht="13.5" thickBot="1">
      <c r="A243" s="130"/>
      <c r="B243" s="130"/>
      <c r="C243" s="152"/>
      <c r="D243" s="152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</row>
    <row r="244" spans="1:25" ht="13.5" thickBot="1">
      <c r="A244" s="130"/>
      <c r="B244" s="130"/>
      <c r="C244" s="152"/>
      <c r="D244" s="152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</row>
    <row r="245" spans="1:25" ht="13.5" thickBot="1">
      <c r="A245" s="130"/>
      <c r="B245" s="130"/>
      <c r="C245" s="152"/>
      <c r="D245" s="152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</row>
    <row r="246" spans="1:25" ht="13.5" thickBot="1">
      <c r="A246" s="130"/>
      <c r="B246" s="130"/>
      <c r="C246" s="152"/>
      <c r="D246" s="152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</row>
    <row r="247" spans="1:25" ht="13.5" thickBot="1">
      <c r="A247" s="130"/>
      <c r="B247" s="130"/>
      <c r="C247" s="152"/>
      <c r="D247" s="152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</row>
    <row r="248" spans="1:25" ht="13.5" thickBot="1">
      <c r="A248" s="130"/>
      <c r="B248" s="130"/>
      <c r="C248" s="152"/>
      <c r="D248" s="152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</row>
    <row r="249" spans="1:25" ht="13.5" thickBot="1">
      <c r="A249" s="130"/>
      <c r="B249" s="130"/>
      <c r="C249" s="152"/>
      <c r="D249" s="152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</row>
    <row r="250" spans="1:25" ht="13.5" thickBot="1">
      <c r="A250" s="130"/>
      <c r="B250" s="130"/>
      <c r="C250" s="152"/>
      <c r="D250" s="152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</row>
    <row r="251" spans="1:25" ht="13.5" thickBot="1">
      <c r="A251" s="130"/>
      <c r="B251" s="130"/>
      <c r="C251" s="152"/>
      <c r="D251" s="152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</row>
    <row r="252" spans="1:25" ht="13.5" thickBot="1">
      <c r="A252" s="130"/>
      <c r="B252" s="130"/>
      <c r="C252" s="152"/>
      <c r="D252" s="152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</row>
    <row r="253" spans="1:25" ht="13.5" thickBot="1">
      <c r="A253" s="130"/>
      <c r="B253" s="130"/>
      <c r="C253" s="152"/>
      <c r="D253" s="152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</row>
    <row r="254" spans="1:25" ht="13.5" thickBot="1">
      <c r="A254" s="130"/>
      <c r="B254" s="130"/>
      <c r="C254" s="152"/>
      <c r="D254" s="152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</row>
    <row r="255" spans="1:25" ht="13.5" thickBot="1">
      <c r="A255" s="130"/>
      <c r="B255" s="130"/>
      <c r="C255" s="152"/>
      <c r="D255" s="152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</row>
    <row r="256" spans="1:25" ht="13.5" thickBot="1">
      <c r="A256" s="130"/>
      <c r="B256" s="130"/>
      <c r="C256" s="152"/>
      <c r="D256" s="152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</row>
    <row r="257" spans="1:25" ht="13.5" thickBot="1">
      <c r="A257" s="130"/>
      <c r="B257" s="130"/>
      <c r="C257" s="152"/>
      <c r="D257" s="152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</row>
    <row r="258" spans="1:25" ht="13.5" thickBot="1">
      <c r="A258" s="130"/>
      <c r="B258" s="130"/>
      <c r="C258" s="101"/>
      <c r="D258" s="101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1:25" ht="13.5" thickBot="1">
      <c r="A259" s="130"/>
      <c r="B259" s="130"/>
      <c r="C259" s="101"/>
      <c r="D259" s="101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1:25" ht="13.5" thickBot="1">
      <c r="A260" s="130"/>
      <c r="B260" s="130"/>
      <c r="C260" s="101"/>
      <c r="D260" s="101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 ht="13.5" thickBot="1">
      <c r="A261" s="130"/>
      <c r="B261" s="130"/>
      <c r="C261" s="101"/>
      <c r="D261" s="101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1:25" ht="13.5" thickBot="1">
      <c r="A262" s="130"/>
      <c r="B262" s="130"/>
      <c r="C262" s="101"/>
      <c r="D262" s="101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spans="1:25" ht="13.5" thickBot="1">
      <c r="A263" s="130"/>
      <c r="B263" s="130"/>
      <c r="C263" s="101"/>
      <c r="D263" s="101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spans="1:25" ht="13.5" thickBot="1">
      <c r="A264" s="130"/>
      <c r="B264" s="130"/>
      <c r="C264" s="101"/>
      <c r="D264" s="101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spans="1:25" ht="13.5" thickBot="1">
      <c r="A265" s="130"/>
      <c r="B265" s="130"/>
      <c r="C265" s="101"/>
      <c r="D265" s="101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spans="1:25" ht="13.5" thickBot="1">
      <c r="A266" s="130"/>
      <c r="B266" s="130"/>
      <c r="C266" s="101"/>
      <c r="D266" s="101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spans="1:25" ht="13.5" thickBot="1">
      <c r="A267" s="130"/>
      <c r="B267" s="130"/>
      <c r="C267" s="101"/>
      <c r="D267" s="101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spans="1:25" ht="13.5" thickBot="1">
      <c r="A268" s="130"/>
      <c r="B268" s="130"/>
      <c r="C268" s="101"/>
      <c r="D268" s="101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spans="1:25" ht="13.5" thickBot="1">
      <c r="A269" s="130"/>
      <c r="B269" s="130"/>
      <c r="C269" s="101"/>
      <c r="D269" s="101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spans="1:25" ht="13.5" thickBot="1">
      <c r="A270" s="130"/>
      <c r="B270" s="130"/>
      <c r="C270" s="101"/>
      <c r="D270" s="101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spans="1:25" ht="13.5" thickBot="1">
      <c r="A271" s="130"/>
      <c r="B271" s="130"/>
      <c r="C271" s="101"/>
      <c r="D271" s="101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spans="1:25" ht="13.5" thickBot="1">
      <c r="A272" s="130"/>
      <c r="B272" s="130"/>
      <c r="C272" s="101"/>
      <c r="D272" s="101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spans="1:25" ht="13.5" thickBot="1">
      <c r="A273" s="130"/>
      <c r="B273" s="130"/>
      <c r="C273" s="101"/>
      <c r="D273" s="101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spans="1:25" ht="13.5" thickBot="1">
      <c r="A274" s="130"/>
      <c r="B274" s="130"/>
      <c r="C274" s="101"/>
      <c r="D274" s="101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spans="1:25" ht="13.5" thickBot="1">
      <c r="A275" s="130"/>
      <c r="B275" s="130"/>
      <c r="C275" s="101"/>
      <c r="D275" s="101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spans="1:25" ht="13.5" thickBot="1">
      <c r="A276" s="130"/>
      <c r="B276" s="130"/>
      <c r="C276" s="101"/>
      <c r="D276" s="101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spans="1:25" ht="13.5" thickBot="1">
      <c r="A277" s="130"/>
      <c r="B277" s="130"/>
      <c r="C277" s="101"/>
      <c r="D277" s="101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spans="1:25" ht="13.5" thickBot="1">
      <c r="A278" s="130"/>
      <c r="B278" s="130"/>
      <c r="C278" s="101"/>
      <c r="D278" s="101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spans="1:25" ht="13.5" thickBot="1">
      <c r="A279" s="130"/>
      <c r="B279" s="130"/>
      <c r="C279" s="101"/>
      <c r="D279" s="101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spans="1:25" ht="13.5" thickBot="1">
      <c r="A280" s="130"/>
      <c r="B280" s="130"/>
      <c r="C280" s="101"/>
      <c r="D280" s="101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spans="1:25" ht="13.5" thickBot="1">
      <c r="A281" s="130"/>
      <c r="B281" s="130"/>
      <c r="C281" s="101"/>
      <c r="D281" s="101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spans="1:25" ht="13.5" thickBot="1">
      <c r="A282" s="130"/>
      <c r="B282" s="130"/>
      <c r="C282" s="101"/>
      <c r="D282" s="101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spans="1:25" ht="13.5" thickBot="1">
      <c r="A283" s="130"/>
      <c r="B283" s="130"/>
      <c r="C283" s="101"/>
      <c r="D283" s="101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spans="1:25" ht="13.5" thickBot="1">
      <c r="A284" s="130"/>
      <c r="B284" s="130"/>
      <c r="C284" s="101"/>
      <c r="D284" s="101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spans="1:25" ht="13.5" thickBot="1">
      <c r="A285" s="130"/>
      <c r="B285" s="130"/>
      <c r="C285" s="101"/>
      <c r="D285" s="101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spans="1:25" ht="13.5" thickBot="1">
      <c r="A286" s="130"/>
      <c r="B286" s="130"/>
      <c r="C286" s="101"/>
      <c r="D286" s="101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spans="1:25" ht="13.5" thickBot="1">
      <c r="A287" s="130"/>
      <c r="B287" s="130"/>
      <c r="C287" s="101"/>
      <c r="D287" s="101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spans="1:25" ht="13.5" thickBot="1">
      <c r="A288" s="130"/>
      <c r="B288" s="130"/>
      <c r="C288" s="101"/>
      <c r="D288" s="101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spans="1:25" ht="13.5" thickBot="1">
      <c r="A289" s="130"/>
      <c r="B289" s="130"/>
      <c r="C289" s="101"/>
      <c r="D289" s="101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spans="1:25" ht="13.5" thickBot="1">
      <c r="A290" s="130"/>
      <c r="B290" s="130"/>
      <c r="C290" s="101"/>
      <c r="D290" s="101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spans="1:25" ht="13.5" thickBot="1">
      <c r="A291" s="130"/>
      <c r="B291" s="130"/>
      <c r="C291" s="101"/>
      <c r="D291" s="101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spans="1:25" ht="13.5" thickBot="1">
      <c r="A292" s="130"/>
      <c r="B292" s="130"/>
      <c r="C292" s="101"/>
      <c r="D292" s="101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spans="1:25" ht="13.5" thickBot="1">
      <c r="A293" s="130"/>
      <c r="B293" s="130"/>
      <c r="C293" s="101"/>
      <c r="D293" s="101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 ht="13.5" thickBot="1">
      <c r="A294" s="130"/>
      <c r="B294" s="130"/>
      <c r="C294" s="101"/>
      <c r="D294" s="101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spans="1:25" ht="13.5" thickBot="1">
      <c r="A295" s="130"/>
      <c r="B295" s="130"/>
      <c r="C295" s="101"/>
      <c r="D295" s="101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spans="1:25" ht="13.5" thickBot="1">
      <c r="A296" s="130"/>
      <c r="B296" s="130"/>
      <c r="C296" s="101"/>
      <c r="D296" s="101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spans="1:25" ht="13.5" thickBot="1">
      <c r="A297" s="130"/>
      <c r="B297" s="130"/>
      <c r="C297" s="101"/>
      <c r="D297" s="101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spans="1:25" ht="13.5" thickBot="1">
      <c r="A298" s="130"/>
      <c r="B298" s="130"/>
      <c r="C298" s="101"/>
      <c r="D298" s="101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spans="1:25" ht="13.5" thickBot="1">
      <c r="A299" s="130"/>
      <c r="B299" s="130"/>
      <c r="C299" s="101"/>
      <c r="D299" s="101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spans="1:25" ht="13.5" thickBot="1">
      <c r="A300" s="130"/>
      <c r="B300" s="130"/>
      <c r="C300" s="101"/>
      <c r="D300" s="101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spans="1:25" ht="13.5" thickBot="1">
      <c r="A301" s="130"/>
      <c r="B301" s="130"/>
      <c r="C301" s="101"/>
      <c r="D301" s="101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spans="1:25" ht="13.5" thickBot="1">
      <c r="A302" s="130"/>
      <c r="B302" s="130"/>
      <c r="C302" s="101"/>
      <c r="D302" s="101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spans="1:25" ht="13.5" thickBot="1">
      <c r="A303" s="130"/>
      <c r="B303" s="130"/>
      <c r="C303" s="101"/>
      <c r="D303" s="101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spans="1:25" ht="13.5" thickBot="1">
      <c r="A304" s="130"/>
      <c r="B304" s="130"/>
      <c r="C304" s="101"/>
      <c r="D304" s="101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spans="1:25" ht="13.5" thickBot="1">
      <c r="A305" s="130"/>
      <c r="B305" s="130"/>
      <c r="C305" s="101"/>
      <c r="D305" s="101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spans="1:25" ht="13.5" thickBot="1">
      <c r="A306" s="130"/>
      <c r="B306" s="130"/>
      <c r="C306" s="101"/>
      <c r="D306" s="101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spans="1:25" ht="13.5" thickBot="1">
      <c r="A307" s="130"/>
      <c r="B307" s="130"/>
      <c r="C307" s="101"/>
      <c r="D307" s="101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spans="1:25" ht="13.5" thickBot="1">
      <c r="A308" s="130"/>
      <c r="B308" s="130"/>
      <c r="C308" s="101"/>
      <c r="D308" s="101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spans="1:25" ht="13.5" thickBot="1">
      <c r="A309" s="130"/>
      <c r="B309" s="130"/>
      <c r="C309" s="101"/>
      <c r="D309" s="101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spans="1:25" ht="13.5" thickBot="1">
      <c r="A310" s="130"/>
      <c r="B310" s="130"/>
      <c r="C310" s="101"/>
      <c r="D310" s="101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spans="1:25" ht="13.5" thickBot="1">
      <c r="A311" s="130"/>
      <c r="B311" s="130"/>
      <c r="C311" s="101"/>
      <c r="D311" s="101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spans="1:25" ht="13.5" thickBot="1">
      <c r="A312" s="130"/>
      <c r="B312" s="130"/>
      <c r="C312" s="101"/>
      <c r="D312" s="101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spans="1:25" ht="13.5" thickBot="1">
      <c r="A313" s="130"/>
      <c r="B313" s="130"/>
      <c r="C313" s="101"/>
      <c r="D313" s="101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spans="1:25" ht="13.5" thickBot="1">
      <c r="A314" s="130"/>
      <c r="B314" s="130"/>
      <c r="C314" s="101"/>
      <c r="D314" s="101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spans="1:25" ht="13.5" thickBot="1">
      <c r="A315" s="130"/>
      <c r="B315" s="130"/>
      <c r="C315" s="101"/>
      <c r="D315" s="101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spans="1:25" ht="13.5" thickBot="1">
      <c r="A316" s="130"/>
      <c r="B316" s="130"/>
      <c r="C316" s="101"/>
      <c r="D316" s="101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spans="1:25" ht="13.5" thickBot="1">
      <c r="A317" s="130"/>
      <c r="B317" s="130"/>
      <c r="C317" s="101"/>
      <c r="D317" s="101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spans="1:25" ht="13.5" thickBot="1">
      <c r="A318" s="130"/>
      <c r="B318" s="130"/>
      <c r="C318" s="101"/>
      <c r="D318" s="101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spans="1:25" ht="13.5" thickBot="1">
      <c r="A319" s="130"/>
      <c r="B319" s="130"/>
      <c r="C319" s="101"/>
      <c r="D319" s="101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spans="1:25" ht="13.5" thickBot="1">
      <c r="A320" s="130"/>
      <c r="B320" s="130"/>
      <c r="C320" s="101"/>
      <c r="D320" s="101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spans="1:25" ht="13.5" thickBot="1">
      <c r="A321" s="130"/>
      <c r="B321" s="130"/>
      <c r="C321" s="101"/>
      <c r="D321" s="101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spans="1:25" ht="13.5" thickBot="1">
      <c r="A322" s="130"/>
      <c r="B322" s="130"/>
      <c r="C322" s="101"/>
      <c r="D322" s="101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spans="1:25" ht="13.5" thickBot="1">
      <c r="A323" s="130"/>
      <c r="B323" s="130"/>
      <c r="C323" s="101"/>
      <c r="D323" s="101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spans="1:25" ht="13.5" thickBot="1">
      <c r="A324" s="130"/>
      <c r="B324" s="130"/>
      <c r="C324" s="101"/>
      <c r="D324" s="101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spans="1:25" ht="13.5" thickBot="1">
      <c r="A325" s="130"/>
      <c r="B325" s="130"/>
      <c r="C325" s="101"/>
      <c r="D325" s="101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spans="1:25" ht="13.5" thickBot="1">
      <c r="A326" s="130"/>
      <c r="B326" s="130"/>
      <c r="C326" s="101"/>
      <c r="D326" s="101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spans="1:25" ht="13.5" thickBot="1">
      <c r="A327" s="130"/>
      <c r="B327" s="130"/>
      <c r="C327" s="101"/>
      <c r="D327" s="101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spans="1:25" ht="13.5" thickBot="1">
      <c r="A328" s="130"/>
      <c r="B328" s="130"/>
      <c r="C328" s="101"/>
      <c r="D328" s="101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spans="1:25" ht="13.5" thickBot="1">
      <c r="A329" s="130"/>
      <c r="B329" s="130"/>
      <c r="C329" s="101"/>
      <c r="D329" s="101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spans="1:25" ht="13.5" thickBot="1">
      <c r="A330" s="130"/>
      <c r="B330" s="130"/>
      <c r="C330" s="101"/>
      <c r="D330" s="101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spans="1:25" ht="13.5" thickBot="1">
      <c r="A331" s="130"/>
      <c r="B331" s="130"/>
      <c r="C331" s="101"/>
      <c r="D331" s="101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spans="1:25" ht="13.5" thickBot="1">
      <c r="A332" s="130"/>
      <c r="B332" s="130"/>
      <c r="C332" s="101"/>
      <c r="D332" s="101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spans="1:25" ht="13.5" thickBot="1">
      <c r="A333" s="130"/>
      <c r="B333" s="130"/>
      <c r="C333" s="101"/>
      <c r="D333" s="101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spans="1:25" ht="13.5" thickBot="1">
      <c r="A334" s="130"/>
      <c r="B334" s="130"/>
      <c r="C334" s="101"/>
      <c r="D334" s="101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spans="1:25" ht="13.5" thickBot="1">
      <c r="A335" s="130"/>
      <c r="B335" s="130"/>
      <c r="C335" s="101"/>
      <c r="D335" s="101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spans="1:25" ht="13.5" thickBot="1">
      <c r="A336" s="130"/>
      <c r="B336" s="130"/>
      <c r="C336" s="101"/>
      <c r="D336" s="101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spans="1:25" ht="13.5" thickBot="1">
      <c r="A337" s="130"/>
      <c r="B337" s="130"/>
      <c r="C337" s="101"/>
      <c r="D337" s="101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spans="1:25" ht="13.5" thickBot="1">
      <c r="A338" s="130"/>
      <c r="B338" s="130"/>
      <c r="C338" s="101"/>
      <c r="D338" s="101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spans="1:25" ht="13.5" thickBot="1">
      <c r="A339" s="130"/>
      <c r="B339" s="130"/>
      <c r="C339" s="101"/>
      <c r="D339" s="101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spans="1:25" ht="13.5" thickBot="1">
      <c r="A340" s="130"/>
      <c r="B340" s="130"/>
      <c r="C340" s="101"/>
      <c r="D340" s="101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spans="1:25" ht="13.5" thickBot="1">
      <c r="A341" s="130"/>
      <c r="B341" s="130"/>
      <c r="C341" s="101"/>
      <c r="D341" s="101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spans="1:25" ht="13.5" thickBot="1">
      <c r="A342" s="130"/>
      <c r="B342" s="130"/>
      <c r="C342" s="101"/>
      <c r="D342" s="101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spans="1:25" ht="13.5" thickBot="1">
      <c r="A343" s="130"/>
      <c r="B343" s="130"/>
      <c r="C343" s="101"/>
      <c r="D343" s="101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spans="1:25" ht="13.5" thickBot="1">
      <c r="A344" s="130"/>
      <c r="B344" s="130"/>
      <c r="C344" s="101"/>
      <c r="D344" s="101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spans="1:25" ht="13.5" thickBot="1">
      <c r="A345" s="130"/>
      <c r="B345" s="130"/>
      <c r="C345" s="101"/>
      <c r="D345" s="101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spans="1:25" ht="13.5" thickBot="1">
      <c r="A346" s="130"/>
      <c r="B346" s="130"/>
      <c r="C346" s="101"/>
      <c r="D346" s="101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spans="1:25" ht="13.5" thickBot="1">
      <c r="A347" s="130"/>
      <c r="B347" s="130"/>
      <c r="C347" s="101"/>
      <c r="D347" s="101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spans="1:25" ht="13.5" thickBot="1">
      <c r="A348" s="130"/>
      <c r="B348" s="130"/>
      <c r="C348" s="101"/>
      <c r="D348" s="101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spans="1:25" ht="13.5" thickBot="1">
      <c r="A349" s="130"/>
      <c r="B349" s="130"/>
      <c r="C349" s="101"/>
      <c r="D349" s="101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spans="1:25" ht="13.5" thickBot="1">
      <c r="A350" s="130"/>
      <c r="B350" s="130"/>
      <c r="C350" s="101"/>
      <c r="D350" s="101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spans="1:25" ht="13.5" thickBot="1">
      <c r="A351" s="130"/>
      <c r="B351" s="130"/>
      <c r="C351" s="101"/>
      <c r="D351" s="101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spans="1:25" ht="13.5" thickBot="1">
      <c r="A352" s="130"/>
      <c r="B352" s="130"/>
      <c r="C352" s="101"/>
      <c r="D352" s="101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spans="1:25" ht="13.5" thickBot="1">
      <c r="A353" s="130"/>
      <c r="B353" s="130"/>
      <c r="C353" s="101"/>
      <c r="D353" s="101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spans="1:25" ht="13.5" thickBot="1">
      <c r="A354" s="130"/>
      <c r="B354" s="130"/>
      <c r="C354" s="101"/>
      <c r="D354" s="101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spans="1:25" ht="13.5" thickBot="1">
      <c r="A355" s="130"/>
      <c r="B355" s="130"/>
      <c r="C355" s="101"/>
      <c r="D355" s="101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1:25" ht="13.5" thickBot="1">
      <c r="A356" s="130"/>
      <c r="B356" s="130"/>
      <c r="C356" s="101"/>
      <c r="D356" s="101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1:25" ht="13.5" thickBot="1">
      <c r="A357" s="130"/>
      <c r="B357" s="130"/>
      <c r="C357" s="101"/>
      <c r="D357" s="101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spans="1:25" ht="13.5" thickBot="1">
      <c r="A358" s="130"/>
      <c r="B358" s="130"/>
      <c r="C358" s="101"/>
      <c r="D358" s="101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spans="1:25" ht="13.5" thickBot="1">
      <c r="A359" s="130"/>
      <c r="B359" s="130"/>
      <c r="C359" s="101"/>
      <c r="D359" s="101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spans="1:25" ht="13.5" thickBot="1">
      <c r="A360" s="130"/>
      <c r="B360" s="130"/>
      <c r="C360" s="101"/>
      <c r="D360" s="101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spans="1:25" ht="13.5" thickBot="1">
      <c r="A361" s="130"/>
      <c r="B361" s="130"/>
      <c r="C361" s="101"/>
      <c r="D361" s="101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spans="1:25" ht="13.5" thickBot="1">
      <c r="A362" s="130"/>
      <c r="B362" s="130"/>
      <c r="C362" s="101"/>
      <c r="D362" s="101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spans="1:25" ht="13.5" thickBot="1">
      <c r="A363" s="130"/>
      <c r="B363" s="130"/>
      <c r="C363" s="101"/>
      <c r="D363" s="101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spans="1:25" ht="13.5" thickBot="1">
      <c r="A364" s="130"/>
      <c r="B364" s="130"/>
      <c r="C364" s="101"/>
      <c r="D364" s="101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spans="1:25" ht="13.5" thickBot="1">
      <c r="A365" s="130"/>
      <c r="B365" s="130"/>
      <c r="C365" s="101"/>
      <c r="D365" s="101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spans="1:25" ht="13.5" thickBot="1">
      <c r="A366" s="130"/>
      <c r="B366" s="130"/>
      <c r="C366" s="101"/>
      <c r="D366" s="101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spans="1:25" ht="13.5" thickBot="1">
      <c r="A367" s="130"/>
      <c r="B367" s="130"/>
      <c r="C367" s="101"/>
      <c r="D367" s="101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spans="1:25" ht="13.5" thickBot="1">
      <c r="A368" s="130"/>
      <c r="B368" s="130"/>
      <c r="C368" s="101"/>
      <c r="D368" s="101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1:25" ht="13.5" thickBot="1">
      <c r="A369" s="130"/>
      <c r="B369" s="130"/>
      <c r="C369" s="101"/>
      <c r="D369" s="101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1:25" ht="13.5" thickBot="1">
      <c r="A370" s="130"/>
      <c r="B370" s="130"/>
      <c r="C370" s="101"/>
      <c r="D370" s="101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spans="1:25" ht="13.5" thickBot="1">
      <c r="A371" s="130"/>
      <c r="B371" s="130"/>
      <c r="C371" s="101"/>
      <c r="D371" s="101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spans="1:25" ht="13.5" thickBot="1">
      <c r="A372" s="130"/>
      <c r="B372" s="130"/>
      <c r="C372" s="101"/>
      <c r="D372" s="101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spans="1:25" ht="13.5" thickBot="1">
      <c r="A373" s="130"/>
      <c r="B373" s="130"/>
      <c r="C373" s="101"/>
      <c r="D373" s="101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spans="1:25" ht="13.5" thickBot="1">
      <c r="A374" s="130"/>
      <c r="B374" s="130"/>
      <c r="C374" s="101"/>
      <c r="D374" s="101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spans="1:25" ht="13.5" thickBot="1">
      <c r="A375" s="130"/>
      <c r="B375" s="130"/>
      <c r="C375" s="101"/>
      <c r="D375" s="101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5" ht="13.5" thickBot="1">
      <c r="A376" s="130"/>
      <c r="B376" s="130"/>
      <c r="C376" s="101"/>
      <c r="D376" s="101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spans="1:25" ht="13.5" thickBot="1">
      <c r="A377" s="130"/>
      <c r="B377" s="130"/>
      <c r="C377" s="101"/>
      <c r="D377" s="101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spans="1:25" ht="13.5" thickBot="1">
      <c r="A378" s="130"/>
      <c r="B378" s="130"/>
      <c r="C378" s="101"/>
      <c r="D378" s="101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spans="1:25" ht="13.5" thickBot="1">
      <c r="A379" s="130"/>
      <c r="B379" s="130"/>
      <c r="C379" s="101"/>
      <c r="D379" s="101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spans="1:25" ht="13.5" thickBot="1">
      <c r="A380" s="130"/>
      <c r="B380" s="130"/>
      <c r="C380" s="101"/>
      <c r="D380" s="101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spans="1:25" ht="13.5" thickBot="1">
      <c r="A381" s="130"/>
      <c r="B381" s="130"/>
      <c r="C381" s="101"/>
      <c r="D381" s="101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1:25" ht="13.5" thickBot="1">
      <c r="A382" s="130"/>
      <c r="B382" s="130"/>
      <c r="C382" s="101"/>
      <c r="D382" s="101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spans="1:25" ht="13.5" thickBot="1">
      <c r="A383" s="130"/>
      <c r="B383" s="130"/>
      <c r="C383" s="101"/>
      <c r="D383" s="101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spans="1:25" ht="13.5" thickBot="1">
      <c r="A384" s="130"/>
      <c r="B384" s="130"/>
      <c r="C384" s="101"/>
      <c r="D384" s="101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spans="1:25" ht="13.5" thickBot="1">
      <c r="A385" s="130"/>
      <c r="B385" s="130"/>
      <c r="C385" s="101"/>
      <c r="D385" s="101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spans="1:25" ht="13.5" thickBot="1">
      <c r="A386" s="130"/>
      <c r="B386" s="130"/>
      <c r="C386" s="101"/>
      <c r="D386" s="101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spans="1:25" ht="13.5" thickBot="1">
      <c r="A387" s="130"/>
      <c r="B387" s="130"/>
      <c r="C387" s="101"/>
      <c r="D387" s="101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spans="1:25" ht="13.5" thickBot="1">
      <c r="A388" s="130"/>
      <c r="B388" s="130"/>
      <c r="C388" s="101"/>
      <c r="D388" s="101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spans="1:25" ht="13.5" thickBot="1">
      <c r="A389" s="130"/>
      <c r="B389" s="130"/>
      <c r="C389" s="101"/>
      <c r="D389" s="101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spans="1:25" ht="13.5" thickBot="1">
      <c r="A390" s="130"/>
      <c r="B390" s="130"/>
      <c r="C390" s="101"/>
      <c r="D390" s="101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spans="1:25" ht="13.5" thickBot="1">
      <c r="A391" s="130"/>
      <c r="B391" s="130"/>
      <c r="C391" s="101"/>
      <c r="D391" s="101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spans="1:25" ht="13.5" thickBot="1">
      <c r="A392" s="130"/>
      <c r="B392" s="130"/>
      <c r="C392" s="101"/>
      <c r="D392" s="101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spans="1:25" ht="13.5" thickBot="1">
      <c r="A393" s="130"/>
      <c r="B393" s="130"/>
      <c r="C393" s="101"/>
      <c r="D393" s="101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spans="1:25" ht="13.5" thickBot="1">
      <c r="A394" s="130"/>
      <c r="B394" s="130"/>
      <c r="C394" s="101"/>
      <c r="D394" s="101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spans="1:25" ht="13.5" thickBot="1">
      <c r="A395" s="130"/>
      <c r="B395" s="130"/>
      <c r="C395" s="101"/>
      <c r="D395" s="101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spans="1:25" ht="13.5" thickBot="1">
      <c r="A396" s="130"/>
      <c r="B396" s="130"/>
      <c r="C396" s="101"/>
      <c r="D396" s="101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spans="1:25" ht="13.5" thickBot="1">
      <c r="A397" s="130"/>
      <c r="B397" s="130"/>
      <c r="C397" s="101"/>
      <c r="D397" s="101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spans="1:25" ht="13.5" thickBot="1">
      <c r="A398" s="130"/>
      <c r="B398" s="130"/>
      <c r="C398" s="101"/>
      <c r="D398" s="101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spans="1:25" ht="13.5" thickBot="1">
      <c r="A399" s="130"/>
      <c r="B399" s="130"/>
      <c r="C399" s="101"/>
      <c r="D399" s="101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spans="1:25" ht="13.5" thickBot="1">
      <c r="A400" s="130"/>
      <c r="B400" s="130"/>
      <c r="C400" s="101"/>
      <c r="D400" s="101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spans="1:25" ht="13.5" thickBot="1">
      <c r="A401" s="130"/>
      <c r="B401" s="130"/>
      <c r="C401" s="101"/>
      <c r="D401" s="101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spans="1:25" ht="13.5" thickBot="1">
      <c r="A402" s="130"/>
      <c r="B402" s="130"/>
      <c r="C402" s="101"/>
      <c r="D402" s="101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spans="1:25" ht="13.5" thickBot="1">
      <c r="A403" s="130"/>
      <c r="B403" s="130"/>
      <c r="C403" s="101"/>
      <c r="D403" s="101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spans="1:25" ht="13.5" thickBot="1">
      <c r="A404" s="130"/>
      <c r="B404" s="130"/>
      <c r="C404" s="101"/>
      <c r="D404" s="101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spans="1:25" ht="13.5" thickBot="1">
      <c r="A405" s="130"/>
      <c r="B405" s="130"/>
      <c r="C405" s="101"/>
      <c r="D405" s="101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spans="1:25" ht="13.5" thickBot="1">
      <c r="A406" s="130"/>
      <c r="B406" s="130"/>
      <c r="C406" s="101"/>
      <c r="D406" s="101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spans="1:25" ht="13.5" thickBot="1">
      <c r="A407" s="130"/>
      <c r="B407" s="130"/>
      <c r="C407" s="101"/>
      <c r="D407" s="101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spans="1:25" ht="13.5" thickBot="1">
      <c r="A408" s="130"/>
      <c r="B408" s="130"/>
      <c r="C408" s="101"/>
      <c r="D408" s="101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spans="1:25" ht="13.5" thickBot="1">
      <c r="A409" s="130"/>
      <c r="B409" s="130"/>
      <c r="C409" s="101"/>
      <c r="D409" s="101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spans="1:25" ht="13.5" thickBot="1">
      <c r="A410" s="130"/>
      <c r="B410" s="130"/>
      <c r="C410" s="101"/>
      <c r="D410" s="101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spans="1:25" ht="13.5" thickBot="1">
      <c r="A411" s="130"/>
      <c r="B411" s="130"/>
      <c r="C411" s="101"/>
      <c r="D411" s="101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spans="1:25" ht="13.5" thickBot="1">
      <c r="A412" s="130"/>
      <c r="B412" s="130"/>
      <c r="C412" s="101"/>
      <c r="D412" s="101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spans="1:25" ht="13.5" thickBot="1">
      <c r="A413" s="130"/>
      <c r="B413" s="130"/>
      <c r="C413" s="101"/>
      <c r="D413" s="101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spans="1:25" ht="13.5" thickBot="1">
      <c r="A414" s="130"/>
      <c r="B414" s="130"/>
      <c r="C414" s="101"/>
      <c r="D414" s="101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spans="1:25" ht="13.5" thickBot="1">
      <c r="A415" s="130"/>
      <c r="B415" s="130"/>
      <c r="C415" s="101"/>
      <c r="D415" s="101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spans="1:25" ht="13.5" thickBot="1">
      <c r="A416" s="130"/>
      <c r="B416" s="130"/>
      <c r="C416" s="101"/>
      <c r="D416" s="101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spans="1:25" ht="13.5" thickBot="1">
      <c r="A417" s="130"/>
      <c r="B417" s="130"/>
      <c r="C417" s="101"/>
      <c r="D417" s="101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spans="1:25" ht="13.5" thickBot="1">
      <c r="A418" s="130"/>
      <c r="B418" s="130"/>
      <c r="C418" s="101"/>
      <c r="D418" s="101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spans="1:25" ht="13.5" thickBot="1">
      <c r="A419" s="130"/>
      <c r="B419" s="130"/>
      <c r="C419" s="101"/>
      <c r="D419" s="101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spans="1:25" ht="13.5" thickBot="1">
      <c r="A420" s="130"/>
      <c r="B420" s="130"/>
      <c r="C420" s="101"/>
      <c r="D420" s="101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spans="1:25" ht="13.5" thickBot="1">
      <c r="A421" s="130"/>
      <c r="B421" s="130"/>
      <c r="C421" s="101"/>
      <c r="D421" s="101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spans="1:25" ht="13.5" thickBot="1">
      <c r="A422" s="130"/>
      <c r="B422" s="130"/>
      <c r="C422" s="101"/>
      <c r="D422" s="101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spans="1:25" ht="13.5" thickBot="1">
      <c r="A423" s="130"/>
      <c r="B423" s="130"/>
      <c r="C423" s="101"/>
      <c r="D423" s="101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spans="1:25" ht="13.5" thickBot="1">
      <c r="A424" s="130"/>
      <c r="B424" s="130"/>
      <c r="C424" s="101"/>
      <c r="D424" s="101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spans="1:25" ht="13.5" thickBot="1">
      <c r="A425" s="130"/>
      <c r="B425" s="130"/>
      <c r="C425" s="101"/>
      <c r="D425" s="101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spans="1:25" ht="13.5" thickBot="1">
      <c r="A426" s="130"/>
      <c r="B426" s="130"/>
      <c r="C426" s="101"/>
      <c r="D426" s="101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spans="1:25" ht="13.5" thickBot="1">
      <c r="A427" s="130"/>
      <c r="B427" s="130"/>
      <c r="C427" s="101"/>
      <c r="D427" s="101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spans="1:25" ht="13.5" thickBot="1">
      <c r="A428" s="130"/>
      <c r="B428" s="130"/>
      <c r="C428" s="101"/>
      <c r="D428" s="101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spans="1:25" ht="13.5" thickBot="1">
      <c r="A429" s="130"/>
      <c r="B429" s="130"/>
      <c r="C429" s="101"/>
      <c r="D429" s="101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spans="1:25" ht="13.5" thickBot="1">
      <c r="A430" s="130"/>
      <c r="B430" s="130"/>
      <c r="C430" s="101"/>
      <c r="D430" s="101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spans="1:25" ht="13.5" thickBot="1">
      <c r="A431" s="130"/>
      <c r="B431" s="130"/>
      <c r="C431" s="101"/>
      <c r="D431" s="101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spans="1:25" ht="13.5" thickBot="1">
      <c r="A432" s="130"/>
      <c r="B432" s="130"/>
      <c r="C432" s="101"/>
      <c r="D432" s="101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spans="1:25" ht="13.5" thickBot="1">
      <c r="A433" s="130"/>
      <c r="B433" s="130"/>
      <c r="C433" s="101"/>
      <c r="D433" s="101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spans="1:25" ht="13.5" thickBot="1">
      <c r="A434" s="130"/>
      <c r="B434" s="130"/>
      <c r="C434" s="101"/>
      <c r="D434" s="101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spans="1:25" ht="13.5" thickBot="1">
      <c r="A435" s="130"/>
      <c r="B435" s="130"/>
      <c r="C435" s="101"/>
      <c r="D435" s="101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spans="1:25" ht="13.5" thickBot="1">
      <c r="A436" s="130"/>
      <c r="B436" s="130"/>
      <c r="C436" s="101"/>
      <c r="D436" s="101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spans="1:25" ht="13.5" thickBot="1">
      <c r="A437" s="130"/>
      <c r="B437" s="130"/>
      <c r="C437" s="101"/>
      <c r="D437" s="101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spans="1:25" ht="13.5" thickBot="1">
      <c r="A438" s="130"/>
      <c r="B438" s="130"/>
      <c r="C438" s="101"/>
      <c r="D438" s="101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spans="1:25" ht="13.5" thickBot="1">
      <c r="A439" s="130"/>
      <c r="B439" s="130"/>
      <c r="C439" s="101"/>
      <c r="D439" s="101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spans="1:25" ht="13.5" thickBot="1">
      <c r="A440" s="130"/>
      <c r="B440" s="130"/>
      <c r="C440" s="101"/>
      <c r="D440" s="101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spans="1:25" ht="13.5" thickBot="1">
      <c r="A441" s="130"/>
      <c r="B441" s="130"/>
      <c r="C441" s="101"/>
      <c r="D441" s="101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spans="1:25" ht="13.5" thickBot="1">
      <c r="A442" s="130"/>
      <c r="B442" s="130"/>
      <c r="C442" s="101"/>
      <c r="D442" s="101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spans="1:25" ht="13.5" thickBot="1">
      <c r="A443" s="130"/>
      <c r="B443" s="130"/>
      <c r="C443" s="101"/>
      <c r="D443" s="101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spans="1:25" ht="13.5" thickBot="1">
      <c r="A444" s="130"/>
      <c r="B444" s="130"/>
      <c r="C444" s="101"/>
      <c r="D444" s="101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spans="1:25" ht="13.5" thickBot="1">
      <c r="A445" s="130"/>
      <c r="B445" s="130"/>
      <c r="C445" s="101"/>
      <c r="D445" s="101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spans="1:25" ht="13.5" thickBot="1">
      <c r="A446" s="130"/>
      <c r="B446" s="130"/>
      <c r="C446" s="101"/>
      <c r="D446" s="101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spans="1:25" ht="13.5" thickBot="1">
      <c r="A447" s="130"/>
      <c r="B447" s="130"/>
      <c r="C447" s="101"/>
      <c r="D447" s="101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spans="1:25" ht="13.5" thickBot="1">
      <c r="A448" s="130"/>
      <c r="B448" s="130"/>
      <c r="C448" s="101"/>
      <c r="D448" s="101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spans="1:25" ht="13.5" thickBot="1">
      <c r="A449" s="130"/>
      <c r="B449" s="130"/>
      <c r="C449" s="101"/>
      <c r="D449" s="101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spans="1:25" ht="13.5" thickBot="1">
      <c r="A450" s="130"/>
      <c r="B450" s="130"/>
      <c r="C450" s="101"/>
      <c r="D450" s="101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spans="1:25" ht="13.5" thickBot="1">
      <c r="A451" s="130"/>
      <c r="B451" s="130"/>
      <c r="C451" s="101"/>
      <c r="D451" s="101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spans="1:25" ht="13.5" thickBot="1">
      <c r="A452" s="130"/>
      <c r="B452" s="130"/>
      <c r="C452" s="101"/>
      <c r="D452" s="101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spans="1:25" ht="13.5" thickBot="1">
      <c r="A453" s="130"/>
      <c r="B453" s="130"/>
      <c r="C453" s="101"/>
      <c r="D453" s="101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spans="1:25" ht="13.5" thickBot="1">
      <c r="A454" s="130"/>
      <c r="B454" s="130"/>
      <c r="C454" s="101"/>
      <c r="D454" s="101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spans="1:25" ht="13.5" thickBot="1">
      <c r="A455" s="130"/>
      <c r="B455" s="130"/>
      <c r="C455" s="101"/>
      <c r="D455" s="101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spans="1:25" ht="13.5" thickBot="1">
      <c r="A456" s="130"/>
      <c r="B456" s="130"/>
      <c r="C456" s="101"/>
      <c r="D456" s="101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spans="1:25" ht="13.5" thickBot="1">
      <c r="A457" s="130"/>
      <c r="B457" s="130"/>
      <c r="C457" s="101"/>
      <c r="D457" s="101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spans="1:25" ht="13.5" thickBot="1">
      <c r="A458" s="130"/>
      <c r="B458" s="130"/>
      <c r="C458" s="101"/>
      <c r="D458" s="101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spans="1:25" ht="13.5" thickBot="1">
      <c r="A459" s="130"/>
      <c r="B459" s="130"/>
      <c r="C459" s="101"/>
      <c r="D459" s="101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spans="1:25" ht="13.5" thickBot="1">
      <c r="A460" s="130"/>
      <c r="B460" s="130"/>
      <c r="C460" s="101"/>
      <c r="D460" s="101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 ht="13.5" thickBot="1">
      <c r="A461" s="130"/>
      <c r="B461" s="130"/>
      <c r="C461" s="101"/>
      <c r="D461" s="101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spans="1:25" ht="13.5" thickBot="1">
      <c r="A462" s="130"/>
      <c r="B462" s="130"/>
      <c r="C462" s="101"/>
      <c r="D462" s="101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spans="1:25" ht="13.5" thickBot="1">
      <c r="A463" s="130"/>
      <c r="B463" s="130"/>
      <c r="C463" s="101"/>
      <c r="D463" s="101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spans="1:25" ht="13.5" thickBot="1">
      <c r="A464" s="130"/>
      <c r="B464" s="130"/>
      <c r="C464" s="101"/>
      <c r="D464" s="101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spans="1:25" ht="13.5" thickBot="1">
      <c r="A465" s="130"/>
      <c r="B465" s="130"/>
      <c r="C465" s="101"/>
      <c r="D465" s="101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spans="1:25" ht="13.5" thickBot="1">
      <c r="A466" s="130"/>
      <c r="B466" s="130"/>
      <c r="C466" s="101"/>
      <c r="D466" s="101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spans="1:25" ht="13.5" thickBot="1">
      <c r="A467" s="130"/>
      <c r="B467" s="130"/>
      <c r="C467" s="101"/>
      <c r="D467" s="101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spans="1:25" ht="13.5" thickBot="1">
      <c r="A468" s="130"/>
      <c r="B468" s="130"/>
      <c r="C468" s="101"/>
      <c r="D468" s="101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spans="1:25" ht="13.5" thickBot="1">
      <c r="A469" s="130"/>
      <c r="B469" s="130"/>
      <c r="C469" s="101"/>
      <c r="D469" s="101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spans="1:25" ht="13.5" thickBot="1">
      <c r="A470" s="130"/>
      <c r="B470" s="130"/>
      <c r="C470" s="101"/>
      <c r="D470" s="101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spans="1:25" ht="13.5" thickBot="1">
      <c r="A471" s="130"/>
      <c r="B471" s="130"/>
      <c r="C471" s="101"/>
      <c r="D471" s="101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spans="1:25" ht="13.5" thickBot="1">
      <c r="A472" s="130"/>
      <c r="B472" s="130"/>
      <c r="C472" s="101"/>
      <c r="D472" s="101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spans="1:25" ht="13.5" thickBot="1">
      <c r="A473" s="130"/>
      <c r="B473" s="130"/>
      <c r="C473" s="101"/>
      <c r="D473" s="101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spans="1:25" ht="13.5" thickBot="1">
      <c r="A474" s="130"/>
      <c r="B474" s="130"/>
      <c r="C474" s="101"/>
      <c r="D474" s="101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spans="1:25" ht="13.5" thickBot="1">
      <c r="A475" s="130"/>
      <c r="B475" s="130"/>
      <c r="C475" s="101"/>
      <c r="D475" s="101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spans="1:25" ht="13.5" thickBot="1">
      <c r="A476" s="130"/>
      <c r="B476" s="130"/>
      <c r="C476" s="101"/>
      <c r="D476" s="101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spans="1:25" ht="13.5" thickBot="1">
      <c r="A477" s="130"/>
      <c r="B477" s="130"/>
      <c r="C477" s="101"/>
      <c r="D477" s="101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spans="1:25" ht="13.5" thickBot="1">
      <c r="A478" s="130"/>
      <c r="B478" s="130"/>
      <c r="C478" s="101"/>
      <c r="D478" s="101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spans="1:25" ht="13.5" thickBot="1">
      <c r="A479" s="130"/>
      <c r="B479" s="130"/>
      <c r="C479" s="101"/>
      <c r="D479" s="101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spans="1:25" ht="13.5" thickBot="1">
      <c r="A480" s="130"/>
      <c r="B480" s="130"/>
      <c r="C480" s="101"/>
      <c r="D480" s="101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spans="1:25" ht="13.5" thickBot="1">
      <c r="A481" s="130"/>
      <c r="B481" s="130"/>
      <c r="C481" s="101"/>
      <c r="D481" s="101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spans="1:25" ht="13.5" thickBot="1">
      <c r="A482" s="130"/>
      <c r="B482" s="130"/>
      <c r="C482" s="101"/>
      <c r="D482" s="101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spans="1:25" ht="13.5" thickBot="1">
      <c r="A483" s="130"/>
      <c r="B483" s="130"/>
      <c r="C483" s="101"/>
      <c r="D483" s="101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spans="1:25" ht="13.5" thickBot="1">
      <c r="A484" s="130"/>
      <c r="B484" s="130"/>
      <c r="C484" s="101"/>
      <c r="D484" s="101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spans="1:25" ht="13.5" thickBot="1">
      <c r="A485" s="130"/>
      <c r="B485" s="130"/>
      <c r="C485" s="101"/>
      <c r="D485" s="101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spans="1:25" ht="13.5" thickBot="1">
      <c r="A486" s="130"/>
      <c r="B486" s="130"/>
      <c r="C486" s="101"/>
      <c r="D486" s="101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spans="1:25" ht="13.5" thickBot="1">
      <c r="A487" s="130"/>
      <c r="B487" s="130"/>
      <c r="C487" s="101"/>
      <c r="D487" s="101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spans="1:25" ht="13.5" thickBot="1">
      <c r="A488" s="130"/>
      <c r="B488" s="130"/>
      <c r="C488" s="101"/>
      <c r="D488" s="101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spans="1:25" ht="13.5" thickBot="1">
      <c r="A489" s="130"/>
      <c r="B489" s="130"/>
      <c r="C489" s="101"/>
      <c r="D489" s="101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spans="1:25" ht="13.5" thickBot="1">
      <c r="A490" s="130"/>
      <c r="B490" s="130"/>
      <c r="C490" s="101"/>
      <c r="D490" s="101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spans="1:25" ht="13.5" thickBot="1">
      <c r="A491" s="130"/>
      <c r="B491" s="130"/>
      <c r="C491" s="101"/>
      <c r="D491" s="101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spans="1:25" ht="13.5" thickBot="1">
      <c r="A492" s="130"/>
      <c r="B492" s="130"/>
      <c r="C492" s="101"/>
      <c r="D492" s="101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spans="1:25" ht="13.5" thickBot="1">
      <c r="A493" s="130"/>
      <c r="B493" s="130"/>
      <c r="C493" s="101"/>
      <c r="D493" s="101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spans="1:25" ht="13.5" thickBot="1">
      <c r="A494" s="130"/>
      <c r="B494" s="130"/>
      <c r="C494" s="101"/>
      <c r="D494" s="101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spans="1:25" ht="13.5" thickBot="1">
      <c r="A495" s="130"/>
      <c r="B495" s="130"/>
      <c r="C495" s="101"/>
      <c r="D495" s="101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spans="1:25" ht="13.5" thickBot="1">
      <c r="A496" s="130"/>
      <c r="B496" s="130"/>
      <c r="C496" s="101"/>
      <c r="D496" s="101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spans="1:25" ht="13.5" thickBot="1">
      <c r="A497" s="130"/>
      <c r="B497" s="130"/>
      <c r="C497" s="101"/>
      <c r="D497" s="101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spans="1:25" ht="13.5" thickBot="1">
      <c r="A498" s="130"/>
      <c r="B498" s="130"/>
      <c r="C498" s="101"/>
      <c r="D498" s="101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spans="1:25" ht="13.5" thickBot="1">
      <c r="A499" s="130"/>
      <c r="B499" s="130"/>
      <c r="C499" s="101"/>
      <c r="D499" s="101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spans="1:25" ht="13.5" thickBot="1">
      <c r="A500" s="130"/>
      <c r="B500" s="130"/>
      <c r="C500" s="101"/>
      <c r="D500" s="101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spans="1:25" ht="13.5" thickBot="1">
      <c r="A501" s="130"/>
      <c r="B501" s="130"/>
      <c r="C501" s="101"/>
      <c r="D501" s="101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spans="1:25" ht="13.5" thickBot="1">
      <c r="A502" s="130"/>
      <c r="B502" s="130"/>
      <c r="C502" s="101"/>
      <c r="D502" s="101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spans="1:25" ht="13.5" thickBot="1">
      <c r="A503" s="130"/>
      <c r="B503" s="130"/>
      <c r="C503" s="101"/>
      <c r="D503" s="101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spans="1:25" ht="13.5" thickBot="1">
      <c r="A504" s="130"/>
      <c r="B504" s="130"/>
      <c r="C504" s="101"/>
      <c r="D504" s="101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spans="1:25" ht="13.5" thickBot="1">
      <c r="A505" s="130"/>
      <c r="B505" s="130"/>
      <c r="C505" s="101"/>
      <c r="D505" s="101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spans="1:25" ht="13.5" thickBot="1">
      <c r="A506" s="130"/>
      <c r="B506" s="130"/>
      <c r="C506" s="101"/>
      <c r="D506" s="101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spans="1:25" ht="13.5" thickBot="1">
      <c r="A507" s="130"/>
      <c r="B507" s="130"/>
      <c r="C507" s="101"/>
      <c r="D507" s="101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spans="1:25" ht="13.5" thickBot="1">
      <c r="A508" s="130"/>
      <c r="B508" s="130"/>
      <c r="C508" s="101"/>
      <c r="D508" s="101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spans="1:25" ht="13.5" thickBot="1">
      <c r="A509" s="130"/>
      <c r="B509" s="130"/>
      <c r="C509" s="101"/>
      <c r="D509" s="101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spans="1:25" ht="13.5" thickBot="1">
      <c r="A510" s="130"/>
      <c r="B510" s="130"/>
      <c r="C510" s="101"/>
      <c r="D510" s="101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spans="1:25" ht="13.5" thickBot="1">
      <c r="A511" s="130"/>
      <c r="B511" s="130"/>
      <c r="C511" s="101"/>
      <c r="D511" s="101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spans="1:25" ht="13.5" thickBot="1">
      <c r="A512" s="130"/>
      <c r="B512" s="130"/>
      <c r="C512" s="101"/>
      <c r="D512" s="101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spans="1:25" ht="13.5" thickBot="1">
      <c r="A513" s="130"/>
      <c r="B513" s="130"/>
      <c r="C513" s="101"/>
      <c r="D513" s="101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spans="1:25" ht="13.5" thickBot="1">
      <c r="A514" s="130"/>
      <c r="B514" s="130"/>
      <c r="C514" s="101"/>
      <c r="D514" s="101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spans="1:25" ht="13.5" thickBot="1">
      <c r="A515" s="130"/>
      <c r="B515" s="130"/>
      <c r="C515" s="101"/>
      <c r="D515" s="101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spans="1:25" ht="13.5" thickBot="1">
      <c r="A516" s="130"/>
      <c r="B516" s="130"/>
      <c r="C516" s="101"/>
      <c r="D516" s="101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spans="1:25" ht="13.5" thickBot="1">
      <c r="A517" s="130"/>
      <c r="B517" s="130"/>
      <c r="C517" s="101"/>
      <c r="D517" s="101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spans="1:25" ht="13.5" thickBot="1">
      <c r="A518" s="130"/>
      <c r="B518" s="130"/>
      <c r="C518" s="101"/>
      <c r="D518" s="101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spans="1:25" ht="13.5" thickBot="1">
      <c r="A519" s="130"/>
      <c r="B519" s="130"/>
      <c r="C519" s="101"/>
      <c r="D519" s="101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spans="1:25" ht="13.5" thickBot="1">
      <c r="A520" s="130"/>
      <c r="B520" s="130"/>
      <c r="C520" s="101"/>
      <c r="D520" s="101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spans="1:25" ht="13.5" thickBot="1">
      <c r="A521" s="130"/>
      <c r="B521" s="130"/>
      <c r="C521" s="101"/>
      <c r="D521" s="101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spans="1:25" ht="13.5" thickBot="1">
      <c r="A522" s="130"/>
      <c r="B522" s="130"/>
      <c r="C522" s="101"/>
      <c r="D522" s="101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spans="1:25" ht="13.5" thickBot="1">
      <c r="A523" s="130"/>
      <c r="B523" s="130"/>
      <c r="C523" s="101"/>
      <c r="D523" s="101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spans="1:25" ht="13.5" thickBot="1">
      <c r="A524" s="130"/>
      <c r="B524" s="130"/>
      <c r="C524" s="101"/>
      <c r="D524" s="101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spans="1:25" ht="13.5" thickBot="1">
      <c r="A525" s="130"/>
      <c r="B525" s="130"/>
      <c r="C525" s="101"/>
      <c r="D525" s="101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spans="1:25" ht="13.5" thickBot="1">
      <c r="A526" s="130"/>
      <c r="B526" s="130"/>
      <c r="C526" s="101"/>
      <c r="D526" s="101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spans="1:25" ht="13.5" thickBot="1">
      <c r="A527" s="130"/>
      <c r="B527" s="130"/>
      <c r="C527" s="101"/>
      <c r="D527" s="101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spans="1:25" ht="13.5" thickBot="1">
      <c r="A528" s="130"/>
      <c r="B528" s="130"/>
      <c r="C528" s="101"/>
      <c r="D528" s="101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spans="1:25" ht="13.5" thickBot="1">
      <c r="A529" s="130"/>
      <c r="B529" s="130"/>
      <c r="C529" s="101"/>
      <c r="D529" s="101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spans="1:25" ht="13.5" thickBot="1">
      <c r="A530" s="130"/>
      <c r="B530" s="130"/>
      <c r="C530" s="101"/>
      <c r="D530" s="101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spans="1:25" ht="13.5" thickBot="1">
      <c r="A531" s="130"/>
      <c r="B531" s="130"/>
      <c r="C531" s="101"/>
      <c r="D531" s="101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spans="1:25" ht="13.5" thickBot="1">
      <c r="A532" s="130"/>
      <c r="B532" s="130"/>
      <c r="C532" s="101"/>
      <c r="D532" s="101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spans="1:25" ht="13.5" thickBot="1">
      <c r="A533" s="130"/>
      <c r="B533" s="130"/>
      <c r="C533" s="101"/>
      <c r="D533" s="101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spans="1:25" ht="13.5" thickBot="1">
      <c r="A534" s="130"/>
      <c r="B534" s="130"/>
      <c r="C534" s="101"/>
      <c r="D534" s="101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spans="1:25" ht="13.5" thickBot="1">
      <c r="A535" s="130"/>
      <c r="B535" s="130"/>
      <c r="C535" s="101"/>
      <c r="D535" s="101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spans="1:25" ht="13.5" thickBot="1">
      <c r="A536" s="130"/>
      <c r="B536" s="130"/>
      <c r="C536" s="101"/>
      <c r="D536" s="101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spans="1:25" ht="13.5" thickBot="1">
      <c r="A537" s="130"/>
      <c r="B537" s="130"/>
      <c r="C537" s="101"/>
      <c r="D537" s="101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spans="1:25" ht="13.5" thickBot="1">
      <c r="A538" s="130"/>
      <c r="B538" s="130"/>
      <c r="C538" s="101"/>
      <c r="D538" s="101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spans="1:25" ht="13.5" thickBot="1">
      <c r="A539" s="130"/>
      <c r="B539" s="130"/>
      <c r="C539" s="101"/>
      <c r="D539" s="101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spans="1:25" ht="13.5" thickBot="1">
      <c r="A540" s="130"/>
      <c r="B540" s="130"/>
      <c r="C540" s="101"/>
      <c r="D540" s="101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spans="1:25" ht="13.5" thickBot="1">
      <c r="A541" s="130"/>
      <c r="B541" s="130"/>
      <c r="C541" s="101"/>
      <c r="D541" s="101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spans="1:25" ht="13.5" thickBot="1">
      <c r="A542" s="130"/>
      <c r="B542" s="130"/>
      <c r="C542" s="101"/>
      <c r="D542" s="101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spans="1:25" ht="13.5" thickBot="1">
      <c r="A543" s="130"/>
      <c r="B543" s="130"/>
      <c r="C543" s="101"/>
      <c r="D543" s="101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spans="1:25" ht="13.5" thickBot="1">
      <c r="A544" s="130"/>
      <c r="B544" s="130"/>
      <c r="C544" s="101"/>
      <c r="D544" s="101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spans="1:25" ht="13.5" thickBot="1">
      <c r="A545" s="130"/>
      <c r="B545" s="130"/>
      <c r="C545" s="101"/>
      <c r="D545" s="101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spans="1:25" ht="13.5" thickBot="1">
      <c r="A546" s="130"/>
      <c r="B546" s="130"/>
      <c r="C546" s="101"/>
      <c r="D546" s="101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spans="1:25" ht="13.5" thickBot="1">
      <c r="A547" s="130"/>
      <c r="B547" s="130"/>
      <c r="C547" s="101"/>
      <c r="D547" s="101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spans="1:25" ht="13.5" thickBot="1">
      <c r="A548" s="130"/>
      <c r="B548" s="130"/>
      <c r="C548" s="101"/>
      <c r="D548" s="101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spans="1:25" ht="13.5" thickBot="1">
      <c r="A549" s="130"/>
      <c r="B549" s="130"/>
      <c r="C549" s="101"/>
      <c r="D549" s="101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spans="1:25" ht="13.5" thickBot="1">
      <c r="A550" s="130"/>
      <c r="B550" s="130"/>
      <c r="C550" s="101"/>
      <c r="D550" s="101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spans="1:25" ht="13.5" thickBot="1">
      <c r="A551" s="130"/>
      <c r="B551" s="130"/>
      <c r="C551" s="101"/>
      <c r="D551" s="101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spans="1:25" ht="13.5" thickBot="1">
      <c r="A552" s="130"/>
      <c r="B552" s="130"/>
      <c r="C552" s="101"/>
      <c r="D552" s="101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spans="1:25" ht="13.5" thickBot="1">
      <c r="A553" s="130"/>
      <c r="B553" s="130"/>
      <c r="C553" s="101"/>
      <c r="D553" s="101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spans="1:25" ht="13.5" thickBot="1">
      <c r="A554" s="130"/>
      <c r="B554" s="130"/>
      <c r="C554" s="101"/>
      <c r="D554" s="101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spans="1:25" ht="13.5" thickBot="1">
      <c r="A555" s="130"/>
      <c r="B555" s="130"/>
      <c r="C555" s="101"/>
      <c r="D555" s="101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spans="1:25" ht="13.5" thickBot="1">
      <c r="A556" s="130"/>
      <c r="B556" s="130"/>
      <c r="C556" s="101"/>
      <c r="D556" s="101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spans="1:25" ht="13.5" thickBot="1">
      <c r="A557" s="130"/>
      <c r="B557" s="130"/>
      <c r="C557" s="101"/>
      <c r="D557" s="101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spans="1:25" ht="13.5" thickBot="1">
      <c r="A558" s="130"/>
      <c r="B558" s="130"/>
      <c r="C558" s="101"/>
      <c r="D558" s="101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1:25" ht="13.5" thickBot="1">
      <c r="A559" s="130"/>
      <c r="B559" s="130"/>
      <c r="C559" s="101"/>
      <c r="D559" s="101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spans="1:25" ht="13.5" thickBot="1">
      <c r="A560" s="130"/>
      <c r="B560" s="130"/>
      <c r="C560" s="101"/>
      <c r="D560" s="101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spans="1:25" ht="13.5" thickBot="1">
      <c r="A561" s="130"/>
      <c r="B561" s="130"/>
      <c r="C561" s="101"/>
      <c r="D561" s="101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spans="1:25" ht="13.5" thickBot="1">
      <c r="A562" s="130"/>
      <c r="B562" s="130"/>
      <c r="C562" s="101"/>
      <c r="D562" s="101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spans="1:25" ht="13.5" thickBot="1">
      <c r="A563" s="130"/>
      <c r="B563" s="130"/>
      <c r="C563" s="101"/>
      <c r="D563" s="101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spans="1:25" ht="13.5" thickBot="1">
      <c r="A564" s="130"/>
      <c r="B564" s="130"/>
      <c r="C564" s="101"/>
      <c r="D564" s="101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1:25" ht="13.5" thickBot="1">
      <c r="A565" s="130"/>
      <c r="B565" s="130"/>
      <c r="C565" s="101"/>
      <c r="D565" s="101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spans="1:25" ht="13.5" thickBot="1">
      <c r="A566" s="130"/>
      <c r="B566" s="130"/>
      <c r="C566" s="101"/>
      <c r="D566" s="101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spans="1:25" ht="13.5" thickBot="1">
      <c r="A567" s="130"/>
      <c r="B567" s="130"/>
      <c r="C567" s="101"/>
      <c r="D567" s="101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spans="1:25" ht="13.5" thickBot="1">
      <c r="A568" s="130"/>
      <c r="B568" s="130"/>
      <c r="C568" s="101"/>
      <c r="D568" s="101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spans="1:25" ht="13.5" thickBot="1">
      <c r="A569" s="130"/>
      <c r="B569" s="130"/>
      <c r="C569" s="101"/>
      <c r="D569" s="101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spans="1:25" ht="13.5" thickBot="1">
      <c r="A570" s="130"/>
      <c r="B570" s="130"/>
      <c r="C570" s="101"/>
      <c r="D570" s="101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 ht="13.5" thickBot="1">
      <c r="A571" s="130"/>
      <c r="B571" s="130"/>
      <c r="C571" s="101"/>
      <c r="D571" s="101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spans="1:25" ht="13.5" thickBot="1">
      <c r="A572" s="130"/>
      <c r="B572" s="130"/>
      <c r="C572" s="101"/>
      <c r="D572" s="101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spans="1:25" ht="13.5" thickBot="1">
      <c r="A573" s="130"/>
      <c r="B573" s="130"/>
      <c r="C573" s="101"/>
      <c r="D573" s="101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spans="1:25" ht="13.5" thickBot="1">
      <c r="A574" s="130"/>
      <c r="B574" s="130"/>
      <c r="C574" s="101"/>
      <c r="D574" s="101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spans="1:25" ht="13.5" thickBot="1">
      <c r="A575" s="130"/>
      <c r="B575" s="130"/>
      <c r="C575" s="101"/>
      <c r="D575" s="101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spans="1:25" ht="13.5" thickBot="1">
      <c r="A576" s="130"/>
      <c r="B576" s="130"/>
      <c r="C576" s="101"/>
      <c r="D576" s="101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spans="1:25" ht="13.5" thickBot="1">
      <c r="A577" s="130"/>
      <c r="B577" s="130"/>
      <c r="C577" s="101"/>
      <c r="D577" s="101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spans="1:25" ht="13.5" thickBot="1">
      <c r="A578" s="130"/>
      <c r="B578" s="130"/>
      <c r="C578" s="101"/>
      <c r="D578" s="101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spans="1:25" ht="13.5" thickBot="1">
      <c r="A579" s="130"/>
      <c r="B579" s="130"/>
      <c r="C579" s="101"/>
      <c r="D579" s="101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spans="1:25" ht="13.5" thickBot="1">
      <c r="A580" s="130"/>
      <c r="B580" s="130"/>
      <c r="C580" s="101"/>
      <c r="D580" s="101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spans="1:25" ht="13.5" thickBot="1">
      <c r="A581" s="130"/>
      <c r="B581" s="130"/>
      <c r="C581" s="101"/>
      <c r="D581" s="101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spans="1:25" ht="13.5" thickBot="1">
      <c r="A582" s="130"/>
      <c r="B582" s="130"/>
      <c r="C582" s="101"/>
      <c r="D582" s="101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spans="1:25" ht="13.5" thickBot="1">
      <c r="A583" s="130"/>
      <c r="B583" s="130"/>
      <c r="C583" s="101"/>
      <c r="D583" s="101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spans="1:25" ht="13.5" thickBot="1">
      <c r="A584" s="130"/>
      <c r="B584" s="130"/>
      <c r="C584" s="101"/>
      <c r="D584" s="101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spans="1:25" ht="13.5" thickBot="1">
      <c r="A585" s="130"/>
      <c r="B585" s="130"/>
      <c r="C585" s="101"/>
      <c r="D585" s="101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spans="1:25" ht="13.5" thickBot="1">
      <c r="A586" s="130"/>
      <c r="B586" s="130"/>
      <c r="C586" s="101"/>
      <c r="D586" s="101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spans="1:25" ht="13.5" thickBot="1">
      <c r="A587" s="130"/>
      <c r="B587" s="130"/>
      <c r="C587" s="101"/>
      <c r="D587" s="101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spans="1:25" ht="13.5" thickBot="1">
      <c r="A588" s="130"/>
      <c r="B588" s="130"/>
      <c r="C588" s="101"/>
      <c r="D588" s="101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spans="1:25" ht="13.5" thickBot="1">
      <c r="A589" s="130"/>
      <c r="B589" s="130"/>
      <c r="C589" s="101"/>
      <c r="D589" s="101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spans="1:25" ht="13.5" thickBot="1">
      <c r="A590" s="130"/>
      <c r="B590" s="130"/>
      <c r="C590" s="101"/>
      <c r="D590" s="101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spans="1:25" ht="13.5" thickBot="1">
      <c r="A591" s="130"/>
      <c r="B591" s="130"/>
      <c r="C591" s="101"/>
      <c r="D591" s="101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spans="1:25" ht="13.5" thickBot="1">
      <c r="A592" s="130"/>
      <c r="B592" s="130"/>
      <c r="C592" s="101"/>
      <c r="D592" s="101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spans="1:25" ht="13.5" thickBot="1">
      <c r="A593" s="130"/>
      <c r="B593" s="130"/>
      <c r="C593" s="101"/>
      <c r="D593" s="101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spans="1:25" ht="13.5" thickBot="1">
      <c r="A594" s="130"/>
      <c r="B594" s="130"/>
      <c r="C594" s="101"/>
      <c r="D594" s="101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spans="1:25" ht="13.5" thickBot="1">
      <c r="A595" s="130"/>
      <c r="B595" s="130"/>
      <c r="C595" s="101"/>
      <c r="D595" s="101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spans="1:25" ht="13.5" thickBot="1">
      <c r="A596" s="130"/>
      <c r="B596" s="130"/>
      <c r="C596" s="101"/>
      <c r="D596" s="101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spans="1:25" ht="13.5" thickBot="1">
      <c r="A597" s="130"/>
      <c r="B597" s="130"/>
      <c r="C597" s="101"/>
      <c r="D597" s="101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spans="1:25" ht="13.5" thickBot="1">
      <c r="A598" s="130"/>
      <c r="B598" s="130"/>
      <c r="C598" s="101"/>
      <c r="D598" s="101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spans="1:25" ht="13.5" thickBot="1">
      <c r="A599" s="130"/>
      <c r="B599" s="130"/>
      <c r="C599" s="101"/>
      <c r="D599" s="101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spans="1:25" ht="13.5" thickBot="1">
      <c r="A600" s="130"/>
      <c r="B600" s="130"/>
      <c r="C600" s="101"/>
      <c r="D600" s="101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spans="1:25" ht="13.5" thickBot="1">
      <c r="A601" s="130"/>
      <c r="B601" s="130"/>
      <c r="C601" s="101"/>
      <c r="D601" s="101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spans="1:25" ht="13.5" thickBot="1">
      <c r="A602" s="130"/>
      <c r="B602" s="130"/>
      <c r="C602" s="101"/>
      <c r="D602" s="101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spans="1:25" ht="13.5" thickBot="1">
      <c r="A603" s="130"/>
      <c r="B603" s="130"/>
      <c r="C603" s="101"/>
      <c r="D603" s="101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spans="1:25" ht="13.5" thickBot="1">
      <c r="A604" s="130"/>
      <c r="B604" s="130"/>
      <c r="C604" s="101"/>
      <c r="D604" s="101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spans="1:25" ht="13.5" thickBot="1">
      <c r="A605" s="130"/>
      <c r="B605" s="130"/>
      <c r="C605" s="101"/>
      <c r="D605" s="101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spans="1:25" ht="13.5" thickBot="1">
      <c r="A606" s="130"/>
      <c r="B606" s="130"/>
      <c r="C606" s="101"/>
      <c r="D606" s="101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spans="1:25" ht="13.5" thickBot="1">
      <c r="A607" s="130"/>
      <c r="B607" s="130"/>
      <c r="C607" s="101"/>
      <c r="D607" s="101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spans="1:25" ht="13.5" thickBot="1">
      <c r="A608" s="130"/>
      <c r="B608" s="130"/>
      <c r="C608" s="101"/>
      <c r="D608" s="101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spans="1:25" ht="13.5" thickBot="1">
      <c r="A609" s="130"/>
      <c r="B609" s="130"/>
      <c r="C609" s="101"/>
      <c r="D609" s="101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spans="1:25" ht="13.5" thickBot="1">
      <c r="A610" s="130"/>
      <c r="B610" s="130"/>
      <c r="C610" s="101"/>
      <c r="D610" s="101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spans="1:25" ht="13.5" thickBot="1">
      <c r="A611" s="130"/>
      <c r="B611" s="130"/>
      <c r="C611" s="101"/>
      <c r="D611" s="101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spans="1:25" ht="13.5" thickBot="1">
      <c r="A612" s="130"/>
      <c r="B612" s="130"/>
      <c r="C612" s="101"/>
      <c r="D612" s="101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spans="1:25" ht="13.5" thickBot="1">
      <c r="A613" s="130"/>
      <c r="B613" s="130"/>
      <c r="C613" s="101"/>
      <c r="D613" s="101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spans="1:25" ht="13.5" thickBot="1">
      <c r="A614" s="130"/>
      <c r="B614" s="130"/>
      <c r="C614" s="101"/>
      <c r="D614" s="101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spans="1:25" ht="13.5" thickBot="1">
      <c r="A615" s="130"/>
      <c r="B615" s="130"/>
      <c r="C615" s="101"/>
      <c r="D615" s="101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spans="1:25" ht="13.5" thickBot="1">
      <c r="A616" s="130"/>
      <c r="B616" s="130"/>
      <c r="C616" s="101"/>
      <c r="D616" s="101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spans="1:25" ht="13.5" thickBot="1">
      <c r="A617" s="130"/>
      <c r="B617" s="130"/>
      <c r="C617" s="101"/>
      <c r="D617" s="101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spans="1:25" ht="13.5" thickBot="1">
      <c r="A618" s="130"/>
      <c r="B618" s="130"/>
      <c r="C618" s="101"/>
      <c r="D618" s="101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spans="1:25" ht="13.5" thickBot="1">
      <c r="A619" s="130"/>
      <c r="B619" s="130"/>
      <c r="C619" s="101"/>
      <c r="D619" s="101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spans="1:25" ht="13.5" thickBot="1">
      <c r="A620" s="130"/>
      <c r="B620" s="130"/>
      <c r="C620" s="101"/>
      <c r="D620" s="101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spans="1:25" ht="13.5" thickBot="1">
      <c r="A621" s="130"/>
      <c r="B621" s="130"/>
      <c r="C621" s="101"/>
      <c r="D621" s="101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spans="1:25" ht="13.5" thickBot="1">
      <c r="A622" s="130"/>
      <c r="B622" s="130"/>
      <c r="C622" s="101"/>
      <c r="D622" s="101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spans="1:25" ht="13.5" thickBot="1">
      <c r="A623" s="130"/>
      <c r="B623" s="130"/>
      <c r="C623" s="101"/>
      <c r="D623" s="101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spans="1:25" ht="13.5" thickBot="1">
      <c r="A624" s="130"/>
      <c r="B624" s="130"/>
      <c r="C624" s="101"/>
      <c r="D624" s="101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spans="1:25" ht="13.5" thickBot="1">
      <c r="A625" s="130"/>
      <c r="B625" s="130"/>
      <c r="C625" s="101"/>
      <c r="D625" s="101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spans="1:25" ht="13.5" thickBot="1">
      <c r="A626" s="130"/>
      <c r="B626" s="130"/>
      <c r="C626" s="101"/>
      <c r="D626" s="101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spans="1:25" ht="13.5" thickBot="1">
      <c r="A627" s="130"/>
      <c r="B627" s="130"/>
      <c r="C627" s="101"/>
      <c r="D627" s="101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spans="1:25" ht="13.5" thickBot="1">
      <c r="A628" s="130"/>
      <c r="B628" s="130"/>
      <c r="C628" s="101"/>
      <c r="D628" s="101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spans="1:25" ht="13.5" thickBot="1">
      <c r="A629" s="130"/>
      <c r="B629" s="130"/>
      <c r="C629" s="101"/>
      <c r="D629" s="101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spans="1:25" ht="13.5" thickBot="1">
      <c r="A630" s="130"/>
      <c r="B630" s="130"/>
      <c r="C630" s="101"/>
      <c r="D630" s="101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spans="1:25" ht="13.5" thickBot="1">
      <c r="A631" s="130"/>
      <c r="B631" s="130"/>
      <c r="C631" s="101"/>
      <c r="D631" s="101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spans="1:25" ht="13.5" thickBot="1">
      <c r="A632" s="130"/>
      <c r="B632" s="130"/>
      <c r="C632" s="101"/>
      <c r="D632" s="101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spans="1:25" ht="13.5" thickBot="1">
      <c r="A633" s="130"/>
      <c r="B633" s="130"/>
      <c r="C633" s="101"/>
      <c r="D633" s="101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spans="1:25" ht="13.5" thickBot="1">
      <c r="A634" s="130"/>
      <c r="B634" s="130"/>
      <c r="C634" s="101"/>
      <c r="D634" s="101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spans="1:25" ht="13.5" thickBot="1">
      <c r="A635" s="130"/>
      <c r="B635" s="130"/>
      <c r="C635" s="101"/>
      <c r="D635" s="101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spans="1:25" ht="13.5" thickBot="1">
      <c r="A636" s="130"/>
      <c r="B636" s="130"/>
      <c r="C636" s="101"/>
      <c r="D636" s="101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spans="1:25" ht="13.5" thickBot="1">
      <c r="A637" s="130"/>
      <c r="B637" s="130"/>
      <c r="C637" s="101"/>
      <c r="D637" s="101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spans="1:25" ht="13.5" thickBot="1">
      <c r="A638" s="130"/>
      <c r="B638" s="130"/>
      <c r="C638" s="101"/>
      <c r="D638" s="101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spans="1:25" ht="13.5" thickBot="1">
      <c r="A639" s="130"/>
      <c r="B639" s="130"/>
      <c r="C639" s="101"/>
      <c r="D639" s="101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spans="1:25" ht="13.5" thickBot="1">
      <c r="A640" s="130"/>
      <c r="B640" s="130"/>
      <c r="C640" s="101"/>
      <c r="D640" s="101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spans="1:25" ht="13.5" thickBot="1">
      <c r="A641" s="130"/>
      <c r="B641" s="130"/>
      <c r="C641" s="101"/>
      <c r="D641" s="101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spans="1:25" ht="13.5" thickBot="1">
      <c r="A642" s="130"/>
      <c r="B642" s="130"/>
      <c r="C642" s="101"/>
      <c r="D642" s="101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spans="1:25" ht="13.5" thickBot="1">
      <c r="A643" s="130"/>
      <c r="B643" s="130"/>
      <c r="C643" s="101"/>
      <c r="D643" s="101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spans="1:25" ht="13.5" thickBot="1">
      <c r="A644" s="130"/>
      <c r="B644" s="130"/>
      <c r="C644" s="101"/>
      <c r="D644" s="101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spans="1:25" ht="13.5" thickBot="1">
      <c r="A645" s="130"/>
      <c r="B645" s="130"/>
      <c r="C645" s="101"/>
      <c r="D645" s="101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spans="1:25" ht="13.5" thickBot="1">
      <c r="A646" s="130"/>
      <c r="B646" s="130"/>
      <c r="C646" s="101"/>
      <c r="D646" s="101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spans="1:25" ht="13.5" thickBot="1">
      <c r="A647" s="130"/>
      <c r="B647" s="130"/>
      <c r="C647" s="101"/>
      <c r="D647" s="101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spans="1:25" ht="13.5" thickBot="1">
      <c r="A648" s="130"/>
      <c r="B648" s="130"/>
      <c r="C648" s="101"/>
      <c r="D648" s="101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spans="1:25" ht="13.5" thickBot="1">
      <c r="A649" s="130"/>
      <c r="B649" s="130"/>
      <c r="C649" s="101"/>
      <c r="D649" s="101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spans="1:25" ht="13.5" thickBot="1">
      <c r="A650" s="130"/>
      <c r="B650" s="130"/>
      <c r="C650" s="101"/>
      <c r="D650" s="101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spans="1:25" ht="13.5" thickBot="1">
      <c r="A651" s="130"/>
      <c r="B651" s="130"/>
      <c r="C651" s="101"/>
      <c r="D651" s="101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spans="1:25" ht="13.5" thickBot="1">
      <c r="A652" s="130"/>
      <c r="B652" s="130"/>
      <c r="C652" s="101"/>
      <c r="D652" s="101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spans="1:25" ht="13.5" thickBot="1">
      <c r="A653" s="130"/>
      <c r="B653" s="130"/>
      <c r="C653" s="101"/>
      <c r="D653" s="101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spans="1:25" ht="13.5" thickBot="1">
      <c r="A654" s="130"/>
      <c r="B654" s="130"/>
      <c r="C654" s="101"/>
      <c r="D654" s="101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spans="1:25" ht="13.5" thickBot="1">
      <c r="A655" s="130"/>
      <c r="B655" s="130"/>
      <c r="C655" s="101"/>
      <c r="D655" s="101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spans="1:25" ht="13.5" thickBot="1">
      <c r="A656" s="130"/>
      <c r="B656" s="130"/>
      <c r="C656" s="101"/>
      <c r="D656" s="101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spans="1:25" ht="13.5" thickBot="1">
      <c r="A657" s="130"/>
      <c r="B657" s="130"/>
      <c r="C657" s="101"/>
      <c r="D657" s="101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spans="1:25" ht="13.5" thickBot="1">
      <c r="A658" s="130"/>
      <c r="B658" s="130"/>
      <c r="C658" s="101"/>
      <c r="D658" s="101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spans="1:25" ht="13.5" thickBot="1">
      <c r="A659" s="130"/>
      <c r="B659" s="130"/>
      <c r="C659" s="101"/>
      <c r="D659" s="101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spans="1:25" ht="13.5" thickBot="1">
      <c r="A660" s="130"/>
      <c r="B660" s="130"/>
      <c r="C660" s="101"/>
      <c r="D660" s="101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spans="1:25" ht="13.5" thickBot="1">
      <c r="A661" s="130"/>
      <c r="B661" s="130"/>
      <c r="C661" s="101"/>
      <c r="D661" s="101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spans="1:25" ht="13.5" thickBot="1">
      <c r="A662" s="130"/>
      <c r="B662" s="130"/>
      <c r="C662" s="101"/>
      <c r="D662" s="101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spans="1:25" ht="13.5" thickBot="1">
      <c r="A663" s="130"/>
      <c r="B663" s="130"/>
      <c r="C663" s="101"/>
      <c r="D663" s="101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spans="1:25" ht="13.5" thickBot="1">
      <c r="A664" s="130"/>
      <c r="B664" s="130"/>
      <c r="C664" s="101"/>
      <c r="D664" s="101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spans="1:25" ht="13.5" thickBot="1">
      <c r="A665" s="130"/>
      <c r="B665" s="130"/>
      <c r="C665" s="101"/>
      <c r="D665" s="101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spans="1:25" ht="13.5" thickBot="1">
      <c r="A666" s="130"/>
      <c r="B666" s="130"/>
      <c r="C666" s="101"/>
      <c r="D666" s="101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spans="1:25" ht="13.5" thickBot="1">
      <c r="A667" s="130"/>
      <c r="B667" s="130"/>
      <c r="C667" s="101"/>
      <c r="D667" s="101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spans="1:25" ht="13.5" thickBot="1">
      <c r="A668" s="130"/>
      <c r="B668" s="130"/>
      <c r="C668" s="101"/>
      <c r="D668" s="101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spans="1:25" ht="13.5" thickBot="1">
      <c r="A669" s="130"/>
      <c r="B669" s="130"/>
      <c r="C669" s="101"/>
      <c r="D669" s="101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spans="1:25" ht="13.5" thickBot="1">
      <c r="A670" s="130"/>
      <c r="B670" s="130"/>
      <c r="C670" s="101"/>
      <c r="D670" s="101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spans="1:25" ht="13.5" thickBot="1">
      <c r="A671" s="130"/>
      <c r="B671" s="130"/>
      <c r="C671" s="101"/>
      <c r="D671" s="101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spans="1:25" ht="13.5" thickBot="1">
      <c r="A672" s="130"/>
      <c r="B672" s="130"/>
      <c r="C672" s="101"/>
      <c r="D672" s="101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spans="1:25" ht="13.5" thickBot="1">
      <c r="A673" s="130"/>
      <c r="B673" s="130"/>
      <c r="C673" s="101"/>
      <c r="D673" s="101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spans="1:25" ht="13.5" thickBot="1">
      <c r="A674" s="130"/>
      <c r="B674" s="130"/>
      <c r="C674" s="101"/>
      <c r="D674" s="101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spans="1:25" ht="13.5" thickBot="1">
      <c r="A675" s="130"/>
      <c r="B675" s="130"/>
      <c r="C675" s="101"/>
      <c r="D675" s="101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spans="1:25" ht="13.5" thickBot="1">
      <c r="A676" s="130"/>
      <c r="B676" s="130"/>
      <c r="C676" s="101"/>
      <c r="D676" s="101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spans="1:25" ht="13.5" thickBot="1">
      <c r="A677" s="130"/>
      <c r="B677" s="130"/>
      <c r="C677" s="101"/>
      <c r="D677" s="101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spans="1:25" ht="13.5" thickBot="1">
      <c r="A678" s="130"/>
      <c r="B678" s="130"/>
      <c r="C678" s="101"/>
      <c r="D678" s="101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spans="1:25" ht="13.5" thickBot="1">
      <c r="A679" s="130"/>
      <c r="B679" s="130"/>
      <c r="C679" s="101"/>
      <c r="D679" s="101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spans="1:25" ht="13.5" thickBot="1">
      <c r="A680" s="130"/>
      <c r="B680" s="130"/>
      <c r="C680" s="101"/>
      <c r="D680" s="101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spans="1:25" ht="13.5" thickBot="1">
      <c r="A681" s="130"/>
      <c r="B681" s="130"/>
      <c r="C681" s="101"/>
      <c r="D681" s="101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spans="1:25" ht="13.5" thickBot="1">
      <c r="A682" s="130"/>
      <c r="B682" s="130"/>
      <c r="C682" s="101"/>
      <c r="D682" s="101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spans="1:25" ht="13.5" thickBot="1">
      <c r="A683" s="130"/>
      <c r="B683" s="130"/>
      <c r="C683" s="101"/>
      <c r="D683" s="101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spans="1:25" ht="13.5" thickBot="1">
      <c r="A684" s="130"/>
      <c r="B684" s="130"/>
      <c r="C684" s="101"/>
      <c r="D684" s="101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spans="1:25" ht="13.5" thickBot="1">
      <c r="A685" s="130"/>
      <c r="B685" s="130"/>
      <c r="C685" s="101"/>
      <c r="D685" s="101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spans="1:25" ht="13.5" thickBot="1">
      <c r="A686" s="130"/>
      <c r="B686" s="130"/>
      <c r="C686" s="101"/>
      <c r="D686" s="101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spans="1:25" ht="13.5" thickBot="1">
      <c r="A687" s="130"/>
      <c r="B687" s="130"/>
      <c r="C687" s="101"/>
      <c r="D687" s="101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spans="1:25" ht="13.5" thickBot="1">
      <c r="A688" s="130"/>
      <c r="B688" s="130"/>
      <c r="C688" s="101"/>
      <c r="D688" s="101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spans="1:25" ht="13.5" thickBot="1">
      <c r="A689" s="130"/>
      <c r="B689" s="130"/>
      <c r="C689" s="101"/>
      <c r="D689" s="101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spans="1:25" ht="13.5" thickBot="1">
      <c r="A690" s="130"/>
      <c r="B690" s="130"/>
      <c r="C690" s="101"/>
      <c r="D690" s="101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spans="1:25" ht="13.5" thickBot="1">
      <c r="A691" s="130"/>
      <c r="B691" s="130"/>
      <c r="C691" s="101"/>
      <c r="D691" s="101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spans="1:25" ht="13.5" thickBot="1">
      <c r="A692" s="130"/>
      <c r="B692" s="130"/>
      <c r="C692" s="101"/>
      <c r="D692" s="101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spans="1:25" ht="13.5" thickBot="1">
      <c r="A693" s="130"/>
      <c r="B693" s="130"/>
      <c r="C693" s="101"/>
      <c r="D693" s="101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spans="1:25" ht="13.5" thickBot="1">
      <c r="A694" s="130"/>
      <c r="B694" s="130"/>
      <c r="C694" s="101"/>
      <c r="D694" s="101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spans="1:25" ht="13.5" thickBot="1">
      <c r="A695" s="130"/>
      <c r="B695" s="130"/>
      <c r="C695" s="101"/>
      <c r="D695" s="101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spans="1:25" ht="13.5" thickBot="1">
      <c r="A696" s="130"/>
      <c r="B696" s="130"/>
      <c r="C696" s="101"/>
      <c r="D696" s="101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spans="1:25" ht="13.5" thickBot="1">
      <c r="A697" s="130"/>
      <c r="B697" s="130"/>
      <c r="C697" s="101"/>
      <c r="D697" s="101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spans="1:25" ht="13.5" thickBot="1">
      <c r="A698" s="130"/>
      <c r="B698" s="130"/>
      <c r="C698" s="101"/>
      <c r="D698" s="101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spans="1:25" ht="13.5" thickBot="1">
      <c r="A699" s="130"/>
      <c r="B699" s="130"/>
      <c r="C699" s="101"/>
      <c r="D699" s="101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spans="1:25" ht="13.5" thickBot="1">
      <c r="A700" s="130"/>
      <c r="B700" s="130"/>
      <c r="C700" s="101"/>
      <c r="D700" s="101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spans="1:25" ht="13.5" thickBot="1">
      <c r="A701" s="130"/>
      <c r="B701" s="130"/>
      <c r="C701" s="101"/>
      <c r="D701" s="101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spans="1:25" ht="13.5" thickBot="1">
      <c r="A702" s="130"/>
      <c r="B702" s="130"/>
      <c r="C702" s="101"/>
      <c r="D702" s="101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spans="1:25" ht="13.5" thickBot="1">
      <c r="A703" s="130"/>
      <c r="B703" s="130"/>
      <c r="C703" s="101"/>
      <c r="D703" s="101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spans="1:25" ht="13.5" thickBot="1">
      <c r="A704" s="130"/>
      <c r="B704" s="130"/>
      <c r="C704" s="101"/>
      <c r="D704" s="101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spans="1:25" ht="13.5" thickBot="1">
      <c r="A705" s="130"/>
      <c r="B705" s="130"/>
      <c r="C705" s="101"/>
      <c r="D705" s="101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spans="1:25" ht="13.5" thickBot="1">
      <c r="A706" s="130"/>
      <c r="B706" s="130"/>
      <c r="C706" s="101"/>
      <c r="D706" s="101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spans="1:25" ht="13.5" thickBot="1">
      <c r="A707" s="130"/>
      <c r="B707" s="130"/>
      <c r="C707" s="101"/>
      <c r="D707" s="101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spans="1:25" ht="13.5" thickBot="1">
      <c r="A708" s="130"/>
      <c r="B708" s="130"/>
      <c r="C708" s="101"/>
      <c r="D708" s="101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spans="1:25" ht="13.5" thickBot="1">
      <c r="A709" s="130"/>
      <c r="B709" s="130"/>
      <c r="C709" s="101"/>
      <c r="D709" s="101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spans="1:25" ht="13.5" thickBot="1">
      <c r="A710" s="130"/>
      <c r="B710" s="130"/>
      <c r="C710" s="101"/>
      <c r="D710" s="101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spans="1:25" ht="13.5" thickBot="1">
      <c r="A711" s="130"/>
      <c r="B711" s="130"/>
      <c r="C711" s="101"/>
      <c r="D711" s="101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spans="1:25" ht="13.5" thickBot="1">
      <c r="A712" s="130"/>
      <c r="B712" s="130"/>
      <c r="C712" s="101"/>
      <c r="D712" s="101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spans="1:25" ht="13.5" thickBot="1">
      <c r="A713" s="130"/>
      <c r="B713" s="130"/>
      <c r="C713" s="101"/>
      <c r="D713" s="101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spans="1:25" ht="13.5" thickBot="1">
      <c r="A714" s="130"/>
      <c r="B714" s="130"/>
      <c r="C714" s="101"/>
      <c r="D714" s="101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spans="1:25" ht="13.5" thickBot="1">
      <c r="A715" s="130"/>
      <c r="B715" s="130"/>
      <c r="C715" s="101"/>
      <c r="D715" s="101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spans="1:25" ht="13.5" thickBot="1">
      <c r="A716" s="130"/>
      <c r="B716" s="130"/>
      <c r="C716" s="101"/>
      <c r="D716" s="101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spans="1:25" ht="13.5" thickBot="1">
      <c r="A717" s="130"/>
      <c r="B717" s="130"/>
      <c r="C717" s="101"/>
      <c r="D717" s="101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spans="1:25" ht="13.5" thickBot="1">
      <c r="A718" s="130"/>
      <c r="B718" s="130"/>
      <c r="C718" s="101"/>
      <c r="D718" s="101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spans="1:25" ht="13.5" thickBot="1">
      <c r="A719" s="130"/>
      <c r="B719" s="130"/>
      <c r="C719" s="101"/>
      <c r="D719" s="101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spans="1:25" ht="13.5" thickBot="1">
      <c r="A720" s="130"/>
      <c r="B720" s="130"/>
      <c r="C720" s="101"/>
      <c r="D720" s="101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spans="1:25" ht="13.5" thickBot="1">
      <c r="A721" s="130"/>
      <c r="B721" s="130"/>
      <c r="C721" s="101"/>
      <c r="D721" s="101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spans="1:25" ht="13.5" thickBot="1">
      <c r="A722" s="130"/>
      <c r="B722" s="130"/>
      <c r="C722" s="101"/>
      <c r="D722" s="101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spans="1:25" ht="13.5" thickBot="1">
      <c r="A723" s="130"/>
      <c r="B723" s="130"/>
      <c r="C723" s="101"/>
      <c r="D723" s="101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spans="1:25" ht="13.5" thickBot="1">
      <c r="A724" s="130"/>
      <c r="B724" s="130"/>
      <c r="C724" s="101"/>
      <c r="D724" s="101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spans="1:25" ht="13.5" thickBot="1">
      <c r="A725" s="130"/>
      <c r="B725" s="130"/>
      <c r="C725" s="101"/>
      <c r="D725" s="101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spans="1:25" ht="13.5" thickBot="1">
      <c r="A726" s="130"/>
      <c r="B726" s="130"/>
      <c r="C726" s="101"/>
      <c r="D726" s="101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spans="1:25" ht="13.5" thickBot="1">
      <c r="A727" s="130"/>
      <c r="B727" s="130"/>
      <c r="C727" s="101"/>
      <c r="D727" s="101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spans="1:25" ht="13.5" thickBot="1">
      <c r="A728" s="130"/>
      <c r="B728" s="130"/>
      <c r="C728" s="101"/>
      <c r="D728" s="101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spans="1:25" ht="13.5" thickBot="1">
      <c r="A729" s="130"/>
      <c r="B729" s="130"/>
      <c r="C729" s="101"/>
      <c r="D729" s="101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spans="1:25" ht="13.5" thickBot="1">
      <c r="A730" s="130"/>
      <c r="B730" s="130"/>
      <c r="C730" s="101"/>
      <c r="D730" s="101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spans="1:25" ht="13.5" thickBot="1">
      <c r="A731" s="130"/>
      <c r="B731" s="130"/>
      <c r="C731" s="101"/>
      <c r="D731" s="101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spans="1:25" ht="13.5" thickBot="1">
      <c r="A732" s="130"/>
      <c r="B732" s="130"/>
      <c r="C732" s="101"/>
      <c r="D732" s="101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spans="1:25" ht="13.5" thickBot="1">
      <c r="A733" s="130"/>
      <c r="B733" s="130"/>
      <c r="C733" s="101"/>
      <c r="D733" s="101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spans="1:25" ht="13.5" thickBot="1">
      <c r="A734" s="130"/>
      <c r="B734" s="130"/>
      <c r="C734" s="101"/>
      <c r="D734" s="101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spans="1:25" ht="13.5" thickBot="1">
      <c r="A735" s="130"/>
      <c r="B735" s="130"/>
      <c r="C735" s="101"/>
      <c r="D735" s="101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spans="1:25" ht="13.5" thickBot="1">
      <c r="A736" s="130"/>
      <c r="B736" s="130"/>
      <c r="C736" s="101"/>
      <c r="D736" s="101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spans="1:25" ht="13.5" thickBot="1">
      <c r="A737" s="130"/>
      <c r="B737" s="130"/>
      <c r="C737" s="101"/>
      <c r="D737" s="101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spans="1:25" ht="13.5" thickBot="1">
      <c r="A738" s="130"/>
      <c r="B738" s="130"/>
      <c r="C738" s="101"/>
      <c r="D738" s="101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spans="1:25" ht="13.5" thickBot="1">
      <c r="A739" s="130"/>
      <c r="B739" s="130"/>
      <c r="C739" s="101"/>
      <c r="D739" s="101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spans="1:25" ht="13.5" thickBot="1">
      <c r="A740" s="130"/>
      <c r="B740" s="130"/>
      <c r="C740" s="101"/>
      <c r="D740" s="101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spans="1:25" ht="13.5" thickBot="1">
      <c r="A741" s="130"/>
      <c r="B741" s="130"/>
      <c r="C741" s="101"/>
      <c r="D741" s="101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spans="1:25" ht="13.5" thickBot="1">
      <c r="A742" s="130"/>
      <c r="B742" s="130"/>
      <c r="C742" s="101"/>
      <c r="D742" s="101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spans="1:25" ht="13.5" thickBot="1">
      <c r="A743" s="130"/>
      <c r="B743" s="130"/>
      <c r="C743" s="101"/>
      <c r="D743" s="101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spans="1:25" ht="13.5" thickBot="1">
      <c r="A744" s="130"/>
      <c r="B744" s="130"/>
      <c r="C744" s="101"/>
      <c r="D744" s="101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spans="1:25" ht="13.5" thickBot="1">
      <c r="A745" s="130"/>
      <c r="B745" s="130"/>
      <c r="C745" s="101"/>
      <c r="D745" s="101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spans="1:25" ht="13.5" thickBot="1">
      <c r="A746" s="130"/>
      <c r="B746" s="130"/>
      <c r="C746" s="101"/>
      <c r="D746" s="101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spans="1:25" ht="13.5" thickBot="1">
      <c r="A747" s="130"/>
      <c r="B747" s="130"/>
      <c r="C747" s="101"/>
      <c r="D747" s="101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spans="1:25" ht="13.5" thickBot="1">
      <c r="A748" s="130"/>
      <c r="B748" s="130"/>
      <c r="C748" s="101"/>
      <c r="D748" s="101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spans="1:25" ht="13.5" thickBot="1">
      <c r="A749" s="130"/>
      <c r="B749" s="130"/>
      <c r="C749" s="101"/>
      <c r="D749" s="101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spans="1:25" ht="13.5" thickBot="1">
      <c r="A750" s="130"/>
      <c r="B750" s="130"/>
      <c r="C750" s="101"/>
      <c r="D750" s="101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spans="1:25" ht="13.5" thickBot="1">
      <c r="A751" s="130"/>
      <c r="B751" s="130"/>
      <c r="C751" s="101"/>
      <c r="D751" s="101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spans="1:25" ht="13.5" thickBot="1">
      <c r="A752" s="130"/>
      <c r="B752" s="130"/>
      <c r="C752" s="101"/>
      <c r="D752" s="101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spans="1:25" ht="13.5" thickBot="1">
      <c r="A753" s="130"/>
      <c r="B753" s="130"/>
      <c r="C753" s="101"/>
      <c r="D753" s="101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spans="1:25" ht="13.5" thickBot="1">
      <c r="A754" s="130"/>
      <c r="B754" s="130"/>
      <c r="C754" s="101"/>
      <c r="D754" s="101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spans="1:25" ht="13.5" thickBot="1">
      <c r="A755" s="130"/>
      <c r="B755" s="130"/>
      <c r="C755" s="101"/>
      <c r="D755" s="101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spans="1:25" ht="13.5" thickBot="1">
      <c r="A756" s="130"/>
      <c r="B756" s="130"/>
      <c r="C756" s="101"/>
      <c r="D756" s="101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spans="1:25" ht="13.5" thickBot="1">
      <c r="A757" s="130"/>
      <c r="B757" s="130"/>
      <c r="C757" s="101"/>
      <c r="D757" s="101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spans="1:25" ht="13.5" thickBot="1">
      <c r="A758" s="130"/>
      <c r="B758" s="130"/>
      <c r="C758" s="101"/>
      <c r="D758" s="101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spans="1:25" ht="13.5" thickBot="1">
      <c r="A759" s="130"/>
      <c r="B759" s="130"/>
      <c r="C759" s="101"/>
      <c r="D759" s="101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spans="1:25" ht="13.5" thickBot="1">
      <c r="A760" s="130"/>
      <c r="B760" s="130"/>
      <c r="C760" s="101"/>
      <c r="D760" s="101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spans="1:25" ht="13.5" thickBot="1">
      <c r="A761" s="130"/>
      <c r="B761" s="130"/>
      <c r="C761" s="101"/>
      <c r="D761" s="101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spans="1:25" ht="13.5" thickBot="1">
      <c r="A762" s="130"/>
      <c r="B762" s="130"/>
      <c r="C762" s="101"/>
      <c r="D762" s="101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spans="1:25" ht="13.5" thickBot="1">
      <c r="A763" s="130"/>
      <c r="B763" s="130"/>
      <c r="C763" s="101"/>
      <c r="D763" s="101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spans="1:25" ht="13.5" thickBot="1">
      <c r="A764" s="130"/>
      <c r="B764" s="130"/>
      <c r="C764" s="101"/>
      <c r="D764" s="101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spans="1:25" ht="13.5" thickBot="1">
      <c r="A765" s="130"/>
      <c r="B765" s="130"/>
      <c r="C765" s="101"/>
      <c r="D765" s="101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spans="1:25" ht="13.5" thickBot="1">
      <c r="A766" s="130"/>
      <c r="B766" s="130"/>
      <c r="C766" s="101"/>
      <c r="D766" s="101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spans="1:25" ht="13.5" thickBot="1">
      <c r="A767" s="130"/>
      <c r="B767" s="130"/>
      <c r="C767" s="101"/>
      <c r="D767" s="101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spans="1:25" ht="13.5" thickBot="1">
      <c r="A768" s="130"/>
      <c r="B768" s="130"/>
      <c r="C768" s="101"/>
      <c r="D768" s="101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spans="1:25" ht="13.5" thickBot="1">
      <c r="A769" s="130"/>
      <c r="B769" s="130"/>
      <c r="C769" s="101"/>
      <c r="D769" s="101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spans="1:25" ht="13.5" thickBot="1">
      <c r="A770" s="130"/>
      <c r="B770" s="130"/>
      <c r="C770" s="101"/>
      <c r="D770" s="101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spans="1:25" ht="13.5" thickBot="1">
      <c r="A771" s="130"/>
      <c r="B771" s="130"/>
      <c r="C771" s="101"/>
      <c r="D771" s="101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spans="1:25" ht="13.5" thickBot="1">
      <c r="A772" s="130"/>
      <c r="B772" s="130"/>
      <c r="C772" s="101"/>
      <c r="D772" s="101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spans="1:25" ht="13.5" thickBot="1">
      <c r="A773" s="130"/>
      <c r="B773" s="130"/>
      <c r="C773" s="101"/>
      <c r="D773" s="101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spans="1:25" ht="13.5" thickBot="1">
      <c r="A774" s="130"/>
      <c r="B774" s="130"/>
      <c r="C774" s="101"/>
      <c r="D774" s="101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spans="1:25" ht="13.5" thickBot="1">
      <c r="A775" s="130"/>
      <c r="B775" s="130"/>
      <c r="C775" s="101"/>
      <c r="D775" s="101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spans="1:25" ht="13.5" thickBot="1">
      <c r="A776" s="130"/>
      <c r="B776" s="130"/>
      <c r="C776" s="101"/>
      <c r="D776" s="101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spans="1:25" ht="13.5" thickBot="1">
      <c r="A777" s="130"/>
      <c r="B777" s="130"/>
      <c r="C777" s="101"/>
      <c r="D777" s="101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spans="1:25" ht="13.5" thickBot="1">
      <c r="A778" s="130"/>
      <c r="B778" s="130"/>
      <c r="C778" s="101"/>
      <c r="D778" s="101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spans="1:25" ht="13.5" thickBot="1">
      <c r="A779" s="130"/>
      <c r="B779" s="130"/>
      <c r="C779" s="101"/>
      <c r="D779" s="101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spans="1:25" ht="13.5" thickBot="1">
      <c r="A780" s="130"/>
      <c r="B780" s="130"/>
      <c r="C780" s="101"/>
      <c r="D780" s="101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spans="1:25" ht="13.5" thickBot="1">
      <c r="A781" s="130"/>
      <c r="B781" s="130"/>
      <c r="C781" s="101"/>
      <c r="D781" s="101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spans="1:25" ht="13.5" thickBot="1">
      <c r="A782" s="130"/>
      <c r="B782" s="130"/>
      <c r="C782" s="101"/>
      <c r="D782" s="101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spans="1:25" ht="13.5" thickBot="1">
      <c r="A783" s="130"/>
      <c r="B783" s="130"/>
      <c r="C783" s="101"/>
      <c r="D783" s="101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spans="1:25" ht="13.5" thickBot="1">
      <c r="A784" s="130"/>
      <c r="B784" s="130"/>
      <c r="C784" s="101"/>
      <c r="D784" s="101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spans="1:25" ht="13.5" thickBot="1">
      <c r="A785" s="130"/>
      <c r="B785" s="130"/>
      <c r="C785" s="101"/>
      <c r="D785" s="101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spans="1:25" ht="13.5" thickBot="1">
      <c r="A786" s="130"/>
      <c r="B786" s="130"/>
      <c r="C786" s="101"/>
      <c r="D786" s="101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spans="1:25" ht="13.5" thickBot="1">
      <c r="A787" s="130"/>
      <c r="B787" s="130"/>
      <c r="C787" s="101"/>
      <c r="D787" s="101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spans="1:25" ht="13.5" thickBot="1">
      <c r="A788" s="130"/>
      <c r="B788" s="130"/>
      <c r="C788" s="101"/>
      <c r="D788" s="101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spans="1:25" ht="13.5" thickBot="1">
      <c r="A789" s="130"/>
      <c r="B789" s="130"/>
      <c r="C789" s="101"/>
      <c r="D789" s="101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spans="1:25" ht="13.5" thickBot="1">
      <c r="A790" s="130"/>
      <c r="B790" s="130"/>
      <c r="C790" s="101"/>
      <c r="D790" s="101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spans="1:25" ht="13.5" thickBot="1">
      <c r="A791" s="130"/>
      <c r="B791" s="130"/>
      <c r="C791" s="101"/>
      <c r="D791" s="101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spans="1:25" ht="13.5" thickBot="1">
      <c r="A792" s="130"/>
      <c r="B792" s="130"/>
      <c r="C792" s="101"/>
      <c r="D792" s="101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spans="1:25" ht="13.5" thickBot="1">
      <c r="A793" s="130"/>
      <c r="B793" s="130"/>
      <c r="C793" s="101"/>
      <c r="D793" s="101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spans="1:25" ht="13.5" thickBot="1">
      <c r="A794" s="130"/>
      <c r="B794" s="130"/>
      <c r="C794" s="101"/>
      <c r="D794" s="101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spans="1:25" ht="13.5" thickBot="1">
      <c r="A795" s="130"/>
      <c r="B795" s="130"/>
      <c r="C795" s="101"/>
      <c r="D795" s="101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spans="1:25" ht="13.5" thickBot="1">
      <c r="A796" s="130"/>
      <c r="B796" s="130"/>
      <c r="C796" s="101"/>
      <c r="D796" s="101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spans="1:25" ht="13.5" thickBot="1">
      <c r="A797" s="130"/>
      <c r="B797" s="130"/>
      <c r="C797" s="101"/>
      <c r="D797" s="101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spans="1:25" ht="13.5" thickBot="1">
      <c r="A798" s="130"/>
      <c r="B798" s="130"/>
      <c r="C798" s="101"/>
      <c r="D798" s="101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spans="1:25" ht="13.5" thickBot="1">
      <c r="A799" s="130"/>
      <c r="B799" s="130"/>
      <c r="C799" s="101"/>
      <c r="D799" s="101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spans="1:25" ht="13.5" thickBot="1">
      <c r="A800" s="130"/>
      <c r="B800" s="130"/>
      <c r="C800" s="101"/>
      <c r="D800" s="101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spans="1:25" ht="13.5" thickBot="1">
      <c r="A801" s="130"/>
      <c r="B801" s="130"/>
      <c r="C801" s="101"/>
      <c r="D801" s="101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spans="1:25" ht="13.5" thickBot="1">
      <c r="A802" s="130"/>
      <c r="B802" s="130"/>
      <c r="C802" s="101"/>
      <c r="D802" s="101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spans="1:25" ht="13.5" thickBot="1">
      <c r="A803" s="130"/>
      <c r="B803" s="130"/>
      <c r="C803" s="101"/>
      <c r="D803" s="101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spans="1:25" ht="13.5" thickBot="1">
      <c r="A804" s="130"/>
      <c r="B804" s="130"/>
      <c r="C804" s="101"/>
      <c r="D804" s="101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spans="1:25" ht="13.5" thickBot="1">
      <c r="A805" s="130"/>
      <c r="B805" s="130"/>
      <c r="C805" s="101"/>
      <c r="D805" s="101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spans="1:25" ht="13.5" thickBot="1">
      <c r="A806" s="130"/>
      <c r="B806" s="130"/>
      <c r="C806" s="101"/>
      <c r="D806" s="101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spans="1:25" ht="13.5" thickBot="1">
      <c r="A807" s="130"/>
      <c r="B807" s="130"/>
      <c r="C807" s="101"/>
      <c r="D807" s="101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spans="1:25" ht="13.5" thickBot="1">
      <c r="A808" s="130"/>
      <c r="B808" s="130"/>
      <c r="C808" s="101"/>
      <c r="D808" s="101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spans="1:25" ht="13.5" thickBot="1">
      <c r="A809" s="130"/>
      <c r="B809" s="130"/>
      <c r="C809" s="101"/>
      <c r="D809" s="101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spans="1:25" ht="13.5" thickBot="1">
      <c r="A810" s="130"/>
      <c r="B810" s="130"/>
      <c r="C810" s="101"/>
      <c r="D810" s="101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spans="1:25" ht="13.5" thickBot="1">
      <c r="A811" s="130"/>
      <c r="B811" s="130"/>
      <c r="C811" s="101"/>
      <c r="D811" s="101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spans="1:25" ht="13.5" thickBot="1">
      <c r="A812" s="130"/>
      <c r="B812" s="130"/>
      <c r="C812" s="101"/>
      <c r="D812" s="101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spans="1:25" ht="13.5" thickBot="1">
      <c r="A813" s="130"/>
      <c r="B813" s="130"/>
      <c r="C813" s="101"/>
      <c r="D813" s="101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spans="1:25" ht="13.5" thickBot="1">
      <c r="A814" s="130"/>
      <c r="B814" s="130"/>
      <c r="C814" s="101"/>
      <c r="D814" s="101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spans="1:25" ht="13.5" thickBot="1">
      <c r="A815" s="130"/>
      <c r="B815" s="130"/>
      <c r="C815" s="101"/>
      <c r="D815" s="101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spans="1:25" ht="13.5" thickBot="1">
      <c r="A816" s="130"/>
      <c r="B816" s="130"/>
      <c r="C816" s="101"/>
      <c r="D816" s="101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spans="1:25" ht="13.5" thickBot="1">
      <c r="A817" s="130"/>
      <c r="B817" s="130"/>
      <c r="C817" s="101"/>
      <c r="D817" s="101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spans="1:25" ht="13.5" thickBot="1">
      <c r="A818" s="130"/>
      <c r="B818" s="130"/>
      <c r="C818" s="101"/>
      <c r="D818" s="101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spans="1:25" ht="13.5" thickBot="1">
      <c r="A819" s="130"/>
      <c r="B819" s="130"/>
      <c r="C819" s="101"/>
      <c r="D819" s="101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spans="1:25" ht="13.5" thickBot="1">
      <c r="A820" s="130"/>
      <c r="B820" s="130"/>
      <c r="C820" s="101"/>
      <c r="D820" s="101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spans="1:25" ht="13.5" thickBot="1">
      <c r="A821" s="130"/>
      <c r="B821" s="130"/>
      <c r="C821" s="101"/>
      <c r="D821" s="101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spans="1:25" ht="13.5" thickBot="1">
      <c r="A822" s="130"/>
      <c r="B822" s="130"/>
      <c r="C822" s="101"/>
      <c r="D822" s="101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spans="1:25" ht="13.5" thickBot="1">
      <c r="A823" s="130"/>
      <c r="B823" s="130"/>
      <c r="C823" s="101"/>
      <c r="D823" s="101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spans="1:25" ht="13.5" thickBot="1">
      <c r="A824" s="130"/>
      <c r="B824" s="130"/>
      <c r="C824" s="101"/>
      <c r="D824" s="101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spans="1:25" ht="13.5" thickBot="1">
      <c r="A825" s="130"/>
      <c r="B825" s="130"/>
      <c r="C825" s="101"/>
      <c r="D825" s="101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spans="1:25" ht="13.5" thickBot="1">
      <c r="A826" s="130"/>
      <c r="B826" s="130"/>
      <c r="C826" s="101"/>
      <c r="D826" s="101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spans="1:25" ht="13.5" thickBot="1">
      <c r="A827" s="130"/>
      <c r="B827" s="130"/>
      <c r="C827" s="101"/>
      <c r="D827" s="101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spans="1:25" ht="13.5" thickBot="1">
      <c r="A828" s="130"/>
      <c r="B828" s="130"/>
      <c r="C828" s="101"/>
      <c r="D828" s="101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spans="1:25" ht="13.5" thickBot="1">
      <c r="A829" s="130"/>
      <c r="B829" s="130"/>
      <c r="C829" s="101"/>
      <c r="D829" s="101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spans="1:25" ht="13.5" thickBot="1">
      <c r="A830" s="130"/>
      <c r="B830" s="130"/>
      <c r="C830" s="101"/>
      <c r="D830" s="101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spans="1:25" ht="13.5" thickBot="1">
      <c r="A831" s="130"/>
      <c r="B831" s="130"/>
      <c r="C831" s="101"/>
      <c r="D831" s="101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spans="1:25" ht="13.5" thickBot="1">
      <c r="A832" s="130"/>
      <c r="B832" s="130"/>
      <c r="C832" s="101"/>
      <c r="D832" s="101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spans="1:25" ht="13.5" thickBot="1">
      <c r="A833" s="130"/>
      <c r="B833" s="130"/>
      <c r="C833" s="101"/>
      <c r="D833" s="101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spans="1:25" ht="13.5" thickBot="1">
      <c r="A834" s="130"/>
      <c r="B834" s="130"/>
      <c r="C834" s="101"/>
      <c r="D834" s="101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spans="1:25" ht="13.5" thickBot="1">
      <c r="A835" s="130"/>
      <c r="B835" s="130"/>
      <c r="C835" s="101"/>
      <c r="D835" s="101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spans="1:25" ht="13.5" thickBot="1">
      <c r="A836" s="130"/>
      <c r="B836" s="130"/>
      <c r="C836" s="101"/>
      <c r="D836" s="101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</row>
    <row r="837" spans="1:25" ht="13.5" thickBot="1">
      <c r="A837" s="130"/>
      <c r="B837" s="130"/>
      <c r="C837" s="101"/>
      <c r="D837" s="101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</row>
    <row r="838" spans="1:25" ht="13.5" thickBot="1">
      <c r="A838" s="130"/>
      <c r="B838" s="130"/>
      <c r="C838" s="101"/>
      <c r="D838" s="101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</row>
    <row r="839" spans="1:25" ht="13.5" thickBot="1">
      <c r="A839" s="130"/>
      <c r="B839" s="130"/>
      <c r="C839" s="101"/>
      <c r="D839" s="101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</row>
    <row r="840" spans="1:25" ht="13.5" thickBot="1">
      <c r="A840" s="130"/>
      <c r="B840" s="130"/>
      <c r="C840" s="101"/>
      <c r="D840" s="101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</row>
    <row r="841" spans="1:25" ht="13.5" thickBot="1">
      <c r="A841" s="130"/>
      <c r="B841" s="130"/>
      <c r="C841" s="101"/>
      <c r="D841" s="101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</row>
    <row r="842" spans="1:25" ht="13.5" thickBot="1">
      <c r="A842" s="130"/>
      <c r="B842" s="130"/>
      <c r="C842" s="101"/>
      <c r="D842" s="101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</row>
    <row r="843" spans="1:25" ht="13.5" thickBot="1">
      <c r="A843" s="130"/>
      <c r="B843" s="130"/>
      <c r="C843" s="101"/>
      <c r="D843" s="101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</row>
    <row r="844" spans="1:25" ht="13.5" thickBot="1">
      <c r="A844" s="130"/>
      <c r="B844" s="130"/>
      <c r="C844" s="101"/>
      <c r="D844" s="101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</row>
    <row r="845" spans="1:25" ht="13.5" thickBot="1">
      <c r="A845" s="130"/>
      <c r="B845" s="130"/>
      <c r="C845" s="101"/>
      <c r="D845" s="101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</row>
    <row r="846" spans="1:25" ht="13.5" thickBot="1">
      <c r="A846" s="130"/>
      <c r="B846" s="130"/>
      <c r="C846" s="101"/>
      <c r="D846" s="101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</row>
    <row r="847" spans="1:25" ht="13.5" thickBot="1">
      <c r="A847" s="130"/>
      <c r="B847" s="130"/>
      <c r="C847" s="101"/>
      <c r="D847" s="101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</row>
    <row r="848" spans="1:25" ht="13.5" thickBot="1">
      <c r="A848" s="130"/>
      <c r="B848" s="130"/>
      <c r="C848" s="101"/>
      <c r="D848" s="101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</row>
    <row r="849" spans="1:25" ht="13.5" thickBot="1">
      <c r="A849" s="130"/>
      <c r="B849" s="130"/>
      <c r="C849" s="101"/>
      <c r="D849" s="101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</row>
    <row r="850" spans="1:25" ht="13.5" thickBot="1">
      <c r="A850" s="130"/>
      <c r="B850" s="130"/>
      <c r="C850" s="101"/>
      <c r="D850" s="101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</row>
    <row r="851" spans="1:25" ht="13.5" thickBot="1">
      <c r="A851" s="130"/>
      <c r="B851" s="130"/>
      <c r="C851" s="101"/>
      <c r="D851" s="101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</row>
    <row r="852" spans="1:25" ht="13.5" thickBot="1">
      <c r="A852" s="130"/>
      <c r="B852" s="130"/>
      <c r="C852" s="101"/>
      <c r="D852" s="101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</row>
    <row r="853" spans="1:25" ht="13.5" thickBot="1">
      <c r="A853" s="130"/>
      <c r="B853" s="130"/>
      <c r="C853" s="101"/>
      <c r="D853" s="101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</row>
    <row r="854" spans="1:25" ht="13.5" thickBot="1">
      <c r="A854" s="130"/>
      <c r="B854" s="130"/>
      <c r="C854" s="101"/>
      <c r="D854" s="101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</row>
    <row r="855" spans="1:25" ht="13.5" thickBot="1">
      <c r="A855" s="130"/>
      <c r="B855" s="130"/>
      <c r="C855" s="101"/>
      <c r="D855" s="101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</row>
    <row r="856" spans="1:25" ht="13.5" thickBot="1">
      <c r="A856" s="130"/>
      <c r="B856" s="130"/>
      <c r="C856" s="101"/>
      <c r="D856" s="101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</row>
    <row r="857" spans="1:25" ht="13.5" thickBot="1">
      <c r="A857" s="130"/>
      <c r="B857" s="130"/>
      <c r="C857" s="101"/>
      <c r="D857" s="101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</row>
    <row r="858" spans="1:25" ht="13.5" thickBot="1">
      <c r="A858" s="130"/>
      <c r="B858" s="130"/>
      <c r="C858" s="101"/>
      <c r="D858" s="101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</row>
    <row r="859" spans="1:25" ht="13.5" thickBot="1">
      <c r="A859" s="130"/>
      <c r="B859" s="130"/>
      <c r="C859" s="101"/>
      <c r="D859" s="101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</row>
    <row r="860" spans="1:25" ht="13.5" thickBot="1">
      <c r="A860" s="130"/>
      <c r="B860" s="130"/>
      <c r="C860" s="101"/>
      <c r="D860" s="101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</row>
    <row r="861" spans="1:25" ht="13.5" thickBot="1">
      <c r="A861" s="130"/>
      <c r="B861" s="130"/>
      <c r="C861" s="101"/>
      <c r="D861" s="101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</row>
    <row r="862" spans="1:25" ht="13.5" thickBot="1">
      <c r="A862" s="130"/>
      <c r="B862" s="130"/>
      <c r="C862" s="101"/>
      <c r="D862" s="101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</row>
    <row r="863" spans="1:25" ht="13.5" thickBot="1">
      <c r="A863" s="130"/>
      <c r="B863" s="130"/>
      <c r="C863" s="101"/>
      <c r="D863" s="101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</row>
    <row r="864" spans="1:25" ht="13.5" thickBot="1">
      <c r="A864" s="130"/>
      <c r="B864" s="130"/>
      <c r="C864" s="101"/>
      <c r="D864" s="101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</row>
    <row r="865" spans="1:25" ht="13.5" thickBot="1">
      <c r="A865" s="130"/>
      <c r="B865" s="130"/>
      <c r="C865" s="101"/>
      <c r="D865" s="101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</row>
    <row r="866" spans="1:25" ht="13.5" thickBot="1">
      <c r="A866" s="130"/>
      <c r="B866" s="130"/>
      <c r="C866" s="101"/>
      <c r="D866" s="101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</row>
    <row r="867" spans="1:25" ht="13.5" thickBot="1">
      <c r="A867" s="130"/>
      <c r="B867" s="130"/>
      <c r="C867" s="101"/>
      <c r="D867" s="101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</row>
    <row r="868" spans="1:25" ht="13.5" thickBot="1">
      <c r="A868" s="130"/>
      <c r="B868" s="130"/>
      <c r="C868" s="101"/>
      <c r="D868" s="101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</row>
    <row r="869" spans="1:25" ht="13.5" thickBot="1">
      <c r="A869" s="130"/>
      <c r="B869" s="130"/>
      <c r="C869" s="101"/>
      <c r="D869" s="101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spans="1:25" ht="13.5" thickBot="1">
      <c r="A870" s="130"/>
      <c r="B870" s="130"/>
      <c r="C870" s="101"/>
      <c r="D870" s="101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</row>
    <row r="871" spans="1:25" ht="13.5" thickBot="1">
      <c r="A871" s="130"/>
      <c r="B871" s="130"/>
      <c r="C871" s="101"/>
      <c r="D871" s="101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</row>
    <row r="872" spans="1:25" ht="13.5" thickBot="1">
      <c r="A872" s="130"/>
      <c r="B872" s="130"/>
      <c r="C872" s="101"/>
      <c r="D872" s="101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</row>
    <row r="873" spans="1:25" ht="13.5" thickBot="1">
      <c r="A873" s="130"/>
      <c r="B873" s="130"/>
      <c r="C873" s="101"/>
      <c r="D873" s="101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</row>
    <row r="874" spans="1:25" ht="13.5" thickBot="1">
      <c r="A874" s="130"/>
      <c r="B874" s="130"/>
      <c r="C874" s="101"/>
      <c r="D874" s="101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</row>
    <row r="875" spans="1:25" ht="13.5" thickBot="1">
      <c r="A875" s="130"/>
      <c r="B875" s="130"/>
      <c r="C875" s="101"/>
      <c r="D875" s="101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</row>
    <row r="876" spans="1:25" ht="13.5" thickBot="1">
      <c r="A876" s="130"/>
      <c r="B876" s="130"/>
      <c r="C876" s="101"/>
      <c r="D876" s="101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</row>
    <row r="877" spans="1:25" ht="13.5" thickBot="1">
      <c r="A877" s="130"/>
      <c r="B877" s="130"/>
      <c r="C877" s="101"/>
      <c r="D877" s="101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</row>
    <row r="878" spans="1:25" ht="13.5" thickBot="1">
      <c r="A878" s="130"/>
      <c r="B878" s="130"/>
      <c r="C878" s="101"/>
      <c r="D878" s="101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</row>
    <row r="879" spans="1:25" ht="13.5" thickBot="1">
      <c r="A879" s="130"/>
      <c r="B879" s="130"/>
      <c r="C879" s="101"/>
      <c r="D879" s="101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</row>
    <row r="880" spans="1:25" ht="13.5" thickBot="1">
      <c r="A880" s="130"/>
      <c r="B880" s="130"/>
      <c r="C880" s="101"/>
      <c r="D880" s="101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</row>
    <row r="881" spans="1:25" ht="13.5" thickBot="1">
      <c r="A881" s="130"/>
      <c r="B881" s="130"/>
      <c r="C881" s="101"/>
      <c r="D881" s="101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</row>
    <row r="882" spans="1:25" ht="13.5" thickBot="1">
      <c r="A882" s="130"/>
      <c r="B882" s="130"/>
      <c r="C882" s="101"/>
      <c r="D882" s="101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spans="1:25" ht="13.5" thickBot="1">
      <c r="A883" s="130"/>
      <c r="B883" s="130"/>
      <c r="C883" s="101"/>
      <c r="D883" s="101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spans="1:25" ht="13.5" thickBot="1">
      <c r="A884" s="130"/>
      <c r="B884" s="130"/>
      <c r="C884" s="101"/>
      <c r="D884" s="101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spans="1:25" ht="13.5" thickBot="1">
      <c r="A885" s="130"/>
      <c r="B885" s="130"/>
      <c r="C885" s="101"/>
      <c r="D885" s="101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spans="1:25" ht="13.5" thickBot="1">
      <c r="A886" s="130"/>
      <c r="B886" s="130"/>
      <c r="C886" s="101"/>
      <c r="D886" s="101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spans="1:25" ht="13.5" thickBot="1">
      <c r="A887" s="130"/>
      <c r="B887" s="130"/>
      <c r="C887" s="101"/>
      <c r="D887" s="101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</row>
    <row r="888" spans="1:25" ht="13.5" thickBot="1">
      <c r="A888" s="130"/>
      <c r="B888" s="130"/>
      <c r="C888" s="101"/>
      <c r="D888" s="101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</row>
    <row r="889" spans="1:25" ht="13.5" thickBot="1">
      <c r="A889" s="130"/>
      <c r="B889" s="130"/>
      <c r="C889" s="101"/>
      <c r="D889" s="101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</row>
    <row r="890" spans="1:25" ht="13.5" thickBot="1">
      <c r="A890" s="130"/>
      <c r="B890" s="130"/>
      <c r="C890" s="101"/>
      <c r="D890" s="101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</row>
    <row r="891" spans="1:25" ht="13.5" thickBot="1">
      <c r="A891" s="130"/>
      <c r="B891" s="130"/>
      <c r="C891" s="101"/>
      <c r="D891" s="101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</row>
    <row r="892" spans="1:25" ht="13.5" thickBot="1">
      <c r="A892" s="130"/>
      <c r="B892" s="130"/>
      <c r="C892" s="101"/>
      <c r="D892" s="101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</row>
    <row r="893" spans="1:25" ht="13.5" thickBot="1">
      <c r="A893" s="130"/>
      <c r="B893" s="130"/>
      <c r="C893" s="101"/>
      <c r="D893" s="101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</row>
    <row r="894" spans="1:25" ht="13.5" thickBot="1">
      <c r="A894" s="130"/>
      <c r="B894" s="130"/>
      <c r="C894" s="101"/>
      <c r="D894" s="101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</row>
    <row r="895" spans="1:25" ht="13.5" thickBot="1">
      <c r="A895" s="130"/>
      <c r="B895" s="130"/>
      <c r="C895" s="101"/>
      <c r="D895" s="101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</row>
    <row r="896" spans="1:25" ht="13.5" thickBot="1">
      <c r="A896" s="130"/>
      <c r="B896" s="130"/>
      <c r="C896" s="101"/>
      <c r="D896" s="101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</row>
    <row r="897" spans="1:25" ht="13.5" thickBot="1">
      <c r="A897" s="130"/>
      <c r="B897" s="130"/>
      <c r="C897" s="101"/>
      <c r="D897" s="101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</row>
    <row r="898" spans="1:25" ht="13.5" thickBot="1">
      <c r="A898" s="130"/>
      <c r="B898" s="130"/>
      <c r="C898" s="101"/>
      <c r="D898" s="101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</row>
    <row r="899" spans="1:25" ht="13.5" thickBot="1">
      <c r="A899" s="130"/>
      <c r="B899" s="130"/>
      <c r="C899" s="101"/>
      <c r="D899" s="101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</row>
    <row r="900" spans="1:25" ht="13.5" thickBot="1">
      <c r="A900" s="130"/>
      <c r="B900" s="130"/>
      <c r="C900" s="101"/>
      <c r="D900" s="101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</row>
    <row r="901" spans="1:25" ht="13.5" thickBot="1">
      <c r="A901" s="130"/>
      <c r="B901" s="130"/>
      <c r="C901" s="101"/>
      <c r="D901" s="101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</row>
    <row r="902" spans="1:25" ht="13.5" thickBot="1">
      <c r="A902" s="130"/>
      <c r="B902" s="130"/>
      <c r="C902" s="101"/>
      <c r="D902" s="101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</row>
    <row r="903" spans="1:25" ht="13.5" thickBot="1">
      <c r="A903" s="130"/>
      <c r="B903" s="130"/>
      <c r="C903" s="101"/>
      <c r="D903" s="101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</row>
    <row r="904" spans="1:25" ht="13.5" thickBot="1">
      <c r="A904" s="130"/>
      <c r="B904" s="130"/>
      <c r="C904" s="101"/>
      <c r="D904" s="101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</row>
    <row r="905" spans="1:25" ht="13.5" thickBot="1">
      <c r="A905" s="130"/>
      <c r="B905" s="130"/>
      <c r="C905" s="101"/>
      <c r="D905" s="101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</row>
    <row r="906" spans="1:25" ht="13.5" thickBot="1">
      <c r="A906" s="130"/>
      <c r="B906" s="130"/>
      <c r="C906" s="101"/>
      <c r="D906" s="101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</row>
    <row r="907" spans="1:25" ht="13.5" thickBot="1">
      <c r="A907" s="130"/>
      <c r="B907" s="130"/>
      <c r="C907" s="101"/>
      <c r="D907" s="101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</row>
    <row r="908" spans="1:25" ht="13.5" thickBot="1">
      <c r="A908" s="130"/>
      <c r="B908" s="130"/>
      <c r="C908" s="101"/>
      <c r="D908" s="101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</row>
    <row r="909" spans="1:25" ht="13.5" thickBot="1">
      <c r="A909" s="130"/>
      <c r="B909" s="130"/>
      <c r="C909" s="101"/>
      <c r="D909" s="101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</row>
    <row r="910" spans="1:25" ht="13.5" thickBot="1">
      <c r="A910" s="130"/>
      <c r="B910" s="130"/>
      <c r="C910" s="101"/>
      <c r="D910" s="101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</row>
    <row r="911" spans="1:25" ht="13.5" thickBot="1">
      <c r="A911" s="130"/>
      <c r="B911" s="130"/>
      <c r="C911" s="101"/>
      <c r="D911" s="101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</row>
    <row r="912" spans="1:25" ht="13.5" thickBot="1">
      <c r="A912" s="130"/>
      <c r="B912" s="130"/>
      <c r="C912" s="101"/>
      <c r="D912" s="101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</row>
    <row r="913" spans="1:25" ht="13.5" thickBot="1">
      <c r="A913" s="130"/>
      <c r="B913" s="130"/>
      <c r="C913" s="101"/>
      <c r="D913" s="101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</row>
    <row r="914" spans="1:25" ht="13.5" thickBot="1">
      <c r="A914" s="130"/>
      <c r="B914" s="130"/>
      <c r="C914" s="101"/>
      <c r="D914" s="101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</row>
    <row r="915" spans="1:25" ht="13.5" thickBot="1">
      <c r="A915" s="130"/>
      <c r="B915" s="130"/>
      <c r="C915" s="101"/>
      <c r="D915" s="101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</row>
    <row r="916" spans="1:25" ht="13.5" thickBot="1">
      <c r="A916" s="130"/>
      <c r="B916" s="130"/>
      <c r="C916" s="101"/>
      <c r="D916" s="101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</row>
    <row r="917" spans="1:25" ht="13.5" thickBot="1">
      <c r="A917" s="130"/>
      <c r="B917" s="130"/>
      <c r="C917" s="101"/>
      <c r="D917" s="101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</row>
    <row r="918" spans="1:25" ht="13.5" thickBot="1">
      <c r="A918" s="130"/>
      <c r="B918" s="130"/>
      <c r="C918" s="101"/>
      <c r="D918" s="101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</row>
    <row r="919" spans="1:25" ht="13.5" thickBot="1">
      <c r="A919" s="130"/>
      <c r="B919" s="130"/>
      <c r="C919" s="101"/>
      <c r="D919" s="101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</row>
    <row r="920" spans="1:25" ht="13.5" thickBot="1">
      <c r="A920" s="130"/>
      <c r="B920" s="130"/>
      <c r="C920" s="101"/>
      <c r="D920" s="101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</row>
    <row r="921" spans="1:25" ht="13.5" thickBot="1">
      <c r="A921" s="130"/>
      <c r="B921" s="130"/>
      <c r="C921" s="101"/>
      <c r="D921" s="101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</row>
    <row r="922" spans="1:25" ht="13.5" thickBot="1">
      <c r="A922" s="130"/>
      <c r="B922" s="130"/>
      <c r="C922" s="101"/>
      <c r="D922" s="101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</row>
    <row r="923" spans="1:25" ht="13.5" thickBot="1">
      <c r="A923" s="130"/>
      <c r="B923" s="130"/>
      <c r="C923" s="101"/>
      <c r="D923" s="101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</row>
    <row r="924" spans="1:25" ht="13.5" thickBot="1">
      <c r="A924" s="130"/>
      <c r="B924" s="130"/>
      <c r="C924" s="101"/>
      <c r="D924" s="101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</row>
    <row r="925" spans="1:25" ht="13.5" thickBot="1">
      <c r="A925" s="130"/>
      <c r="B925" s="130"/>
      <c r="C925" s="101"/>
      <c r="D925" s="101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</row>
    <row r="926" spans="1:25" ht="13.5" thickBot="1">
      <c r="A926" s="130"/>
      <c r="B926" s="130"/>
      <c r="C926" s="101"/>
      <c r="D926" s="101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</row>
    <row r="927" spans="1:25" ht="13.5" thickBot="1">
      <c r="A927" s="130"/>
      <c r="B927" s="130"/>
      <c r="C927" s="101"/>
      <c r="D927" s="101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</row>
    <row r="928" spans="1:25" ht="13.5" thickBot="1">
      <c r="A928" s="130"/>
      <c r="B928" s="130"/>
      <c r="C928" s="101"/>
      <c r="D928" s="101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</row>
    <row r="929" spans="1:25" ht="13.5" thickBot="1">
      <c r="A929" s="130"/>
      <c r="B929" s="130"/>
      <c r="C929" s="101"/>
      <c r="D929" s="101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</row>
    <row r="930" spans="1:25" ht="13.5" thickBot="1">
      <c r="A930" s="130"/>
      <c r="B930" s="130"/>
      <c r="C930" s="101"/>
      <c r="D930" s="101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</row>
    <row r="931" spans="1:25" ht="13.5" thickBot="1">
      <c r="A931" s="130"/>
      <c r="B931" s="130"/>
      <c r="C931" s="101"/>
      <c r="D931" s="101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</row>
    <row r="932" spans="1:25" ht="13.5" thickBot="1">
      <c r="A932" s="130"/>
      <c r="B932" s="130"/>
      <c r="C932" s="101"/>
      <c r="D932" s="101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</row>
    <row r="933" spans="1:25" ht="13.5" thickBot="1">
      <c r="A933" s="130"/>
      <c r="B933" s="130"/>
      <c r="C933" s="101"/>
      <c r="D933" s="101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</row>
    <row r="934" spans="1:25" ht="13.5" thickBot="1">
      <c r="A934" s="130"/>
      <c r="B934" s="130"/>
      <c r="C934" s="101"/>
      <c r="D934" s="101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</row>
    <row r="935" spans="1:25" ht="13.5" thickBot="1">
      <c r="A935" s="130"/>
      <c r="B935" s="130"/>
      <c r="C935" s="101"/>
      <c r="D935" s="101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</row>
    <row r="936" spans="1:25" ht="13.5" thickBot="1">
      <c r="A936" s="130"/>
      <c r="B936" s="130"/>
      <c r="C936" s="101"/>
      <c r="D936" s="101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</row>
    <row r="937" spans="1:25" ht="13.5" thickBot="1">
      <c r="A937" s="130"/>
      <c r="B937" s="130"/>
      <c r="C937" s="101"/>
      <c r="D937" s="101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</row>
    <row r="938" spans="1:25" ht="13.5" thickBot="1">
      <c r="A938" s="130"/>
      <c r="B938" s="130"/>
      <c r="C938" s="101"/>
      <c r="D938" s="101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</row>
    <row r="939" spans="1:25" ht="13.5" thickBot="1">
      <c r="A939" s="130"/>
      <c r="B939" s="130"/>
      <c r="C939" s="101"/>
      <c r="D939" s="101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spans="1:25" ht="13.5" thickBot="1">
      <c r="A940" s="130"/>
      <c r="B940" s="130"/>
      <c r="C940" s="101"/>
      <c r="D940" s="101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</row>
    <row r="941" spans="1:25" ht="13.5" thickBot="1">
      <c r="A941" s="130"/>
      <c r="B941" s="130"/>
      <c r="C941" s="101"/>
      <c r="D941" s="101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</row>
    <row r="942" spans="1:25" ht="13.5" thickBot="1">
      <c r="A942" s="130"/>
      <c r="B942" s="130"/>
      <c r="C942" s="101"/>
      <c r="D942" s="101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</row>
    <row r="943" spans="1:25" ht="13.5" thickBot="1">
      <c r="A943" s="130"/>
      <c r="B943" s="130"/>
      <c r="C943" s="101"/>
      <c r="D943" s="101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</row>
    <row r="944" spans="1:25" ht="13.5" thickBot="1">
      <c r="A944" s="130"/>
      <c r="B944" s="130"/>
      <c r="C944" s="101"/>
      <c r="D944" s="101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</row>
    <row r="945" spans="1:25" ht="13.5" thickBot="1">
      <c r="A945" s="130"/>
      <c r="B945" s="130"/>
      <c r="C945" s="101"/>
      <c r="D945" s="101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spans="1:25" ht="13.5" thickBot="1">
      <c r="A946" s="130"/>
      <c r="B946" s="130"/>
      <c r="C946" s="101"/>
      <c r="D946" s="101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</row>
    <row r="947" spans="1:25" ht="13.5" thickBot="1">
      <c r="A947" s="130"/>
      <c r="B947" s="130"/>
      <c r="C947" s="101"/>
      <c r="D947" s="101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</row>
    <row r="948" spans="1:25" ht="13.5" thickBot="1">
      <c r="A948" s="130"/>
      <c r="B948" s="130"/>
      <c r="C948" s="101"/>
      <c r="D948" s="101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</row>
    <row r="949" spans="1:25" ht="13.5" thickBot="1">
      <c r="A949" s="130"/>
      <c r="B949" s="130"/>
      <c r="C949" s="101"/>
      <c r="D949" s="101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</row>
    <row r="950" spans="1:25" ht="13.5" thickBot="1">
      <c r="A950" s="130"/>
      <c r="B950" s="130"/>
      <c r="C950" s="101"/>
      <c r="D950" s="101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</row>
    <row r="951" spans="1:25" ht="13.5" thickBot="1">
      <c r="A951" s="130"/>
      <c r="B951" s="130"/>
      <c r="C951" s="101"/>
      <c r="D951" s="101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spans="1:25" ht="13.5" thickBot="1">
      <c r="A952" s="130"/>
      <c r="B952" s="130"/>
      <c r="C952" s="101"/>
      <c r="D952" s="101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</row>
    <row r="953" spans="1:25" ht="13.5" thickBot="1">
      <c r="A953" s="130"/>
      <c r="B953" s="130"/>
      <c r="C953" s="101"/>
      <c r="D953" s="101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</row>
    <row r="954" spans="1:25" ht="13.5" thickBot="1">
      <c r="A954" s="130"/>
      <c r="B954" s="130"/>
      <c r="C954" s="101"/>
      <c r="D954" s="101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</row>
    <row r="955" spans="1:25" ht="13.5" thickBot="1">
      <c r="A955" s="130"/>
      <c r="B955" s="130"/>
      <c r="C955" s="101"/>
      <c r="D955" s="101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</row>
    <row r="956" spans="1:25" ht="13.5" thickBot="1">
      <c r="A956" s="130"/>
      <c r="B956" s="130"/>
      <c r="C956" s="101"/>
      <c r="D956" s="101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</row>
    <row r="957" spans="1:25" ht="13.5" thickBot="1">
      <c r="A957" s="130"/>
      <c r="B957" s="130"/>
      <c r="C957" s="101"/>
      <c r="D957" s="101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</row>
    <row r="958" spans="1:25" ht="13.5" thickBot="1">
      <c r="A958" s="130"/>
      <c r="B958" s="130"/>
      <c r="C958" s="101"/>
      <c r="D958" s="101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</row>
    <row r="959" spans="1:25" ht="13.5" thickBot="1">
      <c r="A959" s="130"/>
      <c r="B959" s="130"/>
      <c r="C959" s="101"/>
      <c r="D959" s="101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</row>
    <row r="960" spans="1:25" ht="13.5" thickBot="1">
      <c r="A960" s="130"/>
      <c r="B960" s="130"/>
      <c r="C960" s="101"/>
      <c r="D960" s="101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</row>
    <row r="961" spans="1:25" ht="13.5" thickBot="1">
      <c r="A961" s="130"/>
      <c r="B961" s="130"/>
      <c r="C961" s="101"/>
      <c r="D961" s="101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</row>
    <row r="962" spans="1:25" ht="13.5" thickBot="1">
      <c r="A962" s="130"/>
      <c r="B962" s="130"/>
      <c r="C962" s="101"/>
      <c r="D962" s="101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</row>
    <row r="963" spans="1:25" ht="13.5" thickBot="1">
      <c r="A963" s="130"/>
      <c r="B963" s="130"/>
      <c r="C963" s="101"/>
      <c r="D963" s="101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</row>
    <row r="964" spans="1:25" ht="13.5" thickBot="1">
      <c r="A964" s="130"/>
      <c r="B964" s="130"/>
      <c r="C964" s="101"/>
      <c r="D964" s="101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</row>
    <row r="965" spans="1:25" ht="13.5" thickBot="1">
      <c r="A965" s="130"/>
      <c r="B965" s="130"/>
      <c r="C965" s="101"/>
      <c r="D965" s="101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</row>
    <row r="966" spans="1:25" ht="13.5" thickBot="1">
      <c r="A966" s="130"/>
      <c r="B966" s="130"/>
      <c r="C966" s="101"/>
      <c r="D966" s="101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</row>
    <row r="967" spans="1:25" ht="13.5" thickBot="1">
      <c r="A967" s="130"/>
      <c r="B967" s="130"/>
      <c r="C967" s="101"/>
      <c r="D967" s="101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</row>
    <row r="968" spans="1:25" ht="13.5" thickBot="1">
      <c r="A968" s="130"/>
      <c r="B968" s="130"/>
      <c r="C968" s="101"/>
      <c r="D968" s="101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</row>
    <row r="969" ht="12.75"/>
    <row r="970" ht="12.75"/>
    <row r="971" ht="12.75"/>
  </sheetData>
  <sheetProtection/>
  <mergeCells count="27">
    <mergeCell ref="A158:B158"/>
    <mergeCell ref="Q6:R6"/>
    <mergeCell ref="S6:T6"/>
    <mergeCell ref="U6:V6"/>
    <mergeCell ref="W6:X6"/>
    <mergeCell ref="O7:P10"/>
    <mergeCell ref="Q7:R10"/>
    <mergeCell ref="I7:J10"/>
    <mergeCell ref="K7:L10"/>
    <mergeCell ref="M7:N10"/>
    <mergeCell ref="A3:Z3"/>
    <mergeCell ref="W5:Z5"/>
    <mergeCell ref="C6:H6"/>
    <mergeCell ref="I6:J6"/>
    <mergeCell ref="K6:L6"/>
    <mergeCell ref="M6:N6"/>
    <mergeCell ref="O6:P6"/>
    <mergeCell ref="S7:T10"/>
    <mergeCell ref="U7:V10"/>
    <mergeCell ref="W7:X10"/>
    <mergeCell ref="Y7:Z10"/>
    <mergeCell ref="Y6:Z6"/>
    <mergeCell ref="A6:B11"/>
    <mergeCell ref="C9:D10"/>
    <mergeCell ref="E9:F10"/>
    <mergeCell ref="G9:H10"/>
    <mergeCell ref="C7:H8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27" r:id="rId1"/>
  <rowBreaks count="4" manualBreakCount="4">
    <brk id="47" max="255" man="1"/>
    <brk id="84" max="25" man="1"/>
    <brk id="133" max="255" man="1"/>
    <brk id="182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840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76.421875" style="132" customWidth="1"/>
    <col min="2" max="2" width="18.28125" style="132" customWidth="1"/>
    <col min="3" max="5" width="16.8515625" style="79" customWidth="1"/>
    <col min="6" max="6" width="18.7109375" style="25" customWidth="1"/>
    <col min="7" max="57" width="9.140625" style="25" customWidth="1"/>
    <col min="58" max="58" width="9.140625" style="136" customWidth="1"/>
    <col min="59" max="16384" width="9.140625" style="79" customWidth="1"/>
  </cols>
  <sheetData>
    <row r="1" spans="1:2" s="308" customFormat="1" ht="15.75">
      <c r="A1" s="306" t="s">
        <v>600</v>
      </c>
      <c r="B1" s="129"/>
    </row>
    <row r="2" spans="1:2" s="25" customFormat="1" ht="15.75">
      <c r="A2" s="133"/>
      <c r="B2" s="129"/>
    </row>
    <row r="3" spans="1:2" s="25" customFormat="1" ht="15.75">
      <c r="A3" s="129"/>
      <c r="B3" s="129"/>
    </row>
    <row r="4" spans="1:14" s="25" customFormat="1" ht="40.5" customHeight="1">
      <c r="A4" s="755" t="s">
        <v>386</v>
      </c>
      <c r="B4" s="755"/>
      <c r="C4" s="755"/>
      <c r="D4" s="755"/>
      <c r="E4" s="755"/>
      <c r="F4" s="755"/>
      <c r="G4" s="134"/>
      <c r="H4" s="134"/>
      <c r="I4" s="134"/>
      <c r="J4" s="134"/>
      <c r="K4" s="134"/>
      <c r="L4" s="134"/>
      <c r="M4" s="134"/>
      <c r="N4" s="134"/>
    </row>
    <row r="5" s="25" customFormat="1" ht="12.75"/>
    <row r="6" spans="4:57" s="131" customFormat="1" ht="13.5" customHeight="1" thickBot="1">
      <c r="D6" s="694" t="s">
        <v>117</v>
      </c>
      <c r="E6" s="694"/>
      <c r="F6" s="69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8" s="61" customFormat="1" ht="19.5" customHeight="1" thickBot="1">
      <c r="A7" s="731" t="s">
        <v>32</v>
      </c>
      <c r="B7" s="732"/>
      <c r="C7" s="739" t="s">
        <v>162</v>
      </c>
      <c r="D7" s="740"/>
      <c r="E7" s="739" t="s">
        <v>163</v>
      </c>
      <c r="F7" s="740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8"/>
    </row>
    <row r="8" spans="1:58" s="61" customFormat="1" ht="18.75" customHeight="1" thickBot="1">
      <c r="A8" s="733"/>
      <c r="B8" s="734"/>
      <c r="C8" s="741"/>
      <c r="D8" s="742"/>
      <c r="E8" s="741"/>
      <c r="F8" s="742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8"/>
    </row>
    <row r="9" spans="1:58" s="61" customFormat="1" ht="51.75" customHeight="1" thickBot="1">
      <c r="A9" s="733"/>
      <c r="B9" s="734"/>
      <c r="C9" s="741"/>
      <c r="D9" s="742"/>
      <c r="E9" s="741"/>
      <c r="F9" s="742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8"/>
    </row>
    <row r="10" spans="1:58" s="61" customFormat="1" ht="16.5" thickBot="1">
      <c r="A10" s="733"/>
      <c r="B10" s="734"/>
      <c r="C10" s="743"/>
      <c r="D10" s="744"/>
      <c r="E10" s="743"/>
      <c r="F10" s="744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8"/>
    </row>
    <row r="11" spans="1:58" s="61" customFormat="1" ht="40.5" customHeight="1" thickBot="1">
      <c r="A11" s="759"/>
      <c r="B11" s="760"/>
      <c r="C11" s="349" t="s">
        <v>387</v>
      </c>
      <c r="D11" s="349" t="s">
        <v>383</v>
      </c>
      <c r="E11" s="349" t="s">
        <v>387</v>
      </c>
      <c r="F11" s="349" t="s">
        <v>383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8"/>
    </row>
    <row r="12" spans="1:58" s="61" customFormat="1" ht="40.5" customHeight="1" thickBot="1">
      <c r="A12" s="474" t="s">
        <v>488</v>
      </c>
      <c r="B12" s="475"/>
      <c r="C12" s="476"/>
      <c r="D12" s="476">
        <v>1016</v>
      </c>
      <c r="E12" s="476"/>
      <c r="F12" s="476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8"/>
    </row>
    <row r="13" spans="1:58" s="61" customFormat="1" ht="22.5" customHeight="1" thickBot="1">
      <c r="A13" s="355" t="s">
        <v>419</v>
      </c>
      <c r="B13" s="402"/>
      <c r="C13" s="350">
        <v>250</v>
      </c>
      <c r="D13" s="350">
        <v>504</v>
      </c>
      <c r="E13" s="350"/>
      <c r="F13" s="473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8"/>
    </row>
    <row r="14" spans="1:58" s="141" customFormat="1" ht="32.25" thickBot="1">
      <c r="A14" s="155" t="s">
        <v>352</v>
      </c>
      <c r="B14" s="452"/>
      <c r="C14" s="352"/>
      <c r="D14" s="352"/>
      <c r="E14" s="352">
        <f>SUM(B16:B17)</f>
        <v>133068</v>
      </c>
      <c r="F14" s="352">
        <v>133068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3"/>
    </row>
    <row r="15" spans="1:58" s="141" customFormat="1" ht="22.5" customHeight="1" thickBot="1">
      <c r="A15" s="154" t="s">
        <v>193</v>
      </c>
      <c r="B15" s="452"/>
      <c r="C15" s="352"/>
      <c r="D15" s="352"/>
      <c r="E15" s="352"/>
      <c r="F15" s="35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3"/>
    </row>
    <row r="16" spans="1:58" s="141" customFormat="1" ht="22.5" customHeight="1" thickBot="1">
      <c r="A16" s="156" t="s">
        <v>300</v>
      </c>
      <c r="B16" s="452">
        <v>49950</v>
      </c>
      <c r="C16" s="352"/>
      <c r="D16" s="352"/>
      <c r="E16" s="352"/>
      <c r="F16" s="35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3"/>
    </row>
    <row r="17" spans="1:58" s="141" customFormat="1" ht="22.5" customHeight="1" thickBot="1">
      <c r="A17" s="156" t="s">
        <v>301</v>
      </c>
      <c r="B17" s="452">
        <v>83118</v>
      </c>
      <c r="C17" s="352"/>
      <c r="D17" s="352"/>
      <c r="E17" s="352"/>
      <c r="F17" s="35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3"/>
    </row>
    <row r="18" spans="1:58" s="141" customFormat="1" ht="36" customHeight="1" thickBot="1">
      <c r="A18" s="155" t="s">
        <v>353</v>
      </c>
      <c r="B18" s="452"/>
      <c r="C18" s="352"/>
      <c r="D18" s="352"/>
      <c r="E18" s="352">
        <v>5000</v>
      </c>
      <c r="F18" s="352">
        <v>5000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3"/>
    </row>
    <row r="19" spans="1:58" s="141" customFormat="1" ht="50.25" customHeight="1" thickBot="1">
      <c r="A19" s="155" t="s">
        <v>354</v>
      </c>
      <c r="B19" s="452"/>
      <c r="C19" s="352"/>
      <c r="D19" s="352"/>
      <c r="E19" s="352">
        <v>7200</v>
      </c>
      <c r="F19" s="352">
        <v>0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3"/>
    </row>
    <row r="20" spans="1:58" s="141" customFormat="1" ht="32.25" thickBot="1">
      <c r="A20" s="155" t="s">
        <v>76</v>
      </c>
      <c r="B20" s="453"/>
      <c r="C20" s="352"/>
      <c r="D20" s="352"/>
      <c r="E20" s="352">
        <v>5347</v>
      </c>
      <c r="F20" s="352">
        <v>3497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3"/>
    </row>
    <row r="21" spans="1:58" s="61" customFormat="1" ht="32.25" thickBot="1">
      <c r="A21" s="155" t="s">
        <v>84</v>
      </c>
      <c r="B21" s="453"/>
      <c r="C21" s="351"/>
      <c r="D21" s="351">
        <v>2900</v>
      </c>
      <c r="E21" s="352">
        <f>SUM(B23:B24)</f>
        <v>198646</v>
      </c>
      <c r="F21" s="351">
        <v>191159</v>
      </c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8"/>
    </row>
    <row r="22" spans="1:58" s="61" customFormat="1" ht="16.5" thickBot="1">
      <c r="A22" s="156" t="s">
        <v>193</v>
      </c>
      <c r="B22" s="452"/>
      <c r="C22" s="351"/>
      <c r="D22" s="351"/>
      <c r="E22" s="352"/>
      <c r="F22" s="351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8"/>
    </row>
    <row r="23" spans="1:58" s="61" customFormat="1" ht="16.5" thickBot="1">
      <c r="A23" s="156" t="s">
        <v>310</v>
      </c>
      <c r="B23" s="452">
        <v>139110</v>
      </c>
      <c r="C23" s="351"/>
      <c r="D23" s="351"/>
      <c r="E23" s="352"/>
      <c r="F23" s="351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8"/>
    </row>
    <row r="24" spans="1:58" s="61" customFormat="1" ht="16.5" thickBot="1">
      <c r="A24" s="156" t="s">
        <v>311</v>
      </c>
      <c r="B24" s="452">
        <v>59536</v>
      </c>
      <c r="C24" s="351"/>
      <c r="D24" s="351"/>
      <c r="E24" s="352"/>
      <c r="F24" s="351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8"/>
    </row>
    <row r="25" spans="1:58" s="61" customFormat="1" ht="32.25" thickBot="1">
      <c r="A25" s="155" t="s">
        <v>226</v>
      </c>
      <c r="B25" s="453"/>
      <c r="C25" s="351"/>
      <c r="D25" s="351"/>
      <c r="E25" s="351">
        <v>123599</v>
      </c>
      <c r="F25" s="351">
        <v>125304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8"/>
    </row>
    <row r="26" spans="1:58" s="61" customFormat="1" ht="16.5" thickBot="1">
      <c r="A26" s="156" t="s">
        <v>193</v>
      </c>
      <c r="B26" s="452"/>
      <c r="C26" s="351"/>
      <c r="D26" s="351"/>
      <c r="E26" s="352"/>
      <c r="F26" s="351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8"/>
    </row>
    <row r="27" spans="1:58" s="61" customFormat="1" ht="16.5" thickBot="1">
      <c r="A27" s="156" t="s">
        <v>310</v>
      </c>
      <c r="B27" s="452">
        <v>122522</v>
      </c>
      <c r="C27" s="351"/>
      <c r="D27" s="351"/>
      <c r="E27" s="352"/>
      <c r="F27" s="351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8"/>
    </row>
    <row r="28" spans="1:58" s="61" customFormat="1" ht="16.5" thickBot="1">
      <c r="A28" s="156" t="s">
        <v>314</v>
      </c>
      <c r="B28" s="452">
        <v>2216</v>
      </c>
      <c r="C28" s="351"/>
      <c r="D28" s="351"/>
      <c r="E28" s="352"/>
      <c r="F28" s="351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8"/>
    </row>
    <row r="29" spans="1:58" s="61" customFormat="1" ht="32.25" thickBot="1">
      <c r="A29" s="156" t="s">
        <v>312</v>
      </c>
      <c r="B29" s="452">
        <v>445</v>
      </c>
      <c r="C29" s="351"/>
      <c r="D29" s="351"/>
      <c r="E29" s="352"/>
      <c r="F29" s="351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8"/>
    </row>
    <row r="30" spans="1:58" s="61" customFormat="1" ht="26.25" customHeight="1" thickBot="1">
      <c r="A30" s="156" t="s">
        <v>437</v>
      </c>
      <c r="B30" s="452">
        <v>457</v>
      </c>
      <c r="C30" s="351"/>
      <c r="D30" s="351"/>
      <c r="E30" s="352"/>
      <c r="F30" s="351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8"/>
    </row>
    <row r="31" spans="1:58" s="61" customFormat="1" ht="32.25" thickBot="1">
      <c r="A31" s="153" t="s">
        <v>227</v>
      </c>
      <c r="B31" s="454"/>
      <c r="C31" s="351"/>
      <c r="D31" s="351"/>
      <c r="E31" s="351">
        <v>407658</v>
      </c>
      <c r="F31" s="351">
        <v>367392</v>
      </c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8"/>
    </row>
    <row r="32" spans="1:58" s="61" customFormat="1" ht="16.5" thickBot="1">
      <c r="A32" s="156" t="s">
        <v>193</v>
      </c>
      <c r="B32" s="452"/>
      <c r="C32" s="351"/>
      <c r="D32" s="351"/>
      <c r="E32" s="351"/>
      <c r="F32" s="351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8"/>
    </row>
    <row r="33" spans="1:58" s="61" customFormat="1" ht="16.5" thickBot="1">
      <c r="A33" s="156" t="s">
        <v>310</v>
      </c>
      <c r="B33" s="452">
        <v>339180</v>
      </c>
      <c r="C33" s="351"/>
      <c r="D33" s="351"/>
      <c r="E33" s="351"/>
      <c r="F33" s="351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8"/>
    </row>
    <row r="34" spans="1:58" s="61" customFormat="1" ht="16.5" thickBot="1">
      <c r="A34" s="156" t="s">
        <v>422</v>
      </c>
      <c r="B34" s="452">
        <v>51303</v>
      </c>
      <c r="C34" s="351"/>
      <c r="D34" s="351"/>
      <c r="E34" s="351"/>
      <c r="F34" s="351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8"/>
    </row>
    <row r="35" spans="1:58" s="61" customFormat="1" ht="36" customHeight="1" thickBot="1">
      <c r="A35" s="156" t="s">
        <v>313</v>
      </c>
      <c r="B35" s="452">
        <v>17226</v>
      </c>
      <c r="C35" s="351"/>
      <c r="D35" s="351"/>
      <c r="E35" s="351"/>
      <c r="F35" s="351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8"/>
    </row>
    <row r="36" spans="1:58" s="59" customFormat="1" ht="32.25" thickBot="1">
      <c r="A36" s="153" t="s">
        <v>228</v>
      </c>
      <c r="B36" s="454"/>
      <c r="C36" s="351">
        <v>49998</v>
      </c>
      <c r="D36" s="351">
        <v>45828</v>
      </c>
      <c r="E36" s="352"/>
      <c r="F36" s="351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40"/>
    </row>
    <row r="37" spans="1:58" s="59" customFormat="1" ht="25.5" customHeight="1" thickBot="1">
      <c r="A37" s="153" t="s">
        <v>303</v>
      </c>
      <c r="B37" s="454"/>
      <c r="C37" s="351"/>
      <c r="D37" s="351"/>
      <c r="E37" s="351">
        <v>25417</v>
      </c>
      <c r="F37" s="351">
        <v>12166</v>
      </c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40"/>
    </row>
    <row r="38" spans="1:58" s="61" customFormat="1" ht="25.5" customHeight="1" thickBot="1">
      <c r="A38" s="154" t="s">
        <v>193</v>
      </c>
      <c r="B38" s="455"/>
      <c r="C38" s="351"/>
      <c r="D38" s="351"/>
      <c r="E38" s="351"/>
      <c r="F38" s="351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8"/>
    </row>
    <row r="39" spans="1:58" s="61" customFormat="1" ht="25.5" customHeight="1" thickBot="1">
      <c r="A39" s="154" t="s">
        <v>304</v>
      </c>
      <c r="B39" s="455">
        <v>0</v>
      </c>
      <c r="C39" s="351"/>
      <c r="D39" s="351"/>
      <c r="E39" s="351"/>
      <c r="F39" s="351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8"/>
    </row>
    <row r="40" spans="1:58" s="61" customFormat="1" ht="38.25" customHeight="1" thickBot="1">
      <c r="A40" s="154" t="s">
        <v>305</v>
      </c>
      <c r="B40" s="455">
        <v>12166</v>
      </c>
      <c r="C40" s="351"/>
      <c r="D40" s="351"/>
      <c r="E40" s="351"/>
      <c r="F40" s="351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8"/>
    </row>
    <row r="41" spans="1:58" s="59" customFormat="1" ht="25.5" customHeight="1" thickBot="1">
      <c r="A41" s="153" t="s">
        <v>229</v>
      </c>
      <c r="B41" s="454"/>
      <c r="C41" s="351">
        <v>3000</v>
      </c>
      <c r="D41" s="351">
        <v>0</v>
      </c>
      <c r="E41" s="351"/>
      <c r="F41" s="351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40"/>
    </row>
    <row r="42" spans="1:58" s="141" customFormat="1" ht="32.25" thickBot="1">
      <c r="A42" s="156" t="s">
        <v>230</v>
      </c>
      <c r="B42" s="452">
        <v>3000</v>
      </c>
      <c r="C42" s="352"/>
      <c r="D42" s="352"/>
      <c r="E42" s="352"/>
      <c r="F42" s="35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3"/>
    </row>
    <row r="43" spans="1:58" s="141" customFormat="1" ht="38.25" thickBot="1">
      <c r="A43" s="386" t="s">
        <v>430</v>
      </c>
      <c r="B43" s="452"/>
      <c r="C43" s="352"/>
      <c r="D43" s="352"/>
      <c r="E43" s="352"/>
      <c r="F43" s="352">
        <v>1580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3"/>
    </row>
    <row r="44" spans="1:58" s="141" customFormat="1" ht="49.5" customHeight="1" thickBot="1">
      <c r="A44" s="470" t="s">
        <v>459</v>
      </c>
      <c r="B44" s="452"/>
      <c r="C44" s="352"/>
      <c r="D44" s="352"/>
      <c r="E44" s="352"/>
      <c r="F44" s="352">
        <v>9500</v>
      </c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3"/>
    </row>
    <row r="45" spans="1:58" s="141" customFormat="1" ht="35.25" customHeight="1" thickBot="1">
      <c r="A45" s="155" t="s">
        <v>318</v>
      </c>
      <c r="B45" s="452"/>
      <c r="C45" s="352">
        <v>1000</v>
      </c>
      <c r="D45" s="352">
        <v>1000</v>
      </c>
      <c r="E45" s="352"/>
      <c r="F45" s="35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3"/>
    </row>
    <row r="46" spans="1:58" s="141" customFormat="1" ht="46.5" customHeight="1" thickBot="1">
      <c r="A46" s="386" t="s">
        <v>431</v>
      </c>
      <c r="B46" s="452"/>
      <c r="C46" s="352"/>
      <c r="D46" s="352">
        <v>21392</v>
      </c>
      <c r="E46" s="352"/>
      <c r="F46" s="35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3"/>
    </row>
    <row r="47" spans="1:58" s="141" customFormat="1" ht="46.5" customHeight="1" thickBot="1">
      <c r="A47" s="386" t="s">
        <v>434</v>
      </c>
      <c r="B47" s="452"/>
      <c r="C47" s="352"/>
      <c r="D47" s="352">
        <v>9747</v>
      </c>
      <c r="E47" s="352"/>
      <c r="F47" s="35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3"/>
    </row>
    <row r="48" spans="1:58" s="141" customFormat="1" ht="35.25" customHeight="1" thickBot="1">
      <c r="A48" s="386" t="s">
        <v>432</v>
      </c>
      <c r="B48" s="452"/>
      <c r="C48" s="352"/>
      <c r="D48" s="352"/>
      <c r="E48" s="352"/>
      <c r="F48" s="352">
        <v>1500</v>
      </c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3"/>
    </row>
    <row r="49" spans="1:58" s="141" customFormat="1" ht="65.25" customHeight="1" thickBot="1">
      <c r="A49" s="443" t="s">
        <v>455</v>
      </c>
      <c r="B49" s="452"/>
      <c r="C49" s="352"/>
      <c r="D49" s="352">
        <v>824</v>
      </c>
      <c r="E49" s="352"/>
      <c r="F49" s="35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3"/>
    </row>
    <row r="50" spans="1:58" s="141" customFormat="1" ht="35.25" customHeight="1" thickBot="1">
      <c r="A50" s="443" t="s">
        <v>457</v>
      </c>
      <c r="B50" s="452"/>
      <c r="C50" s="352"/>
      <c r="D50" s="352">
        <v>287</v>
      </c>
      <c r="E50" s="352"/>
      <c r="F50" s="35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3"/>
    </row>
    <row r="51" spans="1:58" s="141" customFormat="1" ht="67.5" customHeight="1" thickBot="1">
      <c r="A51" s="443" t="s">
        <v>458</v>
      </c>
      <c r="B51" s="452"/>
      <c r="C51" s="352"/>
      <c r="D51" s="352">
        <v>1000</v>
      </c>
      <c r="E51" s="352"/>
      <c r="F51" s="35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3"/>
    </row>
    <row r="52" spans="1:58" s="141" customFormat="1" ht="29.25" customHeight="1" thickBot="1">
      <c r="A52" s="388" t="s">
        <v>263</v>
      </c>
      <c r="B52" s="452"/>
      <c r="C52" s="352"/>
      <c r="D52" s="352">
        <v>127</v>
      </c>
      <c r="E52" s="352"/>
      <c r="F52" s="35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3"/>
    </row>
    <row r="53" spans="1:58" s="141" customFormat="1" ht="42.75" customHeight="1" thickBot="1">
      <c r="A53" s="451" t="s">
        <v>417</v>
      </c>
      <c r="B53" s="456"/>
      <c r="C53" s="412"/>
      <c r="D53" s="412">
        <v>11200</v>
      </c>
      <c r="E53" s="412"/>
      <c r="F53" s="412">
        <v>3934</v>
      </c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3"/>
    </row>
    <row r="54" spans="1:58" s="159" customFormat="1" ht="31.5" customHeight="1" thickBot="1">
      <c r="A54" s="226" t="s">
        <v>27</v>
      </c>
      <c r="B54" s="353"/>
      <c r="C54" s="354">
        <f>SUM(C13:C45)</f>
        <v>54248</v>
      </c>
      <c r="D54" s="354">
        <f>SUM(D12:D53)</f>
        <v>95825</v>
      </c>
      <c r="E54" s="354">
        <f>SUM(E13:E45)</f>
        <v>905935</v>
      </c>
      <c r="F54" s="354">
        <f>SUM(F13:F53)</f>
        <v>854100</v>
      </c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8"/>
    </row>
    <row r="55" spans="1:5" s="137" customFormat="1" ht="93" customHeight="1" thickBot="1">
      <c r="A55" s="147"/>
      <c r="B55" s="147"/>
      <c r="C55" s="149"/>
      <c r="D55" s="149"/>
      <c r="E55" s="149"/>
    </row>
    <row r="56" spans="1:5" ht="15.75" thickBot="1">
      <c r="A56" s="227"/>
      <c r="B56" s="227"/>
      <c r="C56" s="228"/>
      <c r="D56" s="228"/>
      <c r="E56" s="228"/>
    </row>
    <row r="57" spans="1:5" ht="15.75" thickBot="1">
      <c r="A57" s="227"/>
      <c r="B57" s="227"/>
      <c r="C57" s="228"/>
      <c r="D57" s="228"/>
      <c r="E57" s="228"/>
    </row>
    <row r="58" spans="1:5" ht="15.75" thickBot="1">
      <c r="A58" s="227"/>
      <c r="B58" s="227"/>
      <c r="C58" s="228"/>
      <c r="D58" s="228"/>
      <c r="E58" s="228"/>
    </row>
    <row r="59" spans="1:5" ht="15.75" thickBot="1">
      <c r="A59" s="227"/>
      <c r="B59" s="227"/>
      <c r="C59" s="228"/>
      <c r="D59" s="228"/>
      <c r="E59" s="228"/>
    </row>
    <row r="60" spans="1:5" ht="15.75" thickBot="1">
      <c r="A60" s="227"/>
      <c r="B60" s="227"/>
      <c r="C60" s="228"/>
      <c r="D60" s="228"/>
      <c r="E60" s="228"/>
    </row>
    <row r="61" spans="1:5" ht="15.75" thickBot="1">
      <c r="A61" s="227"/>
      <c r="B61" s="227"/>
      <c r="C61" s="228"/>
      <c r="D61" s="228"/>
      <c r="E61" s="228"/>
    </row>
    <row r="62" spans="1:5" ht="15.75" thickBot="1">
      <c r="A62" s="227"/>
      <c r="B62" s="227"/>
      <c r="C62" s="228"/>
      <c r="D62" s="228"/>
      <c r="E62" s="228"/>
    </row>
    <row r="63" spans="1:5" ht="15.75" thickBot="1">
      <c r="A63" s="227"/>
      <c r="B63" s="227"/>
      <c r="C63" s="228"/>
      <c r="D63" s="228"/>
      <c r="E63" s="228"/>
    </row>
    <row r="64" spans="1:5" ht="15.75" thickBot="1">
      <c r="A64" s="227"/>
      <c r="B64" s="227"/>
      <c r="C64" s="228"/>
      <c r="D64" s="228"/>
      <c r="E64" s="228"/>
    </row>
    <row r="65" spans="1:5" ht="15.75" thickBot="1">
      <c r="A65" s="227"/>
      <c r="B65" s="227"/>
      <c r="C65" s="228"/>
      <c r="D65" s="228"/>
      <c r="E65" s="228"/>
    </row>
    <row r="66" spans="1:5" ht="15.75" thickBot="1">
      <c r="A66" s="227"/>
      <c r="B66" s="227"/>
      <c r="C66" s="228"/>
      <c r="D66" s="228"/>
      <c r="E66" s="228"/>
    </row>
    <row r="67" spans="1:5" ht="15.75" thickBot="1">
      <c r="A67" s="227"/>
      <c r="B67" s="227"/>
      <c r="C67" s="228"/>
      <c r="D67" s="228"/>
      <c r="E67" s="228"/>
    </row>
    <row r="68" spans="1:5" ht="15.75" thickBot="1">
      <c r="A68" s="227"/>
      <c r="B68" s="227"/>
      <c r="C68" s="228"/>
      <c r="D68" s="228"/>
      <c r="E68" s="228"/>
    </row>
    <row r="69" spans="1:5" ht="15.75" thickBot="1">
      <c r="A69" s="227"/>
      <c r="B69" s="227"/>
      <c r="C69" s="228"/>
      <c r="D69" s="228"/>
      <c r="E69" s="228"/>
    </row>
    <row r="70" spans="1:5" ht="15.75" thickBot="1">
      <c r="A70" s="227"/>
      <c r="B70" s="227"/>
      <c r="C70" s="228"/>
      <c r="D70" s="228"/>
      <c r="E70" s="228"/>
    </row>
    <row r="71" spans="1:5" ht="15.75" thickBot="1">
      <c r="A71" s="227"/>
      <c r="B71" s="227"/>
      <c r="C71" s="228"/>
      <c r="D71" s="228"/>
      <c r="E71" s="228"/>
    </row>
    <row r="72" spans="1:5" ht="15.75" thickBot="1">
      <c r="A72" s="227"/>
      <c r="B72" s="227"/>
      <c r="C72" s="228"/>
      <c r="D72" s="228"/>
      <c r="E72" s="228"/>
    </row>
    <row r="73" spans="1:5" ht="15.75" thickBot="1">
      <c r="A73" s="227"/>
      <c r="B73" s="227"/>
      <c r="C73" s="228"/>
      <c r="D73" s="228"/>
      <c r="E73" s="228"/>
    </row>
    <row r="74" spans="1:5" ht="15.75" thickBot="1">
      <c r="A74" s="227"/>
      <c r="B74" s="227"/>
      <c r="C74" s="228"/>
      <c r="D74" s="228"/>
      <c r="E74" s="228"/>
    </row>
    <row r="75" spans="1:5" ht="15.75" thickBot="1">
      <c r="A75" s="227"/>
      <c r="B75" s="227"/>
      <c r="C75" s="228"/>
      <c r="D75" s="228"/>
      <c r="E75" s="228"/>
    </row>
    <row r="76" spans="1:5" ht="15.75" thickBot="1">
      <c r="A76" s="227"/>
      <c r="B76" s="227"/>
      <c r="C76" s="228"/>
      <c r="D76" s="228"/>
      <c r="E76" s="228"/>
    </row>
    <row r="77" spans="1:5" ht="15.75" thickBot="1">
      <c r="A77" s="227"/>
      <c r="B77" s="227"/>
      <c r="C77" s="228"/>
      <c r="D77" s="228"/>
      <c r="E77" s="228"/>
    </row>
    <row r="78" spans="1:5" ht="15.75" thickBot="1">
      <c r="A78" s="227"/>
      <c r="B78" s="227"/>
      <c r="C78" s="228"/>
      <c r="D78" s="228"/>
      <c r="E78" s="228"/>
    </row>
    <row r="79" spans="1:5" ht="15.75" thickBot="1">
      <c r="A79" s="227"/>
      <c r="B79" s="227"/>
      <c r="C79" s="228"/>
      <c r="D79" s="228"/>
      <c r="E79" s="228"/>
    </row>
    <row r="80" spans="1:5" ht="15.75" thickBot="1">
      <c r="A80" s="227"/>
      <c r="B80" s="227"/>
      <c r="C80" s="228"/>
      <c r="D80" s="228"/>
      <c r="E80" s="228"/>
    </row>
    <row r="81" spans="1:5" ht="15.75" thickBot="1">
      <c r="A81" s="227"/>
      <c r="B81" s="227"/>
      <c r="C81" s="228"/>
      <c r="D81" s="228"/>
      <c r="E81" s="228"/>
    </row>
    <row r="82" spans="1:5" ht="15.75" thickBot="1">
      <c r="A82" s="227"/>
      <c r="B82" s="227"/>
      <c r="C82" s="228"/>
      <c r="D82" s="228"/>
      <c r="E82" s="228"/>
    </row>
    <row r="83" spans="1:5" ht="15.75" thickBot="1">
      <c r="A83" s="227"/>
      <c r="B83" s="227"/>
      <c r="C83" s="228"/>
      <c r="D83" s="228"/>
      <c r="E83" s="228"/>
    </row>
    <row r="84" spans="1:5" ht="15.75" thickBot="1">
      <c r="A84" s="227"/>
      <c r="B84" s="227"/>
      <c r="C84" s="228"/>
      <c r="D84" s="228"/>
      <c r="E84" s="228"/>
    </row>
    <row r="85" spans="1:5" ht="15.75" thickBot="1">
      <c r="A85" s="227"/>
      <c r="B85" s="227"/>
      <c r="C85" s="228"/>
      <c r="D85" s="228"/>
      <c r="E85" s="228"/>
    </row>
    <row r="86" spans="1:5" ht="15.75" thickBot="1">
      <c r="A86" s="227"/>
      <c r="B86" s="227"/>
      <c r="C86" s="228"/>
      <c r="D86" s="228"/>
      <c r="E86" s="228"/>
    </row>
    <row r="87" spans="1:5" ht="15.75" thickBot="1">
      <c r="A87" s="227"/>
      <c r="B87" s="227"/>
      <c r="C87" s="228"/>
      <c r="D87" s="228"/>
      <c r="E87" s="228"/>
    </row>
    <row r="88" spans="1:5" ht="15.75" thickBot="1">
      <c r="A88" s="227"/>
      <c r="B88" s="227"/>
      <c r="C88" s="228"/>
      <c r="D88" s="228"/>
      <c r="E88" s="228"/>
    </row>
    <row r="89" spans="1:5" ht="15.75" thickBot="1">
      <c r="A89" s="227"/>
      <c r="B89" s="227"/>
      <c r="C89" s="228"/>
      <c r="D89" s="228"/>
      <c r="E89" s="228"/>
    </row>
    <row r="90" spans="1:5" ht="15.75" thickBot="1">
      <c r="A90" s="227"/>
      <c r="B90" s="227"/>
      <c r="C90" s="228"/>
      <c r="D90" s="228"/>
      <c r="E90" s="228"/>
    </row>
    <row r="91" spans="1:5" ht="15.75" thickBot="1">
      <c r="A91" s="227"/>
      <c r="B91" s="227"/>
      <c r="C91" s="228"/>
      <c r="D91" s="228"/>
      <c r="E91" s="228"/>
    </row>
    <row r="92" spans="1:5" ht="15.75" thickBot="1">
      <c r="A92" s="227"/>
      <c r="B92" s="227"/>
      <c r="C92" s="228"/>
      <c r="D92" s="228"/>
      <c r="E92" s="228"/>
    </row>
    <row r="93" spans="1:5" ht="15.75" thickBot="1">
      <c r="A93" s="227"/>
      <c r="B93" s="227"/>
      <c r="C93" s="228"/>
      <c r="D93" s="228"/>
      <c r="E93" s="228"/>
    </row>
    <row r="94" spans="1:5" ht="15.75" thickBot="1">
      <c r="A94" s="227"/>
      <c r="B94" s="227"/>
      <c r="C94" s="228"/>
      <c r="D94" s="228"/>
      <c r="E94" s="228"/>
    </row>
    <row r="95" spans="1:5" ht="15.75" thickBot="1">
      <c r="A95" s="227"/>
      <c r="B95" s="227"/>
      <c r="C95" s="228"/>
      <c r="D95" s="228"/>
      <c r="E95" s="228"/>
    </row>
    <row r="96" spans="1:5" ht="15.75" thickBot="1">
      <c r="A96" s="227"/>
      <c r="B96" s="227"/>
      <c r="C96" s="228"/>
      <c r="D96" s="228"/>
      <c r="E96" s="228"/>
    </row>
    <row r="97" spans="1:5" ht="15.75" thickBot="1">
      <c r="A97" s="227"/>
      <c r="B97" s="227"/>
      <c r="C97" s="228"/>
      <c r="D97" s="228"/>
      <c r="E97" s="228"/>
    </row>
    <row r="98" spans="1:5" ht="15.75" thickBot="1">
      <c r="A98" s="227"/>
      <c r="B98" s="227"/>
      <c r="C98" s="228"/>
      <c r="D98" s="228"/>
      <c r="E98" s="228"/>
    </row>
    <row r="99" spans="1:5" ht="15.75" thickBot="1">
      <c r="A99" s="227"/>
      <c r="B99" s="227"/>
      <c r="C99" s="228"/>
      <c r="D99" s="228"/>
      <c r="E99" s="228"/>
    </row>
    <row r="100" spans="1:5" ht="15.75" thickBot="1">
      <c r="A100" s="227"/>
      <c r="B100" s="227"/>
      <c r="C100" s="228"/>
      <c r="D100" s="228"/>
      <c r="E100" s="228"/>
    </row>
    <row r="101" spans="1:5" ht="15.75" thickBot="1">
      <c r="A101" s="227"/>
      <c r="B101" s="227"/>
      <c r="C101" s="228"/>
      <c r="D101" s="228"/>
      <c r="E101" s="228"/>
    </row>
    <row r="102" spans="1:5" ht="15.75" thickBot="1">
      <c r="A102" s="227"/>
      <c r="B102" s="227"/>
      <c r="C102" s="228"/>
      <c r="D102" s="228"/>
      <c r="E102" s="228"/>
    </row>
    <row r="103" spans="1:5" ht="15.75" thickBot="1">
      <c r="A103" s="227"/>
      <c r="B103" s="227"/>
      <c r="C103" s="228"/>
      <c r="D103" s="228"/>
      <c r="E103" s="228"/>
    </row>
    <row r="104" spans="1:5" ht="15.75" thickBot="1">
      <c r="A104" s="227"/>
      <c r="B104" s="227"/>
      <c r="C104" s="228"/>
      <c r="D104" s="228"/>
      <c r="E104" s="228"/>
    </row>
    <row r="105" spans="1:5" ht="15.75" thickBot="1">
      <c r="A105" s="227"/>
      <c r="B105" s="227"/>
      <c r="C105" s="228"/>
      <c r="D105" s="228"/>
      <c r="E105" s="228"/>
    </row>
    <row r="106" spans="1:5" ht="15.75" thickBot="1">
      <c r="A106" s="227"/>
      <c r="B106" s="227"/>
      <c r="C106" s="228"/>
      <c r="D106" s="228"/>
      <c r="E106" s="228"/>
    </row>
    <row r="107" spans="1:5" ht="15.75" thickBot="1">
      <c r="A107" s="227"/>
      <c r="B107" s="227"/>
      <c r="C107" s="228"/>
      <c r="D107" s="228"/>
      <c r="E107" s="228"/>
    </row>
    <row r="108" spans="1:5" ht="15.75" thickBot="1">
      <c r="A108" s="227"/>
      <c r="B108" s="227"/>
      <c r="C108" s="228"/>
      <c r="D108" s="228"/>
      <c r="E108" s="228"/>
    </row>
    <row r="109" spans="1:5" ht="15.75" thickBot="1">
      <c r="A109" s="227"/>
      <c r="B109" s="227"/>
      <c r="C109" s="228"/>
      <c r="D109" s="228"/>
      <c r="E109" s="228"/>
    </row>
    <row r="110" spans="1:5" ht="15.75" thickBot="1">
      <c r="A110" s="227"/>
      <c r="B110" s="227"/>
      <c r="C110" s="228"/>
      <c r="D110" s="228"/>
      <c r="E110" s="228"/>
    </row>
    <row r="111" spans="1:5" ht="15.75" thickBot="1">
      <c r="A111" s="227"/>
      <c r="B111" s="227"/>
      <c r="C111" s="228"/>
      <c r="D111" s="228"/>
      <c r="E111" s="228"/>
    </row>
    <row r="112" spans="1:5" ht="15.75" thickBot="1">
      <c r="A112" s="227"/>
      <c r="B112" s="227"/>
      <c r="C112" s="228"/>
      <c r="D112" s="228"/>
      <c r="E112" s="228"/>
    </row>
    <row r="113" spans="1:5" ht="15.75" thickBot="1">
      <c r="A113" s="227"/>
      <c r="B113" s="227"/>
      <c r="C113" s="228"/>
      <c r="D113" s="228"/>
      <c r="E113" s="228"/>
    </row>
    <row r="114" spans="1:5" ht="15.75" thickBot="1">
      <c r="A114" s="227"/>
      <c r="B114" s="227"/>
      <c r="C114" s="228"/>
      <c r="D114" s="228"/>
      <c r="E114" s="228"/>
    </row>
    <row r="115" spans="1:5" ht="15.75" thickBot="1">
      <c r="A115" s="227"/>
      <c r="B115" s="227"/>
      <c r="C115" s="228"/>
      <c r="D115" s="228"/>
      <c r="E115" s="228"/>
    </row>
    <row r="116" spans="1:5" ht="15.75" thickBot="1">
      <c r="A116" s="227"/>
      <c r="B116" s="227"/>
      <c r="C116" s="228"/>
      <c r="D116" s="228"/>
      <c r="E116" s="228"/>
    </row>
    <row r="117" spans="1:5" ht="15.75" thickBot="1">
      <c r="A117" s="227"/>
      <c r="B117" s="227"/>
      <c r="C117" s="228"/>
      <c r="D117" s="228"/>
      <c r="E117" s="228"/>
    </row>
    <row r="118" spans="1:5" ht="15.75" thickBot="1">
      <c r="A118" s="227"/>
      <c r="B118" s="227"/>
      <c r="C118" s="228"/>
      <c r="D118" s="228"/>
      <c r="E118" s="228"/>
    </row>
    <row r="119" spans="1:5" ht="15.75" thickBot="1">
      <c r="A119" s="227"/>
      <c r="B119" s="227"/>
      <c r="C119" s="228"/>
      <c r="D119" s="228"/>
      <c r="E119" s="228"/>
    </row>
    <row r="120" spans="1:5" ht="15.75" thickBot="1">
      <c r="A120" s="227"/>
      <c r="B120" s="227"/>
      <c r="C120" s="228"/>
      <c r="D120" s="228"/>
      <c r="E120" s="228"/>
    </row>
    <row r="121" spans="1:5" ht="15.75" thickBot="1">
      <c r="A121" s="227"/>
      <c r="B121" s="227"/>
      <c r="C121" s="228"/>
      <c r="D121" s="228"/>
      <c r="E121" s="228"/>
    </row>
    <row r="122" spans="1:5" ht="15.75" thickBot="1">
      <c r="A122" s="227"/>
      <c r="B122" s="227"/>
      <c r="C122" s="228"/>
      <c r="D122" s="228"/>
      <c r="E122" s="228"/>
    </row>
    <row r="123" spans="1:5" ht="15.75" thickBot="1">
      <c r="A123" s="227"/>
      <c r="B123" s="227"/>
      <c r="C123" s="228"/>
      <c r="D123" s="228"/>
      <c r="E123" s="228"/>
    </row>
    <row r="124" spans="1:5" ht="15.75" thickBot="1">
      <c r="A124" s="227"/>
      <c r="B124" s="227"/>
      <c r="C124" s="228"/>
      <c r="D124" s="228"/>
      <c r="E124" s="228"/>
    </row>
    <row r="125" spans="1:5" ht="15.75" thickBot="1">
      <c r="A125" s="227"/>
      <c r="B125" s="227"/>
      <c r="C125" s="228"/>
      <c r="D125" s="228"/>
      <c r="E125" s="228"/>
    </row>
    <row r="126" spans="1:5" ht="15.75" thickBot="1">
      <c r="A126" s="227"/>
      <c r="B126" s="227"/>
      <c r="C126" s="228"/>
      <c r="D126" s="228"/>
      <c r="E126" s="228"/>
    </row>
    <row r="127" spans="1:5" ht="15.75" thickBot="1">
      <c r="A127" s="227"/>
      <c r="B127" s="227"/>
      <c r="C127" s="228"/>
      <c r="D127" s="228"/>
      <c r="E127" s="228"/>
    </row>
    <row r="128" spans="1:5" ht="15.75" thickBot="1">
      <c r="A128" s="227"/>
      <c r="B128" s="227"/>
      <c r="C128" s="228"/>
      <c r="D128" s="228"/>
      <c r="E128" s="228"/>
    </row>
    <row r="129" spans="1:5" ht="15.75" thickBot="1">
      <c r="A129" s="227"/>
      <c r="B129" s="227"/>
      <c r="C129" s="228"/>
      <c r="D129" s="228"/>
      <c r="E129" s="228"/>
    </row>
    <row r="130" spans="1:5" ht="13.5" thickBot="1">
      <c r="A130" s="130"/>
      <c r="B130" s="130"/>
      <c r="C130" s="25"/>
      <c r="D130" s="25"/>
      <c r="E130" s="25"/>
    </row>
    <row r="131" spans="1:5" ht="13.5" thickBot="1">
      <c r="A131" s="130"/>
      <c r="B131" s="130"/>
      <c r="C131" s="25"/>
      <c r="D131" s="25"/>
      <c r="E131" s="25"/>
    </row>
    <row r="132" spans="1:5" ht="13.5" thickBot="1">
      <c r="A132" s="130"/>
      <c r="B132" s="130"/>
      <c r="C132" s="25"/>
      <c r="D132" s="25"/>
      <c r="E132" s="25"/>
    </row>
    <row r="133" spans="1:5" ht="13.5" thickBot="1">
      <c r="A133" s="130"/>
      <c r="B133" s="130"/>
      <c r="C133" s="25"/>
      <c r="D133" s="25"/>
      <c r="E133" s="25"/>
    </row>
    <row r="134" spans="1:5" ht="13.5" thickBot="1">
      <c r="A134" s="130"/>
      <c r="B134" s="130"/>
      <c r="C134" s="25"/>
      <c r="D134" s="25"/>
      <c r="E134" s="25"/>
    </row>
    <row r="135" spans="1:5" ht="13.5" thickBot="1">
      <c r="A135" s="130"/>
      <c r="B135" s="130"/>
      <c r="C135" s="25"/>
      <c r="D135" s="25"/>
      <c r="E135" s="25"/>
    </row>
    <row r="136" spans="1:5" ht="13.5" thickBot="1">
      <c r="A136" s="130"/>
      <c r="B136" s="130"/>
      <c r="C136" s="25"/>
      <c r="D136" s="25"/>
      <c r="E136" s="25"/>
    </row>
    <row r="137" spans="1:5" ht="13.5" thickBot="1">
      <c r="A137" s="130"/>
      <c r="B137" s="130"/>
      <c r="C137" s="25"/>
      <c r="D137" s="25"/>
      <c r="E137" s="25"/>
    </row>
    <row r="138" spans="1:5" ht="13.5" thickBot="1">
      <c r="A138" s="130"/>
      <c r="B138" s="130"/>
      <c r="C138" s="25"/>
      <c r="D138" s="25"/>
      <c r="E138" s="25"/>
    </row>
    <row r="139" spans="1:5" ht="13.5" thickBot="1">
      <c r="A139" s="130"/>
      <c r="B139" s="130"/>
      <c r="C139" s="25"/>
      <c r="D139" s="25"/>
      <c r="E139" s="25"/>
    </row>
    <row r="140" spans="1:5" ht="13.5" thickBot="1">
      <c r="A140" s="130"/>
      <c r="B140" s="130"/>
      <c r="C140" s="25"/>
      <c r="D140" s="25"/>
      <c r="E140" s="25"/>
    </row>
    <row r="141" spans="1:5" ht="13.5" thickBot="1">
      <c r="A141" s="130"/>
      <c r="B141" s="130"/>
      <c r="C141" s="25"/>
      <c r="D141" s="25"/>
      <c r="E141" s="25"/>
    </row>
    <row r="142" spans="1:5" ht="13.5" thickBot="1">
      <c r="A142" s="130"/>
      <c r="B142" s="130"/>
      <c r="C142" s="25"/>
      <c r="D142" s="25"/>
      <c r="E142" s="25"/>
    </row>
    <row r="143" spans="1:5" ht="13.5" thickBot="1">
      <c r="A143" s="130"/>
      <c r="B143" s="130"/>
      <c r="C143" s="25"/>
      <c r="D143" s="25"/>
      <c r="E143" s="25"/>
    </row>
    <row r="144" spans="1:5" ht="13.5" thickBot="1">
      <c r="A144" s="130"/>
      <c r="B144" s="130"/>
      <c r="C144" s="25"/>
      <c r="D144" s="25"/>
      <c r="E144" s="25"/>
    </row>
    <row r="145" spans="1:5" ht="13.5" thickBot="1">
      <c r="A145" s="130"/>
      <c r="B145" s="130"/>
      <c r="C145" s="25"/>
      <c r="D145" s="25"/>
      <c r="E145" s="25"/>
    </row>
    <row r="146" spans="1:5" ht="13.5" thickBot="1">
      <c r="A146" s="130"/>
      <c r="B146" s="130"/>
      <c r="C146" s="25"/>
      <c r="D146" s="25"/>
      <c r="E146" s="25"/>
    </row>
    <row r="147" spans="1:5" ht="13.5" thickBot="1">
      <c r="A147" s="130"/>
      <c r="B147" s="130"/>
      <c r="C147" s="25"/>
      <c r="D147" s="25"/>
      <c r="E147" s="25"/>
    </row>
    <row r="148" spans="1:5" ht="13.5" thickBot="1">
      <c r="A148" s="130"/>
      <c r="B148" s="130"/>
      <c r="C148" s="25"/>
      <c r="D148" s="25"/>
      <c r="E148" s="25"/>
    </row>
    <row r="149" spans="1:5" ht="13.5" thickBot="1">
      <c r="A149" s="130"/>
      <c r="B149" s="130"/>
      <c r="C149" s="25"/>
      <c r="D149" s="25"/>
      <c r="E149" s="25"/>
    </row>
    <row r="150" spans="1:5" ht="13.5" thickBot="1">
      <c r="A150" s="130"/>
      <c r="B150" s="130"/>
      <c r="C150" s="25"/>
      <c r="D150" s="25"/>
      <c r="E150" s="25"/>
    </row>
    <row r="151" spans="1:5" ht="13.5" thickBot="1">
      <c r="A151" s="130"/>
      <c r="B151" s="130"/>
      <c r="C151" s="25"/>
      <c r="D151" s="25"/>
      <c r="E151" s="25"/>
    </row>
    <row r="152" spans="1:5" ht="13.5" thickBot="1">
      <c r="A152" s="130"/>
      <c r="B152" s="130"/>
      <c r="C152" s="25"/>
      <c r="D152" s="25"/>
      <c r="E152" s="25"/>
    </row>
    <row r="153" spans="1:5" ht="13.5" thickBot="1">
      <c r="A153" s="130"/>
      <c r="B153" s="130"/>
      <c r="C153" s="25"/>
      <c r="D153" s="25"/>
      <c r="E153" s="25"/>
    </row>
    <row r="154" spans="1:5" ht="13.5" thickBot="1">
      <c r="A154" s="130"/>
      <c r="B154" s="130"/>
      <c r="C154" s="25"/>
      <c r="D154" s="25"/>
      <c r="E154" s="25"/>
    </row>
    <row r="155" spans="1:5" ht="13.5" thickBot="1">
      <c r="A155" s="130"/>
      <c r="B155" s="130"/>
      <c r="C155" s="25"/>
      <c r="D155" s="25"/>
      <c r="E155" s="25"/>
    </row>
    <row r="156" spans="1:5" ht="13.5" thickBot="1">
      <c r="A156" s="130"/>
      <c r="B156" s="130"/>
      <c r="C156" s="25"/>
      <c r="D156" s="25"/>
      <c r="E156" s="25"/>
    </row>
    <row r="157" spans="1:5" ht="13.5" thickBot="1">
      <c r="A157" s="130"/>
      <c r="B157" s="130"/>
      <c r="C157" s="25"/>
      <c r="D157" s="25"/>
      <c r="E157" s="25"/>
    </row>
    <row r="158" spans="1:5" ht="13.5" thickBot="1">
      <c r="A158" s="130"/>
      <c r="B158" s="130"/>
      <c r="C158" s="25"/>
      <c r="D158" s="25"/>
      <c r="E158" s="25"/>
    </row>
    <row r="159" spans="1:5" ht="13.5" thickBot="1">
      <c r="A159" s="130"/>
      <c r="B159" s="130"/>
      <c r="C159" s="25"/>
      <c r="D159" s="25"/>
      <c r="E159" s="25"/>
    </row>
    <row r="160" spans="1:5" ht="13.5" thickBot="1">
      <c r="A160" s="130"/>
      <c r="B160" s="130"/>
      <c r="C160" s="25"/>
      <c r="D160" s="25"/>
      <c r="E160" s="25"/>
    </row>
    <row r="161" spans="1:5" ht="13.5" thickBot="1">
      <c r="A161" s="130"/>
      <c r="B161" s="130"/>
      <c r="C161" s="25"/>
      <c r="D161" s="25"/>
      <c r="E161" s="25"/>
    </row>
    <row r="162" spans="1:5" ht="13.5" thickBot="1">
      <c r="A162" s="130"/>
      <c r="B162" s="130"/>
      <c r="C162" s="25"/>
      <c r="D162" s="25"/>
      <c r="E162" s="25"/>
    </row>
    <row r="163" spans="1:5" ht="13.5" thickBot="1">
      <c r="A163" s="130"/>
      <c r="B163" s="130"/>
      <c r="C163" s="25"/>
      <c r="D163" s="25"/>
      <c r="E163" s="25"/>
    </row>
    <row r="164" spans="1:5" ht="13.5" thickBot="1">
      <c r="A164" s="130"/>
      <c r="B164" s="130"/>
      <c r="C164" s="25"/>
      <c r="D164" s="25"/>
      <c r="E164" s="25"/>
    </row>
    <row r="165" spans="1:5" ht="13.5" thickBot="1">
      <c r="A165" s="130"/>
      <c r="B165" s="130"/>
      <c r="C165" s="25"/>
      <c r="D165" s="25"/>
      <c r="E165" s="25"/>
    </row>
    <row r="166" spans="1:5" ht="13.5" thickBot="1">
      <c r="A166" s="130"/>
      <c r="B166" s="130"/>
      <c r="C166" s="25"/>
      <c r="D166" s="25"/>
      <c r="E166" s="25"/>
    </row>
    <row r="167" spans="1:5" ht="13.5" thickBot="1">
      <c r="A167" s="130"/>
      <c r="B167" s="130"/>
      <c r="C167" s="25"/>
      <c r="D167" s="25"/>
      <c r="E167" s="25"/>
    </row>
    <row r="168" spans="1:5" ht="13.5" thickBot="1">
      <c r="A168" s="130"/>
      <c r="B168" s="130"/>
      <c r="C168" s="25"/>
      <c r="D168" s="25"/>
      <c r="E168" s="25"/>
    </row>
    <row r="169" spans="1:5" ht="13.5" thickBot="1">
      <c r="A169" s="130"/>
      <c r="B169" s="130"/>
      <c r="C169" s="25"/>
      <c r="D169" s="25"/>
      <c r="E169" s="25"/>
    </row>
    <row r="170" spans="1:5" ht="13.5" thickBot="1">
      <c r="A170" s="130"/>
      <c r="B170" s="130"/>
      <c r="C170" s="25"/>
      <c r="D170" s="25"/>
      <c r="E170" s="25"/>
    </row>
    <row r="171" spans="1:5" ht="13.5" thickBot="1">
      <c r="A171" s="130"/>
      <c r="B171" s="130"/>
      <c r="C171" s="25"/>
      <c r="D171" s="25"/>
      <c r="E171" s="25"/>
    </row>
    <row r="172" spans="1:5" ht="13.5" thickBot="1">
      <c r="A172" s="130"/>
      <c r="B172" s="130"/>
      <c r="C172" s="25"/>
      <c r="D172" s="25"/>
      <c r="E172" s="25"/>
    </row>
    <row r="173" spans="1:5" ht="13.5" thickBot="1">
      <c r="A173" s="130"/>
      <c r="B173" s="130"/>
      <c r="C173" s="25"/>
      <c r="D173" s="25"/>
      <c r="E173" s="25"/>
    </row>
    <row r="174" spans="1:5" ht="13.5" thickBot="1">
      <c r="A174" s="130"/>
      <c r="B174" s="130"/>
      <c r="C174" s="25"/>
      <c r="D174" s="25"/>
      <c r="E174" s="25"/>
    </row>
    <row r="175" spans="1:5" ht="13.5" thickBot="1">
      <c r="A175" s="130"/>
      <c r="B175" s="130"/>
      <c r="C175" s="25"/>
      <c r="D175" s="25"/>
      <c r="E175" s="25"/>
    </row>
    <row r="176" spans="1:5" ht="13.5" thickBot="1">
      <c r="A176" s="130"/>
      <c r="B176" s="130"/>
      <c r="C176" s="25"/>
      <c r="D176" s="25"/>
      <c r="E176" s="25"/>
    </row>
    <row r="177" spans="1:5" ht="13.5" thickBot="1">
      <c r="A177" s="130"/>
      <c r="B177" s="130"/>
      <c r="C177" s="25"/>
      <c r="D177" s="25"/>
      <c r="E177" s="25"/>
    </row>
    <row r="178" spans="1:5" ht="13.5" thickBot="1">
      <c r="A178" s="130"/>
      <c r="B178" s="130"/>
      <c r="C178" s="25"/>
      <c r="D178" s="25"/>
      <c r="E178" s="25"/>
    </row>
    <row r="179" spans="1:5" ht="13.5" thickBot="1">
      <c r="A179" s="130"/>
      <c r="B179" s="130"/>
      <c r="C179" s="25"/>
      <c r="D179" s="25"/>
      <c r="E179" s="25"/>
    </row>
    <row r="180" spans="1:5" ht="13.5" thickBot="1">
      <c r="A180" s="130"/>
      <c r="B180" s="130"/>
      <c r="C180" s="25"/>
      <c r="D180" s="25"/>
      <c r="E180" s="25"/>
    </row>
    <row r="181" spans="1:5" ht="13.5" thickBot="1">
      <c r="A181" s="130"/>
      <c r="B181" s="130"/>
      <c r="C181" s="25"/>
      <c r="D181" s="25"/>
      <c r="E181" s="25"/>
    </row>
    <row r="182" spans="1:5" ht="13.5" thickBot="1">
      <c r="A182" s="130"/>
      <c r="B182" s="130"/>
      <c r="C182" s="25"/>
      <c r="D182" s="25"/>
      <c r="E182" s="25"/>
    </row>
    <row r="183" spans="1:5" ht="13.5" thickBot="1">
      <c r="A183" s="130"/>
      <c r="B183" s="130"/>
      <c r="C183" s="25"/>
      <c r="D183" s="25"/>
      <c r="E183" s="25"/>
    </row>
    <row r="184" spans="1:5" ht="13.5" thickBot="1">
      <c r="A184" s="130"/>
      <c r="B184" s="130"/>
      <c r="C184" s="25"/>
      <c r="D184" s="25"/>
      <c r="E184" s="25"/>
    </row>
    <row r="185" spans="1:5" ht="13.5" thickBot="1">
      <c r="A185" s="130"/>
      <c r="B185" s="130"/>
      <c r="C185" s="25"/>
      <c r="D185" s="25"/>
      <c r="E185" s="25"/>
    </row>
    <row r="186" spans="1:5" ht="13.5" thickBot="1">
      <c r="A186" s="130"/>
      <c r="B186" s="130"/>
      <c r="C186" s="25"/>
      <c r="D186" s="25"/>
      <c r="E186" s="25"/>
    </row>
    <row r="187" spans="1:5" ht="13.5" thickBot="1">
      <c r="A187" s="130"/>
      <c r="B187" s="130"/>
      <c r="C187" s="25"/>
      <c r="D187" s="25"/>
      <c r="E187" s="25"/>
    </row>
    <row r="188" spans="1:5" ht="13.5" thickBot="1">
      <c r="A188" s="130"/>
      <c r="B188" s="130"/>
      <c r="C188" s="25"/>
      <c r="D188" s="25"/>
      <c r="E188" s="25"/>
    </row>
    <row r="189" spans="1:5" ht="13.5" thickBot="1">
      <c r="A189" s="130"/>
      <c r="B189" s="130"/>
      <c r="C189" s="25"/>
      <c r="D189" s="25"/>
      <c r="E189" s="25"/>
    </row>
    <row r="190" spans="1:5" ht="13.5" thickBot="1">
      <c r="A190" s="130"/>
      <c r="B190" s="130"/>
      <c r="C190" s="25"/>
      <c r="D190" s="25"/>
      <c r="E190" s="25"/>
    </row>
    <row r="191" spans="1:5" ht="13.5" thickBot="1">
      <c r="A191" s="130"/>
      <c r="B191" s="130"/>
      <c r="C191" s="25"/>
      <c r="D191" s="25"/>
      <c r="E191" s="25"/>
    </row>
    <row r="192" spans="1:5" ht="13.5" thickBot="1">
      <c r="A192" s="130"/>
      <c r="B192" s="130"/>
      <c r="C192" s="25"/>
      <c r="D192" s="25"/>
      <c r="E192" s="25"/>
    </row>
    <row r="193" spans="1:5" ht="13.5" thickBot="1">
      <c r="A193" s="130"/>
      <c r="B193" s="130"/>
      <c r="C193" s="25"/>
      <c r="D193" s="25"/>
      <c r="E193" s="25"/>
    </row>
    <row r="194" spans="1:5" ht="13.5" thickBot="1">
      <c r="A194" s="130"/>
      <c r="B194" s="130"/>
      <c r="C194" s="25"/>
      <c r="D194" s="25"/>
      <c r="E194" s="25"/>
    </row>
    <row r="195" spans="1:5" ht="13.5" thickBot="1">
      <c r="A195" s="130"/>
      <c r="B195" s="130"/>
      <c r="C195" s="25"/>
      <c r="D195" s="25"/>
      <c r="E195" s="25"/>
    </row>
    <row r="196" spans="1:5" ht="13.5" thickBot="1">
      <c r="A196" s="130"/>
      <c r="B196" s="130"/>
      <c r="C196" s="25"/>
      <c r="D196" s="25"/>
      <c r="E196" s="25"/>
    </row>
    <row r="197" spans="1:5" ht="13.5" thickBot="1">
      <c r="A197" s="130"/>
      <c r="B197" s="130"/>
      <c r="C197" s="25"/>
      <c r="D197" s="25"/>
      <c r="E197" s="25"/>
    </row>
    <row r="198" spans="1:5" ht="13.5" thickBot="1">
      <c r="A198" s="130"/>
      <c r="B198" s="130"/>
      <c r="C198" s="25"/>
      <c r="D198" s="25"/>
      <c r="E198" s="25"/>
    </row>
    <row r="199" spans="1:5" ht="13.5" thickBot="1">
      <c r="A199" s="130"/>
      <c r="B199" s="130"/>
      <c r="C199" s="25"/>
      <c r="D199" s="25"/>
      <c r="E199" s="25"/>
    </row>
    <row r="200" spans="1:5" ht="13.5" thickBot="1">
      <c r="A200" s="130"/>
      <c r="B200" s="130"/>
      <c r="C200" s="25"/>
      <c r="D200" s="25"/>
      <c r="E200" s="25"/>
    </row>
    <row r="201" spans="1:5" ht="13.5" thickBot="1">
      <c r="A201" s="130"/>
      <c r="B201" s="130"/>
      <c r="C201" s="25"/>
      <c r="D201" s="25"/>
      <c r="E201" s="25"/>
    </row>
    <row r="202" spans="1:5" ht="13.5" thickBot="1">
      <c r="A202" s="130"/>
      <c r="B202" s="130"/>
      <c r="C202" s="25"/>
      <c r="D202" s="25"/>
      <c r="E202" s="25"/>
    </row>
    <row r="203" spans="1:5" ht="13.5" thickBot="1">
      <c r="A203" s="130"/>
      <c r="B203" s="130"/>
      <c r="C203" s="25"/>
      <c r="D203" s="25"/>
      <c r="E203" s="25"/>
    </row>
    <row r="204" spans="1:5" ht="13.5" thickBot="1">
      <c r="A204" s="130"/>
      <c r="B204" s="130"/>
      <c r="C204" s="25"/>
      <c r="D204" s="25"/>
      <c r="E204" s="25"/>
    </row>
    <row r="205" spans="1:5" ht="13.5" thickBot="1">
      <c r="A205" s="130"/>
      <c r="B205" s="130"/>
      <c r="C205" s="25"/>
      <c r="D205" s="25"/>
      <c r="E205" s="25"/>
    </row>
    <row r="206" spans="1:5" ht="13.5" thickBot="1">
      <c r="A206" s="130"/>
      <c r="B206" s="130"/>
      <c r="C206" s="25"/>
      <c r="D206" s="25"/>
      <c r="E206" s="25"/>
    </row>
    <row r="207" spans="1:5" ht="13.5" thickBot="1">
      <c r="A207" s="130"/>
      <c r="B207" s="130"/>
      <c r="C207" s="25"/>
      <c r="D207" s="25"/>
      <c r="E207" s="25"/>
    </row>
    <row r="208" spans="1:5" ht="13.5" thickBot="1">
      <c r="A208" s="130"/>
      <c r="B208" s="130"/>
      <c r="C208" s="25"/>
      <c r="D208" s="25"/>
      <c r="E208" s="25"/>
    </row>
    <row r="209" spans="1:5" ht="13.5" thickBot="1">
      <c r="A209" s="130"/>
      <c r="B209" s="130"/>
      <c r="C209" s="25"/>
      <c r="D209" s="25"/>
      <c r="E209" s="25"/>
    </row>
    <row r="210" spans="1:5" ht="13.5" thickBot="1">
      <c r="A210" s="130"/>
      <c r="B210" s="130"/>
      <c r="C210" s="25"/>
      <c r="D210" s="25"/>
      <c r="E210" s="25"/>
    </row>
    <row r="211" spans="1:5" ht="13.5" thickBot="1">
      <c r="A211" s="130"/>
      <c r="B211" s="130"/>
      <c r="C211" s="25"/>
      <c r="D211" s="25"/>
      <c r="E211" s="25"/>
    </row>
    <row r="212" spans="1:5" ht="13.5" thickBot="1">
      <c r="A212" s="130"/>
      <c r="B212" s="130"/>
      <c r="C212" s="25"/>
      <c r="D212" s="25"/>
      <c r="E212" s="25"/>
    </row>
    <row r="213" spans="1:5" ht="13.5" thickBot="1">
      <c r="A213" s="130"/>
      <c r="B213" s="130"/>
      <c r="C213" s="25"/>
      <c r="D213" s="25"/>
      <c r="E213" s="25"/>
    </row>
    <row r="214" spans="1:5" ht="13.5" thickBot="1">
      <c r="A214" s="130"/>
      <c r="B214" s="130"/>
      <c r="C214" s="25"/>
      <c r="D214" s="25"/>
      <c r="E214" s="25"/>
    </row>
    <row r="215" spans="1:5" ht="13.5" thickBot="1">
      <c r="A215" s="130"/>
      <c r="B215" s="130"/>
      <c r="C215" s="25"/>
      <c r="D215" s="25"/>
      <c r="E215" s="25"/>
    </row>
    <row r="216" spans="1:5" ht="13.5" thickBot="1">
      <c r="A216" s="130"/>
      <c r="B216" s="130"/>
      <c r="C216" s="25"/>
      <c r="D216" s="25"/>
      <c r="E216" s="25"/>
    </row>
    <row r="217" spans="1:5" ht="13.5" thickBot="1">
      <c r="A217" s="130"/>
      <c r="B217" s="130"/>
      <c r="C217" s="25"/>
      <c r="D217" s="25"/>
      <c r="E217" s="25"/>
    </row>
    <row r="218" spans="1:5" ht="13.5" thickBot="1">
      <c r="A218" s="130"/>
      <c r="B218" s="130"/>
      <c r="C218" s="25"/>
      <c r="D218" s="25"/>
      <c r="E218" s="25"/>
    </row>
    <row r="219" spans="1:5" ht="13.5" thickBot="1">
      <c r="A219" s="130"/>
      <c r="B219" s="130"/>
      <c r="C219" s="25"/>
      <c r="D219" s="25"/>
      <c r="E219" s="25"/>
    </row>
    <row r="220" spans="1:5" ht="13.5" thickBot="1">
      <c r="A220" s="130"/>
      <c r="B220" s="130"/>
      <c r="C220" s="25"/>
      <c r="D220" s="25"/>
      <c r="E220" s="25"/>
    </row>
    <row r="221" spans="1:5" ht="13.5" thickBot="1">
      <c r="A221" s="130"/>
      <c r="B221" s="130"/>
      <c r="C221" s="25"/>
      <c r="D221" s="25"/>
      <c r="E221" s="25"/>
    </row>
    <row r="222" spans="1:5" ht="13.5" thickBot="1">
      <c r="A222" s="130"/>
      <c r="B222" s="130"/>
      <c r="C222" s="25"/>
      <c r="D222" s="25"/>
      <c r="E222" s="25"/>
    </row>
    <row r="223" spans="1:5" ht="13.5" thickBot="1">
      <c r="A223" s="130"/>
      <c r="B223" s="130"/>
      <c r="C223" s="25"/>
      <c r="D223" s="25"/>
      <c r="E223" s="25"/>
    </row>
    <row r="224" spans="1:5" ht="13.5" thickBot="1">
      <c r="A224" s="130"/>
      <c r="B224" s="130"/>
      <c r="C224" s="25"/>
      <c r="D224" s="25"/>
      <c r="E224" s="25"/>
    </row>
    <row r="225" spans="1:5" ht="13.5" thickBot="1">
      <c r="A225" s="130"/>
      <c r="B225" s="130"/>
      <c r="C225" s="25"/>
      <c r="D225" s="25"/>
      <c r="E225" s="25"/>
    </row>
    <row r="226" spans="1:5" ht="13.5" thickBot="1">
      <c r="A226" s="130"/>
      <c r="B226" s="130"/>
      <c r="C226" s="25"/>
      <c r="D226" s="25"/>
      <c r="E226" s="25"/>
    </row>
    <row r="227" spans="1:5" ht="13.5" thickBot="1">
      <c r="A227" s="130"/>
      <c r="B227" s="130"/>
      <c r="C227" s="25"/>
      <c r="D227" s="25"/>
      <c r="E227" s="25"/>
    </row>
    <row r="228" spans="1:5" ht="13.5" thickBot="1">
      <c r="A228" s="130"/>
      <c r="B228" s="130"/>
      <c r="C228" s="25"/>
      <c r="D228" s="25"/>
      <c r="E228" s="25"/>
    </row>
    <row r="229" spans="1:5" ht="13.5" thickBot="1">
      <c r="A229" s="130"/>
      <c r="B229" s="130"/>
      <c r="C229" s="25"/>
      <c r="D229" s="25"/>
      <c r="E229" s="25"/>
    </row>
    <row r="230" spans="1:5" ht="13.5" thickBot="1">
      <c r="A230" s="130"/>
      <c r="B230" s="130"/>
      <c r="C230" s="25"/>
      <c r="D230" s="25"/>
      <c r="E230" s="25"/>
    </row>
    <row r="231" spans="1:5" ht="13.5" thickBot="1">
      <c r="A231" s="130"/>
      <c r="B231" s="130"/>
      <c r="C231" s="25"/>
      <c r="D231" s="25"/>
      <c r="E231" s="25"/>
    </row>
    <row r="232" spans="1:5" ht="13.5" thickBot="1">
      <c r="A232" s="130"/>
      <c r="B232" s="130"/>
      <c r="C232" s="25"/>
      <c r="D232" s="25"/>
      <c r="E232" s="25"/>
    </row>
    <row r="233" spans="1:5" ht="13.5" thickBot="1">
      <c r="A233" s="130"/>
      <c r="B233" s="130"/>
      <c r="C233" s="25"/>
      <c r="D233" s="25"/>
      <c r="E233" s="25"/>
    </row>
    <row r="234" spans="1:5" ht="13.5" thickBot="1">
      <c r="A234" s="130"/>
      <c r="B234" s="130"/>
      <c r="C234" s="25"/>
      <c r="D234" s="25"/>
      <c r="E234" s="25"/>
    </row>
    <row r="235" spans="1:5" ht="13.5" thickBot="1">
      <c r="A235" s="130"/>
      <c r="B235" s="130"/>
      <c r="C235" s="25"/>
      <c r="D235" s="25"/>
      <c r="E235" s="25"/>
    </row>
    <row r="236" spans="1:5" ht="13.5" thickBot="1">
      <c r="A236" s="130"/>
      <c r="B236" s="130"/>
      <c r="C236" s="25"/>
      <c r="D236" s="25"/>
      <c r="E236" s="25"/>
    </row>
    <row r="237" spans="1:5" ht="13.5" thickBot="1">
      <c r="A237" s="130"/>
      <c r="B237" s="130"/>
      <c r="C237" s="25"/>
      <c r="D237" s="25"/>
      <c r="E237" s="25"/>
    </row>
    <row r="238" spans="1:5" ht="13.5" thickBot="1">
      <c r="A238" s="130"/>
      <c r="B238" s="130"/>
      <c r="C238" s="25"/>
      <c r="D238" s="25"/>
      <c r="E238" s="25"/>
    </row>
    <row r="239" spans="1:5" ht="13.5" thickBot="1">
      <c r="A239" s="130"/>
      <c r="B239" s="130"/>
      <c r="C239" s="25"/>
      <c r="D239" s="25"/>
      <c r="E239" s="25"/>
    </row>
    <row r="240" spans="1:5" ht="13.5" thickBot="1">
      <c r="A240" s="130"/>
      <c r="B240" s="130"/>
      <c r="C240" s="25"/>
      <c r="D240" s="25"/>
      <c r="E240" s="25"/>
    </row>
    <row r="241" spans="1:5" ht="13.5" thickBot="1">
      <c r="A241" s="130"/>
      <c r="B241" s="130"/>
      <c r="C241" s="25"/>
      <c r="D241" s="25"/>
      <c r="E241" s="25"/>
    </row>
    <row r="242" spans="1:5" ht="13.5" thickBot="1">
      <c r="A242" s="130"/>
      <c r="B242" s="130"/>
      <c r="C242" s="25"/>
      <c r="D242" s="25"/>
      <c r="E242" s="25"/>
    </row>
    <row r="243" spans="1:5" ht="13.5" thickBot="1">
      <c r="A243" s="130"/>
      <c r="B243" s="130"/>
      <c r="C243" s="25"/>
      <c r="D243" s="25"/>
      <c r="E243" s="25"/>
    </row>
    <row r="244" spans="1:5" ht="13.5" thickBot="1">
      <c r="A244" s="130"/>
      <c r="B244" s="130"/>
      <c r="C244" s="25"/>
      <c r="D244" s="25"/>
      <c r="E244" s="25"/>
    </row>
    <row r="245" spans="1:5" ht="13.5" thickBot="1">
      <c r="A245" s="130"/>
      <c r="B245" s="130"/>
      <c r="C245" s="25"/>
      <c r="D245" s="25"/>
      <c r="E245" s="25"/>
    </row>
    <row r="246" spans="1:5" ht="13.5" thickBot="1">
      <c r="A246" s="130"/>
      <c r="B246" s="130"/>
      <c r="C246" s="25"/>
      <c r="D246" s="25"/>
      <c r="E246" s="25"/>
    </row>
    <row r="247" spans="1:5" ht="13.5" thickBot="1">
      <c r="A247" s="130"/>
      <c r="B247" s="130"/>
      <c r="C247" s="25"/>
      <c r="D247" s="25"/>
      <c r="E247" s="25"/>
    </row>
    <row r="248" spans="1:5" ht="13.5" thickBot="1">
      <c r="A248" s="130"/>
      <c r="B248" s="130"/>
      <c r="C248" s="25"/>
      <c r="D248" s="25"/>
      <c r="E248" s="25"/>
    </row>
    <row r="249" spans="1:5" ht="13.5" thickBot="1">
      <c r="A249" s="130"/>
      <c r="B249" s="130"/>
      <c r="C249" s="25"/>
      <c r="D249" s="25"/>
      <c r="E249" s="25"/>
    </row>
    <row r="250" spans="1:5" ht="13.5" thickBot="1">
      <c r="A250" s="130"/>
      <c r="B250" s="130"/>
      <c r="C250" s="25"/>
      <c r="D250" s="25"/>
      <c r="E250" s="25"/>
    </row>
    <row r="251" spans="1:5" ht="13.5" thickBot="1">
      <c r="A251" s="130"/>
      <c r="B251" s="130"/>
      <c r="C251" s="25"/>
      <c r="D251" s="25"/>
      <c r="E251" s="25"/>
    </row>
    <row r="252" spans="1:5" ht="13.5" thickBot="1">
      <c r="A252" s="130"/>
      <c r="B252" s="130"/>
      <c r="C252" s="25"/>
      <c r="D252" s="25"/>
      <c r="E252" s="25"/>
    </row>
    <row r="253" spans="1:5" ht="13.5" thickBot="1">
      <c r="A253" s="130"/>
      <c r="B253" s="130"/>
      <c r="C253" s="25"/>
      <c r="D253" s="25"/>
      <c r="E253" s="25"/>
    </row>
    <row r="254" spans="1:5" ht="13.5" thickBot="1">
      <c r="A254" s="130"/>
      <c r="B254" s="130"/>
      <c r="C254" s="25"/>
      <c r="D254" s="25"/>
      <c r="E254" s="25"/>
    </row>
    <row r="255" spans="1:5" ht="13.5" thickBot="1">
      <c r="A255" s="130"/>
      <c r="B255" s="130"/>
      <c r="C255" s="25"/>
      <c r="D255" s="25"/>
      <c r="E255" s="25"/>
    </row>
    <row r="256" spans="1:5" ht="13.5" thickBot="1">
      <c r="A256" s="130"/>
      <c r="B256" s="130"/>
      <c r="C256" s="25"/>
      <c r="D256" s="25"/>
      <c r="E256" s="25"/>
    </row>
    <row r="257" spans="1:5" ht="13.5" thickBot="1">
      <c r="A257" s="130"/>
      <c r="B257" s="130"/>
      <c r="C257" s="25"/>
      <c r="D257" s="25"/>
      <c r="E257" s="25"/>
    </row>
    <row r="258" spans="1:5" ht="13.5" thickBot="1">
      <c r="A258" s="130"/>
      <c r="B258" s="130"/>
      <c r="C258" s="25"/>
      <c r="D258" s="25"/>
      <c r="E258" s="25"/>
    </row>
    <row r="259" spans="1:5" ht="13.5" thickBot="1">
      <c r="A259" s="130"/>
      <c r="B259" s="130"/>
      <c r="C259" s="25"/>
      <c r="D259" s="25"/>
      <c r="E259" s="25"/>
    </row>
    <row r="260" spans="1:5" ht="13.5" thickBot="1">
      <c r="A260" s="130"/>
      <c r="B260" s="130"/>
      <c r="C260" s="25"/>
      <c r="D260" s="25"/>
      <c r="E260" s="25"/>
    </row>
    <row r="261" spans="1:5" ht="13.5" thickBot="1">
      <c r="A261" s="130"/>
      <c r="B261" s="130"/>
      <c r="C261" s="25"/>
      <c r="D261" s="25"/>
      <c r="E261" s="25"/>
    </row>
    <row r="262" spans="1:5" ht="13.5" thickBot="1">
      <c r="A262" s="130"/>
      <c r="B262" s="130"/>
      <c r="C262" s="25"/>
      <c r="D262" s="25"/>
      <c r="E262" s="25"/>
    </row>
    <row r="263" spans="1:5" ht="13.5" thickBot="1">
      <c r="A263" s="130"/>
      <c r="B263" s="130"/>
      <c r="C263" s="25"/>
      <c r="D263" s="25"/>
      <c r="E263" s="25"/>
    </row>
    <row r="264" spans="1:5" ht="13.5" thickBot="1">
      <c r="A264" s="130"/>
      <c r="B264" s="130"/>
      <c r="C264" s="25"/>
      <c r="D264" s="25"/>
      <c r="E264" s="25"/>
    </row>
    <row r="265" spans="1:5" ht="13.5" thickBot="1">
      <c r="A265" s="130"/>
      <c r="B265" s="130"/>
      <c r="C265" s="25"/>
      <c r="D265" s="25"/>
      <c r="E265" s="25"/>
    </row>
    <row r="266" spans="1:5" ht="13.5" thickBot="1">
      <c r="A266" s="130"/>
      <c r="B266" s="130"/>
      <c r="C266" s="25"/>
      <c r="D266" s="25"/>
      <c r="E266" s="25"/>
    </row>
    <row r="267" spans="1:5" ht="13.5" thickBot="1">
      <c r="A267" s="130"/>
      <c r="B267" s="130"/>
      <c r="C267" s="25"/>
      <c r="D267" s="25"/>
      <c r="E267" s="25"/>
    </row>
    <row r="268" spans="1:5" ht="13.5" thickBot="1">
      <c r="A268" s="130"/>
      <c r="B268" s="130"/>
      <c r="C268" s="25"/>
      <c r="D268" s="25"/>
      <c r="E268" s="25"/>
    </row>
    <row r="269" spans="1:5" ht="13.5" thickBot="1">
      <c r="A269" s="130"/>
      <c r="B269" s="130"/>
      <c r="C269" s="25"/>
      <c r="D269" s="25"/>
      <c r="E269" s="25"/>
    </row>
    <row r="270" spans="1:5" ht="13.5" thickBot="1">
      <c r="A270" s="130"/>
      <c r="B270" s="130"/>
      <c r="C270" s="25"/>
      <c r="D270" s="25"/>
      <c r="E270" s="25"/>
    </row>
    <row r="271" spans="1:5" ht="13.5" thickBot="1">
      <c r="A271" s="130"/>
      <c r="B271" s="130"/>
      <c r="C271" s="25"/>
      <c r="D271" s="25"/>
      <c r="E271" s="25"/>
    </row>
    <row r="272" spans="1:5" ht="13.5" thickBot="1">
      <c r="A272" s="130"/>
      <c r="B272" s="130"/>
      <c r="C272" s="25"/>
      <c r="D272" s="25"/>
      <c r="E272" s="25"/>
    </row>
    <row r="273" spans="1:5" ht="13.5" thickBot="1">
      <c r="A273" s="130"/>
      <c r="B273" s="130"/>
      <c r="C273" s="25"/>
      <c r="D273" s="25"/>
      <c r="E273" s="25"/>
    </row>
    <row r="274" spans="1:5" ht="13.5" thickBot="1">
      <c r="A274" s="130"/>
      <c r="B274" s="130"/>
      <c r="C274" s="25"/>
      <c r="D274" s="25"/>
      <c r="E274" s="25"/>
    </row>
    <row r="275" spans="1:5" ht="13.5" thickBot="1">
      <c r="A275" s="130"/>
      <c r="B275" s="130"/>
      <c r="C275" s="25"/>
      <c r="D275" s="25"/>
      <c r="E275" s="25"/>
    </row>
    <row r="276" spans="1:5" ht="13.5" thickBot="1">
      <c r="A276" s="130"/>
      <c r="B276" s="130"/>
      <c r="C276" s="25"/>
      <c r="D276" s="25"/>
      <c r="E276" s="25"/>
    </row>
    <row r="277" spans="1:5" ht="13.5" thickBot="1">
      <c r="A277" s="130"/>
      <c r="B277" s="130"/>
      <c r="C277" s="25"/>
      <c r="D277" s="25"/>
      <c r="E277" s="25"/>
    </row>
    <row r="278" spans="1:5" ht="13.5" thickBot="1">
      <c r="A278" s="130"/>
      <c r="B278" s="130"/>
      <c r="C278" s="25"/>
      <c r="D278" s="25"/>
      <c r="E278" s="25"/>
    </row>
    <row r="279" spans="1:5" ht="13.5" thickBot="1">
      <c r="A279" s="130"/>
      <c r="B279" s="130"/>
      <c r="C279" s="25"/>
      <c r="D279" s="25"/>
      <c r="E279" s="25"/>
    </row>
    <row r="280" spans="1:5" ht="13.5" thickBot="1">
      <c r="A280" s="130"/>
      <c r="B280" s="130"/>
      <c r="C280" s="25"/>
      <c r="D280" s="25"/>
      <c r="E280" s="25"/>
    </row>
    <row r="281" spans="1:5" ht="13.5" thickBot="1">
      <c r="A281" s="130"/>
      <c r="B281" s="130"/>
      <c r="C281" s="25"/>
      <c r="D281" s="25"/>
      <c r="E281" s="25"/>
    </row>
    <row r="282" spans="1:5" ht="13.5" thickBot="1">
      <c r="A282" s="130"/>
      <c r="B282" s="130"/>
      <c r="C282" s="25"/>
      <c r="D282" s="25"/>
      <c r="E282" s="25"/>
    </row>
    <row r="283" spans="1:5" ht="13.5" thickBot="1">
      <c r="A283" s="130"/>
      <c r="B283" s="130"/>
      <c r="C283" s="25"/>
      <c r="D283" s="25"/>
      <c r="E283" s="25"/>
    </row>
    <row r="284" spans="1:5" ht="13.5" thickBot="1">
      <c r="A284" s="130"/>
      <c r="B284" s="130"/>
      <c r="C284" s="25"/>
      <c r="D284" s="25"/>
      <c r="E284" s="25"/>
    </row>
    <row r="285" spans="1:5" ht="13.5" thickBot="1">
      <c r="A285" s="130"/>
      <c r="B285" s="130"/>
      <c r="C285" s="25"/>
      <c r="D285" s="25"/>
      <c r="E285" s="25"/>
    </row>
    <row r="286" spans="1:5" ht="13.5" thickBot="1">
      <c r="A286" s="130"/>
      <c r="B286" s="130"/>
      <c r="C286" s="25"/>
      <c r="D286" s="25"/>
      <c r="E286" s="25"/>
    </row>
    <row r="287" spans="1:5" ht="13.5" thickBot="1">
      <c r="A287" s="130"/>
      <c r="B287" s="130"/>
      <c r="C287" s="25"/>
      <c r="D287" s="25"/>
      <c r="E287" s="25"/>
    </row>
    <row r="288" spans="1:5" ht="13.5" thickBot="1">
      <c r="A288" s="130"/>
      <c r="B288" s="130"/>
      <c r="C288" s="25"/>
      <c r="D288" s="25"/>
      <c r="E288" s="25"/>
    </row>
    <row r="289" spans="1:5" ht="13.5" thickBot="1">
      <c r="A289" s="130"/>
      <c r="B289" s="130"/>
      <c r="C289" s="25"/>
      <c r="D289" s="25"/>
      <c r="E289" s="25"/>
    </row>
    <row r="290" spans="1:5" ht="13.5" thickBot="1">
      <c r="A290" s="130"/>
      <c r="B290" s="130"/>
      <c r="C290" s="25"/>
      <c r="D290" s="25"/>
      <c r="E290" s="25"/>
    </row>
    <row r="291" spans="1:5" ht="13.5" thickBot="1">
      <c r="A291" s="130"/>
      <c r="B291" s="130"/>
      <c r="C291" s="25"/>
      <c r="D291" s="25"/>
      <c r="E291" s="25"/>
    </row>
    <row r="292" spans="1:5" ht="13.5" thickBot="1">
      <c r="A292" s="130"/>
      <c r="B292" s="130"/>
      <c r="C292" s="25"/>
      <c r="D292" s="25"/>
      <c r="E292" s="25"/>
    </row>
    <row r="293" spans="1:5" ht="13.5" thickBot="1">
      <c r="A293" s="130"/>
      <c r="B293" s="130"/>
      <c r="C293" s="25"/>
      <c r="D293" s="25"/>
      <c r="E293" s="25"/>
    </row>
    <row r="294" spans="1:5" ht="13.5" thickBot="1">
      <c r="A294" s="130"/>
      <c r="B294" s="130"/>
      <c r="C294" s="25"/>
      <c r="D294" s="25"/>
      <c r="E294" s="25"/>
    </row>
    <row r="295" spans="1:5" ht="13.5" thickBot="1">
      <c r="A295" s="130"/>
      <c r="B295" s="130"/>
      <c r="C295" s="25"/>
      <c r="D295" s="25"/>
      <c r="E295" s="25"/>
    </row>
    <row r="296" spans="1:5" ht="13.5" thickBot="1">
      <c r="A296" s="130"/>
      <c r="B296" s="130"/>
      <c r="C296" s="25"/>
      <c r="D296" s="25"/>
      <c r="E296" s="25"/>
    </row>
    <row r="297" spans="1:5" ht="13.5" thickBot="1">
      <c r="A297" s="130"/>
      <c r="B297" s="130"/>
      <c r="C297" s="25"/>
      <c r="D297" s="25"/>
      <c r="E297" s="25"/>
    </row>
    <row r="298" spans="1:5" ht="13.5" thickBot="1">
      <c r="A298" s="130"/>
      <c r="B298" s="130"/>
      <c r="C298" s="25"/>
      <c r="D298" s="25"/>
      <c r="E298" s="25"/>
    </row>
    <row r="299" spans="1:5" ht="13.5" thickBot="1">
      <c r="A299" s="130"/>
      <c r="B299" s="130"/>
      <c r="C299" s="25"/>
      <c r="D299" s="25"/>
      <c r="E299" s="25"/>
    </row>
    <row r="300" spans="1:5" ht="13.5" thickBot="1">
      <c r="A300" s="130"/>
      <c r="B300" s="130"/>
      <c r="C300" s="25"/>
      <c r="D300" s="25"/>
      <c r="E300" s="25"/>
    </row>
    <row r="301" spans="1:5" ht="13.5" thickBot="1">
      <c r="A301" s="130"/>
      <c r="B301" s="130"/>
      <c r="C301" s="25"/>
      <c r="D301" s="25"/>
      <c r="E301" s="25"/>
    </row>
    <row r="302" spans="1:5" ht="13.5" thickBot="1">
      <c r="A302" s="130"/>
      <c r="B302" s="130"/>
      <c r="C302" s="25"/>
      <c r="D302" s="25"/>
      <c r="E302" s="25"/>
    </row>
    <row r="303" spans="1:5" ht="13.5" thickBot="1">
      <c r="A303" s="130"/>
      <c r="B303" s="130"/>
      <c r="C303" s="25"/>
      <c r="D303" s="25"/>
      <c r="E303" s="25"/>
    </row>
    <row r="304" spans="1:5" ht="13.5" thickBot="1">
      <c r="A304" s="130"/>
      <c r="B304" s="130"/>
      <c r="C304" s="25"/>
      <c r="D304" s="25"/>
      <c r="E304" s="25"/>
    </row>
    <row r="305" spans="1:5" ht="13.5" thickBot="1">
      <c r="A305" s="130"/>
      <c r="B305" s="130"/>
      <c r="C305" s="25"/>
      <c r="D305" s="25"/>
      <c r="E305" s="25"/>
    </row>
    <row r="306" spans="1:5" ht="13.5" thickBot="1">
      <c r="A306" s="130"/>
      <c r="B306" s="130"/>
      <c r="C306" s="25"/>
      <c r="D306" s="25"/>
      <c r="E306" s="25"/>
    </row>
    <row r="307" spans="1:5" ht="13.5" thickBot="1">
      <c r="A307" s="130"/>
      <c r="B307" s="130"/>
      <c r="C307" s="25"/>
      <c r="D307" s="25"/>
      <c r="E307" s="25"/>
    </row>
    <row r="308" spans="1:5" ht="13.5" thickBot="1">
      <c r="A308" s="130"/>
      <c r="B308" s="130"/>
      <c r="C308" s="25"/>
      <c r="D308" s="25"/>
      <c r="E308" s="25"/>
    </row>
    <row r="309" spans="1:5" ht="13.5" thickBot="1">
      <c r="A309" s="130"/>
      <c r="B309" s="130"/>
      <c r="C309" s="25"/>
      <c r="D309" s="25"/>
      <c r="E309" s="25"/>
    </row>
    <row r="310" spans="1:5" ht="13.5" thickBot="1">
      <c r="A310" s="130"/>
      <c r="B310" s="130"/>
      <c r="C310" s="25"/>
      <c r="D310" s="25"/>
      <c r="E310" s="25"/>
    </row>
    <row r="311" spans="1:5" ht="13.5" thickBot="1">
      <c r="A311" s="130"/>
      <c r="B311" s="130"/>
      <c r="C311" s="25"/>
      <c r="D311" s="25"/>
      <c r="E311" s="25"/>
    </row>
    <row r="312" spans="1:5" ht="13.5" thickBot="1">
      <c r="A312" s="130"/>
      <c r="B312" s="130"/>
      <c r="C312" s="25"/>
      <c r="D312" s="25"/>
      <c r="E312" s="25"/>
    </row>
    <row r="313" spans="1:5" ht="13.5" thickBot="1">
      <c r="A313" s="130"/>
      <c r="B313" s="130"/>
      <c r="C313" s="25"/>
      <c r="D313" s="25"/>
      <c r="E313" s="25"/>
    </row>
    <row r="314" spans="1:5" ht="13.5" thickBot="1">
      <c r="A314" s="130"/>
      <c r="B314" s="130"/>
      <c r="C314" s="25"/>
      <c r="D314" s="25"/>
      <c r="E314" s="25"/>
    </row>
    <row r="315" spans="1:5" ht="13.5" thickBot="1">
      <c r="A315" s="130"/>
      <c r="B315" s="130"/>
      <c r="C315" s="25"/>
      <c r="D315" s="25"/>
      <c r="E315" s="25"/>
    </row>
    <row r="316" spans="1:5" ht="13.5" thickBot="1">
      <c r="A316" s="130"/>
      <c r="B316" s="130"/>
      <c r="C316" s="25"/>
      <c r="D316" s="25"/>
      <c r="E316" s="25"/>
    </row>
    <row r="317" spans="1:5" ht="13.5" thickBot="1">
      <c r="A317" s="130"/>
      <c r="B317" s="130"/>
      <c r="C317" s="25"/>
      <c r="D317" s="25"/>
      <c r="E317" s="25"/>
    </row>
    <row r="318" spans="1:5" ht="13.5" thickBot="1">
      <c r="A318" s="130"/>
      <c r="B318" s="130"/>
      <c r="C318" s="25"/>
      <c r="D318" s="25"/>
      <c r="E318" s="25"/>
    </row>
    <row r="319" spans="1:5" ht="13.5" thickBot="1">
      <c r="A319" s="130"/>
      <c r="B319" s="130"/>
      <c r="C319" s="25"/>
      <c r="D319" s="25"/>
      <c r="E319" s="25"/>
    </row>
    <row r="320" spans="1:5" ht="13.5" thickBot="1">
      <c r="A320" s="130"/>
      <c r="B320" s="130"/>
      <c r="C320" s="25"/>
      <c r="D320" s="25"/>
      <c r="E320" s="25"/>
    </row>
    <row r="321" spans="1:5" ht="13.5" thickBot="1">
      <c r="A321" s="130"/>
      <c r="B321" s="130"/>
      <c r="C321" s="25"/>
      <c r="D321" s="25"/>
      <c r="E321" s="25"/>
    </row>
    <row r="322" spans="1:5" ht="13.5" thickBot="1">
      <c r="A322" s="130"/>
      <c r="B322" s="130"/>
      <c r="C322" s="25"/>
      <c r="D322" s="25"/>
      <c r="E322" s="25"/>
    </row>
    <row r="323" spans="1:5" ht="13.5" thickBot="1">
      <c r="A323" s="130"/>
      <c r="B323" s="130"/>
      <c r="C323" s="25"/>
      <c r="D323" s="25"/>
      <c r="E323" s="25"/>
    </row>
    <row r="324" spans="1:5" ht="13.5" thickBot="1">
      <c r="A324" s="130"/>
      <c r="B324" s="130"/>
      <c r="C324" s="25"/>
      <c r="D324" s="25"/>
      <c r="E324" s="25"/>
    </row>
    <row r="325" spans="1:5" ht="13.5" thickBot="1">
      <c r="A325" s="130"/>
      <c r="B325" s="130"/>
      <c r="C325" s="25"/>
      <c r="D325" s="25"/>
      <c r="E325" s="25"/>
    </row>
    <row r="326" spans="1:5" ht="13.5" thickBot="1">
      <c r="A326" s="130"/>
      <c r="B326" s="130"/>
      <c r="C326" s="25"/>
      <c r="D326" s="25"/>
      <c r="E326" s="25"/>
    </row>
    <row r="327" spans="1:5" ht="13.5" thickBot="1">
      <c r="A327" s="130"/>
      <c r="B327" s="130"/>
      <c r="C327" s="25"/>
      <c r="D327" s="25"/>
      <c r="E327" s="25"/>
    </row>
    <row r="328" spans="1:5" ht="13.5" thickBot="1">
      <c r="A328" s="130"/>
      <c r="B328" s="130"/>
      <c r="C328" s="25"/>
      <c r="D328" s="25"/>
      <c r="E328" s="25"/>
    </row>
    <row r="329" spans="1:5" ht="13.5" thickBot="1">
      <c r="A329" s="130"/>
      <c r="B329" s="130"/>
      <c r="C329" s="25"/>
      <c r="D329" s="25"/>
      <c r="E329" s="25"/>
    </row>
    <row r="330" spans="1:5" ht="13.5" thickBot="1">
      <c r="A330" s="130"/>
      <c r="B330" s="130"/>
      <c r="C330" s="25"/>
      <c r="D330" s="25"/>
      <c r="E330" s="25"/>
    </row>
    <row r="331" spans="1:5" ht="13.5" thickBot="1">
      <c r="A331" s="130"/>
      <c r="B331" s="130"/>
      <c r="C331" s="25"/>
      <c r="D331" s="25"/>
      <c r="E331" s="25"/>
    </row>
    <row r="332" spans="1:5" ht="13.5" thickBot="1">
      <c r="A332" s="130"/>
      <c r="B332" s="130"/>
      <c r="C332" s="25"/>
      <c r="D332" s="25"/>
      <c r="E332" s="25"/>
    </row>
    <row r="333" spans="1:5" ht="13.5" thickBot="1">
      <c r="A333" s="130"/>
      <c r="B333" s="130"/>
      <c r="C333" s="25"/>
      <c r="D333" s="25"/>
      <c r="E333" s="25"/>
    </row>
    <row r="334" spans="1:5" ht="13.5" thickBot="1">
      <c r="A334" s="130"/>
      <c r="B334" s="130"/>
      <c r="C334" s="25"/>
      <c r="D334" s="25"/>
      <c r="E334" s="25"/>
    </row>
    <row r="335" spans="1:5" ht="13.5" thickBot="1">
      <c r="A335" s="130"/>
      <c r="B335" s="130"/>
      <c r="C335" s="25"/>
      <c r="D335" s="25"/>
      <c r="E335" s="25"/>
    </row>
    <row r="336" spans="1:5" ht="13.5" thickBot="1">
      <c r="A336" s="130"/>
      <c r="B336" s="130"/>
      <c r="C336" s="25"/>
      <c r="D336" s="25"/>
      <c r="E336" s="25"/>
    </row>
    <row r="337" spans="1:5" ht="13.5" thickBot="1">
      <c r="A337" s="130"/>
      <c r="B337" s="130"/>
      <c r="C337" s="25"/>
      <c r="D337" s="25"/>
      <c r="E337" s="25"/>
    </row>
    <row r="338" spans="1:5" ht="13.5" thickBot="1">
      <c r="A338" s="130"/>
      <c r="B338" s="130"/>
      <c r="C338" s="25"/>
      <c r="D338" s="25"/>
      <c r="E338" s="25"/>
    </row>
    <row r="339" spans="1:5" ht="13.5" thickBot="1">
      <c r="A339" s="130"/>
      <c r="B339" s="130"/>
      <c r="C339" s="25"/>
      <c r="D339" s="25"/>
      <c r="E339" s="25"/>
    </row>
    <row r="340" spans="1:5" ht="13.5" thickBot="1">
      <c r="A340" s="130"/>
      <c r="B340" s="130"/>
      <c r="C340" s="25"/>
      <c r="D340" s="25"/>
      <c r="E340" s="25"/>
    </row>
    <row r="341" spans="1:5" ht="13.5" thickBot="1">
      <c r="A341" s="130"/>
      <c r="B341" s="130"/>
      <c r="C341" s="25"/>
      <c r="D341" s="25"/>
      <c r="E341" s="25"/>
    </row>
    <row r="342" spans="1:5" ht="13.5" thickBot="1">
      <c r="A342" s="130"/>
      <c r="B342" s="130"/>
      <c r="C342" s="25"/>
      <c r="D342" s="25"/>
      <c r="E342" s="25"/>
    </row>
    <row r="343" spans="1:5" ht="13.5" thickBot="1">
      <c r="A343" s="130"/>
      <c r="B343" s="130"/>
      <c r="C343" s="25"/>
      <c r="D343" s="25"/>
      <c r="E343" s="25"/>
    </row>
    <row r="344" spans="1:5" ht="13.5" thickBot="1">
      <c r="A344" s="130"/>
      <c r="B344" s="130"/>
      <c r="C344" s="25"/>
      <c r="D344" s="25"/>
      <c r="E344" s="25"/>
    </row>
    <row r="345" spans="1:5" ht="13.5" thickBot="1">
      <c r="A345" s="130"/>
      <c r="B345" s="130"/>
      <c r="C345" s="25"/>
      <c r="D345" s="25"/>
      <c r="E345" s="25"/>
    </row>
    <row r="346" spans="1:5" ht="13.5" thickBot="1">
      <c r="A346" s="130"/>
      <c r="B346" s="130"/>
      <c r="C346" s="25"/>
      <c r="D346" s="25"/>
      <c r="E346" s="25"/>
    </row>
    <row r="347" spans="1:5" ht="13.5" thickBot="1">
      <c r="A347" s="130"/>
      <c r="B347" s="130"/>
      <c r="C347" s="25"/>
      <c r="D347" s="25"/>
      <c r="E347" s="25"/>
    </row>
    <row r="348" spans="1:5" ht="13.5" thickBot="1">
      <c r="A348" s="130"/>
      <c r="B348" s="130"/>
      <c r="C348" s="25"/>
      <c r="D348" s="25"/>
      <c r="E348" s="25"/>
    </row>
    <row r="349" spans="1:5" ht="13.5" thickBot="1">
      <c r="A349" s="130"/>
      <c r="B349" s="130"/>
      <c r="C349" s="25"/>
      <c r="D349" s="25"/>
      <c r="E349" s="25"/>
    </row>
    <row r="350" spans="1:5" ht="13.5" thickBot="1">
      <c r="A350" s="130"/>
      <c r="B350" s="130"/>
      <c r="C350" s="25"/>
      <c r="D350" s="25"/>
      <c r="E350" s="25"/>
    </row>
    <row r="351" spans="1:5" ht="13.5" thickBot="1">
      <c r="A351" s="130"/>
      <c r="B351" s="130"/>
      <c r="C351" s="25"/>
      <c r="D351" s="25"/>
      <c r="E351" s="25"/>
    </row>
    <row r="352" spans="1:5" ht="13.5" thickBot="1">
      <c r="A352" s="130"/>
      <c r="B352" s="130"/>
      <c r="C352" s="25"/>
      <c r="D352" s="25"/>
      <c r="E352" s="25"/>
    </row>
    <row r="353" spans="1:5" ht="13.5" thickBot="1">
      <c r="A353" s="130"/>
      <c r="B353" s="130"/>
      <c r="C353" s="25"/>
      <c r="D353" s="25"/>
      <c r="E353" s="25"/>
    </row>
    <row r="354" spans="1:5" ht="13.5" thickBot="1">
      <c r="A354" s="130"/>
      <c r="B354" s="130"/>
      <c r="C354" s="25"/>
      <c r="D354" s="25"/>
      <c r="E354" s="25"/>
    </row>
    <row r="355" spans="1:5" ht="13.5" thickBot="1">
      <c r="A355" s="130"/>
      <c r="B355" s="130"/>
      <c r="C355" s="25"/>
      <c r="D355" s="25"/>
      <c r="E355" s="25"/>
    </row>
    <row r="356" spans="1:5" ht="13.5" thickBot="1">
      <c r="A356" s="130"/>
      <c r="B356" s="130"/>
      <c r="C356" s="25"/>
      <c r="D356" s="25"/>
      <c r="E356" s="25"/>
    </row>
    <row r="357" spans="1:5" ht="13.5" thickBot="1">
      <c r="A357" s="130"/>
      <c r="B357" s="130"/>
      <c r="C357" s="25"/>
      <c r="D357" s="25"/>
      <c r="E357" s="25"/>
    </row>
    <row r="358" spans="1:5" ht="13.5" thickBot="1">
      <c r="A358" s="130"/>
      <c r="B358" s="130"/>
      <c r="C358" s="25"/>
      <c r="D358" s="25"/>
      <c r="E358" s="25"/>
    </row>
    <row r="359" spans="1:5" ht="13.5" thickBot="1">
      <c r="A359" s="130"/>
      <c r="B359" s="130"/>
      <c r="C359" s="25"/>
      <c r="D359" s="25"/>
      <c r="E359" s="25"/>
    </row>
    <row r="360" spans="1:5" ht="13.5" thickBot="1">
      <c r="A360" s="130"/>
      <c r="B360" s="130"/>
      <c r="C360" s="25"/>
      <c r="D360" s="25"/>
      <c r="E360" s="25"/>
    </row>
    <row r="361" spans="1:5" ht="13.5" thickBot="1">
      <c r="A361" s="130"/>
      <c r="B361" s="130"/>
      <c r="C361" s="25"/>
      <c r="D361" s="25"/>
      <c r="E361" s="25"/>
    </row>
    <row r="362" spans="1:5" ht="13.5" thickBot="1">
      <c r="A362" s="130"/>
      <c r="B362" s="130"/>
      <c r="C362" s="25"/>
      <c r="D362" s="25"/>
      <c r="E362" s="25"/>
    </row>
    <row r="363" spans="1:5" ht="13.5" thickBot="1">
      <c r="A363" s="130"/>
      <c r="B363" s="130"/>
      <c r="C363" s="25"/>
      <c r="D363" s="25"/>
      <c r="E363" s="25"/>
    </row>
    <row r="364" spans="1:5" ht="13.5" thickBot="1">
      <c r="A364" s="130"/>
      <c r="B364" s="130"/>
      <c r="C364" s="25"/>
      <c r="D364" s="25"/>
      <c r="E364" s="25"/>
    </row>
    <row r="365" spans="1:5" ht="13.5" thickBot="1">
      <c r="A365" s="130"/>
      <c r="B365" s="130"/>
      <c r="C365" s="25"/>
      <c r="D365" s="25"/>
      <c r="E365" s="25"/>
    </row>
    <row r="366" spans="1:5" ht="13.5" thickBot="1">
      <c r="A366" s="130"/>
      <c r="B366" s="130"/>
      <c r="C366" s="25"/>
      <c r="D366" s="25"/>
      <c r="E366" s="25"/>
    </row>
    <row r="367" spans="1:5" ht="13.5" thickBot="1">
      <c r="A367" s="130"/>
      <c r="B367" s="130"/>
      <c r="C367" s="25"/>
      <c r="D367" s="25"/>
      <c r="E367" s="25"/>
    </row>
    <row r="368" spans="1:5" ht="13.5" thickBot="1">
      <c r="A368" s="130"/>
      <c r="B368" s="130"/>
      <c r="C368" s="25"/>
      <c r="D368" s="25"/>
      <c r="E368" s="25"/>
    </row>
    <row r="369" spans="1:5" ht="13.5" thickBot="1">
      <c r="A369" s="130"/>
      <c r="B369" s="130"/>
      <c r="C369" s="25"/>
      <c r="D369" s="25"/>
      <c r="E369" s="25"/>
    </row>
    <row r="370" spans="1:5" ht="13.5" thickBot="1">
      <c r="A370" s="130"/>
      <c r="B370" s="130"/>
      <c r="C370" s="25"/>
      <c r="D370" s="25"/>
      <c r="E370" s="25"/>
    </row>
    <row r="371" spans="1:5" ht="13.5" thickBot="1">
      <c r="A371" s="130"/>
      <c r="B371" s="130"/>
      <c r="C371" s="25"/>
      <c r="D371" s="25"/>
      <c r="E371" s="25"/>
    </row>
    <row r="372" spans="1:5" ht="13.5" thickBot="1">
      <c r="A372" s="130"/>
      <c r="B372" s="130"/>
      <c r="C372" s="25"/>
      <c r="D372" s="25"/>
      <c r="E372" s="25"/>
    </row>
    <row r="373" spans="1:5" ht="13.5" thickBot="1">
      <c r="A373" s="130"/>
      <c r="B373" s="130"/>
      <c r="C373" s="25"/>
      <c r="D373" s="25"/>
      <c r="E373" s="25"/>
    </row>
    <row r="374" spans="1:5" ht="13.5" thickBot="1">
      <c r="A374" s="130"/>
      <c r="B374" s="130"/>
      <c r="C374" s="25"/>
      <c r="D374" s="25"/>
      <c r="E374" s="25"/>
    </row>
    <row r="375" spans="1:5" ht="13.5" thickBot="1">
      <c r="A375" s="130"/>
      <c r="B375" s="130"/>
      <c r="C375" s="25"/>
      <c r="D375" s="25"/>
      <c r="E375" s="25"/>
    </row>
    <row r="376" spans="1:5" ht="13.5" thickBot="1">
      <c r="A376" s="130"/>
      <c r="B376" s="130"/>
      <c r="C376" s="25"/>
      <c r="D376" s="25"/>
      <c r="E376" s="25"/>
    </row>
    <row r="377" spans="1:5" ht="13.5" thickBot="1">
      <c r="A377" s="130"/>
      <c r="B377" s="130"/>
      <c r="C377" s="25"/>
      <c r="D377" s="25"/>
      <c r="E377" s="25"/>
    </row>
    <row r="378" spans="1:5" ht="13.5" thickBot="1">
      <c r="A378" s="130"/>
      <c r="B378" s="130"/>
      <c r="C378" s="25"/>
      <c r="D378" s="25"/>
      <c r="E378" s="25"/>
    </row>
    <row r="379" spans="1:5" ht="13.5" thickBot="1">
      <c r="A379" s="130"/>
      <c r="B379" s="130"/>
      <c r="C379" s="25"/>
      <c r="D379" s="25"/>
      <c r="E379" s="25"/>
    </row>
    <row r="380" spans="1:5" ht="13.5" thickBot="1">
      <c r="A380" s="130"/>
      <c r="B380" s="130"/>
      <c r="C380" s="25"/>
      <c r="D380" s="25"/>
      <c r="E380" s="25"/>
    </row>
    <row r="381" spans="1:5" ht="13.5" thickBot="1">
      <c r="A381" s="130"/>
      <c r="B381" s="130"/>
      <c r="C381" s="25"/>
      <c r="D381" s="25"/>
      <c r="E381" s="25"/>
    </row>
    <row r="382" spans="1:5" ht="13.5" thickBot="1">
      <c r="A382" s="130"/>
      <c r="B382" s="130"/>
      <c r="C382" s="25"/>
      <c r="D382" s="25"/>
      <c r="E382" s="25"/>
    </row>
    <row r="383" spans="1:5" ht="13.5" thickBot="1">
      <c r="A383" s="130"/>
      <c r="B383" s="130"/>
      <c r="C383" s="25"/>
      <c r="D383" s="25"/>
      <c r="E383" s="25"/>
    </row>
    <row r="384" spans="1:5" ht="13.5" thickBot="1">
      <c r="A384" s="130"/>
      <c r="B384" s="130"/>
      <c r="C384" s="25"/>
      <c r="D384" s="25"/>
      <c r="E384" s="25"/>
    </row>
    <row r="385" spans="1:5" ht="13.5" thickBot="1">
      <c r="A385" s="130"/>
      <c r="B385" s="130"/>
      <c r="C385" s="25"/>
      <c r="D385" s="25"/>
      <c r="E385" s="25"/>
    </row>
    <row r="386" spans="1:5" ht="13.5" thickBot="1">
      <c r="A386" s="130"/>
      <c r="B386" s="130"/>
      <c r="C386" s="25"/>
      <c r="D386" s="25"/>
      <c r="E386" s="25"/>
    </row>
    <row r="387" spans="1:5" ht="13.5" thickBot="1">
      <c r="A387" s="130"/>
      <c r="B387" s="130"/>
      <c r="C387" s="25"/>
      <c r="D387" s="25"/>
      <c r="E387" s="25"/>
    </row>
    <row r="388" spans="1:5" ht="13.5" thickBot="1">
      <c r="A388" s="130"/>
      <c r="B388" s="130"/>
      <c r="C388" s="25"/>
      <c r="D388" s="25"/>
      <c r="E388" s="25"/>
    </row>
    <row r="389" spans="1:5" ht="13.5" thickBot="1">
      <c r="A389" s="130"/>
      <c r="B389" s="130"/>
      <c r="C389" s="25"/>
      <c r="D389" s="25"/>
      <c r="E389" s="25"/>
    </row>
    <row r="390" spans="1:5" ht="13.5" thickBot="1">
      <c r="A390" s="130"/>
      <c r="B390" s="130"/>
      <c r="C390" s="25"/>
      <c r="D390" s="25"/>
      <c r="E390" s="25"/>
    </row>
    <row r="391" spans="1:5" ht="13.5" thickBot="1">
      <c r="A391" s="130"/>
      <c r="B391" s="130"/>
      <c r="C391" s="25"/>
      <c r="D391" s="25"/>
      <c r="E391" s="25"/>
    </row>
    <row r="392" spans="1:5" ht="13.5" thickBot="1">
      <c r="A392" s="130"/>
      <c r="B392" s="130"/>
      <c r="C392" s="25"/>
      <c r="D392" s="25"/>
      <c r="E392" s="25"/>
    </row>
    <row r="393" spans="1:5" ht="13.5" thickBot="1">
      <c r="A393" s="130"/>
      <c r="B393" s="130"/>
      <c r="C393" s="25"/>
      <c r="D393" s="25"/>
      <c r="E393" s="25"/>
    </row>
    <row r="394" spans="1:5" ht="13.5" thickBot="1">
      <c r="A394" s="130"/>
      <c r="B394" s="130"/>
      <c r="C394" s="25"/>
      <c r="D394" s="25"/>
      <c r="E394" s="25"/>
    </row>
    <row r="395" spans="1:5" ht="13.5" thickBot="1">
      <c r="A395" s="130"/>
      <c r="B395" s="130"/>
      <c r="C395" s="25"/>
      <c r="D395" s="25"/>
      <c r="E395" s="25"/>
    </row>
    <row r="396" spans="1:5" ht="13.5" thickBot="1">
      <c r="A396" s="130"/>
      <c r="B396" s="130"/>
      <c r="C396" s="25"/>
      <c r="D396" s="25"/>
      <c r="E396" s="25"/>
    </row>
    <row r="397" spans="1:5" ht="13.5" thickBot="1">
      <c r="A397" s="130"/>
      <c r="B397" s="130"/>
      <c r="C397" s="25"/>
      <c r="D397" s="25"/>
      <c r="E397" s="25"/>
    </row>
    <row r="398" spans="1:5" ht="13.5" thickBot="1">
      <c r="A398" s="130"/>
      <c r="B398" s="130"/>
      <c r="C398" s="25"/>
      <c r="D398" s="25"/>
      <c r="E398" s="25"/>
    </row>
    <row r="399" spans="1:5" ht="13.5" thickBot="1">
      <c r="A399" s="130"/>
      <c r="B399" s="130"/>
      <c r="C399" s="25"/>
      <c r="D399" s="25"/>
      <c r="E399" s="25"/>
    </row>
    <row r="400" spans="1:5" ht="13.5" thickBot="1">
      <c r="A400" s="130"/>
      <c r="B400" s="130"/>
      <c r="C400" s="25"/>
      <c r="D400" s="25"/>
      <c r="E400" s="25"/>
    </row>
    <row r="401" spans="1:5" ht="13.5" thickBot="1">
      <c r="A401" s="130"/>
      <c r="B401" s="130"/>
      <c r="C401" s="25"/>
      <c r="D401" s="25"/>
      <c r="E401" s="25"/>
    </row>
    <row r="402" spans="1:5" ht="13.5" thickBot="1">
      <c r="A402" s="130"/>
      <c r="B402" s="130"/>
      <c r="C402" s="25"/>
      <c r="D402" s="25"/>
      <c r="E402" s="25"/>
    </row>
    <row r="403" spans="1:5" ht="13.5" thickBot="1">
      <c r="A403" s="130"/>
      <c r="B403" s="130"/>
      <c r="C403" s="25"/>
      <c r="D403" s="25"/>
      <c r="E403" s="25"/>
    </row>
    <row r="404" spans="1:5" ht="13.5" thickBot="1">
      <c r="A404" s="130"/>
      <c r="B404" s="130"/>
      <c r="C404" s="25"/>
      <c r="D404" s="25"/>
      <c r="E404" s="25"/>
    </row>
    <row r="405" spans="1:5" ht="13.5" thickBot="1">
      <c r="A405" s="130"/>
      <c r="B405" s="130"/>
      <c r="C405" s="25"/>
      <c r="D405" s="25"/>
      <c r="E405" s="25"/>
    </row>
    <row r="406" spans="1:5" ht="13.5" thickBot="1">
      <c r="A406" s="130"/>
      <c r="B406" s="130"/>
      <c r="C406" s="25"/>
      <c r="D406" s="25"/>
      <c r="E406" s="25"/>
    </row>
    <row r="407" spans="1:5" ht="13.5" thickBot="1">
      <c r="A407" s="130"/>
      <c r="B407" s="130"/>
      <c r="C407" s="25"/>
      <c r="D407" s="25"/>
      <c r="E407" s="25"/>
    </row>
    <row r="408" spans="1:5" ht="13.5" thickBot="1">
      <c r="A408" s="130"/>
      <c r="B408" s="130"/>
      <c r="C408" s="25"/>
      <c r="D408" s="25"/>
      <c r="E408" s="25"/>
    </row>
    <row r="409" spans="1:5" ht="13.5" thickBot="1">
      <c r="A409" s="130"/>
      <c r="B409" s="130"/>
      <c r="C409" s="25"/>
      <c r="D409" s="25"/>
      <c r="E409" s="25"/>
    </row>
    <row r="410" spans="1:5" ht="13.5" thickBot="1">
      <c r="A410" s="130"/>
      <c r="B410" s="130"/>
      <c r="C410" s="25"/>
      <c r="D410" s="25"/>
      <c r="E410" s="25"/>
    </row>
    <row r="411" spans="1:5" ht="13.5" thickBot="1">
      <c r="A411" s="130"/>
      <c r="B411" s="130"/>
      <c r="C411" s="25"/>
      <c r="D411" s="25"/>
      <c r="E411" s="25"/>
    </row>
    <row r="412" spans="1:5" ht="13.5" thickBot="1">
      <c r="A412" s="130"/>
      <c r="B412" s="130"/>
      <c r="C412" s="25"/>
      <c r="D412" s="25"/>
      <c r="E412" s="25"/>
    </row>
    <row r="413" spans="1:5" ht="13.5" thickBot="1">
      <c r="A413" s="130"/>
      <c r="B413" s="130"/>
      <c r="C413" s="25"/>
      <c r="D413" s="25"/>
      <c r="E413" s="25"/>
    </row>
    <row r="414" spans="1:5" ht="13.5" thickBot="1">
      <c r="A414" s="130"/>
      <c r="B414" s="130"/>
      <c r="C414" s="25"/>
      <c r="D414" s="25"/>
      <c r="E414" s="25"/>
    </row>
    <row r="415" spans="1:5" ht="13.5" thickBot="1">
      <c r="A415" s="130"/>
      <c r="B415" s="130"/>
      <c r="C415" s="25"/>
      <c r="D415" s="25"/>
      <c r="E415" s="25"/>
    </row>
    <row r="416" spans="1:5" ht="13.5" thickBot="1">
      <c r="A416" s="130"/>
      <c r="B416" s="130"/>
      <c r="C416" s="25"/>
      <c r="D416" s="25"/>
      <c r="E416" s="25"/>
    </row>
    <row r="417" spans="1:5" ht="13.5" thickBot="1">
      <c r="A417" s="130"/>
      <c r="B417" s="130"/>
      <c r="C417" s="25"/>
      <c r="D417" s="25"/>
      <c r="E417" s="25"/>
    </row>
    <row r="418" spans="1:5" ht="13.5" thickBot="1">
      <c r="A418" s="130"/>
      <c r="B418" s="130"/>
      <c r="C418" s="25"/>
      <c r="D418" s="25"/>
      <c r="E418" s="25"/>
    </row>
    <row r="419" spans="1:5" ht="13.5" thickBot="1">
      <c r="A419" s="130"/>
      <c r="B419" s="130"/>
      <c r="C419" s="25"/>
      <c r="D419" s="25"/>
      <c r="E419" s="25"/>
    </row>
    <row r="420" spans="1:5" ht="13.5" thickBot="1">
      <c r="A420" s="130"/>
      <c r="B420" s="130"/>
      <c r="C420" s="25"/>
      <c r="D420" s="25"/>
      <c r="E420" s="25"/>
    </row>
    <row r="421" spans="1:5" ht="13.5" thickBot="1">
      <c r="A421" s="130"/>
      <c r="B421" s="130"/>
      <c r="C421" s="25"/>
      <c r="D421" s="25"/>
      <c r="E421" s="25"/>
    </row>
    <row r="422" spans="1:5" ht="13.5" thickBot="1">
      <c r="A422" s="130"/>
      <c r="B422" s="130"/>
      <c r="C422" s="25"/>
      <c r="D422" s="25"/>
      <c r="E422" s="25"/>
    </row>
    <row r="423" spans="1:5" ht="13.5" thickBot="1">
      <c r="A423" s="130"/>
      <c r="B423" s="130"/>
      <c r="C423" s="25"/>
      <c r="D423" s="25"/>
      <c r="E423" s="25"/>
    </row>
    <row r="424" spans="1:5" ht="13.5" thickBot="1">
      <c r="A424" s="130"/>
      <c r="B424" s="130"/>
      <c r="C424" s="25"/>
      <c r="D424" s="25"/>
      <c r="E424" s="25"/>
    </row>
    <row r="425" spans="1:5" ht="13.5" thickBot="1">
      <c r="A425" s="130"/>
      <c r="B425" s="130"/>
      <c r="C425" s="25"/>
      <c r="D425" s="25"/>
      <c r="E425" s="25"/>
    </row>
    <row r="426" spans="1:5" ht="13.5" thickBot="1">
      <c r="A426" s="130"/>
      <c r="B426" s="130"/>
      <c r="C426" s="25"/>
      <c r="D426" s="25"/>
      <c r="E426" s="25"/>
    </row>
    <row r="427" spans="1:5" ht="13.5" thickBot="1">
      <c r="A427" s="130"/>
      <c r="B427" s="130"/>
      <c r="C427" s="25"/>
      <c r="D427" s="25"/>
      <c r="E427" s="25"/>
    </row>
    <row r="428" spans="1:5" ht="13.5" thickBot="1">
      <c r="A428" s="130"/>
      <c r="B428" s="130"/>
      <c r="C428" s="25"/>
      <c r="D428" s="25"/>
      <c r="E428" s="25"/>
    </row>
    <row r="429" spans="1:5" ht="13.5" thickBot="1">
      <c r="A429" s="130"/>
      <c r="B429" s="130"/>
      <c r="C429" s="25"/>
      <c r="D429" s="25"/>
      <c r="E429" s="25"/>
    </row>
    <row r="430" spans="1:5" ht="13.5" thickBot="1">
      <c r="A430" s="130"/>
      <c r="B430" s="130"/>
      <c r="C430" s="25"/>
      <c r="D430" s="25"/>
      <c r="E430" s="25"/>
    </row>
    <row r="431" spans="1:5" ht="13.5" thickBot="1">
      <c r="A431" s="130"/>
      <c r="B431" s="130"/>
      <c r="C431" s="25"/>
      <c r="D431" s="25"/>
      <c r="E431" s="25"/>
    </row>
    <row r="432" spans="1:5" ht="13.5" thickBot="1">
      <c r="A432" s="130"/>
      <c r="B432" s="130"/>
      <c r="C432" s="25"/>
      <c r="D432" s="25"/>
      <c r="E432" s="25"/>
    </row>
    <row r="433" spans="1:5" ht="13.5" thickBot="1">
      <c r="A433" s="130"/>
      <c r="B433" s="130"/>
      <c r="C433" s="25"/>
      <c r="D433" s="25"/>
      <c r="E433" s="25"/>
    </row>
    <row r="434" spans="1:5" ht="13.5" thickBot="1">
      <c r="A434" s="130"/>
      <c r="B434" s="130"/>
      <c r="C434" s="25"/>
      <c r="D434" s="25"/>
      <c r="E434" s="25"/>
    </row>
    <row r="435" spans="1:5" ht="13.5" thickBot="1">
      <c r="A435" s="130"/>
      <c r="B435" s="130"/>
      <c r="C435" s="25"/>
      <c r="D435" s="25"/>
      <c r="E435" s="25"/>
    </row>
    <row r="436" spans="1:5" ht="13.5" thickBot="1">
      <c r="A436" s="130"/>
      <c r="B436" s="130"/>
      <c r="C436" s="25"/>
      <c r="D436" s="25"/>
      <c r="E436" s="25"/>
    </row>
    <row r="437" spans="1:5" ht="13.5" thickBot="1">
      <c r="A437" s="130"/>
      <c r="B437" s="130"/>
      <c r="C437" s="25"/>
      <c r="D437" s="25"/>
      <c r="E437" s="25"/>
    </row>
    <row r="438" spans="1:5" ht="13.5" thickBot="1">
      <c r="A438" s="130"/>
      <c r="B438" s="130"/>
      <c r="C438" s="25"/>
      <c r="D438" s="25"/>
      <c r="E438" s="25"/>
    </row>
    <row r="439" spans="1:5" ht="13.5" thickBot="1">
      <c r="A439" s="130"/>
      <c r="B439" s="130"/>
      <c r="C439" s="25"/>
      <c r="D439" s="25"/>
      <c r="E439" s="25"/>
    </row>
    <row r="440" spans="1:5" ht="13.5" thickBot="1">
      <c r="A440" s="130"/>
      <c r="B440" s="130"/>
      <c r="C440" s="25"/>
      <c r="D440" s="25"/>
      <c r="E440" s="25"/>
    </row>
    <row r="441" spans="1:5" ht="13.5" thickBot="1">
      <c r="A441" s="130"/>
      <c r="B441" s="130"/>
      <c r="C441" s="25"/>
      <c r="D441" s="25"/>
      <c r="E441" s="25"/>
    </row>
    <row r="442" spans="1:5" ht="13.5" thickBot="1">
      <c r="A442" s="130"/>
      <c r="B442" s="130"/>
      <c r="C442" s="25"/>
      <c r="D442" s="25"/>
      <c r="E442" s="25"/>
    </row>
    <row r="443" spans="1:5" ht="13.5" thickBot="1">
      <c r="A443" s="130"/>
      <c r="B443" s="130"/>
      <c r="C443" s="25"/>
      <c r="D443" s="25"/>
      <c r="E443" s="25"/>
    </row>
    <row r="444" spans="1:5" ht="13.5" thickBot="1">
      <c r="A444" s="130"/>
      <c r="B444" s="130"/>
      <c r="C444" s="25"/>
      <c r="D444" s="25"/>
      <c r="E444" s="25"/>
    </row>
    <row r="445" spans="1:5" ht="13.5" thickBot="1">
      <c r="A445" s="130"/>
      <c r="B445" s="130"/>
      <c r="C445" s="25"/>
      <c r="D445" s="25"/>
      <c r="E445" s="25"/>
    </row>
    <row r="446" spans="1:5" ht="13.5" thickBot="1">
      <c r="A446" s="130"/>
      <c r="B446" s="130"/>
      <c r="C446" s="25"/>
      <c r="D446" s="25"/>
      <c r="E446" s="25"/>
    </row>
    <row r="447" spans="1:5" ht="13.5" thickBot="1">
      <c r="A447" s="130"/>
      <c r="B447" s="130"/>
      <c r="C447" s="25"/>
      <c r="D447" s="25"/>
      <c r="E447" s="25"/>
    </row>
    <row r="448" spans="1:5" ht="13.5" thickBot="1">
      <c r="A448" s="130"/>
      <c r="B448" s="130"/>
      <c r="C448" s="25"/>
      <c r="D448" s="25"/>
      <c r="E448" s="25"/>
    </row>
    <row r="449" spans="1:5" ht="13.5" thickBot="1">
      <c r="A449" s="130"/>
      <c r="B449" s="130"/>
      <c r="C449" s="25"/>
      <c r="D449" s="25"/>
      <c r="E449" s="25"/>
    </row>
    <row r="450" spans="1:5" ht="13.5" thickBot="1">
      <c r="A450" s="130"/>
      <c r="B450" s="130"/>
      <c r="C450" s="25"/>
      <c r="D450" s="25"/>
      <c r="E450" s="25"/>
    </row>
    <row r="451" spans="1:5" ht="13.5" thickBot="1">
      <c r="A451" s="130"/>
      <c r="B451" s="130"/>
      <c r="C451" s="25"/>
      <c r="D451" s="25"/>
      <c r="E451" s="25"/>
    </row>
    <row r="452" spans="1:5" ht="13.5" thickBot="1">
      <c r="A452" s="130"/>
      <c r="B452" s="130"/>
      <c r="C452" s="25"/>
      <c r="D452" s="25"/>
      <c r="E452" s="25"/>
    </row>
    <row r="453" spans="1:5" ht="13.5" thickBot="1">
      <c r="A453" s="130"/>
      <c r="B453" s="130"/>
      <c r="C453" s="25"/>
      <c r="D453" s="25"/>
      <c r="E453" s="25"/>
    </row>
    <row r="454" spans="1:5" ht="13.5" thickBot="1">
      <c r="A454" s="130"/>
      <c r="B454" s="130"/>
      <c r="C454" s="25"/>
      <c r="D454" s="25"/>
      <c r="E454" s="25"/>
    </row>
    <row r="455" spans="1:5" ht="13.5" thickBot="1">
      <c r="A455" s="130"/>
      <c r="B455" s="130"/>
      <c r="C455" s="25"/>
      <c r="D455" s="25"/>
      <c r="E455" s="25"/>
    </row>
    <row r="456" spans="1:5" ht="13.5" thickBot="1">
      <c r="A456" s="130"/>
      <c r="B456" s="130"/>
      <c r="C456" s="25"/>
      <c r="D456" s="25"/>
      <c r="E456" s="25"/>
    </row>
    <row r="457" spans="1:5" ht="13.5" thickBot="1">
      <c r="A457" s="130"/>
      <c r="B457" s="130"/>
      <c r="C457" s="25"/>
      <c r="D457" s="25"/>
      <c r="E457" s="25"/>
    </row>
    <row r="458" spans="1:5" ht="13.5" thickBot="1">
      <c r="A458" s="130"/>
      <c r="B458" s="130"/>
      <c r="C458" s="25"/>
      <c r="D458" s="25"/>
      <c r="E458" s="25"/>
    </row>
    <row r="459" spans="1:5" ht="13.5" thickBot="1">
      <c r="A459" s="130"/>
      <c r="B459" s="130"/>
      <c r="C459" s="25"/>
      <c r="D459" s="25"/>
      <c r="E459" s="25"/>
    </row>
    <row r="460" spans="1:5" ht="13.5" thickBot="1">
      <c r="A460" s="130"/>
      <c r="B460" s="130"/>
      <c r="C460" s="25"/>
      <c r="D460" s="25"/>
      <c r="E460" s="25"/>
    </row>
    <row r="461" spans="1:5" ht="13.5" thickBot="1">
      <c r="A461" s="130"/>
      <c r="B461" s="130"/>
      <c r="C461" s="25"/>
      <c r="D461" s="25"/>
      <c r="E461" s="25"/>
    </row>
    <row r="462" spans="1:5" ht="13.5" thickBot="1">
      <c r="A462" s="130"/>
      <c r="B462" s="130"/>
      <c r="C462" s="25"/>
      <c r="D462" s="25"/>
      <c r="E462" s="25"/>
    </row>
    <row r="463" spans="1:5" ht="13.5" thickBot="1">
      <c r="A463" s="130"/>
      <c r="B463" s="130"/>
      <c r="C463" s="25"/>
      <c r="D463" s="25"/>
      <c r="E463" s="25"/>
    </row>
    <row r="464" spans="1:5" ht="13.5" thickBot="1">
      <c r="A464" s="130"/>
      <c r="B464" s="130"/>
      <c r="C464" s="25"/>
      <c r="D464" s="25"/>
      <c r="E464" s="25"/>
    </row>
    <row r="465" spans="1:5" ht="13.5" thickBot="1">
      <c r="A465" s="130"/>
      <c r="B465" s="130"/>
      <c r="C465" s="25"/>
      <c r="D465" s="25"/>
      <c r="E465" s="25"/>
    </row>
    <row r="466" spans="1:5" ht="13.5" thickBot="1">
      <c r="A466" s="130"/>
      <c r="B466" s="130"/>
      <c r="C466" s="25"/>
      <c r="D466" s="25"/>
      <c r="E466" s="25"/>
    </row>
    <row r="467" spans="1:5" ht="13.5" thickBot="1">
      <c r="A467" s="130"/>
      <c r="B467" s="130"/>
      <c r="C467" s="25"/>
      <c r="D467" s="25"/>
      <c r="E467" s="25"/>
    </row>
    <row r="468" spans="1:5" ht="13.5" thickBot="1">
      <c r="A468" s="130"/>
      <c r="B468" s="130"/>
      <c r="C468" s="25"/>
      <c r="D468" s="25"/>
      <c r="E468" s="25"/>
    </row>
    <row r="469" spans="1:5" ht="13.5" thickBot="1">
      <c r="A469" s="130"/>
      <c r="B469" s="130"/>
      <c r="C469" s="25"/>
      <c r="D469" s="25"/>
      <c r="E469" s="25"/>
    </row>
    <row r="470" spans="1:5" ht="13.5" thickBot="1">
      <c r="A470" s="130"/>
      <c r="B470" s="130"/>
      <c r="C470" s="25"/>
      <c r="D470" s="25"/>
      <c r="E470" s="25"/>
    </row>
    <row r="471" spans="1:5" ht="13.5" thickBot="1">
      <c r="A471" s="130"/>
      <c r="B471" s="130"/>
      <c r="C471" s="25"/>
      <c r="D471" s="25"/>
      <c r="E471" s="25"/>
    </row>
    <row r="472" spans="1:5" ht="13.5" thickBot="1">
      <c r="A472" s="130"/>
      <c r="B472" s="130"/>
      <c r="C472" s="25"/>
      <c r="D472" s="25"/>
      <c r="E472" s="25"/>
    </row>
    <row r="473" spans="1:5" ht="13.5" thickBot="1">
      <c r="A473" s="130"/>
      <c r="B473" s="130"/>
      <c r="C473" s="25"/>
      <c r="D473" s="25"/>
      <c r="E473" s="25"/>
    </row>
    <row r="474" spans="1:5" ht="13.5" thickBot="1">
      <c r="A474" s="130"/>
      <c r="B474" s="130"/>
      <c r="C474" s="25"/>
      <c r="D474" s="25"/>
      <c r="E474" s="25"/>
    </row>
    <row r="475" spans="1:5" ht="13.5" thickBot="1">
      <c r="A475" s="130"/>
      <c r="B475" s="130"/>
      <c r="C475" s="25"/>
      <c r="D475" s="25"/>
      <c r="E475" s="25"/>
    </row>
    <row r="476" spans="1:5" ht="13.5" thickBot="1">
      <c r="A476" s="130"/>
      <c r="B476" s="130"/>
      <c r="C476" s="25"/>
      <c r="D476" s="25"/>
      <c r="E476" s="25"/>
    </row>
    <row r="477" spans="1:5" ht="13.5" thickBot="1">
      <c r="A477" s="130"/>
      <c r="B477" s="130"/>
      <c r="C477" s="25"/>
      <c r="D477" s="25"/>
      <c r="E477" s="25"/>
    </row>
    <row r="478" spans="1:5" ht="13.5" thickBot="1">
      <c r="A478" s="130"/>
      <c r="B478" s="130"/>
      <c r="C478" s="25"/>
      <c r="D478" s="25"/>
      <c r="E478" s="25"/>
    </row>
    <row r="479" spans="1:5" ht="13.5" thickBot="1">
      <c r="A479" s="130"/>
      <c r="B479" s="130"/>
      <c r="C479" s="25"/>
      <c r="D479" s="25"/>
      <c r="E479" s="25"/>
    </row>
    <row r="480" spans="1:5" ht="13.5" thickBot="1">
      <c r="A480" s="130"/>
      <c r="B480" s="130"/>
      <c r="C480" s="25"/>
      <c r="D480" s="25"/>
      <c r="E480" s="25"/>
    </row>
    <row r="481" spans="1:5" ht="13.5" thickBot="1">
      <c r="A481" s="130"/>
      <c r="B481" s="130"/>
      <c r="C481" s="25"/>
      <c r="D481" s="25"/>
      <c r="E481" s="25"/>
    </row>
    <row r="482" spans="1:5" ht="13.5" thickBot="1">
      <c r="A482" s="130"/>
      <c r="B482" s="130"/>
      <c r="C482" s="25"/>
      <c r="D482" s="25"/>
      <c r="E482" s="25"/>
    </row>
    <row r="483" spans="1:5" ht="13.5" thickBot="1">
      <c r="A483" s="130"/>
      <c r="B483" s="130"/>
      <c r="C483" s="25"/>
      <c r="D483" s="25"/>
      <c r="E483" s="25"/>
    </row>
    <row r="484" spans="1:5" ht="13.5" thickBot="1">
      <c r="A484" s="130"/>
      <c r="B484" s="130"/>
      <c r="C484" s="25"/>
      <c r="D484" s="25"/>
      <c r="E484" s="25"/>
    </row>
    <row r="485" spans="1:5" ht="13.5" thickBot="1">
      <c r="A485" s="130"/>
      <c r="B485" s="130"/>
      <c r="C485" s="25"/>
      <c r="D485" s="25"/>
      <c r="E485" s="25"/>
    </row>
    <row r="486" spans="1:5" ht="13.5" thickBot="1">
      <c r="A486" s="130"/>
      <c r="B486" s="130"/>
      <c r="C486" s="25"/>
      <c r="D486" s="25"/>
      <c r="E486" s="25"/>
    </row>
    <row r="487" spans="1:5" ht="13.5" thickBot="1">
      <c r="A487" s="130"/>
      <c r="B487" s="130"/>
      <c r="C487" s="25"/>
      <c r="D487" s="25"/>
      <c r="E487" s="25"/>
    </row>
    <row r="488" spans="1:5" ht="13.5" thickBot="1">
      <c r="A488" s="130"/>
      <c r="B488" s="130"/>
      <c r="C488" s="25"/>
      <c r="D488" s="25"/>
      <c r="E488" s="25"/>
    </row>
    <row r="489" spans="1:5" ht="13.5" thickBot="1">
      <c r="A489" s="130"/>
      <c r="B489" s="130"/>
      <c r="C489" s="25"/>
      <c r="D489" s="25"/>
      <c r="E489" s="25"/>
    </row>
    <row r="490" spans="1:5" ht="13.5" thickBot="1">
      <c r="A490" s="130"/>
      <c r="B490" s="130"/>
      <c r="C490" s="25"/>
      <c r="D490" s="25"/>
      <c r="E490" s="25"/>
    </row>
    <row r="491" spans="1:5" ht="13.5" thickBot="1">
      <c r="A491" s="130"/>
      <c r="B491" s="130"/>
      <c r="C491" s="25"/>
      <c r="D491" s="25"/>
      <c r="E491" s="25"/>
    </row>
    <row r="492" spans="1:5" ht="13.5" thickBot="1">
      <c r="A492" s="130"/>
      <c r="B492" s="130"/>
      <c r="C492" s="25"/>
      <c r="D492" s="25"/>
      <c r="E492" s="25"/>
    </row>
    <row r="493" spans="1:5" ht="13.5" thickBot="1">
      <c r="A493" s="130"/>
      <c r="B493" s="130"/>
      <c r="C493" s="25"/>
      <c r="D493" s="25"/>
      <c r="E493" s="25"/>
    </row>
    <row r="494" spans="1:5" ht="13.5" thickBot="1">
      <c r="A494" s="130"/>
      <c r="B494" s="130"/>
      <c r="C494" s="25"/>
      <c r="D494" s="25"/>
      <c r="E494" s="25"/>
    </row>
    <row r="495" spans="1:5" ht="13.5" thickBot="1">
      <c r="A495" s="130"/>
      <c r="B495" s="130"/>
      <c r="C495" s="25"/>
      <c r="D495" s="25"/>
      <c r="E495" s="25"/>
    </row>
    <row r="496" spans="1:5" ht="13.5" thickBot="1">
      <c r="A496" s="130"/>
      <c r="B496" s="130"/>
      <c r="C496" s="25"/>
      <c r="D496" s="25"/>
      <c r="E496" s="25"/>
    </row>
    <row r="497" spans="1:5" ht="13.5" thickBot="1">
      <c r="A497" s="130"/>
      <c r="B497" s="130"/>
      <c r="C497" s="25"/>
      <c r="D497" s="25"/>
      <c r="E497" s="25"/>
    </row>
    <row r="498" spans="1:5" ht="13.5" thickBot="1">
      <c r="A498" s="130"/>
      <c r="B498" s="130"/>
      <c r="C498" s="25"/>
      <c r="D498" s="25"/>
      <c r="E498" s="25"/>
    </row>
    <row r="499" spans="1:5" ht="13.5" thickBot="1">
      <c r="A499" s="130"/>
      <c r="B499" s="130"/>
      <c r="C499" s="25"/>
      <c r="D499" s="25"/>
      <c r="E499" s="25"/>
    </row>
    <row r="500" spans="1:5" ht="13.5" thickBot="1">
      <c r="A500" s="130"/>
      <c r="B500" s="130"/>
      <c r="C500" s="25"/>
      <c r="D500" s="25"/>
      <c r="E500" s="25"/>
    </row>
    <row r="501" spans="1:5" ht="13.5" thickBot="1">
      <c r="A501" s="130"/>
      <c r="B501" s="130"/>
      <c r="C501" s="25"/>
      <c r="D501" s="25"/>
      <c r="E501" s="25"/>
    </row>
    <row r="502" spans="1:5" ht="13.5" thickBot="1">
      <c r="A502" s="130"/>
      <c r="B502" s="130"/>
      <c r="C502" s="25"/>
      <c r="D502" s="25"/>
      <c r="E502" s="25"/>
    </row>
    <row r="503" spans="1:5" ht="13.5" thickBot="1">
      <c r="A503" s="130"/>
      <c r="B503" s="130"/>
      <c r="C503" s="25"/>
      <c r="D503" s="25"/>
      <c r="E503" s="25"/>
    </row>
    <row r="504" spans="1:5" ht="13.5" thickBot="1">
      <c r="A504" s="130"/>
      <c r="B504" s="130"/>
      <c r="C504" s="25"/>
      <c r="D504" s="25"/>
      <c r="E504" s="25"/>
    </row>
    <row r="505" spans="1:5" ht="13.5" thickBot="1">
      <c r="A505" s="130"/>
      <c r="B505" s="130"/>
      <c r="C505" s="25"/>
      <c r="D505" s="25"/>
      <c r="E505" s="25"/>
    </row>
    <row r="506" spans="1:5" ht="13.5" thickBot="1">
      <c r="A506" s="130"/>
      <c r="B506" s="130"/>
      <c r="C506" s="25"/>
      <c r="D506" s="25"/>
      <c r="E506" s="25"/>
    </row>
    <row r="507" spans="1:5" ht="13.5" thickBot="1">
      <c r="A507" s="130"/>
      <c r="B507" s="130"/>
      <c r="C507" s="25"/>
      <c r="D507" s="25"/>
      <c r="E507" s="25"/>
    </row>
    <row r="508" spans="1:5" ht="13.5" thickBot="1">
      <c r="A508" s="130"/>
      <c r="B508" s="130"/>
      <c r="C508" s="25"/>
      <c r="D508" s="25"/>
      <c r="E508" s="25"/>
    </row>
    <row r="509" spans="1:5" ht="13.5" thickBot="1">
      <c r="A509" s="130"/>
      <c r="B509" s="130"/>
      <c r="C509" s="25"/>
      <c r="D509" s="25"/>
      <c r="E509" s="25"/>
    </row>
    <row r="510" spans="1:5" ht="13.5" thickBot="1">
      <c r="A510" s="130"/>
      <c r="B510" s="130"/>
      <c r="C510" s="25"/>
      <c r="D510" s="25"/>
      <c r="E510" s="25"/>
    </row>
    <row r="511" spans="1:5" ht="13.5" thickBot="1">
      <c r="A511" s="130"/>
      <c r="B511" s="130"/>
      <c r="C511" s="25"/>
      <c r="D511" s="25"/>
      <c r="E511" s="25"/>
    </row>
    <row r="512" spans="1:5" ht="13.5" thickBot="1">
      <c r="A512" s="130"/>
      <c r="B512" s="130"/>
      <c r="C512" s="25"/>
      <c r="D512" s="25"/>
      <c r="E512" s="25"/>
    </row>
    <row r="513" spans="1:5" ht="13.5" thickBot="1">
      <c r="A513" s="130"/>
      <c r="B513" s="130"/>
      <c r="C513" s="25"/>
      <c r="D513" s="25"/>
      <c r="E513" s="25"/>
    </row>
    <row r="514" spans="1:5" ht="13.5" thickBot="1">
      <c r="A514" s="130"/>
      <c r="B514" s="130"/>
      <c r="C514" s="25"/>
      <c r="D514" s="25"/>
      <c r="E514" s="25"/>
    </row>
    <row r="515" spans="1:5" ht="13.5" thickBot="1">
      <c r="A515" s="130"/>
      <c r="B515" s="130"/>
      <c r="C515" s="25"/>
      <c r="D515" s="25"/>
      <c r="E515" s="25"/>
    </row>
    <row r="516" spans="1:5" ht="13.5" thickBot="1">
      <c r="A516" s="130"/>
      <c r="B516" s="130"/>
      <c r="C516" s="25"/>
      <c r="D516" s="25"/>
      <c r="E516" s="25"/>
    </row>
    <row r="517" spans="1:5" ht="13.5" thickBot="1">
      <c r="A517" s="130"/>
      <c r="B517" s="130"/>
      <c r="C517" s="25"/>
      <c r="D517" s="25"/>
      <c r="E517" s="25"/>
    </row>
    <row r="518" spans="1:5" ht="13.5" thickBot="1">
      <c r="A518" s="130"/>
      <c r="B518" s="130"/>
      <c r="C518" s="25"/>
      <c r="D518" s="25"/>
      <c r="E518" s="25"/>
    </row>
    <row r="519" spans="1:5" ht="13.5" thickBot="1">
      <c r="A519" s="130"/>
      <c r="B519" s="130"/>
      <c r="C519" s="25"/>
      <c r="D519" s="25"/>
      <c r="E519" s="25"/>
    </row>
    <row r="520" spans="1:5" ht="13.5" thickBot="1">
      <c r="A520" s="130"/>
      <c r="B520" s="130"/>
      <c r="C520" s="25"/>
      <c r="D520" s="25"/>
      <c r="E520" s="25"/>
    </row>
    <row r="521" spans="1:5" ht="13.5" thickBot="1">
      <c r="A521" s="130"/>
      <c r="B521" s="130"/>
      <c r="C521" s="25"/>
      <c r="D521" s="25"/>
      <c r="E521" s="25"/>
    </row>
    <row r="522" spans="1:5" ht="13.5" thickBot="1">
      <c r="A522" s="130"/>
      <c r="B522" s="130"/>
      <c r="C522" s="25"/>
      <c r="D522" s="25"/>
      <c r="E522" s="25"/>
    </row>
    <row r="523" spans="1:5" ht="13.5" thickBot="1">
      <c r="A523" s="130"/>
      <c r="B523" s="130"/>
      <c r="C523" s="25"/>
      <c r="D523" s="25"/>
      <c r="E523" s="25"/>
    </row>
    <row r="524" spans="1:5" ht="13.5" thickBot="1">
      <c r="A524" s="130"/>
      <c r="B524" s="130"/>
      <c r="C524" s="25"/>
      <c r="D524" s="25"/>
      <c r="E524" s="25"/>
    </row>
    <row r="525" spans="1:5" ht="13.5" thickBot="1">
      <c r="A525" s="130"/>
      <c r="B525" s="130"/>
      <c r="C525" s="25"/>
      <c r="D525" s="25"/>
      <c r="E525" s="25"/>
    </row>
    <row r="526" spans="1:5" ht="13.5" thickBot="1">
      <c r="A526" s="130"/>
      <c r="B526" s="130"/>
      <c r="C526" s="25"/>
      <c r="D526" s="25"/>
      <c r="E526" s="25"/>
    </row>
    <row r="527" spans="1:5" ht="13.5" thickBot="1">
      <c r="A527" s="130"/>
      <c r="B527" s="130"/>
      <c r="C527" s="25"/>
      <c r="D527" s="25"/>
      <c r="E527" s="25"/>
    </row>
    <row r="528" spans="1:5" ht="13.5" thickBot="1">
      <c r="A528" s="130"/>
      <c r="B528" s="130"/>
      <c r="C528" s="25"/>
      <c r="D528" s="25"/>
      <c r="E528" s="25"/>
    </row>
    <row r="529" spans="1:5" ht="13.5" thickBot="1">
      <c r="A529" s="130"/>
      <c r="B529" s="130"/>
      <c r="C529" s="25"/>
      <c r="D529" s="25"/>
      <c r="E529" s="25"/>
    </row>
    <row r="530" spans="1:5" ht="13.5" thickBot="1">
      <c r="A530" s="130"/>
      <c r="B530" s="130"/>
      <c r="C530" s="25"/>
      <c r="D530" s="25"/>
      <c r="E530" s="25"/>
    </row>
    <row r="531" spans="1:5" ht="13.5" thickBot="1">
      <c r="A531" s="130"/>
      <c r="B531" s="130"/>
      <c r="C531" s="25"/>
      <c r="D531" s="25"/>
      <c r="E531" s="25"/>
    </row>
    <row r="532" spans="1:5" ht="13.5" thickBot="1">
      <c r="A532" s="130"/>
      <c r="B532" s="130"/>
      <c r="C532" s="25"/>
      <c r="D532" s="25"/>
      <c r="E532" s="25"/>
    </row>
    <row r="533" spans="1:5" ht="13.5" thickBot="1">
      <c r="A533" s="130"/>
      <c r="B533" s="130"/>
      <c r="C533" s="25"/>
      <c r="D533" s="25"/>
      <c r="E533" s="25"/>
    </row>
    <row r="534" spans="1:5" ht="13.5" thickBot="1">
      <c r="A534" s="130"/>
      <c r="B534" s="130"/>
      <c r="C534" s="25"/>
      <c r="D534" s="25"/>
      <c r="E534" s="25"/>
    </row>
    <row r="535" spans="1:5" ht="13.5" thickBot="1">
      <c r="A535" s="130"/>
      <c r="B535" s="130"/>
      <c r="C535" s="25"/>
      <c r="D535" s="25"/>
      <c r="E535" s="25"/>
    </row>
    <row r="536" spans="1:5" ht="13.5" thickBot="1">
      <c r="A536" s="130"/>
      <c r="B536" s="130"/>
      <c r="C536" s="25"/>
      <c r="D536" s="25"/>
      <c r="E536" s="25"/>
    </row>
    <row r="537" spans="1:5" ht="13.5" thickBot="1">
      <c r="A537" s="130"/>
      <c r="B537" s="130"/>
      <c r="C537" s="25"/>
      <c r="D537" s="25"/>
      <c r="E537" s="25"/>
    </row>
    <row r="538" spans="1:5" ht="13.5" thickBot="1">
      <c r="A538" s="130"/>
      <c r="B538" s="130"/>
      <c r="C538" s="25"/>
      <c r="D538" s="25"/>
      <c r="E538" s="25"/>
    </row>
    <row r="539" spans="1:5" ht="13.5" thickBot="1">
      <c r="A539" s="130"/>
      <c r="B539" s="130"/>
      <c r="C539" s="25"/>
      <c r="D539" s="25"/>
      <c r="E539" s="25"/>
    </row>
    <row r="540" spans="1:5" ht="13.5" thickBot="1">
      <c r="A540" s="130"/>
      <c r="B540" s="130"/>
      <c r="C540" s="25"/>
      <c r="D540" s="25"/>
      <c r="E540" s="25"/>
    </row>
    <row r="541" spans="1:5" ht="13.5" thickBot="1">
      <c r="A541" s="130"/>
      <c r="B541" s="130"/>
      <c r="C541" s="25"/>
      <c r="D541" s="25"/>
      <c r="E541" s="25"/>
    </row>
    <row r="542" spans="1:5" ht="13.5" thickBot="1">
      <c r="A542" s="130"/>
      <c r="B542" s="130"/>
      <c r="C542" s="25"/>
      <c r="D542" s="25"/>
      <c r="E542" s="25"/>
    </row>
    <row r="543" spans="1:5" ht="13.5" thickBot="1">
      <c r="A543" s="130"/>
      <c r="B543" s="130"/>
      <c r="C543" s="25"/>
      <c r="D543" s="25"/>
      <c r="E543" s="25"/>
    </row>
    <row r="544" spans="1:5" ht="13.5" thickBot="1">
      <c r="A544" s="130"/>
      <c r="B544" s="130"/>
      <c r="C544" s="25"/>
      <c r="D544" s="25"/>
      <c r="E544" s="25"/>
    </row>
    <row r="545" spans="1:5" ht="13.5" thickBot="1">
      <c r="A545" s="130"/>
      <c r="B545" s="130"/>
      <c r="C545" s="25"/>
      <c r="D545" s="25"/>
      <c r="E545" s="25"/>
    </row>
    <row r="546" spans="1:5" ht="13.5" thickBot="1">
      <c r="A546" s="130"/>
      <c r="B546" s="130"/>
      <c r="C546" s="25"/>
      <c r="D546" s="25"/>
      <c r="E546" s="25"/>
    </row>
    <row r="547" spans="1:5" ht="13.5" thickBot="1">
      <c r="A547" s="130"/>
      <c r="B547" s="130"/>
      <c r="C547" s="25"/>
      <c r="D547" s="25"/>
      <c r="E547" s="25"/>
    </row>
    <row r="548" spans="1:5" ht="13.5" thickBot="1">
      <c r="A548" s="130"/>
      <c r="B548" s="130"/>
      <c r="C548" s="25"/>
      <c r="D548" s="25"/>
      <c r="E548" s="25"/>
    </row>
    <row r="549" spans="1:5" ht="13.5" thickBot="1">
      <c r="A549" s="130"/>
      <c r="B549" s="130"/>
      <c r="C549" s="25"/>
      <c r="D549" s="25"/>
      <c r="E549" s="25"/>
    </row>
    <row r="550" spans="1:5" ht="13.5" thickBot="1">
      <c r="A550" s="130"/>
      <c r="B550" s="130"/>
      <c r="C550" s="25"/>
      <c r="D550" s="25"/>
      <c r="E550" s="25"/>
    </row>
    <row r="551" spans="1:5" ht="13.5" thickBot="1">
      <c r="A551" s="130"/>
      <c r="B551" s="130"/>
      <c r="C551" s="25"/>
      <c r="D551" s="25"/>
      <c r="E551" s="25"/>
    </row>
    <row r="552" spans="1:5" ht="13.5" thickBot="1">
      <c r="A552" s="130"/>
      <c r="B552" s="130"/>
      <c r="C552" s="25"/>
      <c r="D552" s="25"/>
      <c r="E552" s="25"/>
    </row>
    <row r="553" spans="1:5" ht="13.5" thickBot="1">
      <c r="A553" s="130"/>
      <c r="B553" s="130"/>
      <c r="C553" s="25"/>
      <c r="D553" s="25"/>
      <c r="E553" s="25"/>
    </row>
    <row r="554" spans="1:5" ht="13.5" thickBot="1">
      <c r="A554" s="130"/>
      <c r="B554" s="130"/>
      <c r="C554" s="25"/>
      <c r="D554" s="25"/>
      <c r="E554" s="25"/>
    </row>
    <row r="555" spans="1:5" ht="13.5" thickBot="1">
      <c r="A555" s="130"/>
      <c r="B555" s="130"/>
      <c r="C555" s="25"/>
      <c r="D555" s="25"/>
      <c r="E555" s="25"/>
    </row>
    <row r="556" spans="1:5" ht="13.5" thickBot="1">
      <c r="A556" s="130"/>
      <c r="B556" s="130"/>
      <c r="C556" s="25"/>
      <c r="D556" s="25"/>
      <c r="E556" s="25"/>
    </row>
    <row r="557" spans="1:5" ht="13.5" thickBot="1">
      <c r="A557" s="130"/>
      <c r="B557" s="130"/>
      <c r="C557" s="25"/>
      <c r="D557" s="25"/>
      <c r="E557" s="25"/>
    </row>
    <row r="558" spans="1:5" ht="13.5" thickBot="1">
      <c r="A558" s="130"/>
      <c r="B558" s="130"/>
      <c r="C558" s="25"/>
      <c r="D558" s="25"/>
      <c r="E558" s="25"/>
    </row>
    <row r="559" spans="1:5" ht="13.5" thickBot="1">
      <c r="A559" s="130"/>
      <c r="B559" s="130"/>
      <c r="C559" s="25"/>
      <c r="D559" s="25"/>
      <c r="E559" s="25"/>
    </row>
    <row r="560" spans="1:5" ht="13.5" thickBot="1">
      <c r="A560" s="130"/>
      <c r="B560" s="130"/>
      <c r="C560" s="25"/>
      <c r="D560" s="25"/>
      <c r="E560" s="25"/>
    </row>
    <row r="561" spans="1:5" ht="13.5" thickBot="1">
      <c r="A561" s="130"/>
      <c r="B561" s="130"/>
      <c r="C561" s="25"/>
      <c r="D561" s="25"/>
      <c r="E561" s="25"/>
    </row>
    <row r="562" spans="1:5" ht="13.5" thickBot="1">
      <c r="A562" s="130"/>
      <c r="B562" s="130"/>
      <c r="C562" s="25"/>
      <c r="D562" s="25"/>
      <c r="E562" s="25"/>
    </row>
    <row r="563" spans="1:5" ht="13.5" thickBot="1">
      <c r="A563" s="130"/>
      <c r="B563" s="130"/>
      <c r="C563" s="25"/>
      <c r="D563" s="25"/>
      <c r="E563" s="25"/>
    </row>
    <row r="564" spans="1:5" ht="13.5" thickBot="1">
      <c r="A564" s="130"/>
      <c r="B564" s="130"/>
      <c r="C564" s="25"/>
      <c r="D564" s="25"/>
      <c r="E564" s="25"/>
    </row>
    <row r="565" spans="1:5" ht="13.5" thickBot="1">
      <c r="A565" s="130"/>
      <c r="B565" s="130"/>
      <c r="C565" s="25"/>
      <c r="D565" s="25"/>
      <c r="E565" s="25"/>
    </row>
    <row r="566" spans="1:5" ht="13.5" thickBot="1">
      <c r="A566" s="130"/>
      <c r="B566" s="130"/>
      <c r="C566" s="25"/>
      <c r="D566" s="25"/>
      <c r="E566" s="25"/>
    </row>
    <row r="567" spans="1:5" ht="13.5" thickBot="1">
      <c r="A567" s="130"/>
      <c r="B567" s="130"/>
      <c r="C567" s="25"/>
      <c r="D567" s="25"/>
      <c r="E567" s="25"/>
    </row>
    <row r="568" spans="1:5" ht="13.5" thickBot="1">
      <c r="A568" s="130"/>
      <c r="B568" s="130"/>
      <c r="C568" s="25"/>
      <c r="D568" s="25"/>
      <c r="E568" s="25"/>
    </row>
    <row r="569" spans="1:5" ht="13.5" thickBot="1">
      <c r="A569" s="130"/>
      <c r="B569" s="130"/>
      <c r="C569" s="25"/>
      <c r="D569" s="25"/>
      <c r="E569" s="25"/>
    </row>
    <row r="570" spans="1:5" ht="13.5" thickBot="1">
      <c r="A570" s="130"/>
      <c r="B570" s="130"/>
      <c r="C570" s="25"/>
      <c r="D570" s="25"/>
      <c r="E570" s="25"/>
    </row>
    <row r="571" spans="1:5" ht="13.5" thickBot="1">
      <c r="A571" s="130"/>
      <c r="B571" s="130"/>
      <c r="C571" s="25"/>
      <c r="D571" s="25"/>
      <c r="E571" s="25"/>
    </row>
    <row r="572" spans="1:5" ht="13.5" thickBot="1">
      <c r="A572" s="130"/>
      <c r="B572" s="130"/>
      <c r="C572" s="25"/>
      <c r="D572" s="25"/>
      <c r="E572" s="25"/>
    </row>
    <row r="573" spans="1:5" ht="13.5" thickBot="1">
      <c r="A573" s="130"/>
      <c r="B573" s="130"/>
      <c r="C573" s="25"/>
      <c r="D573" s="25"/>
      <c r="E573" s="25"/>
    </row>
    <row r="574" spans="1:5" ht="13.5" thickBot="1">
      <c r="A574" s="130"/>
      <c r="B574" s="130"/>
      <c r="C574" s="25"/>
      <c r="D574" s="25"/>
      <c r="E574" s="25"/>
    </row>
    <row r="575" spans="1:5" ht="13.5" thickBot="1">
      <c r="A575" s="130"/>
      <c r="B575" s="130"/>
      <c r="C575" s="25"/>
      <c r="D575" s="25"/>
      <c r="E575" s="25"/>
    </row>
    <row r="576" spans="1:5" ht="13.5" thickBot="1">
      <c r="A576" s="130"/>
      <c r="B576" s="130"/>
      <c r="C576" s="25"/>
      <c r="D576" s="25"/>
      <c r="E576" s="25"/>
    </row>
    <row r="577" spans="1:5" ht="13.5" thickBot="1">
      <c r="A577" s="130"/>
      <c r="B577" s="130"/>
      <c r="C577" s="25"/>
      <c r="D577" s="25"/>
      <c r="E577" s="25"/>
    </row>
    <row r="578" spans="1:5" ht="13.5" thickBot="1">
      <c r="A578" s="130"/>
      <c r="B578" s="130"/>
      <c r="C578" s="25"/>
      <c r="D578" s="25"/>
      <c r="E578" s="25"/>
    </row>
    <row r="579" spans="1:5" ht="13.5" thickBot="1">
      <c r="A579" s="130"/>
      <c r="B579" s="130"/>
      <c r="C579" s="25"/>
      <c r="D579" s="25"/>
      <c r="E579" s="25"/>
    </row>
    <row r="580" spans="1:5" ht="13.5" thickBot="1">
      <c r="A580" s="130"/>
      <c r="B580" s="130"/>
      <c r="C580" s="25"/>
      <c r="D580" s="25"/>
      <c r="E580" s="25"/>
    </row>
    <row r="581" spans="1:5" ht="13.5" thickBot="1">
      <c r="A581" s="130"/>
      <c r="B581" s="130"/>
      <c r="C581" s="25"/>
      <c r="D581" s="25"/>
      <c r="E581" s="25"/>
    </row>
    <row r="582" spans="1:5" ht="13.5" thickBot="1">
      <c r="A582" s="130"/>
      <c r="B582" s="130"/>
      <c r="C582" s="25"/>
      <c r="D582" s="25"/>
      <c r="E582" s="25"/>
    </row>
    <row r="583" spans="1:5" ht="13.5" thickBot="1">
      <c r="A583" s="130"/>
      <c r="B583" s="130"/>
      <c r="C583" s="25"/>
      <c r="D583" s="25"/>
      <c r="E583" s="25"/>
    </row>
    <row r="584" spans="1:5" ht="13.5" thickBot="1">
      <c r="A584" s="130"/>
      <c r="B584" s="130"/>
      <c r="C584" s="25"/>
      <c r="D584" s="25"/>
      <c r="E584" s="25"/>
    </row>
    <row r="585" spans="1:5" ht="13.5" thickBot="1">
      <c r="A585" s="130"/>
      <c r="B585" s="130"/>
      <c r="C585" s="25"/>
      <c r="D585" s="25"/>
      <c r="E585" s="25"/>
    </row>
    <row r="586" spans="1:5" ht="13.5" thickBot="1">
      <c r="A586" s="130"/>
      <c r="B586" s="130"/>
      <c r="C586" s="25"/>
      <c r="D586" s="25"/>
      <c r="E586" s="25"/>
    </row>
    <row r="587" spans="1:5" ht="13.5" thickBot="1">
      <c r="A587" s="130"/>
      <c r="B587" s="130"/>
      <c r="C587" s="25"/>
      <c r="D587" s="25"/>
      <c r="E587" s="25"/>
    </row>
    <row r="588" spans="1:5" ht="13.5" thickBot="1">
      <c r="A588" s="130"/>
      <c r="B588" s="130"/>
      <c r="C588" s="25"/>
      <c r="D588" s="25"/>
      <c r="E588" s="25"/>
    </row>
    <row r="589" spans="1:5" ht="13.5" thickBot="1">
      <c r="A589" s="130"/>
      <c r="B589" s="130"/>
      <c r="C589" s="25"/>
      <c r="D589" s="25"/>
      <c r="E589" s="25"/>
    </row>
    <row r="590" spans="1:5" ht="13.5" thickBot="1">
      <c r="A590" s="130"/>
      <c r="B590" s="130"/>
      <c r="C590" s="25"/>
      <c r="D590" s="25"/>
      <c r="E590" s="25"/>
    </row>
    <row r="591" spans="1:5" ht="13.5" thickBot="1">
      <c r="A591" s="130"/>
      <c r="B591" s="130"/>
      <c r="C591" s="25"/>
      <c r="D591" s="25"/>
      <c r="E591" s="25"/>
    </row>
    <row r="592" spans="1:5" ht="13.5" thickBot="1">
      <c r="A592" s="130"/>
      <c r="B592" s="130"/>
      <c r="C592" s="25"/>
      <c r="D592" s="25"/>
      <c r="E592" s="25"/>
    </row>
    <row r="593" spans="1:5" ht="13.5" thickBot="1">
      <c r="A593" s="130"/>
      <c r="B593" s="130"/>
      <c r="C593" s="25"/>
      <c r="D593" s="25"/>
      <c r="E593" s="25"/>
    </row>
    <row r="594" spans="1:5" ht="13.5" thickBot="1">
      <c r="A594" s="130"/>
      <c r="B594" s="130"/>
      <c r="C594" s="25"/>
      <c r="D594" s="25"/>
      <c r="E594" s="25"/>
    </row>
    <row r="595" spans="1:5" ht="13.5" thickBot="1">
      <c r="A595" s="130"/>
      <c r="B595" s="130"/>
      <c r="C595" s="25"/>
      <c r="D595" s="25"/>
      <c r="E595" s="25"/>
    </row>
    <row r="596" spans="1:5" ht="13.5" thickBot="1">
      <c r="A596" s="130"/>
      <c r="B596" s="130"/>
      <c r="C596" s="25"/>
      <c r="D596" s="25"/>
      <c r="E596" s="25"/>
    </row>
    <row r="597" spans="1:5" ht="13.5" thickBot="1">
      <c r="A597" s="130"/>
      <c r="B597" s="130"/>
      <c r="C597" s="25"/>
      <c r="D597" s="25"/>
      <c r="E597" s="25"/>
    </row>
    <row r="598" spans="1:5" ht="13.5" thickBot="1">
      <c r="A598" s="130"/>
      <c r="B598" s="130"/>
      <c r="C598" s="25"/>
      <c r="D598" s="25"/>
      <c r="E598" s="25"/>
    </row>
    <row r="599" spans="1:5" ht="13.5" thickBot="1">
      <c r="A599" s="130"/>
      <c r="B599" s="130"/>
      <c r="C599" s="25"/>
      <c r="D599" s="25"/>
      <c r="E599" s="25"/>
    </row>
    <row r="600" spans="1:5" ht="13.5" thickBot="1">
      <c r="A600" s="130"/>
      <c r="B600" s="130"/>
      <c r="C600" s="25"/>
      <c r="D600" s="25"/>
      <c r="E600" s="25"/>
    </row>
    <row r="601" spans="1:5" ht="13.5" thickBot="1">
      <c r="A601" s="130"/>
      <c r="B601" s="130"/>
      <c r="C601" s="25"/>
      <c r="D601" s="25"/>
      <c r="E601" s="25"/>
    </row>
    <row r="602" spans="1:5" ht="13.5" thickBot="1">
      <c r="A602" s="130"/>
      <c r="B602" s="130"/>
      <c r="C602" s="25"/>
      <c r="D602" s="25"/>
      <c r="E602" s="25"/>
    </row>
    <row r="603" spans="1:5" ht="13.5" thickBot="1">
      <c r="A603" s="130"/>
      <c r="B603" s="130"/>
      <c r="C603" s="25"/>
      <c r="D603" s="25"/>
      <c r="E603" s="25"/>
    </row>
    <row r="604" spans="1:5" ht="13.5" thickBot="1">
      <c r="A604" s="130"/>
      <c r="B604" s="130"/>
      <c r="C604" s="25"/>
      <c r="D604" s="25"/>
      <c r="E604" s="25"/>
    </row>
    <row r="605" spans="1:5" ht="13.5" thickBot="1">
      <c r="A605" s="130"/>
      <c r="B605" s="130"/>
      <c r="C605" s="25"/>
      <c r="D605" s="25"/>
      <c r="E605" s="25"/>
    </row>
    <row r="606" spans="1:5" ht="13.5" thickBot="1">
      <c r="A606" s="130"/>
      <c r="B606" s="130"/>
      <c r="C606" s="25"/>
      <c r="D606" s="25"/>
      <c r="E606" s="25"/>
    </row>
    <row r="607" spans="1:5" ht="13.5" thickBot="1">
      <c r="A607" s="130"/>
      <c r="B607" s="130"/>
      <c r="C607" s="25"/>
      <c r="D607" s="25"/>
      <c r="E607" s="25"/>
    </row>
    <row r="608" spans="1:5" ht="13.5" thickBot="1">
      <c r="A608" s="130"/>
      <c r="B608" s="130"/>
      <c r="C608" s="25"/>
      <c r="D608" s="25"/>
      <c r="E608" s="25"/>
    </row>
    <row r="609" spans="1:5" ht="13.5" thickBot="1">
      <c r="A609" s="130"/>
      <c r="B609" s="130"/>
      <c r="C609" s="25"/>
      <c r="D609" s="25"/>
      <c r="E609" s="25"/>
    </row>
    <row r="610" spans="1:5" ht="13.5" thickBot="1">
      <c r="A610" s="130"/>
      <c r="B610" s="130"/>
      <c r="C610" s="25"/>
      <c r="D610" s="25"/>
      <c r="E610" s="25"/>
    </row>
    <row r="611" spans="1:5" ht="13.5" thickBot="1">
      <c r="A611" s="130"/>
      <c r="B611" s="130"/>
      <c r="C611" s="25"/>
      <c r="D611" s="25"/>
      <c r="E611" s="25"/>
    </row>
    <row r="612" spans="1:5" ht="13.5" thickBot="1">
      <c r="A612" s="130"/>
      <c r="B612" s="130"/>
      <c r="C612" s="25"/>
      <c r="D612" s="25"/>
      <c r="E612" s="25"/>
    </row>
    <row r="613" spans="1:5" ht="13.5" thickBot="1">
      <c r="A613" s="130"/>
      <c r="B613" s="130"/>
      <c r="C613" s="25"/>
      <c r="D613" s="25"/>
      <c r="E613" s="25"/>
    </row>
    <row r="614" spans="1:5" ht="13.5" thickBot="1">
      <c r="A614" s="130"/>
      <c r="B614" s="130"/>
      <c r="C614" s="25"/>
      <c r="D614" s="25"/>
      <c r="E614" s="25"/>
    </row>
    <row r="615" spans="1:5" ht="13.5" thickBot="1">
      <c r="A615" s="130"/>
      <c r="B615" s="130"/>
      <c r="C615" s="25"/>
      <c r="D615" s="25"/>
      <c r="E615" s="25"/>
    </row>
    <row r="616" spans="1:5" ht="13.5" thickBot="1">
      <c r="A616" s="130"/>
      <c r="B616" s="130"/>
      <c r="C616" s="25"/>
      <c r="D616" s="25"/>
      <c r="E616" s="25"/>
    </row>
    <row r="617" spans="1:5" ht="13.5" thickBot="1">
      <c r="A617" s="130"/>
      <c r="B617" s="130"/>
      <c r="C617" s="25"/>
      <c r="D617" s="25"/>
      <c r="E617" s="25"/>
    </row>
    <row r="618" spans="1:5" ht="13.5" thickBot="1">
      <c r="A618" s="130"/>
      <c r="B618" s="130"/>
      <c r="C618" s="25"/>
      <c r="D618" s="25"/>
      <c r="E618" s="25"/>
    </row>
    <row r="619" spans="1:5" ht="13.5" thickBot="1">
      <c r="A619" s="130"/>
      <c r="B619" s="130"/>
      <c r="C619" s="25"/>
      <c r="D619" s="25"/>
      <c r="E619" s="25"/>
    </row>
    <row r="620" spans="1:5" ht="13.5" thickBot="1">
      <c r="A620" s="130"/>
      <c r="B620" s="130"/>
      <c r="C620" s="25"/>
      <c r="D620" s="25"/>
      <c r="E620" s="25"/>
    </row>
    <row r="621" spans="1:5" ht="13.5" thickBot="1">
      <c r="A621" s="130"/>
      <c r="B621" s="130"/>
      <c r="C621" s="25"/>
      <c r="D621" s="25"/>
      <c r="E621" s="25"/>
    </row>
    <row r="622" spans="1:5" ht="13.5" thickBot="1">
      <c r="A622" s="130"/>
      <c r="B622" s="130"/>
      <c r="C622" s="25"/>
      <c r="D622" s="25"/>
      <c r="E622" s="25"/>
    </row>
    <row r="623" spans="1:5" ht="13.5" thickBot="1">
      <c r="A623" s="130"/>
      <c r="B623" s="130"/>
      <c r="C623" s="25"/>
      <c r="D623" s="25"/>
      <c r="E623" s="25"/>
    </row>
    <row r="624" spans="1:5" ht="13.5" thickBot="1">
      <c r="A624" s="130"/>
      <c r="B624" s="130"/>
      <c r="C624" s="25"/>
      <c r="D624" s="25"/>
      <c r="E624" s="25"/>
    </row>
    <row r="625" spans="1:5" ht="13.5" thickBot="1">
      <c r="A625" s="130"/>
      <c r="B625" s="130"/>
      <c r="C625" s="25"/>
      <c r="D625" s="25"/>
      <c r="E625" s="25"/>
    </row>
    <row r="626" spans="1:5" ht="13.5" thickBot="1">
      <c r="A626" s="130"/>
      <c r="B626" s="130"/>
      <c r="C626" s="25"/>
      <c r="D626" s="25"/>
      <c r="E626" s="25"/>
    </row>
    <row r="627" spans="1:5" ht="13.5" thickBot="1">
      <c r="A627" s="130"/>
      <c r="B627" s="130"/>
      <c r="C627" s="25"/>
      <c r="D627" s="25"/>
      <c r="E627" s="25"/>
    </row>
    <row r="628" spans="1:5" ht="13.5" thickBot="1">
      <c r="A628" s="130"/>
      <c r="B628" s="130"/>
      <c r="C628" s="25"/>
      <c r="D628" s="25"/>
      <c r="E628" s="25"/>
    </row>
    <row r="629" spans="1:5" ht="13.5" thickBot="1">
      <c r="A629" s="130"/>
      <c r="B629" s="130"/>
      <c r="C629" s="25"/>
      <c r="D629" s="25"/>
      <c r="E629" s="25"/>
    </row>
    <row r="630" spans="1:5" ht="13.5" thickBot="1">
      <c r="A630" s="130"/>
      <c r="B630" s="130"/>
      <c r="C630" s="25"/>
      <c r="D630" s="25"/>
      <c r="E630" s="25"/>
    </row>
    <row r="631" spans="1:5" ht="13.5" thickBot="1">
      <c r="A631" s="130"/>
      <c r="B631" s="130"/>
      <c r="C631" s="25"/>
      <c r="D631" s="25"/>
      <c r="E631" s="25"/>
    </row>
    <row r="632" spans="1:5" ht="13.5" thickBot="1">
      <c r="A632" s="130"/>
      <c r="B632" s="130"/>
      <c r="C632" s="25"/>
      <c r="D632" s="25"/>
      <c r="E632" s="25"/>
    </row>
    <row r="633" spans="1:5" ht="13.5" thickBot="1">
      <c r="A633" s="130"/>
      <c r="B633" s="130"/>
      <c r="C633" s="25"/>
      <c r="D633" s="25"/>
      <c r="E633" s="25"/>
    </row>
    <row r="634" spans="1:5" ht="13.5" thickBot="1">
      <c r="A634" s="130"/>
      <c r="B634" s="130"/>
      <c r="C634" s="25"/>
      <c r="D634" s="25"/>
      <c r="E634" s="25"/>
    </row>
    <row r="635" spans="1:5" ht="13.5" thickBot="1">
      <c r="A635" s="130"/>
      <c r="B635" s="130"/>
      <c r="C635" s="25"/>
      <c r="D635" s="25"/>
      <c r="E635" s="25"/>
    </row>
    <row r="636" spans="1:5" ht="13.5" thickBot="1">
      <c r="A636" s="130"/>
      <c r="B636" s="130"/>
      <c r="C636" s="25"/>
      <c r="D636" s="25"/>
      <c r="E636" s="25"/>
    </row>
    <row r="637" spans="1:5" ht="13.5" thickBot="1">
      <c r="A637" s="130"/>
      <c r="B637" s="130"/>
      <c r="C637" s="25"/>
      <c r="D637" s="25"/>
      <c r="E637" s="25"/>
    </row>
    <row r="638" spans="1:5" ht="13.5" thickBot="1">
      <c r="A638" s="130"/>
      <c r="B638" s="130"/>
      <c r="C638" s="25"/>
      <c r="D638" s="25"/>
      <c r="E638" s="25"/>
    </row>
    <row r="639" spans="1:5" ht="13.5" thickBot="1">
      <c r="A639" s="130"/>
      <c r="B639" s="130"/>
      <c r="C639" s="25"/>
      <c r="D639" s="25"/>
      <c r="E639" s="25"/>
    </row>
    <row r="640" spans="1:5" ht="13.5" thickBot="1">
      <c r="A640" s="130"/>
      <c r="B640" s="130"/>
      <c r="C640" s="25"/>
      <c r="D640" s="25"/>
      <c r="E640" s="25"/>
    </row>
    <row r="641" spans="1:5" ht="13.5" thickBot="1">
      <c r="A641" s="130"/>
      <c r="B641" s="130"/>
      <c r="C641" s="25"/>
      <c r="D641" s="25"/>
      <c r="E641" s="25"/>
    </row>
    <row r="642" spans="1:5" ht="13.5" thickBot="1">
      <c r="A642" s="130"/>
      <c r="B642" s="130"/>
      <c r="C642" s="25"/>
      <c r="D642" s="25"/>
      <c r="E642" s="25"/>
    </row>
    <row r="643" spans="1:5" ht="13.5" thickBot="1">
      <c r="A643" s="130"/>
      <c r="B643" s="130"/>
      <c r="C643" s="25"/>
      <c r="D643" s="25"/>
      <c r="E643" s="25"/>
    </row>
    <row r="644" spans="1:5" ht="13.5" thickBot="1">
      <c r="A644" s="130"/>
      <c r="B644" s="130"/>
      <c r="C644" s="25"/>
      <c r="D644" s="25"/>
      <c r="E644" s="25"/>
    </row>
    <row r="645" spans="1:5" ht="13.5" thickBot="1">
      <c r="A645" s="130"/>
      <c r="B645" s="130"/>
      <c r="C645" s="25"/>
      <c r="D645" s="25"/>
      <c r="E645" s="25"/>
    </row>
    <row r="646" spans="1:5" ht="13.5" thickBot="1">
      <c r="A646" s="130"/>
      <c r="B646" s="130"/>
      <c r="C646" s="25"/>
      <c r="D646" s="25"/>
      <c r="E646" s="25"/>
    </row>
    <row r="647" spans="1:5" ht="13.5" thickBot="1">
      <c r="A647" s="130"/>
      <c r="B647" s="130"/>
      <c r="C647" s="25"/>
      <c r="D647" s="25"/>
      <c r="E647" s="25"/>
    </row>
    <row r="648" spans="1:5" ht="13.5" thickBot="1">
      <c r="A648" s="130"/>
      <c r="B648" s="130"/>
      <c r="C648" s="25"/>
      <c r="D648" s="25"/>
      <c r="E648" s="25"/>
    </row>
    <row r="649" spans="1:5" ht="13.5" thickBot="1">
      <c r="A649" s="130"/>
      <c r="B649" s="130"/>
      <c r="C649" s="25"/>
      <c r="D649" s="25"/>
      <c r="E649" s="25"/>
    </row>
    <row r="650" spans="1:5" ht="13.5" thickBot="1">
      <c r="A650" s="130"/>
      <c r="B650" s="130"/>
      <c r="C650" s="25"/>
      <c r="D650" s="25"/>
      <c r="E650" s="25"/>
    </row>
    <row r="651" spans="1:5" ht="13.5" thickBot="1">
      <c r="A651" s="130"/>
      <c r="B651" s="130"/>
      <c r="C651" s="25"/>
      <c r="D651" s="25"/>
      <c r="E651" s="25"/>
    </row>
    <row r="652" spans="1:5" ht="13.5" thickBot="1">
      <c r="A652" s="130"/>
      <c r="B652" s="130"/>
      <c r="C652" s="25"/>
      <c r="D652" s="25"/>
      <c r="E652" s="25"/>
    </row>
    <row r="653" spans="1:5" ht="13.5" thickBot="1">
      <c r="A653" s="130"/>
      <c r="B653" s="130"/>
      <c r="C653" s="25"/>
      <c r="D653" s="25"/>
      <c r="E653" s="25"/>
    </row>
    <row r="654" spans="1:5" ht="13.5" thickBot="1">
      <c r="A654" s="130"/>
      <c r="B654" s="130"/>
      <c r="C654" s="25"/>
      <c r="D654" s="25"/>
      <c r="E654" s="25"/>
    </row>
    <row r="655" spans="1:5" ht="13.5" thickBot="1">
      <c r="A655" s="130"/>
      <c r="B655" s="130"/>
      <c r="C655" s="25"/>
      <c r="D655" s="25"/>
      <c r="E655" s="25"/>
    </row>
    <row r="656" spans="1:5" ht="13.5" thickBot="1">
      <c r="A656" s="130"/>
      <c r="B656" s="130"/>
      <c r="C656" s="25"/>
      <c r="D656" s="25"/>
      <c r="E656" s="25"/>
    </row>
    <row r="657" spans="1:5" ht="13.5" thickBot="1">
      <c r="A657" s="130"/>
      <c r="B657" s="130"/>
      <c r="C657" s="25"/>
      <c r="D657" s="25"/>
      <c r="E657" s="25"/>
    </row>
    <row r="658" spans="1:5" ht="13.5" thickBot="1">
      <c r="A658" s="130"/>
      <c r="B658" s="130"/>
      <c r="C658" s="25"/>
      <c r="D658" s="25"/>
      <c r="E658" s="25"/>
    </row>
    <row r="659" spans="1:5" ht="13.5" thickBot="1">
      <c r="A659" s="130"/>
      <c r="B659" s="130"/>
      <c r="C659" s="25"/>
      <c r="D659" s="25"/>
      <c r="E659" s="25"/>
    </row>
    <row r="660" spans="1:5" ht="13.5" thickBot="1">
      <c r="A660" s="130"/>
      <c r="B660" s="130"/>
      <c r="C660" s="25"/>
      <c r="D660" s="25"/>
      <c r="E660" s="25"/>
    </row>
    <row r="661" spans="1:5" ht="13.5" thickBot="1">
      <c r="A661" s="130"/>
      <c r="B661" s="130"/>
      <c r="C661" s="25"/>
      <c r="D661" s="25"/>
      <c r="E661" s="25"/>
    </row>
    <row r="662" spans="1:5" ht="13.5" thickBot="1">
      <c r="A662" s="130"/>
      <c r="B662" s="130"/>
      <c r="C662" s="25"/>
      <c r="D662" s="25"/>
      <c r="E662" s="25"/>
    </row>
    <row r="663" spans="1:5" ht="13.5" thickBot="1">
      <c r="A663" s="130"/>
      <c r="B663" s="130"/>
      <c r="C663" s="25"/>
      <c r="D663" s="25"/>
      <c r="E663" s="25"/>
    </row>
    <row r="664" spans="1:5" ht="13.5" thickBot="1">
      <c r="A664" s="130"/>
      <c r="B664" s="130"/>
      <c r="C664" s="25"/>
      <c r="D664" s="25"/>
      <c r="E664" s="25"/>
    </row>
    <row r="665" spans="1:5" ht="13.5" thickBot="1">
      <c r="A665" s="130"/>
      <c r="B665" s="130"/>
      <c r="C665" s="25"/>
      <c r="D665" s="25"/>
      <c r="E665" s="25"/>
    </row>
    <row r="666" spans="1:5" ht="13.5" thickBot="1">
      <c r="A666" s="130"/>
      <c r="B666" s="130"/>
      <c r="C666" s="25"/>
      <c r="D666" s="25"/>
      <c r="E666" s="25"/>
    </row>
    <row r="667" spans="1:5" ht="13.5" thickBot="1">
      <c r="A667" s="130"/>
      <c r="B667" s="130"/>
      <c r="C667" s="25"/>
      <c r="D667" s="25"/>
      <c r="E667" s="25"/>
    </row>
    <row r="668" spans="1:5" ht="13.5" thickBot="1">
      <c r="A668" s="130"/>
      <c r="B668" s="130"/>
      <c r="C668" s="25"/>
      <c r="D668" s="25"/>
      <c r="E668" s="25"/>
    </row>
    <row r="669" spans="1:5" ht="13.5" thickBot="1">
      <c r="A669" s="130"/>
      <c r="B669" s="130"/>
      <c r="C669" s="25"/>
      <c r="D669" s="25"/>
      <c r="E669" s="25"/>
    </row>
    <row r="670" spans="1:5" ht="13.5" thickBot="1">
      <c r="A670" s="130"/>
      <c r="B670" s="130"/>
      <c r="C670" s="25"/>
      <c r="D670" s="25"/>
      <c r="E670" s="25"/>
    </row>
    <row r="671" spans="1:5" ht="13.5" thickBot="1">
      <c r="A671" s="130"/>
      <c r="B671" s="130"/>
      <c r="C671" s="25"/>
      <c r="D671" s="25"/>
      <c r="E671" s="25"/>
    </row>
    <row r="672" spans="1:5" ht="13.5" thickBot="1">
      <c r="A672" s="130"/>
      <c r="B672" s="130"/>
      <c r="C672" s="25"/>
      <c r="D672" s="25"/>
      <c r="E672" s="25"/>
    </row>
    <row r="673" spans="1:5" ht="13.5" thickBot="1">
      <c r="A673" s="130"/>
      <c r="B673" s="130"/>
      <c r="C673" s="25"/>
      <c r="D673" s="25"/>
      <c r="E673" s="25"/>
    </row>
    <row r="674" spans="1:5" ht="13.5" thickBot="1">
      <c r="A674" s="130"/>
      <c r="B674" s="130"/>
      <c r="C674" s="25"/>
      <c r="D674" s="25"/>
      <c r="E674" s="25"/>
    </row>
    <row r="675" spans="1:5" ht="13.5" thickBot="1">
      <c r="A675" s="130"/>
      <c r="B675" s="130"/>
      <c r="C675" s="25"/>
      <c r="D675" s="25"/>
      <c r="E675" s="25"/>
    </row>
    <row r="676" spans="1:5" ht="13.5" thickBot="1">
      <c r="A676" s="130"/>
      <c r="B676" s="130"/>
      <c r="C676" s="25"/>
      <c r="D676" s="25"/>
      <c r="E676" s="25"/>
    </row>
    <row r="677" spans="1:5" ht="13.5" thickBot="1">
      <c r="A677" s="130"/>
      <c r="B677" s="130"/>
      <c r="C677" s="25"/>
      <c r="D677" s="25"/>
      <c r="E677" s="25"/>
    </row>
    <row r="678" spans="1:5" ht="13.5" thickBot="1">
      <c r="A678" s="130"/>
      <c r="B678" s="130"/>
      <c r="C678" s="25"/>
      <c r="D678" s="25"/>
      <c r="E678" s="25"/>
    </row>
    <row r="679" spans="1:5" ht="13.5" thickBot="1">
      <c r="A679" s="130"/>
      <c r="B679" s="130"/>
      <c r="C679" s="25"/>
      <c r="D679" s="25"/>
      <c r="E679" s="25"/>
    </row>
    <row r="680" spans="1:5" ht="13.5" thickBot="1">
      <c r="A680" s="130"/>
      <c r="B680" s="130"/>
      <c r="C680" s="25"/>
      <c r="D680" s="25"/>
      <c r="E680" s="25"/>
    </row>
    <row r="681" spans="1:5" ht="13.5" thickBot="1">
      <c r="A681" s="130"/>
      <c r="B681" s="130"/>
      <c r="C681" s="25"/>
      <c r="D681" s="25"/>
      <c r="E681" s="25"/>
    </row>
    <row r="682" spans="1:5" ht="13.5" thickBot="1">
      <c r="A682" s="130"/>
      <c r="B682" s="130"/>
      <c r="C682" s="25"/>
      <c r="D682" s="25"/>
      <c r="E682" s="25"/>
    </row>
    <row r="683" spans="1:5" ht="13.5" thickBot="1">
      <c r="A683" s="130"/>
      <c r="B683" s="130"/>
      <c r="C683" s="25"/>
      <c r="D683" s="25"/>
      <c r="E683" s="25"/>
    </row>
    <row r="684" spans="1:5" ht="13.5" thickBot="1">
      <c r="A684" s="130"/>
      <c r="B684" s="130"/>
      <c r="C684" s="25"/>
      <c r="D684" s="25"/>
      <c r="E684" s="25"/>
    </row>
    <row r="685" spans="1:5" ht="13.5" thickBot="1">
      <c r="A685" s="130"/>
      <c r="B685" s="130"/>
      <c r="C685" s="25"/>
      <c r="D685" s="25"/>
      <c r="E685" s="25"/>
    </row>
    <row r="686" spans="1:5" ht="13.5" thickBot="1">
      <c r="A686" s="130"/>
      <c r="B686" s="130"/>
      <c r="C686" s="25"/>
      <c r="D686" s="25"/>
      <c r="E686" s="25"/>
    </row>
    <row r="687" spans="1:5" ht="13.5" thickBot="1">
      <c r="A687" s="130"/>
      <c r="B687" s="130"/>
      <c r="C687" s="25"/>
      <c r="D687" s="25"/>
      <c r="E687" s="25"/>
    </row>
    <row r="688" spans="1:5" ht="13.5" thickBot="1">
      <c r="A688" s="130"/>
      <c r="B688" s="130"/>
      <c r="C688" s="25"/>
      <c r="D688" s="25"/>
      <c r="E688" s="25"/>
    </row>
    <row r="689" spans="1:5" ht="13.5" thickBot="1">
      <c r="A689" s="130"/>
      <c r="B689" s="130"/>
      <c r="C689" s="25"/>
      <c r="D689" s="25"/>
      <c r="E689" s="25"/>
    </row>
    <row r="690" spans="1:5" ht="13.5" thickBot="1">
      <c r="A690" s="130"/>
      <c r="B690" s="130"/>
      <c r="C690" s="25"/>
      <c r="D690" s="25"/>
      <c r="E690" s="25"/>
    </row>
    <row r="691" spans="1:5" ht="13.5" thickBot="1">
      <c r="A691" s="130"/>
      <c r="B691" s="130"/>
      <c r="C691" s="25"/>
      <c r="D691" s="25"/>
      <c r="E691" s="25"/>
    </row>
    <row r="692" spans="1:5" ht="13.5" thickBot="1">
      <c r="A692" s="130"/>
      <c r="B692" s="130"/>
      <c r="C692" s="25"/>
      <c r="D692" s="25"/>
      <c r="E692" s="25"/>
    </row>
    <row r="693" spans="1:5" ht="13.5" thickBot="1">
      <c r="A693" s="130"/>
      <c r="B693" s="130"/>
      <c r="C693" s="25"/>
      <c r="D693" s="25"/>
      <c r="E693" s="25"/>
    </row>
    <row r="694" spans="1:5" ht="13.5" thickBot="1">
      <c r="A694" s="130"/>
      <c r="B694" s="130"/>
      <c r="C694" s="25"/>
      <c r="D694" s="25"/>
      <c r="E694" s="25"/>
    </row>
    <row r="695" spans="1:5" ht="13.5" thickBot="1">
      <c r="A695" s="130"/>
      <c r="B695" s="130"/>
      <c r="C695" s="25"/>
      <c r="D695" s="25"/>
      <c r="E695" s="25"/>
    </row>
    <row r="696" spans="1:5" ht="13.5" thickBot="1">
      <c r="A696" s="130"/>
      <c r="B696" s="130"/>
      <c r="C696" s="25"/>
      <c r="D696" s="25"/>
      <c r="E696" s="25"/>
    </row>
    <row r="697" spans="1:5" ht="13.5" thickBot="1">
      <c r="A697" s="130"/>
      <c r="B697" s="130"/>
      <c r="C697" s="25"/>
      <c r="D697" s="25"/>
      <c r="E697" s="25"/>
    </row>
    <row r="698" spans="1:5" ht="13.5" thickBot="1">
      <c r="A698" s="130"/>
      <c r="B698" s="130"/>
      <c r="C698" s="25"/>
      <c r="D698" s="25"/>
      <c r="E698" s="25"/>
    </row>
    <row r="699" spans="1:5" ht="13.5" thickBot="1">
      <c r="A699" s="130"/>
      <c r="B699" s="130"/>
      <c r="C699" s="25"/>
      <c r="D699" s="25"/>
      <c r="E699" s="25"/>
    </row>
    <row r="700" spans="1:5" ht="13.5" thickBot="1">
      <c r="A700" s="130"/>
      <c r="B700" s="130"/>
      <c r="C700" s="25"/>
      <c r="D700" s="25"/>
      <c r="E700" s="25"/>
    </row>
    <row r="701" spans="1:5" ht="13.5" thickBot="1">
      <c r="A701" s="130"/>
      <c r="B701" s="130"/>
      <c r="C701" s="25"/>
      <c r="D701" s="25"/>
      <c r="E701" s="25"/>
    </row>
    <row r="702" spans="1:5" ht="13.5" thickBot="1">
      <c r="A702" s="130"/>
      <c r="B702" s="130"/>
      <c r="C702" s="25"/>
      <c r="D702" s="25"/>
      <c r="E702" s="25"/>
    </row>
    <row r="703" spans="1:5" ht="13.5" thickBot="1">
      <c r="A703" s="130"/>
      <c r="B703" s="130"/>
      <c r="C703" s="25"/>
      <c r="D703" s="25"/>
      <c r="E703" s="25"/>
    </row>
    <row r="704" spans="1:5" ht="13.5" thickBot="1">
      <c r="A704" s="130"/>
      <c r="B704" s="130"/>
      <c r="C704" s="25"/>
      <c r="D704" s="25"/>
      <c r="E704" s="25"/>
    </row>
    <row r="705" spans="1:5" ht="13.5" thickBot="1">
      <c r="A705" s="130"/>
      <c r="B705" s="130"/>
      <c r="C705" s="25"/>
      <c r="D705" s="25"/>
      <c r="E705" s="25"/>
    </row>
    <row r="706" spans="1:5" ht="13.5" thickBot="1">
      <c r="A706" s="130"/>
      <c r="B706" s="130"/>
      <c r="C706" s="25"/>
      <c r="D706" s="25"/>
      <c r="E706" s="25"/>
    </row>
    <row r="707" spans="1:5" ht="13.5" thickBot="1">
      <c r="A707" s="130"/>
      <c r="B707" s="130"/>
      <c r="C707" s="25"/>
      <c r="D707" s="25"/>
      <c r="E707" s="25"/>
    </row>
    <row r="708" spans="1:5" ht="13.5" thickBot="1">
      <c r="A708" s="130"/>
      <c r="B708" s="130"/>
      <c r="C708" s="25"/>
      <c r="D708" s="25"/>
      <c r="E708" s="25"/>
    </row>
    <row r="709" spans="1:5" ht="13.5" thickBot="1">
      <c r="A709" s="130"/>
      <c r="B709" s="130"/>
      <c r="C709" s="25"/>
      <c r="D709" s="25"/>
      <c r="E709" s="25"/>
    </row>
    <row r="710" spans="1:5" ht="13.5" thickBot="1">
      <c r="A710" s="130"/>
      <c r="B710" s="130"/>
      <c r="C710" s="25"/>
      <c r="D710" s="25"/>
      <c r="E710" s="25"/>
    </row>
    <row r="711" spans="1:5" ht="13.5" thickBot="1">
      <c r="A711" s="130"/>
      <c r="B711" s="130"/>
      <c r="C711" s="25"/>
      <c r="D711" s="25"/>
      <c r="E711" s="25"/>
    </row>
    <row r="712" spans="1:5" ht="13.5" thickBot="1">
      <c r="A712" s="130"/>
      <c r="B712" s="130"/>
      <c r="C712" s="25"/>
      <c r="D712" s="25"/>
      <c r="E712" s="25"/>
    </row>
    <row r="713" spans="1:5" ht="13.5" thickBot="1">
      <c r="A713" s="130"/>
      <c r="B713" s="130"/>
      <c r="C713" s="25"/>
      <c r="D713" s="25"/>
      <c r="E713" s="25"/>
    </row>
    <row r="714" spans="1:5" ht="13.5" thickBot="1">
      <c r="A714" s="130"/>
      <c r="B714" s="130"/>
      <c r="C714" s="25"/>
      <c r="D714" s="25"/>
      <c r="E714" s="25"/>
    </row>
    <row r="715" spans="1:5" ht="13.5" thickBot="1">
      <c r="A715" s="130"/>
      <c r="B715" s="130"/>
      <c r="C715" s="25"/>
      <c r="D715" s="25"/>
      <c r="E715" s="25"/>
    </row>
    <row r="716" spans="1:5" ht="13.5" thickBot="1">
      <c r="A716" s="130"/>
      <c r="B716" s="130"/>
      <c r="C716" s="25"/>
      <c r="D716" s="25"/>
      <c r="E716" s="25"/>
    </row>
    <row r="717" spans="1:5" ht="13.5" thickBot="1">
      <c r="A717" s="130"/>
      <c r="B717" s="130"/>
      <c r="C717" s="25"/>
      <c r="D717" s="25"/>
      <c r="E717" s="25"/>
    </row>
    <row r="718" spans="1:5" ht="13.5" thickBot="1">
      <c r="A718" s="130"/>
      <c r="B718" s="130"/>
      <c r="C718" s="25"/>
      <c r="D718" s="25"/>
      <c r="E718" s="25"/>
    </row>
    <row r="719" spans="1:5" ht="13.5" thickBot="1">
      <c r="A719" s="130"/>
      <c r="B719" s="130"/>
      <c r="C719" s="25"/>
      <c r="D719" s="25"/>
      <c r="E719" s="25"/>
    </row>
    <row r="720" spans="1:5" ht="13.5" thickBot="1">
      <c r="A720" s="130"/>
      <c r="B720" s="130"/>
      <c r="C720" s="25"/>
      <c r="D720" s="25"/>
      <c r="E720" s="25"/>
    </row>
    <row r="721" spans="1:5" ht="13.5" thickBot="1">
      <c r="A721" s="130"/>
      <c r="B721" s="130"/>
      <c r="C721" s="25"/>
      <c r="D721" s="25"/>
      <c r="E721" s="25"/>
    </row>
    <row r="722" spans="1:5" ht="13.5" thickBot="1">
      <c r="A722" s="130"/>
      <c r="B722" s="130"/>
      <c r="C722" s="25"/>
      <c r="D722" s="25"/>
      <c r="E722" s="25"/>
    </row>
    <row r="723" spans="1:5" ht="13.5" thickBot="1">
      <c r="A723" s="130"/>
      <c r="B723" s="130"/>
      <c r="C723" s="25"/>
      <c r="D723" s="25"/>
      <c r="E723" s="25"/>
    </row>
    <row r="724" spans="1:5" ht="13.5" thickBot="1">
      <c r="A724" s="130"/>
      <c r="B724" s="130"/>
      <c r="C724" s="25"/>
      <c r="D724" s="25"/>
      <c r="E724" s="25"/>
    </row>
    <row r="725" spans="1:5" ht="13.5" thickBot="1">
      <c r="A725" s="130"/>
      <c r="B725" s="130"/>
      <c r="C725" s="25"/>
      <c r="D725" s="25"/>
      <c r="E725" s="25"/>
    </row>
    <row r="726" spans="1:5" ht="13.5" thickBot="1">
      <c r="A726" s="130"/>
      <c r="B726" s="130"/>
      <c r="C726" s="25"/>
      <c r="D726" s="25"/>
      <c r="E726" s="25"/>
    </row>
    <row r="727" spans="1:5" ht="13.5" thickBot="1">
      <c r="A727" s="130"/>
      <c r="B727" s="130"/>
      <c r="C727" s="25"/>
      <c r="D727" s="25"/>
      <c r="E727" s="25"/>
    </row>
    <row r="728" spans="1:5" ht="13.5" thickBot="1">
      <c r="A728" s="130"/>
      <c r="B728" s="130"/>
      <c r="C728" s="25"/>
      <c r="D728" s="25"/>
      <c r="E728" s="25"/>
    </row>
    <row r="729" spans="1:5" ht="13.5" thickBot="1">
      <c r="A729" s="130"/>
      <c r="B729" s="130"/>
      <c r="C729" s="25"/>
      <c r="D729" s="25"/>
      <c r="E729" s="25"/>
    </row>
    <row r="730" spans="1:5" ht="13.5" thickBot="1">
      <c r="A730" s="130"/>
      <c r="B730" s="130"/>
      <c r="C730" s="25"/>
      <c r="D730" s="25"/>
      <c r="E730" s="25"/>
    </row>
    <row r="731" spans="1:5" ht="13.5" thickBot="1">
      <c r="A731" s="130"/>
      <c r="B731" s="130"/>
      <c r="C731" s="25"/>
      <c r="D731" s="25"/>
      <c r="E731" s="25"/>
    </row>
    <row r="732" spans="1:5" ht="13.5" thickBot="1">
      <c r="A732" s="130"/>
      <c r="B732" s="130"/>
      <c r="C732" s="25"/>
      <c r="D732" s="25"/>
      <c r="E732" s="25"/>
    </row>
    <row r="733" spans="1:5" ht="13.5" thickBot="1">
      <c r="A733" s="130"/>
      <c r="B733" s="130"/>
      <c r="C733" s="25"/>
      <c r="D733" s="25"/>
      <c r="E733" s="25"/>
    </row>
    <row r="734" spans="1:5" ht="13.5" thickBot="1">
      <c r="A734" s="130"/>
      <c r="B734" s="130"/>
      <c r="C734" s="25"/>
      <c r="D734" s="25"/>
      <c r="E734" s="25"/>
    </row>
    <row r="735" spans="1:5" ht="13.5" thickBot="1">
      <c r="A735" s="130"/>
      <c r="B735" s="130"/>
      <c r="C735" s="25"/>
      <c r="D735" s="25"/>
      <c r="E735" s="25"/>
    </row>
    <row r="736" spans="1:5" ht="13.5" thickBot="1">
      <c r="A736" s="130"/>
      <c r="B736" s="130"/>
      <c r="C736" s="25"/>
      <c r="D736" s="25"/>
      <c r="E736" s="25"/>
    </row>
    <row r="737" spans="1:5" ht="13.5" thickBot="1">
      <c r="A737" s="130"/>
      <c r="B737" s="130"/>
      <c r="C737" s="25"/>
      <c r="D737" s="25"/>
      <c r="E737" s="25"/>
    </row>
    <row r="738" spans="1:5" ht="13.5" thickBot="1">
      <c r="A738" s="130"/>
      <c r="B738" s="130"/>
      <c r="C738" s="25"/>
      <c r="D738" s="25"/>
      <c r="E738" s="25"/>
    </row>
    <row r="739" spans="1:5" ht="13.5" thickBot="1">
      <c r="A739" s="130"/>
      <c r="B739" s="130"/>
      <c r="C739" s="25"/>
      <c r="D739" s="25"/>
      <c r="E739" s="25"/>
    </row>
    <row r="740" spans="1:5" ht="13.5" thickBot="1">
      <c r="A740" s="130"/>
      <c r="B740" s="130"/>
      <c r="C740" s="25"/>
      <c r="D740" s="25"/>
      <c r="E740" s="25"/>
    </row>
    <row r="741" spans="1:5" ht="13.5" thickBot="1">
      <c r="A741" s="130"/>
      <c r="B741" s="130"/>
      <c r="C741" s="25"/>
      <c r="D741" s="25"/>
      <c r="E741" s="25"/>
    </row>
    <row r="742" spans="1:5" ht="13.5" thickBot="1">
      <c r="A742" s="130"/>
      <c r="B742" s="130"/>
      <c r="C742" s="25"/>
      <c r="D742" s="25"/>
      <c r="E742" s="25"/>
    </row>
    <row r="743" spans="1:5" ht="13.5" thickBot="1">
      <c r="A743" s="130"/>
      <c r="B743" s="130"/>
      <c r="C743" s="25"/>
      <c r="D743" s="25"/>
      <c r="E743" s="25"/>
    </row>
    <row r="744" spans="1:5" ht="13.5" thickBot="1">
      <c r="A744" s="130"/>
      <c r="B744" s="130"/>
      <c r="C744" s="25"/>
      <c r="D744" s="25"/>
      <c r="E744" s="25"/>
    </row>
    <row r="745" spans="1:5" ht="13.5" thickBot="1">
      <c r="A745" s="130"/>
      <c r="B745" s="130"/>
      <c r="C745" s="25"/>
      <c r="D745" s="25"/>
      <c r="E745" s="25"/>
    </row>
    <row r="746" spans="1:5" ht="13.5" thickBot="1">
      <c r="A746" s="130"/>
      <c r="B746" s="130"/>
      <c r="C746" s="25"/>
      <c r="D746" s="25"/>
      <c r="E746" s="25"/>
    </row>
    <row r="747" spans="1:5" ht="13.5" thickBot="1">
      <c r="A747" s="130"/>
      <c r="B747" s="130"/>
      <c r="C747" s="25"/>
      <c r="D747" s="25"/>
      <c r="E747" s="25"/>
    </row>
    <row r="748" spans="1:5" ht="13.5" thickBot="1">
      <c r="A748" s="130"/>
      <c r="B748" s="130"/>
      <c r="C748" s="25"/>
      <c r="D748" s="25"/>
      <c r="E748" s="25"/>
    </row>
    <row r="749" spans="1:5" ht="13.5" thickBot="1">
      <c r="A749" s="130"/>
      <c r="B749" s="130"/>
      <c r="C749" s="25"/>
      <c r="D749" s="25"/>
      <c r="E749" s="25"/>
    </row>
    <row r="750" spans="1:5" ht="13.5" thickBot="1">
      <c r="A750" s="130"/>
      <c r="B750" s="130"/>
      <c r="C750" s="25"/>
      <c r="D750" s="25"/>
      <c r="E750" s="25"/>
    </row>
    <row r="751" spans="1:5" ht="13.5" thickBot="1">
      <c r="A751" s="130"/>
      <c r="B751" s="130"/>
      <c r="C751" s="25"/>
      <c r="D751" s="25"/>
      <c r="E751" s="25"/>
    </row>
    <row r="752" spans="1:5" ht="13.5" thickBot="1">
      <c r="A752" s="130"/>
      <c r="B752" s="130"/>
      <c r="C752" s="25"/>
      <c r="D752" s="25"/>
      <c r="E752" s="25"/>
    </row>
    <row r="753" spans="1:5" ht="13.5" thickBot="1">
      <c r="A753" s="130"/>
      <c r="B753" s="130"/>
      <c r="C753" s="25"/>
      <c r="D753" s="25"/>
      <c r="E753" s="25"/>
    </row>
    <row r="754" spans="1:5" ht="13.5" thickBot="1">
      <c r="A754" s="130"/>
      <c r="B754" s="130"/>
      <c r="C754" s="25"/>
      <c r="D754" s="25"/>
      <c r="E754" s="25"/>
    </row>
    <row r="755" spans="1:5" ht="13.5" thickBot="1">
      <c r="A755" s="130"/>
      <c r="B755" s="130"/>
      <c r="C755" s="25"/>
      <c r="D755" s="25"/>
      <c r="E755" s="25"/>
    </row>
    <row r="756" spans="1:5" ht="13.5" thickBot="1">
      <c r="A756" s="130"/>
      <c r="B756" s="130"/>
      <c r="C756" s="25"/>
      <c r="D756" s="25"/>
      <c r="E756" s="25"/>
    </row>
    <row r="757" spans="1:5" ht="13.5" thickBot="1">
      <c r="A757" s="130"/>
      <c r="B757" s="130"/>
      <c r="C757" s="25"/>
      <c r="D757" s="25"/>
      <c r="E757" s="25"/>
    </row>
    <row r="758" spans="1:5" ht="13.5" thickBot="1">
      <c r="A758" s="130"/>
      <c r="B758" s="130"/>
      <c r="C758" s="25"/>
      <c r="D758" s="25"/>
      <c r="E758" s="25"/>
    </row>
    <row r="759" spans="1:5" ht="13.5" thickBot="1">
      <c r="A759" s="130"/>
      <c r="B759" s="130"/>
      <c r="C759" s="25"/>
      <c r="D759" s="25"/>
      <c r="E759" s="25"/>
    </row>
    <row r="760" spans="1:5" ht="13.5" thickBot="1">
      <c r="A760" s="130"/>
      <c r="B760" s="130"/>
      <c r="C760" s="25"/>
      <c r="D760" s="25"/>
      <c r="E760" s="25"/>
    </row>
    <row r="761" spans="1:5" ht="13.5" thickBot="1">
      <c r="A761" s="130"/>
      <c r="B761" s="130"/>
      <c r="C761" s="25"/>
      <c r="D761" s="25"/>
      <c r="E761" s="25"/>
    </row>
    <row r="762" spans="1:5" ht="13.5" thickBot="1">
      <c r="A762" s="130"/>
      <c r="B762" s="130"/>
      <c r="C762" s="25"/>
      <c r="D762" s="25"/>
      <c r="E762" s="25"/>
    </row>
    <row r="763" spans="1:5" ht="13.5" thickBot="1">
      <c r="A763" s="130"/>
      <c r="B763" s="130"/>
      <c r="C763" s="25"/>
      <c r="D763" s="25"/>
      <c r="E763" s="25"/>
    </row>
    <row r="764" spans="1:5" ht="13.5" thickBot="1">
      <c r="A764" s="130"/>
      <c r="B764" s="130"/>
      <c r="C764" s="25"/>
      <c r="D764" s="25"/>
      <c r="E764" s="25"/>
    </row>
    <row r="765" spans="1:5" ht="13.5" thickBot="1">
      <c r="A765" s="130"/>
      <c r="B765" s="130"/>
      <c r="C765" s="25"/>
      <c r="D765" s="25"/>
      <c r="E765" s="25"/>
    </row>
    <row r="766" spans="1:5" ht="13.5" thickBot="1">
      <c r="A766" s="130"/>
      <c r="B766" s="130"/>
      <c r="C766" s="25"/>
      <c r="D766" s="25"/>
      <c r="E766" s="25"/>
    </row>
    <row r="767" spans="1:5" ht="13.5" thickBot="1">
      <c r="A767" s="130"/>
      <c r="B767" s="130"/>
      <c r="C767" s="25"/>
      <c r="D767" s="25"/>
      <c r="E767" s="25"/>
    </row>
    <row r="768" spans="1:5" ht="13.5" thickBot="1">
      <c r="A768" s="130"/>
      <c r="B768" s="130"/>
      <c r="C768" s="25"/>
      <c r="D768" s="25"/>
      <c r="E768" s="25"/>
    </row>
    <row r="769" spans="1:5" ht="13.5" thickBot="1">
      <c r="A769" s="130"/>
      <c r="B769" s="130"/>
      <c r="C769" s="25"/>
      <c r="D769" s="25"/>
      <c r="E769" s="25"/>
    </row>
    <row r="770" spans="1:5" ht="13.5" thickBot="1">
      <c r="A770" s="130"/>
      <c r="B770" s="130"/>
      <c r="C770" s="25"/>
      <c r="D770" s="25"/>
      <c r="E770" s="25"/>
    </row>
    <row r="771" spans="1:5" ht="13.5" thickBot="1">
      <c r="A771" s="130"/>
      <c r="B771" s="130"/>
      <c r="C771" s="25"/>
      <c r="D771" s="25"/>
      <c r="E771" s="25"/>
    </row>
    <row r="772" spans="1:5" ht="13.5" thickBot="1">
      <c r="A772" s="130"/>
      <c r="B772" s="130"/>
      <c r="C772" s="25"/>
      <c r="D772" s="25"/>
      <c r="E772" s="25"/>
    </row>
    <row r="773" spans="1:5" ht="13.5" thickBot="1">
      <c r="A773" s="130"/>
      <c r="B773" s="130"/>
      <c r="C773" s="25"/>
      <c r="D773" s="25"/>
      <c r="E773" s="25"/>
    </row>
    <row r="774" spans="1:5" ht="13.5" thickBot="1">
      <c r="A774" s="130"/>
      <c r="B774" s="130"/>
      <c r="C774" s="25"/>
      <c r="D774" s="25"/>
      <c r="E774" s="25"/>
    </row>
    <row r="775" spans="1:5" ht="13.5" thickBot="1">
      <c r="A775" s="130"/>
      <c r="B775" s="130"/>
      <c r="C775" s="25"/>
      <c r="D775" s="25"/>
      <c r="E775" s="25"/>
    </row>
    <row r="776" spans="1:5" ht="13.5" thickBot="1">
      <c r="A776" s="130"/>
      <c r="B776" s="130"/>
      <c r="C776" s="25"/>
      <c r="D776" s="25"/>
      <c r="E776" s="25"/>
    </row>
    <row r="777" spans="1:5" ht="13.5" thickBot="1">
      <c r="A777" s="130"/>
      <c r="B777" s="130"/>
      <c r="C777" s="25"/>
      <c r="D777" s="25"/>
      <c r="E777" s="25"/>
    </row>
    <row r="778" spans="1:5" ht="13.5" thickBot="1">
      <c r="A778" s="130"/>
      <c r="B778" s="130"/>
      <c r="C778" s="25"/>
      <c r="D778" s="25"/>
      <c r="E778" s="25"/>
    </row>
    <row r="779" spans="1:5" ht="13.5" thickBot="1">
      <c r="A779" s="130"/>
      <c r="B779" s="130"/>
      <c r="C779" s="25"/>
      <c r="D779" s="25"/>
      <c r="E779" s="25"/>
    </row>
    <row r="780" spans="1:5" ht="13.5" thickBot="1">
      <c r="A780" s="130"/>
      <c r="B780" s="130"/>
      <c r="C780" s="25"/>
      <c r="D780" s="25"/>
      <c r="E780" s="25"/>
    </row>
    <row r="781" spans="1:5" ht="13.5" thickBot="1">
      <c r="A781" s="130"/>
      <c r="B781" s="130"/>
      <c r="C781" s="25"/>
      <c r="D781" s="25"/>
      <c r="E781" s="25"/>
    </row>
    <row r="782" spans="1:5" ht="13.5" thickBot="1">
      <c r="A782" s="130"/>
      <c r="B782" s="130"/>
      <c r="C782" s="25"/>
      <c r="D782" s="25"/>
      <c r="E782" s="25"/>
    </row>
    <row r="783" spans="1:5" ht="13.5" thickBot="1">
      <c r="A783" s="130"/>
      <c r="B783" s="130"/>
      <c r="C783" s="25"/>
      <c r="D783" s="25"/>
      <c r="E783" s="25"/>
    </row>
    <row r="784" spans="1:5" ht="13.5" thickBot="1">
      <c r="A784" s="130"/>
      <c r="B784" s="130"/>
      <c r="C784" s="25"/>
      <c r="D784" s="25"/>
      <c r="E784" s="25"/>
    </row>
    <row r="785" spans="1:5" ht="13.5" thickBot="1">
      <c r="A785" s="130"/>
      <c r="B785" s="130"/>
      <c r="C785" s="25"/>
      <c r="D785" s="25"/>
      <c r="E785" s="25"/>
    </row>
    <row r="786" spans="1:5" ht="13.5" thickBot="1">
      <c r="A786" s="130"/>
      <c r="B786" s="130"/>
      <c r="C786" s="25"/>
      <c r="D786" s="25"/>
      <c r="E786" s="25"/>
    </row>
    <row r="787" spans="1:5" ht="13.5" thickBot="1">
      <c r="A787" s="130"/>
      <c r="B787" s="130"/>
      <c r="C787" s="25"/>
      <c r="D787" s="25"/>
      <c r="E787" s="25"/>
    </row>
    <row r="788" spans="1:5" ht="13.5" thickBot="1">
      <c r="A788" s="130"/>
      <c r="B788" s="130"/>
      <c r="C788" s="25"/>
      <c r="D788" s="25"/>
      <c r="E788" s="25"/>
    </row>
    <row r="789" spans="1:5" ht="13.5" thickBot="1">
      <c r="A789" s="130"/>
      <c r="B789" s="130"/>
      <c r="C789" s="25"/>
      <c r="D789" s="25"/>
      <c r="E789" s="25"/>
    </row>
    <row r="790" spans="1:5" ht="13.5" thickBot="1">
      <c r="A790" s="130"/>
      <c r="B790" s="130"/>
      <c r="C790" s="25"/>
      <c r="D790" s="25"/>
      <c r="E790" s="25"/>
    </row>
    <row r="791" spans="1:5" ht="13.5" thickBot="1">
      <c r="A791" s="130"/>
      <c r="B791" s="130"/>
      <c r="C791" s="25"/>
      <c r="D791" s="25"/>
      <c r="E791" s="25"/>
    </row>
    <row r="792" spans="1:5" ht="13.5" thickBot="1">
      <c r="A792" s="130"/>
      <c r="B792" s="130"/>
      <c r="C792" s="25"/>
      <c r="D792" s="25"/>
      <c r="E792" s="25"/>
    </row>
    <row r="793" spans="1:5" ht="13.5" thickBot="1">
      <c r="A793" s="130"/>
      <c r="B793" s="130"/>
      <c r="C793" s="25"/>
      <c r="D793" s="25"/>
      <c r="E793" s="25"/>
    </row>
    <row r="794" spans="1:5" ht="13.5" thickBot="1">
      <c r="A794" s="130"/>
      <c r="B794" s="130"/>
      <c r="C794" s="25"/>
      <c r="D794" s="25"/>
      <c r="E794" s="25"/>
    </row>
    <row r="795" spans="1:5" ht="13.5" thickBot="1">
      <c r="A795" s="130"/>
      <c r="B795" s="130"/>
      <c r="C795" s="25"/>
      <c r="D795" s="25"/>
      <c r="E795" s="25"/>
    </row>
    <row r="796" spans="1:5" ht="13.5" thickBot="1">
      <c r="A796" s="130"/>
      <c r="B796" s="130"/>
      <c r="C796" s="25"/>
      <c r="D796" s="25"/>
      <c r="E796" s="25"/>
    </row>
    <row r="797" spans="1:5" ht="13.5" thickBot="1">
      <c r="A797" s="130"/>
      <c r="B797" s="130"/>
      <c r="C797" s="25"/>
      <c r="D797" s="25"/>
      <c r="E797" s="25"/>
    </row>
    <row r="798" spans="1:5" ht="13.5" thickBot="1">
      <c r="A798" s="130"/>
      <c r="B798" s="130"/>
      <c r="C798" s="25"/>
      <c r="D798" s="25"/>
      <c r="E798" s="25"/>
    </row>
    <row r="799" spans="1:5" ht="13.5" thickBot="1">
      <c r="A799" s="130"/>
      <c r="B799" s="130"/>
      <c r="C799" s="25"/>
      <c r="D799" s="25"/>
      <c r="E799" s="25"/>
    </row>
    <row r="800" spans="1:5" ht="13.5" thickBot="1">
      <c r="A800" s="130"/>
      <c r="B800" s="130"/>
      <c r="C800" s="25"/>
      <c r="D800" s="25"/>
      <c r="E800" s="25"/>
    </row>
    <row r="801" spans="1:5" ht="13.5" thickBot="1">
      <c r="A801" s="130"/>
      <c r="B801" s="130"/>
      <c r="C801" s="25"/>
      <c r="D801" s="25"/>
      <c r="E801" s="25"/>
    </row>
    <row r="802" spans="1:5" ht="13.5" thickBot="1">
      <c r="A802" s="130"/>
      <c r="B802" s="130"/>
      <c r="C802" s="25"/>
      <c r="D802" s="25"/>
      <c r="E802" s="25"/>
    </row>
    <row r="803" spans="1:5" ht="13.5" thickBot="1">
      <c r="A803" s="130"/>
      <c r="B803" s="130"/>
      <c r="C803" s="25"/>
      <c r="D803" s="25"/>
      <c r="E803" s="25"/>
    </row>
    <row r="804" spans="1:5" ht="13.5" thickBot="1">
      <c r="A804" s="130"/>
      <c r="B804" s="130"/>
      <c r="C804" s="25"/>
      <c r="D804" s="25"/>
      <c r="E804" s="25"/>
    </row>
    <row r="805" spans="1:5" ht="13.5" thickBot="1">
      <c r="A805" s="130"/>
      <c r="B805" s="130"/>
      <c r="C805" s="25"/>
      <c r="D805" s="25"/>
      <c r="E805" s="25"/>
    </row>
    <row r="806" spans="1:5" ht="13.5" thickBot="1">
      <c r="A806" s="130"/>
      <c r="B806" s="130"/>
      <c r="C806" s="25"/>
      <c r="D806" s="25"/>
      <c r="E806" s="25"/>
    </row>
    <row r="807" spans="1:5" ht="13.5" thickBot="1">
      <c r="A807" s="130"/>
      <c r="B807" s="130"/>
      <c r="C807" s="25"/>
      <c r="D807" s="25"/>
      <c r="E807" s="25"/>
    </row>
    <row r="808" spans="1:5" ht="13.5" thickBot="1">
      <c r="A808" s="130"/>
      <c r="B808" s="130"/>
      <c r="C808" s="25"/>
      <c r="D808" s="25"/>
      <c r="E808" s="25"/>
    </row>
    <row r="809" spans="1:5" ht="13.5" thickBot="1">
      <c r="A809" s="130"/>
      <c r="B809" s="130"/>
      <c r="C809" s="25"/>
      <c r="D809" s="25"/>
      <c r="E809" s="25"/>
    </row>
    <row r="810" spans="1:5" ht="13.5" thickBot="1">
      <c r="A810" s="130"/>
      <c r="B810" s="130"/>
      <c r="C810" s="25"/>
      <c r="D810" s="25"/>
      <c r="E810" s="25"/>
    </row>
    <row r="811" spans="1:5" ht="13.5" thickBot="1">
      <c r="A811" s="130"/>
      <c r="B811" s="130"/>
      <c r="C811" s="25"/>
      <c r="D811" s="25"/>
      <c r="E811" s="25"/>
    </row>
    <row r="812" spans="1:5" ht="13.5" thickBot="1">
      <c r="A812" s="130"/>
      <c r="B812" s="130"/>
      <c r="C812" s="25"/>
      <c r="D812" s="25"/>
      <c r="E812" s="25"/>
    </row>
    <row r="813" spans="1:5" ht="13.5" thickBot="1">
      <c r="A813" s="130"/>
      <c r="B813" s="130"/>
      <c r="C813" s="25"/>
      <c r="D813" s="25"/>
      <c r="E813" s="25"/>
    </row>
    <row r="814" spans="1:5" ht="13.5" thickBot="1">
      <c r="A814" s="130"/>
      <c r="B814" s="130"/>
      <c r="C814" s="25"/>
      <c r="D814" s="25"/>
      <c r="E814" s="25"/>
    </row>
    <row r="815" spans="1:5" ht="13.5" thickBot="1">
      <c r="A815" s="130"/>
      <c r="B815" s="130"/>
      <c r="C815" s="25"/>
      <c r="D815" s="25"/>
      <c r="E815" s="25"/>
    </row>
    <row r="816" spans="1:5" ht="13.5" thickBot="1">
      <c r="A816" s="130"/>
      <c r="B816" s="130"/>
      <c r="C816" s="25"/>
      <c r="D816" s="25"/>
      <c r="E816" s="25"/>
    </row>
    <row r="817" spans="1:5" ht="13.5" thickBot="1">
      <c r="A817" s="130"/>
      <c r="B817" s="130"/>
      <c r="C817" s="25"/>
      <c r="D817" s="25"/>
      <c r="E817" s="25"/>
    </row>
    <row r="818" spans="1:5" ht="13.5" thickBot="1">
      <c r="A818" s="130"/>
      <c r="B818" s="130"/>
      <c r="C818" s="25"/>
      <c r="D818" s="25"/>
      <c r="E818" s="25"/>
    </row>
    <row r="819" spans="1:5" ht="13.5" thickBot="1">
      <c r="A819" s="130"/>
      <c r="B819" s="130"/>
      <c r="C819" s="25"/>
      <c r="D819" s="25"/>
      <c r="E819" s="25"/>
    </row>
    <row r="820" spans="1:5" ht="13.5" thickBot="1">
      <c r="A820" s="130"/>
      <c r="B820" s="130"/>
      <c r="C820" s="25"/>
      <c r="D820" s="25"/>
      <c r="E820" s="25"/>
    </row>
    <row r="821" spans="1:5" ht="13.5" thickBot="1">
      <c r="A821" s="130"/>
      <c r="B821" s="130"/>
      <c r="C821" s="25"/>
      <c r="D821" s="25"/>
      <c r="E821" s="25"/>
    </row>
    <row r="822" spans="1:5" ht="13.5" thickBot="1">
      <c r="A822" s="130"/>
      <c r="B822" s="130"/>
      <c r="C822" s="25"/>
      <c r="D822" s="25"/>
      <c r="E822" s="25"/>
    </row>
    <row r="823" spans="1:5" ht="13.5" thickBot="1">
      <c r="A823" s="130"/>
      <c r="B823" s="130"/>
      <c r="C823" s="25"/>
      <c r="D823" s="25"/>
      <c r="E823" s="25"/>
    </row>
    <row r="824" spans="1:5" ht="13.5" thickBot="1">
      <c r="A824" s="130"/>
      <c r="B824" s="130"/>
      <c r="C824" s="25"/>
      <c r="D824" s="25"/>
      <c r="E824" s="25"/>
    </row>
    <row r="825" spans="1:5" ht="13.5" thickBot="1">
      <c r="A825" s="130"/>
      <c r="B825" s="130"/>
      <c r="C825" s="25"/>
      <c r="D825" s="25"/>
      <c r="E825" s="25"/>
    </row>
    <row r="826" spans="1:5" ht="13.5" thickBot="1">
      <c r="A826" s="130"/>
      <c r="B826" s="130"/>
      <c r="C826" s="25"/>
      <c r="D826" s="25"/>
      <c r="E826" s="25"/>
    </row>
    <row r="827" spans="1:5" ht="13.5" thickBot="1">
      <c r="A827" s="130"/>
      <c r="B827" s="130"/>
      <c r="C827" s="25"/>
      <c r="D827" s="25"/>
      <c r="E827" s="25"/>
    </row>
    <row r="828" spans="1:5" ht="13.5" thickBot="1">
      <c r="A828" s="130"/>
      <c r="B828" s="130"/>
      <c r="C828" s="25"/>
      <c r="D828" s="25"/>
      <c r="E828" s="25"/>
    </row>
    <row r="829" spans="1:5" ht="13.5" thickBot="1">
      <c r="A829" s="130"/>
      <c r="B829" s="130"/>
      <c r="C829" s="25"/>
      <c r="D829" s="25"/>
      <c r="E829" s="25"/>
    </row>
    <row r="830" spans="1:5" ht="13.5" thickBot="1">
      <c r="A830" s="130"/>
      <c r="B830" s="130"/>
      <c r="C830" s="25"/>
      <c r="D830" s="25"/>
      <c r="E830" s="25"/>
    </row>
    <row r="831" spans="1:5" ht="13.5" thickBot="1">
      <c r="A831" s="130"/>
      <c r="B831" s="130"/>
      <c r="C831" s="25"/>
      <c r="D831" s="25"/>
      <c r="E831" s="25"/>
    </row>
    <row r="832" spans="1:5" ht="13.5" thickBot="1">
      <c r="A832" s="130"/>
      <c r="B832" s="130"/>
      <c r="C832" s="25"/>
      <c r="D832" s="25"/>
      <c r="E832" s="25"/>
    </row>
    <row r="833" spans="1:5" ht="13.5" thickBot="1">
      <c r="A833" s="130"/>
      <c r="B833" s="130"/>
      <c r="C833" s="25"/>
      <c r="D833" s="25"/>
      <c r="E833" s="25"/>
    </row>
    <row r="834" spans="1:5" ht="13.5" thickBot="1">
      <c r="A834" s="130"/>
      <c r="B834" s="130"/>
      <c r="C834" s="25"/>
      <c r="D834" s="25"/>
      <c r="E834" s="25"/>
    </row>
    <row r="835" spans="1:5" ht="13.5" thickBot="1">
      <c r="A835" s="130"/>
      <c r="B835" s="130"/>
      <c r="C835" s="25"/>
      <c r="D835" s="25"/>
      <c r="E835" s="25"/>
    </row>
    <row r="836" spans="1:5" ht="13.5" thickBot="1">
      <c r="A836" s="130"/>
      <c r="B836" s="130"/>
      <c r="C836" s="25"/>
      <c r="D836" s="25"/>
      <c r="E836" s="25"/>
    </row>
    <row r="837" spans="1:5" ht="13.5" thickBot="1">
      <c r="A837" s="130"/>
      <c r="B837" s="130"/>
      <c r="C837" s="25"/>
      <c r="D837" s="25"/>
      <c r="E837" s="25"/>
    </row>
    <row r="838" spans="1:5" ht="13.5" thickBot="1">
      <c r="A838" s="130"/>
      <c r="B838" s="130"/>
      <c r="C838" s="25"/>
      <c r="D838" s="25"/>
      <c r="E838" s="25"/>
    </row>
    <row r="839" spans="1:5" ht="13.5" thickBot="1">
      <c r="A839" s="130"/>
      <c r="B839" s="130"/>
      <c r="C839" s="25"/>
      <c r="D839" s="25"/>
      <c r="E839" s="25"/>
    </row>
    <row r="840" spans="1:5" ht="13.5" thickBot="1">
      <c r="A840" s="130"/>
      <c r="B840" s="130"/>
      <c r="C840" s="25"/>
      <c r="D840" s="25"/>
      <c r="E840" s="25"/>
    </row>
    <row r="841" ht="12.75"/>
    <row r="842" ht="12.75"/>
  </sheetData>
  <sheetProtection/>
  <mergeCells count="5">
    <mergeCell ref="A4:F4"/>
    <mergeCell ref="D6:F6"/>
    <mergeCell ref="E7:F10"/>
    <mergeCell ref="C7:D10"/>
    <mergeCell ref="A7:B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4" r:id="rId1"/>
  <rowBreaks count="1" manualBreakCount="1">
    <brk id="54" max="255" man="1"/>
  </rowBreaks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89" zoomScaleSheetLayoutView="89" zoomScalePageLayoutView="0" workbookViewId="0" topLeftCell="A1">
      <selection activeCell="A1" sqref="A1"/>
    </sheetView>
  </sheetViews>
  <sheetFormatPr defaultColWidth="9.140625" defaultRowHeight="12.75"/>
  <cols>
    <col min="6" max="7" width="16.28125" style="0" customWidth="1"/>
    <col min="10" max="10" width="0.9921875" style="0" customWidth="1"/>
    <col min="11" max="11" width="18.7109375" style="0" customWidth="1"/>
  </cols>
  <sheetData>
    <row r="1" spans="1:10" ht="12.75">
      <c r="A1" s="26" t="s">
        <v>601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2.75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 ht="12.75">
      <c r="A3" s="26"/>
      <c r="B3" s="27"/>
      <c r="C3" s="27"/>
      <c r="D3" s="27"/>
      <c r="E3" s="27"/>
      <c r="F3" s="27"/>
      <c r="G3" s="27"/>
      <c r="H3" s="27"/>
      <c r="I3" s="27"/>
      <c r="J3" s="28"/>
    </row>
    <row r="4" spans="1:11" s="13" customFormat="1" ht="27" customHeight="1">
      <c r="A4" s="714" t="s">
        <v>189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</row>
    <row r="5" spans="1:11" s="13" customFormat="1" ht="27" customHeight="1">
      <c r="A5" s="714"/>
      <c r="B5" s="714"/>
      <c r="C5" s="714"/>
      <c r="D5" s="714"/>
      <c r="E5" s="714"/>
      <c r="F5" s="714"/>
      <c r="G5" s="714"/>
      <c r="H5" s="714"/>
      <c r="I5" s="714"/>
      <c r="J5" s="714"/>
      <c r="K5" s="714"/>
    </row>
    <row r="6" spans="1:11" s="13" customFormat="1" ht="27" customHeight="1">
      <c r="A6" s="714"/>
      <c r="B6" s="714"/>
      <c r="C6" s="714"/>
      <c r="D6" s="714"/>
      <c r="E6" s="714"/>
      <c r="F6" s="714"/>
      <c r="G6" s="714"/>
      <c r="H6" s="714"/>
      <c r="I6" s="714"/>
      <c r="J6" s="714"/>
      <c r="K6" s="714"/>
    </row>
    <row r="7" spans="1:11" ht="12.75">
      <c r="A7" s="624" t="s">
        <v>186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</row>
    <row r="8" spans="1:11" ht="12.75">
      <c r="A8" s="770" t="s">
        <v>0</v>
      </c>
      <c r="B8" s="771"/>
      <c r="C8" s="771"/>
      <c r="D8" s="771"/>
      <c r="E8" s="771"/>
      <c r="F8" s="771"/>
      <c r="G8" s="772"/>
      <c r="H8" s="761" t="s">
        <v>40</v>
      </c>
      <c r="I8" s="762"/>
      <c r="J8" s="763"/>
      <c r="K8" s="817" t="s">
        <v>388</v>
      </c>
    </row>
    <row r="9" spans="1:11" ht="12.75" customHeight="1">
      <c r="A9" s="773"/>
      <c r="B9" s="774"/>
      <c r="C9" s="774"/>
      <c r="D9" s="774"/>
      <c r="E9" s="774"/>
      <c r="F9" s="774"/>
      <c r="G9" s="775"/>
      <c r="H9" s="764"/>
      <c r="I9" s="765"/>
      <c r="J9" s="766"/>
      <c r="K9" s="818"/>
    </row>
    <row r="10" spans="1:11" ht="12.75" customHeight="1">
      <c r="A10" s="773"/>
      <c r="B10" s="774"/>
      <c r="C10" s="774"/>
      <c r="D10" s="774"/>
      <c r="E10" s="774"/>
      <c r="F10" s="774"/>
      <c r="G10" s="775"/>
      <c r="H10" s="764"/>
      <c r="I10" s="765"/>
      <c r="J10" s="766"/>
      <c r="K10" s="818"/>
    </row>
    <row r="11" spans="1:11" ht="12.75" customHeight="1">
      <c r="A11" s="776"/>
      <c r="B11" s="777"/>
      <c r="C11" s="777"/>
      <c r="D11" s="777"/>
      <c r="E11" s="777"/>
      <c r="F11" s="777"/>
      <c r="G11" s="778"/>
      <c r="H11" s="767"/>
      <c r="I11" s="768"/>
      <c r="J11" s="769"/>
      <c r="K11" s="819"/>
    </row>
    <row r="12" spans="1:11" s="116" customFormat="1" ht="15.75">
      <c r="A12" s="806" t="s">
        <v>41</v>
      </c>
      <c r="B12" s="806"/>
      <c r="C12" s="806"/>
      <c r="D12" s="806"/>
      <c r="E12" s="806"/>
      <c r="F12" s="807"/>
      <c r="G12" s="127"/>
      <c r="H12" s="781">
        <f>SUM(G14:G15)</f>
        <v>20000</v>
      </c>
      <c r="I12" s="782"/>
      <c r="J12" s="783"/>
      <c r="K12" s="779">
        <v>0</v>
      </c>
    </row>
    <row r="13" spans="1:11" s="116" customFormat="1" ht="15.75" customHeight="1">
      <c r="A13" s="798" t="s">
        <v>6</v>
      </c>
      <c r="B13" s="799"/>
      <c r="C13" s="799"/>
      <c r="D13" s="799"/>
      <c r="E13" s="799"/>
      <c r="F13" s="800"/>
      <c r="G13" s="128"/>
      <c r="H13" s="784"/>
      <c r="I13" s="754"/>
      <c r="J13" s="785"/>
      <c r="K13" s="779"/>
    </row>
    <row r="14" spans="1:11" s="205" customFormat="1" ht="15.75">
      <c r="A14" s="801" t="s">
        <v>187</v>
      </c>
      <c r="B14" s="802"/>
      <c r="C14" s="802"/>
      <c r="D14" s="802"/>
      <c r="E14" s="802"/>
      <c r="F14" s="802"/>
      <c r="G14" s="204">
        <v>10000</v>
      </c>
      <c r="H14" s="784"/>
      <c r="I14" s="754"/>
      <c r="J14" s="785"/>
      <c r="K14" s="779"/>
    </row>
    <row r="15" spans="1:11" s="205" customFormat="1" ht="31.5" customHeight="1">
      <c r="A15" s="815" t="s">
        <v>188</v>
      </c>
      <c r="B15" s="816"/>
      <c r="C15" s="816"/>
      <c r="D15" s="816"/>
      <c r="E15" s="816"/>
      <c r="F15" s="816"/>
      <c r="G15" s="204">
        <v>10000</v>
      </c>
      <c r="H15" s="786"/>
      <c r="I15" s="787"/>
      <c r="J15" s="788"/>
      <c r="K15" s="779"/>
    </row>
    <row r="16" spans="1:11" s="205" customFormat="1" ht="15.75">
      <c r="A16" s="808" t="s">
        <v>42</v>
      </c>
      <c r="B16" s="808"/>
      <c r="C16" s="808"/>
      <c r="D16" s="808"/>
      <c r="E16" s="808"/>
      <c r="F16" s="809"/>
      <c r="G16" s="206"/>
      <c r="H16" s="789">
        <f>SUM(G18)</f>
        <v>30000</v>
      </c>
      <c r="I16" s="790"/>
      <c r="J16" s="791"/>
      <c r="K16" s="780">
        <v>3955</v>
      </c>
    </row>
    <row r="17" spans="1:11" s="205" customFormat="1" ht="18.75" customHeight="1">
      <c r="A17" s="810" t="s">
        <v>6</v>
      </c>
      <c r="B17" s="811"/>
      <c r="C17" s="811"/>
      <c r="D17" s="811"/>
      <c r="E17" s="811"/>
      <c r="F17" s="812"/>
      <c r="G17" s="207"/>
      <c r="H17" s="792"/>
      <c r="I17" s="793"/>
      <c r="J17" s="794"/>
      <c r="K17" s="780"/>
    </row>
    <row r="18" spans="1:11" s="205" customFormat="1" ht="33" customHeight="1">
      <c r="A18" s="813" t="s">
        <v>323</v>
      </c>
      <c r="B18" s="814"/>
      <c r="C18" s="814"/>
      <c r="D18" s="814"/>
      <c r="E18" s="814"/>
      <c r="F18" s="814"/>
      <c r="G18" s="204">
        <v>30000</v>
      </c>
      <c r="H18" s="795"/>
      <c r="I18" s="796"/>
      <c r="J18" s="797"/>
      <c r="K18" s="780"/>
    </row>
    <row r="19" spans="1:11" s="116" customFormat="1" ht="15.75">
      <c r="A19" s="803" t="s">
        <v>43</v>
      </c>
      <c r="B19" s="803"/>
      <c r="C19" s="803"/>
      <c r="D19" s="803"/>
      <c r="E19" s="803"/>
      <c r="F19" s="804"/>
      <c r="G19" s="37"/>
      <c r="H19" s="805">
        <f>SUM(H12+H16)</f>
        <v>50000</v>
      </c>
      <c r="I19" s="805"/>
      <c r="J19" s="805"/>
      <c r="K19" s="413">
        <f>SUM(K12:K18)</f>
        <v>3955</v>
      </c>
    </row>
    <row r="24" spans="3:9" ht="15.75">
      <c r="C24" s="36"/>
      <c r="D24" s="36"/>
      <c r="E24" s="36"/>
      <c r="F24" s="36"/>
      <c r="G24" s="36"/>
      <c r="H24" s="36"/>
      <c r="I24" s="36"/>
    </row>
    <row r="25" spans="3:9" ht="15.75">
      <c r="C25" s="36"/>
      <c r="D25" s="36"/>
      <c r="E25" s="36"/>
      <c r="F25" s="36"/>
      <c r="G25" s="36"/>
      <c r="H25" s="36"/>
      <c r="I25" s="36"/>
    </row>
  </sheetData>
  <sheetProtection/>
  <mergeCells count="18">
    <mergeCell ref="A4:K6"/>
    <mergeCell ref="A7:K7"/>
    <mergeCell ref="A19:F19"/>
    <mergeCell ref="H19:J19"/>
    <mergeCell ref="A12:F12"/>
    <mergeCell ref="A16:F16"/>
    <mergeCell ref="A17:F17"/>
    <mergeCell ref="A18:F18"/>
    <mergeCell ref="A15:F15"/>
    <mergeCell ref="K8:K11"/>
    <mergeCell ref="H8:J11"/>
    <mergeCell ref="A8:G11"/>
    <mergeCell ref="K12:K15"/>
    <mergeCell ref="K16:K18"/>
    <mergeCell ref="H12:J15"/>
    <mergeCell ref="H16:J18"/>
    <mergeCell ref="A13:F13"/>
    <mergeCell ref="A14:F1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view="pageBreakPreview" zoomScale="69" zoomScaleSheetLayoutView="69" zoomScalePageLayoutView="0" workbookViewId="0" topLeftCell="A1">
      <selection activeCell="A1" sqref="A1:F1"/>
    </sheetView>
  </sheetViews>
  <sheetFormatPr defaultColWidth="9.140625" defaultRowHeight="12.75"/>
  <cols>
    <col min="1" max="1" width="9.140625" style="180" customWidth="1"/>
    <col min="2" max="2" width="65.28125" style="2" customWidth="1"/>
    <col min="3" max="3" width="15.140625" style="2" customWidth="1"/>
    <col min="4" max="11" width="15.7109375" style="2" customWidth="1"/>
    <col min="12" max="15" width="15.7109375" style="110" customWidth="1"/>
    <col min="16" max="19" width="15.7109375" style="2" customWidth="1"/>
    <col min="20" max="20" width="17.8515625" style="2" customWidth="1"/>
    <col min="21" max="16384" width="9.140625" style="2" customWidth="1"/>
  </cols>
  <sheetData>
    <row r="1" spans="1:7" ht="15">
      <c r="A1" s="820" t="s">
        <v>602</v>
      </c>
      <c r="B1" s="820"/>
      <c r="C1" s="820"/>
      <c r="D1" s="820"/>
      <c r="E1" s="820"/>
      <c r="F1" s="820"/>
      <c r="G1" s="8"/>
    </row>
    <row r="2" spans="2:3" ht="15">
      <c r="B2" s="23"/>
      <c r="C2" s="23"/>
    </row>
    <row r="3" spans="2:3" ht="15">
      <c r="B3" s="23"/>
      <c r="C3" s="23"/>
    </row>
    <row r="4" spans="2:3" ht="15">
      <c r="B4" s="23"/>
      <c r="C4" s="23"/>
    </row>
    <row r="5" spans="2:3" ht="15">
      <c r="B5" s="23"/>
      <c r="C5" s="23"/>
    </row>
    <row r="6" spans="2:21" ht="15.75">
      <c r="B6" s="824" t="s">
        <v>190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</row>
    <row r="7" spans="1:21" ht="15.75">
      <c r="A7" s="825" t="s">
        <v>44</v>
      </c>
      <c r="B7" s="825"/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</row>
    <row r="8" spans="2:7" ht="15.75">
      <c r="B8" s="6"/>
      <c r="C8" s="6"/>
      <c r="D8" s="6"/>
      <c r="E8" s="6"/>
      <c r="F8" s="6"/>
      <c r="G8" s="6"/>
    </row>
    <row r="9" spans="2:7" ht="15.75">
      <c r="B9" s="6"/>
      <c r="C9" s="6"/>
      <c r="D9" s="6"/>
      <c r="E9" s="6"/>
      <c r="F9" s="6"/>
      <c r="G9" s="6"/>
    </row>
    <row r="10" spans="1:21" ht="15.75" thickBot="1">
      <c r="A10" s="845" t="s">
        <v>45</v>
      </c>
      <c r="B10" s="845"/>
      <c r="C10" s="845"/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357"/>
    </row>
    <row r="11" spans="1:20" ht="15" thickBot="1">
      <c r="A11" s="832" t="s">
        <v>278</v>
      </c>
      <c r="B11" s="723" t="s">
        <v>32</v>
      </c>
      <c r="C11" s="724"/>
      <c r="D11" s="826" t="s">
        <v>60</v>
      </c>
      <c r="E11" s="827"/>
      <c r="F11" s="827"/>
      <c r="G11" s="828"/>
      <c r="H11" s="829" t="s">
        <v>61</v>
      </c>
      <c r="I11" s="830"/>
      <c r="J11" s="830"/>
      <c r="K11" s="831"/>
      <c r="L11" s="846" t="s">
        <v>141</v>
      </c>
      <c r="M11" s="847"/>
      <c r="N11" s="847"/>
      <c r="O11" s="848"/>
      <c r="P11" s="829" t="s">
        <v>30</v>
      </c>
      <c r="Q11" s="830"/>
      <c r="R11" s="830"/>
      <c r="S11" s="831"/>
      <c r="T11" s="853" t="s">
        <v>302</v>
      </c>
    </row>
    <row r="12" spans="1:20" ht="30" customHeight="1" thickBot="1">
      <c r="A12" s="833"/>
      <c r="B12" s="725"/>
      <c r="C12" s="726"/>
      <c r="D12" s="849" t="s">
        <v>2</v>
      </c>
      <c r="E12" s="850"/>
      <c r="F12" s="841" t="s">
        <v>46</v>
      </c>
      <c r="G12" s="842"/>
      <c r="H12" s="843" t="s">
        <v>2</v>
      </c>
      <c r="I12" s="844"/>
      <c r="J12" s="834" t="s">
        <v>46</v>
      </c>
      <c r="K12" s="835"/>
      <c r="L12" s="836" t="s">
        <v>2</v>
      </c>
      <c r="M12" s="837"/>
      <c r="N12" s="851" t="s">
        <v>46</v>
      </c>
      <c r="O12" s="852"/>
      <c r="P12" s="843" t="s">
        <v>2</v>
      </c>
      <c r="Q12" s="844"/>
      <c r="R12" s="834" t="s">
        <v>46</v>
      </c>
      <c r="S12" s="835"/>
      <c r="T12" s="854"/>
    </row>
    <row r="13" spans="1:20" ht="45" customHeight="1" thickBot="1">
      <c r="A13" s="182"/>
      <c r="B13" s="727"/>
      <c r="C13" s="728"/>
      <c r="D13" s="356" t="s">
        <v>384</v>
      </c>
      <c r="E13" s="356" t="s">
        <v>383</v>
      </c>
      <c r="F13" s="356" t="s">
        <v>384</v>
      </c>
      <c r="G13" s="356" t="s">
        <v>383</v>
      </c>
      <c r="H13" s="356" t="s">
        <v>384</v>
      </c>
      <c r="I13" s="356" t="s">
        <v>383</v>
      </c>
      <c r="J13" s="356" t="s">
        <v>384</v>
      </c>
      <c r="K13" s="356" t="s">
        <v>383</v>
      </c>
      <c r="L13" s="356" t="s">
        <v>384</v>
      </c>
      <c r="M13" s="356" t="s">
        <v>383</v>
      </c>
      <c r="N13" s="356" t="s">
        <v>384</v>
      </c>
      <c r="O13" s="356" t="s">
        <v>383</v>
      </c>
      <c r="P13" s="356" t="s">
        <v>384</v>
      </c>
      <c r="Q13" s="356" t="s">
        <v>383</v>
      </c>
      <c r="R13" s="356" t="s">
        <v>384</v>
      </c>
      <c r="S13" s="356" t="s">
        <v>383</v>
      </c>
      <c r="T13" s="332"/>
    </row>
    <row r="14" spans="1:20" ht="18" customHeight="1">
      <c r="A14" s="182"/>
      <c r="B14" s="190" t="s">
        <v>276</v>
      </c>
      <c r="C14" s="196"/>
      <c r="D14" s="30"/>
      <c r="E14" s="30"/>
      <c r="F14" s="30"/>
      <c r="G14" s="30"/>
      <c r="H14" s="30"/>
      <c r="I14" s="30"/>
      <c r="J14" s="30"/>
      <c r="K14" s="30"/>
      <c r="L14" s="212"/>
      <c r="M14" s="212"/>
      <c r="N14" s="212"/>
      <c r="O14" s="212"/>
      <c r="P14" s="29"/>
      <c r="Q14" s="29"/>
      <c r="R14" s="29"/>
      <c r="S14" s="29"/>
      <c r="T14" s="202"/>
    </row>
    <row r="15" spans="1:20" s="178" customFormat="1" ht="18" customHeight="1">
      <c r="A15" s="821" t="s">
        <v>279</v>
      </c>
      <c r="B15" s="179" t="s">
        <v>280</v>
      </c>
      <c r="C15" s="186"/>
      <c r="D15" s="174">
        <v>1608914</v>
      </c>
      <c r="E15" s="174">
        <v>1504362</v>
      </c>
      <c r="F15" s="174"/>
      <c r="G15" s="174"/>
      <c r="H15" s="174">
        <v>16660</v>
      </c>
      <c r="I15" s="174">
        <v>149266</v>
      </c>
      <c r="J15" s="174"/>
      <c r="K15" s="174"/>
      <c r="L15" s="209"/>
      <c r="M15" s="209"/>
      <c r="N15" s="209"/>
      <c r="O15" s="209"/>
      <c r="P15" s="174">
        <f>SUM(D15+H15+L15)</f>
        <v>1625574</v>
      </c>
      <c r="Q15" s="174">
        <f>SUM(E15,I15,M15)</f>
        <v>1653628</v>
      </c>
      <c r="R15" s="174"/>
      <c r="S15" s="174"/>
      <c r="T15" s="200"/>
    </row>
    <row r="16" spans="1:20" s="178" customFormat="1" ht="18" customHeight="1">
      <c r="A16" s="822"/>
      <c r="B16" s="179" t="s">
        <v>193</v>
      </c>
      <c r="C16" s="186"/>
      <c r="D16" s="174"/>
      <c r="E16" s="174"/>
      <c r="F16" s="174"/>
      <c r="G16" s="174"/>
      <c r="H16" s="174"/>
      <c r="I16" s="174"/>
      <c r="J16" s="174"/>
      <c r="K16" s="174"/>
      <c r="L16" s="209"/>
      <c r="M16" s="209"/>
      <c r="N16" s="209"/>
      <c r="O16" s="209"/>
      <c r="P16" s="174"/>
      <c r="Q16" s="174">
        <f aca="true" t="shared" si="0" ref="Q16:Q31">SUM(E16,I16,M16)</f>
        <v>0</v>
      </c>
      <c r="R16" s="174"/>
      <c r="S16" s="174"/>
      <c r="T16" s="200"/>
    </row>
    <row r="17" spans="1:20" s="178" customFormat="1" ht="18" customHeight="1">
      <c r="A17" s="822"/>
      <c r="B17" s="191" t="s">
        <v>48</v>
      </c>
      <c r="C17" s="174">
        <v>1653001</v>
      </c>
      <c r="D17" s="174"/>
      <c r="E17" s="174"/>
      <c r="F17" s="174"/>
      <c r="G17" s="174"/>
      <c r="H17" s="174"/>
      <c r="I17" s="174"/>
      <c r="J17" s="174"/>
      <c r="K17" s="174"/>
      <c r="L17" s="209"/>
      <c r="M17" s="209"/>
      <c r="N17" s="209"/>
      <c r="O17" s="209"/>
      <c r="P17" s="174"/>
      <c r="Q17" s="174">
        <f t="shared" si="0"/>
        <v>0</v>
      </c>
      <c r="R17" s="174"/>
      <c r="S17" s="174"/>
      <c r="T17" s="200"/>
    </row>
    <row r="18" spans="1:20" s="178" customFormat="1" ht="18" customHeight="1">
      <c r="A18" s="823"/>
      <c r="B18" s="179" t="s">
        <v>281</v>
      </c>
      <c r="C18" s="174">
        <v>479271</v>
      </c>
      <c r="D18" s="174"/>
      <c r="E18" s="174">
        <v>515463</v>
      </c>
      <c r="F18" s="174"/>
      <c r="G18" s="174"/>
      <c r="H18" s="174"/>
      <c r="I18" s="174"/>
      <c r="J18" s="174"/>
      <c r="K18" s="174"/>
      <c r="L18" s="209"/>
      <c r="M18" s="209"/>
      <c r="N18" s="209"/>
      <c r="O18" s="209"/>
      <c r="P18" s="174"/>
      <c r="Q18" s="174">
        <f t="shared" si="0"/>
        <v>515463</v>
      </c>
      <c r="R18" s="174"/>
      <c r="S18" s="174"/>
      <c r="T18" s="200"/>
    </row>
    <row r="19" spans="1:20" ht="18" customHeight="1">
      <c r="A19" s="183" t="s">
        <v>282</v>
      </c>
      <c r="B19" s="192" t="s">
        <v>47</v>
      </c>
      <c r="C19" s="188"/>
      <c r="D19" s="174">
        <v>581900</v>
      </c>
      <c r="E19" s="174">
        <v>384599</v>
      </c>
      <c r="F19" s="174"/>
      <c r="G19" s="174"/>
      <c r="H19" s="174"/>
      <c r="I19" s="174"/>
      <c r="J19" s="174"/>
      <c r="K19" s="174"/>
      <c r="L19" s="209">
        <v>500</v>
      </c>
      <c r="M19" s="209">
        <v>204801</v>
      </c>
      <c r="N19" s="209"/>
      <c r="O19" s="209"/>
      <c r="P19" s="174">
        <f>SUM(D19+H19+L19)</f>
        <v>582400</v>
      </c>
      <c r="Q19" s="174">
        <f t="shared" si="0"/>
        <v>589400</v>
      </c>
      <c r="R19" s="174"/>
      <c r="S19" s="174"/>
      <c r="T19" s="199"/>
    </row>
    <row r="20" spans="1:20" ht="18" customHeight="1">
      <c r="A20" s="183" t="s">
        <v>283</v>
      </c>
      <c r="B20" s="191" t="s">
        <v>14</v>
      </c>
      <c r="C20" s="187"/>
      <c r="D20" s="174">
        <v>442024</v>
      </c>
      <c r="E20" s="174">
        <v>118250</v>
      </c>
      <c r="F20" s="174"/>
      <c r="G20" s="174"/>
      <c r="H20" s="174">
        <v>11500</v>
      </c>
      <c r="I20" s="174">
        <v>253392</v>
      </c>
      <c r="J20" s="174"/>
      <c r="K20" s="174"/>
      <c r="L20" s="209"/>
      <c r="M20" s="209"/>
      <c r="N20" s="209"/>
      <c r="O20" s="209"/>
      <c r="P20" s="174">
        <f>SUM(D20+H20+L20)</f>
        <v>453524</v>
      </c>
      <c r="Q20" s="174">
        <f t="shared" si="0"/>
        <v>371642</v>
      </c>
      <c r="R20" s="174"/>
      <c r="S20" s="174"/>
      <c r="T20" s="199"/>
    </row>
    <row r="21" spans="1:20" ht="18" customHeight="1">
      <c r="A21" s="435" t="s">
        <v>440</v>
      </c>
      <c r="B21" s="191" t="s">
        <v>441</v>
      </c>
      <c r="C21" s="187"/>
      <c r="D21" s="174"/>
      <c r="E21" s="174">
        <v>8650</v>
      </c>
      <c r="F21" s="174"/>
      <c r="G21" s="174"/>
      <c r="H21" s="174"/>
      <c r="I21" s="174"/>
      <c r="J21" s="174"/>
      <c r="K21" s="174"/>
      <c r="L21" s="209"/>
      <c r="M21" s="209"/>
      <c r="N21" s="209"/>
      <c r="O21" s="209"/>
      <c r="P21" s="174"/>
      <c r="Q21" s="174">
        <f t="shared" si="0"/>
        <v>8650</v>
      </c>
      <c r="R21" s="174"/>
      <c r="S21" s="174"/>
      <c r="T21" s="199"/>
    </row>
    <row r="22" spans="1:20" ht="18" customHeight="1">
      <c r="A22" s="838" t="s">
        <v>284</v>
      </c>
      <c r="B22" s="191" t="s">
        <v>137</v>
      </c>
      <c r="C22" s="187"/>
      <c r="D22" s="174"/>
      <c r="E22" s="174"/>
      <c r="F22" s="174"/>
      <c r="G22" s="174"/>
      <c r="H22" s="174"/>
      <c r="I22" s="174"/>
      <c r="J22" s="174"/>
      <c r="K22" s="174"/>
      <c r="L22" s="209"/>
      <c r="M22" s="209"/>
      <c r="N22" s="209"/>
      <c r="O22" s="209"/>
      <c r="P22" s="174"/>
      <c r="Q22" s="174">
        <f t="shared" si="0"/>
        <v>0</v>
      </c>
      <c r="R22" s="174"/>
      <c r="S22" s="174"/>
      <c r="T22" s="199"/>
    </row>
    <row r="23" spans="1:20" ht="18" customHeight="1">
      <c r="A23" s="839"/>
      <c r="B23" s="191" t="s">
        <v>193</v>
      </c>
      <c r="C23" s="187"/>
      <c r="D23" s="174"/>
      <c r="E23" s="174"/>
      <c r="F23" s="174"/>
      <c r="G23" s="174"/>
      <c r="H23" s="174"/>
      <c r="I23" s="174"/>
      <c r="J23" s="174"/>
      <c r="K23" s="174"/>
      <c r="L23" s="209"/>
      <c r="M23" s="209"/>
      <c r="N23" s="209"/>
      <c r="O23" s="209"/>
      <c r="P23" s="174"/>
      <c r="Q23" s="174">
        <f t="shared" si="0"/>
        <v>0</v>
      </c>
      <c r="R23" s="174"/>
      <c r="S23" s="174"/>
      <c r="T23" s="199"/>
    </row>
    <row r="24" spans="1:20" ht="18" customHeight="1">
      <c r="A24" s="839"/>
      <c r="B24" s="191" t="s">
        <v>324</v>
      </c>
      <c r="C24" s="174">
        <v>100000</v>
      </c>
      <c r="D24" s="174"/>
      <c r="E24" s="174">
        <v>100000</v>
      </c>
      <c r="F24" s="174"/>
      <c r="G24" s="174"/>
      <c r="H24" s="174"/>
      <c r="I24" s="174"/>
      <c r="J24" s="174"/>
      <c r="K24" s="174"/>
      <c r="L24" s="209"/>
      <c r="M24" s="209"/>
      <c r="N24" s="209"/>
      <c r="O24" s="209"/>
      <c r="P24" s="174">
        <v>100000</v>
      </c>
      <c r="Q24" s="174">
        <v>100000</v>
      </c>
      <c r="R24" s="174"/>
      <c r="S24" s="174"/>
      <c r="T24" s="199"/>
    </row>
    <row r="25" spans="1:20" ht="18" customHeight="1">
      <c r="A25" s="840"/>
      <c r="B25" s="191" t="s">
        <v>325</v>
      </c>
      <c r="C25" s="174">
        <v>42094</v>
      </c>
      <c r="D25" s="174">
        <v>40492</v>
      </c>
      <c r="E25" s="174">
        <v>84257</v>
      </c>
      <c r="F25" s="174"/>
      <c r="G25" s="174"/>
      <c r="H25" s="174">
        <v>1602</v>
      </c>
      <c r="I25" s="174"/>
      <c r="J25" s="174"/>
      <c r="K25" s="174"/>
      <c r="L25" s="209"/>
      <c r="M25" s="209"/>
      <c r="N25" s="209"/>
      <c r="O25" s="209"/>
      <c r="P25" s="174">
        <f>SUM(D25+H25+L25)</f>
        <v>42094</v>
      </c>
      <c r="Q25" s="174">
        <v>230187</v>
      </c>
      <c r="R25" s="174"/>
      <c r="S25" s="174"/>
      <c r="T25" s="199"/>
    </row>
    <row r="26" spans="1:20" ht="18" customHeight="1">
      <c r="A26" s="183" t="s">
        <v>285</v>
      </c>
      <c r="B26" s="192" t="s">
        <v>1</v>
      </c>
      <c r="C26" s="188"/>
      <c r="D26" s="174"/>
      <c r="E26" s="174"/>
      <c r="F26" s="174">
        <f>686733-2717-47096</f>
        <v>636920</v>
      </c>
      <c r="G26" s="174">
        <v>1007644</v>
      </c>
      <c r="H26" s="174"/>
      <c r="I26" s="174"/>
      <c r="J26" s="174">
        <f>42737+2717</f>
        <v>45454</v>
      </c>
      <c r="K26" s="174">
        <v>47821</v>
      </c>
      <c r="L26" s="209"/>
      <c r="M26" s="209"/>
      <c r="N26" s="209">
        <v>47096</v>
      </c>
      <c r="O26" s="209">
        <v>47096</v>
      </c>
      <c r="P26" s="174"/>
      <c r="Q26" s="174">
        <f t="shared" si="0"/>
        <v>0</v>
      </c>
      <c r="R26" s="174">
        <f aca="true" t="shared" si="1" ref="R26:S30">SUM(F26+J26+N26)</f>
        <v>729470</v>
      </c>
      <c r="S26" s="174">
        <f t="shared" si="1"/>
        <v>1102561</v>
      </c>
      <c r="T26" s="199"/>
    </row>
    <row r="27" spans="1:20" ht="18" customHeight="1">
      <c r="A27" s="183" t="s">
        <v>286</v>
      </c>
      <c r="B27" s="191" t="s">
        <v>13</v>
      </c>
      <c r="C27" s="187"/>
      <c r="D27" s="174"/>
      <c r="E27" s="174"/>
      <c r="F27" s="174">
        <f>181065-734-12716</f>
        <v>167615</v>
      </c>
      <c r="G27" s="174">
        <v>222862</v>
      </c>
      <c r="H27" s="174"/>
      <c r="I27" s="174"/>
      <c r="J27" s="174">
        <f>12220+734</f>
        <v>12954</v>
      </c>
      <c r="K27" s="174">
        <v>14238</v>
      </c>
      <c r="L27" s="209"/>
      <c r="M27" s="209"/>
      <c r="N27" s="209">
        <v>12716</v>
      </c>
      <c r="O27" s="209">
        <v>12716</v>
      </c>
      <c r="P27" s="174"/>
      <c r="Q27" s="174">
        <f t="shared" si="0"/>
        <v>0</v>
      </c>
      <c r="R27" s="174">
        <f t="shared" si="1"/>
        <v>193285</v>
      </c>
      <c r="S27" s="174">
        <f t="shared" si="1"/>
        <v>249816</v>
      </c>
      <c r="T27" s="199"/>
    </row>
    <row r="28" spans="1:20" ht="18" customHeight="1">
      <c r="A28" s="183" t="s">
        <v>287</v>
      </c>
      <c r="B28" s="191" t="s">
        <v>160</v>
      </c>
      <c r="C28" s="187"/>
      <c r="D28" s="175"/>
      <c r="E28" s="175"/>
      <c r="F28" s="175">
        <f>586352-22709-17667</f>
        <v>545976</v>
      </c>
      <c r="G28" s="175">
        <v>589248</v>
      </c>
      <c r="H28" s="175"/>
      <c r="I28" s="175"/>
      <c r="J28" s="175">
        <f>60987+22709</f>
        <v>83696</v>
      </c>
      <c r="K28" s="175">
        <v>178545</v>
      </c>
      <c r="L28" s="210"/>
      <c r="M28" s="210"/>
      <c r="N28" s="210">
        <v>17667</v>
      </c>
      <c r="O28" s="209">
        <v>17667</v>
      </c>
      <c r="P28" s="174"/>
      <c r="Q28" s="174">
        <f t="shared" si="0"/>
        <v>0</v>
      </c>
      <c r="R28" s="174">
        <f t="shared" si="1"/>
        <v>647339</v>
      </c>
      <c r="S28" s="174">
        <f t="shared" si="1"/>
        <v>785460</v>
      </c>
      <c r="T28" s="199"/>
    </row>
    <row r="29" spans="1:20" ht="18" customHeight="1">
      <c r="A29" s="183" t="s">
        <v>289</v>
      </c>
      <c r="B29" s="192" t="s">
        <v>288</v>
      </c>
      <c r="C29" s="188"/>
      <c r="D29" s="175"/>
      <c r="E29" s="175"/>
      <c r="F29" s="175">
        <f>244297-94027</f>
        <v>150270</v>
      </c>
      <c r="G29" s="175">
        <v>38119</v>
      </c>
      <c r="H29" s="175"/>
      <c r="I29" s="175"/>
      <c r="J29" s="175">
        <v>5730</v>
      </c>
      <c r="K29" s="175">
        <v>5730</v>
      </c>
      <c r="L29" s="210"/>
      <c r="M29" s="210"/>
      <c r="N29" s="210">
        <v>94027</v>
      </c>
      <c r="O29" s="209">
        <v>127322</v>
      </c>
      <c r="P29" s="174"/>
      <c r="Q29" s="174">
        <f t="shared" si="0"/>
        <v>0</v>
      </c>
      <c r="R29" s="174">
        <f t="shared" si="1"/>
        <v>250027</v>
      </c>
      <c r="S29" s="174">
        <f t="shared" si="1"/>
        <v>171171</v>
      </c>
      <c r="T29" s="199"/>
    </row>
    <row r="30" spans="1:20" ht="18" customHeight="1">
      <c r="A30" s="183" t="s">
        <v>290</v>
      </c>
      <c r="B30" s="192" t="s">
        <v>161</v>
      </c>
      <c r="C30" s="188"/>
      <c r="D30" s="174"/>
      <c r="E30" s="174"/>
      <c r="F30" s="174">
        <v>718143</v>
      </c>
      <c r="G30" s="174">
        <v>857708</v>
      </c>
      <c r="H30" s="174"/>
      <c r="I30" s="174"/>
      <c r="J30" s="174">
        <v>115328</v>
      </c>
      <c r="K30" s="174">
        <v>156324</v>
      </c>
      <c r="L30" s="209"/>
      <c r="M30" s="209"/>
      <c r="N30" s="209"/>
      <c r="O30" s="209"/>
      <c r="P30" s="174"/>
      <c r="Q30" s="174">
        <f t="shared" si="0"/>
        <v>0</v>
      </c>
      <c r="R30" s="174">
        <f t="shared" si="1"/>
        <v>833471</v>
      </c>
      <c r="S30" s="174">
        <f t="shared" si="1"/>
        <v>1014032</v>
      </c>
      <c r="T30" s="199"/>
    </row>
    <row r="31" spans="1:20" s="178" customFormat="1" ht="18" customHeight="1">
      <c r="A31" s="183" t="s">
        <v>290</v>
      </c>
      <c r="B31" s="179" t="s">
        <v>3</v>
      </c>
      <c r="C31" s="174"/>
      <c r="D31" s="174"/>
      <c r="E31" s="174"/>
      <c r="F31" s="174"/>
      <c r="G31" s="174">
        <v>3955</v>
      </c>
      <c r="H31" s="174"/>
      <c r="I31" s="174"/>
      <c r="J31" s="174"/>
      <c r="K31" s="174"/>
      <c r="L31" s="209"/>
      <c r="M31" s="209"/>
      <c r="N31" s="209"/>
      <c r="O31" s="209"/>
      <c r="P31" s="174"/>
      <c r="Q31" s="174">
        <f t="shared" si="0"/>
        <v>0</v>
      </c>
      <c r="R31" s="174">
        <v>50000</v>
      </c>
      <c r="S31" s="174">
        <v>0</v>
      </c>
      <c r="T31" s="200"/>
    </row>
    <row r="32" spans="1:20" ht="18" customHeight="1" thickBot="1">
      <c r="A32" s="183" t="s">
        <v>291</v>
      </c>
      <c r="B32" s="192" t="s">
        <v>274</v>
      </c>
      <c r="C32" s="197"/>
      <c r="D32" s="174"/>
      <c r="E32" s="174"/>
      <c r="F32" s="174"/>
      <c r="G32" s="174">
        <v>0</v>
      </c>
      <c r="H32" s="174"/>
      <c r="I32" s="174"/>
      <c r="J32" s="174"/>
      <c r="K32" s="174">
        <v>0</v>
      </c>
      <c r="L32" s="209"/>
      <c r="M32" s="209"/>
      <c r="N32" s="209"/>
      <c r="O32" s="209"/>
      <c r="P32" s="174"/>
      <c r="Q32" s="174"/>
      <c r="R32" s="174">
        <v>100000</v>
      </c>
      <c r="S32" s="174">
        <v>145930</v>
      </c>
      <c r="T32" s="201"/>
    </row>
    <row r="33" spans="1:20" ht="18" customHeight="1" thickBot="1">
      <c r="A33" s="184"/>
      <c r="B33" s="193" t="s">
        <v>49</v>
      </c>
      <c r="C33" s="189"/>
      <c r="D33" s="176">
        <f>SUM(D15+D19+D20+D22)</f>
        <v>2632838</v>
      </c>
      <c r="E33" s="176">
        <f>SUM(E15,E18,E19,E20,E21,E24,E25)</f>
        <v>2715581</v>
      </c>
      <c r="F33" s="176">
        <f>SUM(F26+F27+F28+F29+F30+F32)</f>
        <v>2218924</v>
      </c>
      <c r="G33" s="176">
        <f>SUM(G26+G27+G28+G29+G30+G32)</f>
        <v>2715581</v>
      </c>
      <c r="H33" s="176">
        <f>SUM(H15+H19+H20+H22)</f>
        <v>28160</v>
      </c>
      <c r="I33" s="176">
        <f>SUM(I15,I18,I19,I20,I21,I24,I25)</f>
        <v>402658</v>
      </c>
      <c r="J33" s="176">
        <f>SUM(J26+J27+J28+J29+J30+J32)</f>
        <v>263162</v>
      </c>
      <c r="K33" s="176">
        <f>SUM(K26+K27+K28+K29+K30+K32)</f>
        <v>402658</v>
      </c>
      <c r="L33" s="211">
        <f>SUM(L15+L19+L20+L22)</f>
        <v>500</v>
      </c>
      <c r="M33" s="211">
        <f>SUM(M15+M19+M20+M22)</f>
        <v>204801</v>
      </c>
      <c r="N33" s="211">
        <f>SUM(N26+N27+N28+N29+N30+N32)</f>
        <v>171506</v>
      </c>
      <c r="O33" s="211">
        <f>SUM(O26+O27+O28+O29+O30+O32)</f>
        <v>204801</v>
      </c>
      <c r="P33" s="176">
        <f>SUM(P15:P32)</f>
        <v>2803592</v>
      </c>
      <c r="Q33" s="176">
        <f>SUM(Q15:Q32)</f>
        <v>3468970</v>
      </c>
      <c r="R33" s="176">
        <f>SUM(R15:R32)</f>
        <v>2803592</v>
      </c>
      <c r="S33" s="176">
        <f>SUM(S15:S32)</f>
        <v>3468970</v>
      </c>
      <c r="T33" s="203">
        <f>SUM(P33-R33)</f>
        <v>0</v>
      </c>
    </row>
    <row r="34" spans="1:20" ht="18" customHeight="1">
      <c r="A34" s="185"/>
      <c r="B34" s="194" t="s">
        <v>50</v>
      </c>
      <c r="C34" s="198"/>
      <c r="D34" s="29"/>
      <c r="E34" s="29"/>
      <c r="F34" s="29"/>
      <c r="G34" s="29"/>
      <c r="H34" s="29"/>
      <c r="I34" s="29"/>
      <c r="J34" s="29"/>
      <c r="K34" s="29"/>
      <c r="L34" s="212"/>
      <c r="M34" s="212"/>
      <c r="N34" s="212"/>
      <c r="O34" s="212"/>
      <c r="P34" s="29"/>
      <c r="Q34" s="29"/>
      <c r="R34" s="29"/>
      <c r="S34" s="29"/>
      <c r="T34" s="202"/>
    </row>
    <row r="35" spans="1:20" ht="18" customHeight="1">
      <c r="A35" s="183" t="s">
        <v>294</v>
      </c>
      <c r="B35" s="192" t="s">
        <v>295</v>
      </c>
      <c r="C35" s="188"/>
      <c r="D35" s="174"/>
      <c r="E35" s="174">
        <v>114682</v>
      </c>
      <c r="F35" s="174"/>
      <c r="G35" s="174"/>
      <c r="H35" s="174">
        <v>689612</v>
      </c>
      <c r="I35" s="174">
        <v>728638</v>
      </c>
      <c r="J35" s="174"/>
      <c r="K35" s="174"/>
      <c r="L35" s="209"/>
      <c r="M35" s="209"/>
      <c r="N35" s="209"/>
      <c r="O35" s="209"/>
      <c r="P35" s="174">
        <f>SUM(D35+H35+L35)</f>
        <v>689612</v>
      </c>
      <c r="Q35" s="174">
        <f aca="true" t="shared" si="2" ref="Q35:Q44">SUM(E35,I35,M35)</f>
        <v>843320</v>
      </c>
      <c r="R35" s="174"/>
      <c r="S35" s="174"/>
      <c r="T35" s="199"/>
    </row>
    <row r="36" spans="1:20" ht="18" customHeight="1">
      <c r="A36" s="183" t="s">
        <v>282</v>
      </c>
      <c r="B36" s="192" t="s">
        <v>444</v>
      </c>
      <c r="C36" s="188"/>
      <c r="D36" s="174"/>
      <c r="E36" s="174"/>
      <c r="F36" s="174"/>
      <c r="G36" s="174"/>
      <c r="H36" s="174"/>
      <c r="I36" s="174"/>
      <c r="J36" s="174"/>
      <c r="K36" s="174"/>
      <c r="L36" s="209"/>
      <c r="M36" s="209"/>
      <c r="N36" s="209"/>
      <c r="O36" s="209"/>
      <c r="P36" s="174"/>
      <c r="Q36" s="174">
        <f t="shared" si="2"/>
        <v>0</v>
      </c>
      <c r="R36" s="174"/>
      <c r="S36" s="174"/>
      <c r="T36" s="199"/>
    </row>
    <row r="37" spans="1:20" ht="18" customHeight="1">
      <c r="A37" s="183" t="s">
        <v>293</v>
      </c>
      <c r="B37" s="192" t="s">
        <v>134</v>
      </c>
      <c r="C37" s="188"/>
      <c r="D37" s="174"/>
      <c r="E37" s="174">
        <v>10300</v>
      </c>
      <c r="F37" s="174"/>
      <c r="G37" s="174"/>
      <c r="H37" s="174">
        <v>46545</v>
      </c>
      <c r="I37" s="174">
        <v>369</v>
      </c>
      <c r="J37" s="174"/>
      <c r="K37" s="174"/>
      <c r="L37" s="209"/>
      <c r="M37" s="209"/>
      <c r="N37" s="209"/>
      <c r="O37" s="209"/>
      <c r="P37" s="174">
        <f>SUM(D37+H37+L37)</f>
        <v>46545</v>
      </c>
      <c r="Q37" s="174">
        <f t="shared" si="2"/>
        <v>10669</v>
      </c>
      <c r="R37" s="174"/>
      <c r="S37" s="174"/>
      <c r="T37" s="199"/>
    </row>
    <row r="38" spans="1:20" ht="18" customHeight="1">
      <c r="A38" s="435" t="s">
        <v>442</v>
      </c>
      <c r="B38" s="192" t="s">
        <v>443</v>
      </c>
      <c r="C38" s="188"/>
      <c r="D38" s="174"/>
      <c r="E38" s="174">
        <v>2162</v>
      </c>
      <c r="F38" s="174"/>
      <c r="G38" s="174"/>
      <c r="H38" s="174"/>
      <c r="I38" s="174"/>
      <c r="J38" s="174"/>
      <c r="K38" s="174"/>
      <c r="L38" s="209"/>
      <c r="M38" s="209"/>
      <c r="N38" s="209"/>
      <c r="O38" s="209"/>
      <c r="P38" s="174"/>
      <c r="Q38" s="174">
        <f t="shared" si="2"/>
        <v>2162</v>
      </c>
      <c r="R38" s="174"/>
      <c r="S38" s="174"/>
      <c r="T38" s="199"/>
    </row>
    <row r="39" spans="1:20" ht="18" customHeight="1">
      <c r="A39" s="821" t="s">
        <v>284</v>
      </c>
      <c r="B39" s="191" t="s">
        <v>137</v>
      </c>
      <c r="C39" s="187"/>
      <c r="D39" s="174">
        <v>141583</v>
      </c>
      <c r="E39" s="174">
        <v>47287</v>
      </c>
      <c r="F39" s="174"/>
      <c r="G39" s="174"/>
      <c r="H39" s="174">
        <f>115949+656</f>
        <v>116605</v>
      </c>
      <c r="I39" s="174">
        <v>184798</v>
      </c>
      <c r="J39" s="174"/>
      <c r="K39" s="174"/>
      <c r="L39" s="209"/>
      <c r="M39" s="209"/>
      <c r="N39" s="209"/>
      <c r="O39" s="209"/>
      <c r="P39" s="174">
        <f>SUM(D39+H39+L39)</f>
        <v>258188</v>
      </c>
      <c r="Q39" s="174">
        <f t="shared" si="2"/>
        <v>232085</v>
      </c>
      <c r="R39" s="174"/>
      <c r="S39" s="174"/>
      <c r="T39" s="199"/>
    </row>
    <row r="40" spans="1:20" ht="18" customHeight="1">
      <c r="A40" s="822"/>
      <c r="B40" s="191" t="s">
        <v>193</v>
      </c>
      <c r="C40" s="187"/>
      <c r="D40" s="174"/>
      <c r="E40" s="174"/>
      <c r="F40" s="174"/>
      <c r="G40" s="174"/>
      <c r="H40" s="174"/>
      <c r="I40" s="174"/>
      <c r="J40" s="174"/>
      <c r="K40" s="174"/>
      <c r="L40" s="209"/>
      <c r="M40" s="209"/>
      <c r="N40" s="209"/>
      <c r="O40" s="209"/>
      <c r="P40" s="174"/>
      <c r="Q40" s="174">
        <f t="shared" si="2"/>
        <v>0</v>
      </c>
      <c r="R40" s="174"/>
      <c r="S40" s="174"/>
      <c r="T40" s="199"/>
    </row>
    <row r="41" spans="1:20" ht="18" customHeight="1">
      <c r="A41" s="823"/>
      <c r="B41" s="191" t="s">
        <v>325</v>
      </c>
      <c r="C41" s="174"/>
      <c r="D41" s="174"/>
      <c r="E41" s="174">
        <v>22574</v>
      </c>
      <c r="F41" s="174"/>
      <c r="G41" s="174"/>
      <c r="H41" s="174"/>
      <c r="I41" s="174"/>
      <c r="J41" s="174"/>
      <c r="K41" s="174"/>
      <c r="L41" s="209"/>
      <c r="M41" s="209"/>
      <c r="N41" s="209"/>
      <c r="O41" s="209"/>
      <c r="P41" s="174"/>
      <c r="Q41" s="174">
        <f t="shared" si="2"/>
        <v>22574</v>
      </c>
      <c r="R41" s="174"/>
      <c r="S41" s="174"/>
      <c r="T41" s="199"/>
    </row>
    <row r="42" spans="1:20" ht="18" customHeight="1">
      <c r="A42" s="183" t="s">
        <v>296</v>
      </c>
      <c r="B42" s="192" t="s">
        <v>162</v>
      </c>
      <c r="C42" s="188"/>
      <c r="D42" s="174"/>
      <c r="E42" s="174"/>
      <c r="F42" s="174">
        <v>3015</v>
      </c>
      <c r="G42" s="174">
        <v>24463</v>
      </c>
      <c r="H42" s="174"/>
      <c r="I42" s="174"/>
      <c r="J42" s="174">
        <v>53998</v>
      </c>
      <c r="K42" s="174">
        <v>94305</v>
      </c>
      <c r="L42" s="209"/>
      <c r="M42" s="209"/>
      <c r="N42" s="209"/>
      <c r="O42" s="209"/>
      <c r="P42" s="174"/>
      <c r="Q42" s="174">
        <f t="shared" si="2"/>
        <v>0</v>
      </c>
      <c r="R42" s="174">
        <f aca="true" t="shared" si="3" ref="R42:S44">SUM(F42+J42+N42)</f>
        <v>57013</v>
      </c>
      <c r="S42" s="174">
        <f t="shared" si="3"/>
        <v>118768</v>
      </c>
      <c r="T42" s="199"/>
    </row>
    <row r="43" spans="1:20" ht="18" customHeight="1">
      <c r="A43" s="183" t="s">
        <v>297</v>
      </c>
      <c r="B43" s="192" t="s">
        <v>163</v>
      </c>
      <c r="C43" s="188"/>
      <c r="D43" s="174"/>
      <c r="E43" s="174"/>
      <c r="F43" s="174">
        <v>147268</v>
      </c>
      <c r="G43" s="174">
        <v>170542</v>
      </c>
      <c r="H43" s="174"/>
      <c r="I43" s="174"/>
      <c r="J43" s="174">
        <v>718836</v>
      </c>
      <c r="K43" s="174">
        <v>716032</v>
      </c>
      <c r="L43" s="209"/>
      <c r="M43" s="209"/>
      <c r="N43" s="209"/>
      <c r="O43" s="209"/>
      <c r="P43" s="174"/>
      <c r="Q43" s="174">
        <f t="shared" si="2"/>
        <v>0</v>
      </c>
      <c r="R43" s="174">
        <f t="shared" si="3"/>
        <v>866104</v>
      </c>
      <c r="S43" s="174">
        <f t="shared" si="3"/>
        <v>886574</v>
      </c>
      <c r="T43" s="199"/>
    </row>
    <row r="44" spans="1:20" ht="18" customHeight="1" thickBot="1">
      <c r="A44" s="183" t="s">
        <v>298</v>
      </c>
      <c r="B44" s="192" t="s">
        <v>299</v>
      </c>
      <c r="C44" s="197"/>
      <c r="D44" s="174"/>
      <c r="E44" s="174"/>
      <c r="F44" s="174"/>
      <c r="G44" s="174">
        <v>2000</v>
      </c>
      <c r="H44" s="174"/>
      <c r="I44" s="174"/>
      <c r="J44" s="174">
        <v>71228</v>
      </c>
      <c r="K44" s="174">
        <v>103468</v>
      </c>
      <c r="L44" s="209"/>
      <c r="M44" s="209"/>
      <c r="N44" s="209"/>
      <c r="O44" s="209"/>
      <c r="P44" s="174"/>
      <c r="Q44" s="174">
        <f t="shared" si="2"/>
        <v>0</v>
      </c>
      <c r="R44" s="174">
        <f t="shared" si="3"/>
        <v>71228</v>
      </c>
      <c r="S44" s="174">
        <f t="shared" si="3"/>
        <v>105468</v>
      </c>
      <c r="T44" s="201"/>
    </row>
    <row r="45" spans="1:20" ht="18" customHeight="1" thickBot="1">
      <c r="A45" s="184"/>
      <c r="B45" s="193" t="s">
        <v>51</v>
      </c>
      <c r="C45" s="189"/>
      <c r="D45" s="176">
        <f>SUM(D35:D37)</f>
        <v>0</v>
      </c>
      <c r="E45" s="176">
        <f>SUM(E35:E44)</f>
        <v>197005</v>
      </c>
      <c r="F45" s="176">
        <f>SUM(F42:F44)</f>
        <v>150283</v>
      </c>
      <c r="G45" s="176">
        <f>SUM(G42:G44)</f>
        <v>197005</v>
      </c>
      <c r="H45" s="176">
        <f>SUM(H35:H37)</f>
        <v>736157</v>
      </c>
      <c r="I45" s="176">
        <f>SUM(I35:I41)</f>
        <v>913805</v>
      </c>
      <c r="J45" s="176">
        <f>SUM(J42:J44)</f>
        <v>844062</v>
      </c>
      <c r="K45" s="176">
        <f>SUM(K42:K44)</f>
        <v>913805</v>
      </c>
      <c r="L45" s="211">
        <f>SUM(L35:L37)</f>
        <v>0</v>
      </c>
      <c r="M45" s="211">
        <f>SUM(M35:M37)</f>
        <v>0</v>
      </c>
      <c r="N45" s="211">
        <f>SUM(N42:N44)</f>
        <v>0</v>
      </c>
      <c r="O45" s="211">
        <f>SUM(O42:O44)</f>
        <v>0</v>
      </c>
      <c r="P45" s="176">
        <f>SUM(P35:P44)</f>
        <v>994345</v>
      </c>
      <c r="Q45" s="176">
        <f>SUM(Q35:Q44)</f>
        <v>1110810</v>
      </c>
      <c r="R45" s="177">
        <f>SUM(R42:R44)</f>
        <v>994345</v>
      </c>
      <c r="S45" s="177">
        <f>SUM(S42:S44)</f>
        <v>1110810</v>
      </c>
      <c r="T45" s="203">
        <f>SUM(P45-R45)</f>
        <v>0</v>
      </c>
    </row>
    <row r="46" spans="1:20" ht="18" customHeight="1" thickBot="1">
      <c r="A46" s="184"/>
      <c r="B46" s="195" t="s">
        <v>52</v>
      </c>
      <c r="C46" s="189"/>
      <c r="D46" s="31">
        <f aca="true" t="shared" si="4" ref="D46:S46">D33+D45</f>
        <v>2632838</v>
      </c>
      <c r="E46" s="31">
        <f t="shared" si="4"/>
        <v>2912586</v>
      </c>
      <c r="F46" s="31">
        <f t="shared" si="4"/>
        <v>2369207</v>
      </c>
      <c r="G46" s="31">
        <f t="shared" si="4"/>
        <v>2912586</v>
      </c>
      <c r="H46" s="31">
        <f t="shared" si="4"/>
        <v>764317</v>
      </c>
      <c r="I46" s="31">
        <f t="shared" si="4"/>
        <v>1316463</v>
      </c>
      <c r="J46" s="31">
        <f t="shared" si="4"/>
        <v>1107224</v>
      </c>
      <c r="K46" s="31">
        <f t="shared" si="4"/>
        <v>1316463</v>
      </c>
      <c r="L46" s="213">
        <f t="shared" si="4"/>
        <v>500</v>
      </c>
      <c r="M46" s="31">
        <f t="shared" si="4"/>
        <v>204801</v>
      </c>
      <c r="N46" s="213">
        <f t="shared" si="4"/>
        <v>171506</v>
      </c>
      <c r="O46" s="31">
        <f t="shared" si="4"/>
        <v>204801</v>
      </c>
      <c r="P46" s="31">
        <f t="shared" si="4"/>
        <v>3797937</v>
      </c>
      <c r="Q46" s="31">
        <f t="shared" si="4"/>
        <v>4579780</v>
      </c>
      <c r="R46" s="31">
        <f t="shared" si="4"/>
        <v>3797937</v>
      </c>
      <c r="S46" s="31">
        <f t="shared" si="4"/>
        <v>4579780</v>
      </c>
      <c r="T46" s="203">
        <f>SUM(P46-R46)</f>
        <v>0</v>
      </c>
    </row>
  </sheetData>
  <sheetProtection/>
  <mergeCells count="22">
    <mergeCell ref="A10:T10"/>
    <mergeCell ref="L11:O11"/>
    <mergeCell ref="B11:C13"/>
    <mergeCell ref="D12:E12"/>
    <mergeCell ref="N12:O12"/>
    <mergeCell ref="T11:T12"/>
    <mergeCell ref="A15:A18"/>
    <mergeCell ref="A22:A25"/>
    <mergeCell ref="F12:G12"/>
    <mergeCell ref="H12:I12"/>
    <mergeCell ref="P12:Q12"/>
    <mergeCell ref="R12:S12"/>
    <mergeCell ref="A1:F1"/>
    <mergeCell ref="A39:A41"/>
    <mergeCell ref="B6:U6"/>
    <mergeCell ref="A7:U7"/>
    <mergeCell ref="D11:G11"/>
    <mergeCell ref="H11:K11"/>
    <mergeCell ref="A11:A12"/>
    <mergeCell ref="P11:S11"/>
    <mergeCell ref="J12:K12"/>
    <mergeCell ref="L12:M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25"/>
  <sheetViews>
    <sheetView view="pageBreakPreview" zoomScale="60" zoomScalePageLayoutView="0" workbookViewId="0" topLeftCell="A1">
      <selection activeCell="A2" sqref="A2:I2"/>
    </sheetView>
  </sheetViews>
  <sheetFormatPr defaultColWidth="9.140625" defaultRowHeight="12.75"/>
  <cols>
    <col min="1" max="1" width="41.7109375" style="2" customWidth="1"/>
    <col min="2" max="2" width="11.7109375" style="2" customWidth="1"/>
    <col min="3" max="3" width="14.28125" style="2" customWidth="1"/>
    <col min="4" max="4" width="14.00390625" style="2" customWidth="1"/>
    <col min="5" max="9" width="15.421875" style="2" customWidth="1"/>
    <col min="10" max="16384" width="9.140625" style="2" customWidth="1"/>
  </cols>
  <sheetData>
    <row r="2" spans="1:9" s="126" customFormat="1" ht="15.75">
      <c r="A2" s="860" t="s">
        <v>516</v>
      </c>
      <c r="B2" s="860"/>
      <c r="C2" s="860"/>
      <c r="D2" s="860"/>
      <c r="E2" s="860"/>
      <c r="F2" s="860"/>
      <c r="G2" s="860"/>
      <c r="H2" s="860"/>
      <c r="I2" s="860"/>
    </row>
    <row r="3" spans="1:9" s="126" customFormat="1" ht="15.75">
      <c r="A3" s="223"/>
      <c r="B3" s="223"/>
      <c r="C3" s="223"/>
      <c r="D3" s="223"/>
      <c r="E3" s="223"/>
      <c r="F3" s="223"/>
      <c r="G3" s="223"/>
      <c r="H3" s="223"/>
      <c r="I3" s="223"/>
    </row>
    <row r="4" spans="1:9" s="126" customFormat="1" ht="15.75">
      <c r="A4" s="223"/>
      <c r="B4" s="223"/>
      <c r="C4" s="223"/>
      <c r="D4" s="223"/>
      <c r="E4" s="223"/>
      <c r="F4" s="223"/>
      <c r="G4" s="223"/>
      <c r="H4" s="223"/>
      <c r="I4" s="223"/>
    </row>
    <row r="5" spans="1:9" ht="12.75" customHeight="1">
      <c r="A5" s="681" t="s">
        <v>517</v>
      </c>
      <c r="B5" s="717"/>
      <c r="C5" s="717"/>
      <c r="D5" s="717"/>
      <c r="E5" s="717"/>
      <c r="F5" s="717"/>
      <c r="G5" s="717"/>
      <c r="H5" s="717"/>
      <c r="I5" s="717"/>
    </row>
    <row r="6" spans="1:9" ht="12.75" customHeight="1">
      <c r="A6" s="717"/>
      <c r="B6" s="717"/>
      <c r="C6" s="717"/>
      <c r="D6" s="717"/>
      <c r="E6" s="717"/>
      <c r="F6" s="717"/>
      <c r="G6" s="717"/>
      <c r="H6" s="717"/>
      <c r="I6" s="717"/>
    </row>
    <row r="7" spans="1:9" ht="12.75" customHeight="1">
      <c r="A7" s="717"/>
      <c r="B7" s="717"/>
      <c r="C7" s="717"/>
      <c r="D7" s="717"/>
      <c r="E7" s="717"/>
      <c r="F7" s="717"/>
      <c r="G7" s="717"/>
      <c r="H7" s="717"/>
      <c r="I7" s="717"/>
    </row>
    <row r="8" spans="1:9" ht="13.5">
      <c r="A8" s="549"/>
      <c r="B8" s="549"/>
      <c r="C8" s="549"/>
      <c r="D8" s="549"/>
      <c r="E8" s="549"/>
      <c r="F8" s="549"/>
      <c r="G8" s="549"/>
      <c r="H8" s="549"/>
      <c r="I8" s="549"/>
    </row>
    <row r="9" spans="5:9" ht="13.5" thickBot="1">
      <c r="E9" s="861" t="s">
        <v>117</v>
      </c>
      <c r="F9" s="861"/>
      <c r="G9" s="861"/>
      <c r="H9" s="861"/>
      <c r="I9" s="861"/>
    </row>
    <row r="10" spans="1:12" ht="24.75" customHeight="1" thickBot="1">
      <c r="A10" s="855" t="s">
        <v>32</v>
      </c>
      <c r="B10" s="855" t="s">
        <v>518</v>
      </c>
      <c r="C10" s="711" t="s">
        <v>519</v>
      </c>
      <c r="D10" s="855" t="s">
        <v>520</v>
      </c>
      <c r="E10" s="858" t="s">
        <v>521</v>
      </c>
      <c r="F10" s="858"/>
      <c r="G10" s="858"/>
      <c r="H10" s="858"/>
      <c r="I10" s="858"/>
      <c r="J10" s="14"/>
      <c r="K10" s="14"/>
      <c r="L10" s="14"/>
    </row>
    <row r="11" spans="1:12" ht="24.75" customHeight="1" thickBot="1">
      <c r="A11" s="856"/>
      <c r="B11" s="856"/>
      <c r="C11" s="712"/>
      <c r="D11" s="856"/>
      <c r="E11" s="843" t="s">
        <v>522</v>
      </c>
      <c r="F11" s="855" t="s">
        <v>523</v>
      </c>
      <c r="G11" s="855" t="s">
        <v>524</v>
      </c>
      <c r="H11" s="858" t="s">
        <v>525</v>
      </c>
      <c r="I11" s="858" t="s">
        <v>526</v>
      </c>
      <c r="J11" s="14"/>
      <c r="K11" s="14"/>
      <c r="L11" s="14"/>
    </row>
    <row r="12" spans="1:12" ht="42" customHeight="1" thickBot="1">
      <c r="A12" s="857"/>
      <c r="B12" s="857"/>
      <c r="C12" s="713"/>
      <c r="D12" s="857"/>
      <c r="E12" s="843"/>
      <c r="F12" s="857"/>
      <c r="G12" s="857"/>
      <c r="H12" s="858"/>
      <c r="I12" s="858"/>
      <c r="J12" s="14"/>
      <c r="K12" s="14"/>
      <c r="L12" s="14"/>
    </row>
    <row r="13" spans="1:12" ht="30" customHeight="1">
      <c r="A13" s="552" t="s">
        <v>527</v>
      </c>
      <c r="B13" s="550"/>
      <c r="C13" s="553"/>
      <c r="D13" s="553"/>
      <c r="E13" s="553"/>
      <c r="F13" s="553"/>
      <c r="G13" s="553"/>
      <c r="H13" s="553"/>
      <c r="I13" s="553"/>
      <c r="J13" s="14"/>
      <c r="K13" s="14"/>
      <c r="L13" s="14"/>
    </row>
    <row r="14" spans="1:12" ht="30" customHeight="1">
      <c r="A14" s="554" t="s">
        <v>528</v>
      </c>
      <c r="B14" s="555"/>
      <c r="C14" s="556"/>
      <c r="D14" s="556"/>
      <c r="E14" s="556"/>
      <c r="F14" s="556"/>
      <c r="G14" s="556"/>
      <c r="H14" s="556"/>
      <c r="I14" s="556"/>
      <c r="J14" s="14"/>
      <c r="K14" s="14"/>
      <c r="L14" s="14"/>
    </row>
    <row r="15" spans="1:12" s="110" customFormat="1" ht="30" customHeight="1" thickBot="1">
      <c r="A15" s="557" t="s">
        <v>529</v>
      </c>
      <c r="B15" s="558">
        <v>2011</v>
      </c>
      <c r="C15" s="559">
        <v>152125</v>
      </c>
      <c r="D15" s="559">
        <f>SUM(E15:I15)</f>
        <v>134903</v>
      </c>
      <c r="E15" s="559">
        <v>11481</v>
      </c>
      <c r="F15" s="559">
        <v>11481</v>
      </c>
      <c r="G15" s="559">
        <v>11481</v>
      </c>
      <c r="H15" s="559">
        <v>57405</v>
      </c>
      <c r="I15" s="559">
        <v>43055</v>
      </c>
      <c r="J15" s="560"/>
      <c r="K15" s="560"/>
      <c r="L15" s="560"/>
    </row>
    <row r="16" spans="1:12" ht="30" customHeight="1" thickBot="1">
      <c r="A16" s="561" t="s">
        <v>530</v>
      </c>
      <c r="B16" s="551"/>
      <c r="C16" s="562">
        <f>C15</f>
        <v>152125</v>
      </c>
      <c r="D16" s="562">
        <f>SUM(E16:I16)</f>
        <v>134903</v>
      </c>
      <c r="E16" s="562">
        <f>E15</f>
        <v>11481</v>
      </c>
      <c r="F16" s="562">
        <f>F15</f>
        <v>11481</v>
      </c>
      <c r="G16" s="562">
        <f>G15</f>
        <v>11481</v>
      </c>
      <c r="H16" s="562">
        <f>H15</f>
        <v>57405</v>
      </c>
      <c r="I16" s="562">
        <f>I15</f>
        <v>43055</v>
      </c>
      <c r="J16" s="14"/>
      <c r="K16" s="14"/>
      <c r="L16" s="14"/>
    </row>
    <row r="17" spans="1:12" s="567" customFormat="1" ht="30" customHeight="1" thickBot="1">
      <c r="A17" s="563" t="s">
        <v>531</v>
      </c>
      <c r="B17" s="564"/>
      <c r="C17" s="565">
        <f>SUM(C16)</f>
        <v>152125</v>
      </c>
      <c r="D17" s="565">
        <f aca="true" t="shared" si="0" ref="D17:I17">SUM(D16)</f>
        <v>134903</v>
      </c>
      <c r="E17" s="565">
        <f t="shared" si="0"/>
        <v>11481</v>
      </c>
      <c r="F17" s="565">
        <f t="shared" si="0"/>
        <v>11481</v>
      </c>
      <c r="G17" s="565">
        <f t="shared" si="0"/>
        <v>11481</v>
      </c>
      <c r="H17" s="565">
        <f t="shared" si="0"/>
        <v>57405</v>
      </c>
      <c r="I17" s="565">
        <f t="shared" si="0"/>
        <v>43055</v>
      </c>
      <c r="J17" s="566"/>
      <c r="K17" s="566"/>
      <c r="L17" s="566"/>
    </row>
    <row r="18" spans="1:12" ht="12.75" customHeight="1">
      <c r="A18" s="859"/>
      <c r="B18" s="859"/>
      <c r="C18" s="859"/>
      <c r="D18" s="859"/>
      <c r="E18" s="14"/>
      <c r="F18" s="14"/>
      <c r="G18" s="14"/>
      <c r="H18" s="14"/>
      <c r="I18" s="14"/>
      <c r="J18" s="14"/>
      <c r="K18" s="14"/>
      <c r="L18" s="14"/>
    </row>
    <row r="19" spans="1:9" ht="12.7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2.7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2.7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2.7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2.75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.7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.75">
      <c r="A25" s="14"/>
      <c r="B25" s="14"/>
      <c r="C25" s="14"/>
      <c r="D25" s="14"/>
      <c r="E25" s="14"/>
      <c r="F25" s="14"/>
      <c r="G25" s="14"/>
      <c r="H25" s="14"/>
      <c r="I25" s="14"/>
    </row>
  </sheetData>
  <sheetProtection/>
  <mergeCells count="14">
    <mergeCell ref="A18:D18"/>
    <mergeCell ref="A2:I2"/>
    <mergeCell ref="A5:I7"/>
    <mergeCell ref="E9:I9"/>
    <mergeCell ref="A10:A12"/>
    <mergeCell ref="B10:B12"/>
    <mergeCell ref="C10:C12"/>
    <mergeCell ref="D10:D12"/>
    <mergeCell ref="E10:I10"/>
    <mergeCell ref="E11:E12"/>
    <mergeCell ref="F11:F12"/>
    <mergeCell ref="G11:G12"/>
    <mergeCell ref="H11:H12"/>
    <mergeCell ref="I11:I12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view="pageBreakPreview" zoomScale="93" zoomScaleSheetLayoutView="93" zoomScalePageLayoutView="0" workbookViewId="0" topLeftCell="A1">
      <selection activeCell="A1" sqref="A1:I1"/>
    </sheetView>
  </sheetViews>
  <sheetFormatPr defaultColWidth="9.140625" defaultRowHeight="12.75"/>
  <cols>
    <col min="1" max="1" width="9.140625" style="569" customWidth="1"/>
    <col min="2" max="2" width="32.00390625" style="107" customWidth="1"/>
    <col min="3" max="3" width="12.7109375" style="568" bestFit="1" customWidth="1"/>
    <col min="4" max="4" width="11.28125" style="568" bestFit="1" customWidth="1"/>
    <col min="5" max="5" width="10.7109375" style="568" customWidth="1"/>
    <col min="6" max="6" width="11.28125" style="568" bestFit="1" customWidth="1"/>
    <col min="7" max="7" width="12.140625" style="568" customWidth="1"/>
    <col min="8" max="8" width="12.421875" style="568" customWidth="1"/>
    <col min="9" max="9" width="12.00390625" style="568" customWidth="1"/>
    <col min="10" max="10" width="11.28125" style="568" bestFit="1" customWidth="1"/>
    <col min="11" max="11" width="11.7109375" style="568" customWidth="1"/>
    <col min="12" max="12" width="11.28125" style="568" bestFit="1" customWidth="1"/>
    <col min="13" max="13" width="12.00390625" style="568" customWidth="1"/>
    <col min="14" max="14" width="10.28125" style="568" customWidth="1"/>
    <col min="15" max="15" width="12.57421875" style="568" customWidth="1"/>
    <col min="16" max="16384" width="9.140625" style="107" customWidth="1"/>
  </cols>
  <sheetData>
    <row r="1" spans="1:9" ht="12.75">
      <c r="A1" s="862" t="s">
        <v>532</v>
      </c>
      <c r="B1" s="862"/>
      <c r="C1" s="862"/>
      <c r="D1" s="862"/>
      <c r="E1" s="862"/>
      <c r="F1" s="862"/>
      <c r="G1" s="862"/>
      <c r="H1" s="862"/>
      <c r="I1" s="862"/>
    </row>
    <row r="2" ht="12.75">
      <c r="B2" s="570"/>
    </row>
    <row r="3" ht="12.75">
      <c r="B3" s="570"/>
    </row>
    <row r="4" spans="2:15" ht="15.75">
      <c r="B4" s="863" t="s">
        <v>533</v>
      </c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</row>
    <row r="5" spans="2:15" ht="15.75">
      <c r="B5" s="108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</row>
    <row r="6" spans="2:15" ht="15.75">
      <c r="B6" s="108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</row>
    <row r="7" spans="2:15" ht="15.75" customHeight="1" thickBot="1">
      <c r="B7" s="864" t="s">
        <v>117</v>
      </c>
      <c r="C7" s="864"/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4"/>
      <c r="O7" s="864"/>
    </row>
    <row r="8" spans="1:15" s="569" customFormat="1" ht="29.25" customHeight="1" thickBot="1">
      <c r="A8" s="572" t="s">
        <v>534</v>
      </c>
      <c r="B8" s="573" t="s">
        <v>32</v>
      </c>
      <c r="C8" s="574" t="s">
        <v>535</v>
      </c>
      <c r="D8" s="574" t="s">
        <v>536</v>
      </c>
      <c r="E8" s="574" t="s">
        <v>537</v>
      </c>
      <c r="F8" s="574" t="s">
        <v>538</v>
      </c>
      <c r="G8" s="574" t="s">
        <v>539</v>
      </c>
      <c r="H8" s="574" t="s">
        <v>540</v>
      </c>
      <c r="I8" s="574" t="s">
        <v>541</v>
      </c>
      <c r="J8" s="574" t="s">
        <v>542</v>
      </c>
      <c r="K8" s="574" t="s">
        <v>543</v>
      </c>
      <c r="L8" s="574" t="s">
        <v>544</v>
      </c>
      <c r="M8" s="574" t="s">
        <v>545</v>
      </c>
      <c r="N8" s="574" t="s">
        <v>546</v>
      </c>
      <c r="O8" s="574" t="s">
        <v>30</v>
      </c>
    </row>
    <row r="9" spans="1:15" ht="12.75">
      <c r="A9" s="575"/>
      <c r="B9" s="576" t="s">
        <v>547</v>
      </c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</row>
    <row r="10" spans="1:15" ht="13.5" thickBot="1">
      <c r="A10" s="578" t="s">
        <v>279</v>
      </c>
      <c r="B10" s="579" t="s">
        <v>548</v>
      </c>
      <c r="C10" s="580">
        <v>187400</v>
      </c>
      <c r="D10" s="580">
        <v>127600</v>
      </c>
      <c r="E10" s="580">
        <v>135929</v>
      </c>
      <c r="F10" s="580">
        <v>127600</v>
      </c>
      <c r="G10" s="580">
        <v>127600</v>
      </c>
      <c r="H10" s="580">
        <v>135929</v>
      </c>
      <c r="I10" s="580">
        <v>127600</v>
      </c>
      <c r="J10" s="580">
        <v>127600</v>
      </c>
      <c r="K10" s="580">
        <v>135929</v>
      </c>
      <c r="L10" s="580">
        <v>124600</v>
      </c>
      <c r="M10" s="580">
        <v>127600</v>
      </c>
      <c r="N10" s="580">
        <v>140187</v>
      </c>
      <c r="O10" s="580">
        <f aca="true" t="shared" si="0" ref="O10:O17">C10+D10+E10+F10+G10+H10+I10+J10+K10+L10+M10+N10</f>
        <v>1625574</v>
      </c>
    </row>
    <row r="11" spans="1:15" ht="23.25" customHeight="1" thickBot="1">
      <c r="A11" s="581" t="s">
        <v>294</v>
      </c>
      <c r="B11" s="579" t="s">
        <v>549</v>
      </c>
      <c r="C11" s="580"/>
      <c r="D11" s="580"/>
      <c r="E11" s="580">
        <v>165000</v>
      </c>
      <c r="F11" s="580"/>
      <c r="G11" s="580"/>
      <c r="H11" s="580">
        <v>345000</v>
      </c>
      <c r="I11" s="580"/>
      <c r="J11" s="580"/>
      <c r="K11" s="580">
        <v>55000</v>
      </c>
      <c r="L11" s="580"/>
      <c r="M11" s="580"/>
      <c r="N11" s="580">
        <v>124612</v>
      </c>
      <c r="O11" s="580">
        <f t="shared" si="0"/>
        <v>689612</v>
      </c>
    </row>
    <row r="12" spans="1:15" ht="13.5" customHeight="1" thickBot="1">
      <c r="A12" s="581" t="s">
        <v>282</v>
      </c>
      <c r="B12" s="579" t="s">
        <v>132</v>
      </c>
      <c r="C12" s="580">
        <v>5000</v>
      </c>
      <c r="D12" s="580">
        <v>35000</v>
      </c>
      <c r="E12" s="580">
        <v>175000</v>
      </c>
      <c r="F12" s="580">
        <v>15000</v>
      </c>
      <c r="G12" s="580">
        <v>30000</v>
      </c>
      <c r="H12" s="580">
        <v>10000</v>
      </c>
      <c r="I12" s="580">
        <v>8000</v>
      </c>
      <c r="J12" s="580">
        <v>35000</v>
      </c>
      <c r="K12" s="580">
        <v>175000</v>
      </c>
      <c r="L12" s="580">
        <v>15000</v>
      </c>
      <c r="M12" s="580">
        <v>20000</v>
      </c>
      <c r="N12" s="580">
        <v>59400</v>
      </c>
      <c r="O12" s="580">
        <f t="shared" si="0"/>
        <v>582400</v>
      </c>
    </row>
    <row r="13" spans="1:15" ht="13.5" thickBot="1">
      <c r="A13" s="581" t="s">
        <v>283</v>
      </c>
      <c r="B13" s="579" t="s">
        <v>133</v>
      </c>
      <c r="C13" s="580">
        <v>37795</v>
      </c>
      <c r="D13" s="580">
        <v>37795</v>
      </c>
      <c r="E13" s="580">
        <v>37795</v>
      </c>
      <c r="F13" s="580">
        <v>37795</v>
      </c>
      <c r="G13" s="580">
        <v>37795</v>
      </c>
      <c r="H13" s="580">
        <v>37795</v>
      </c>
      <c r="I13" s="580">
        <v>37795</v>
      </c>
      <c r="J13" s="580">
        <v>37795</v>
      </c>
      <c r="K13" s="580">
        <v>37795</v>
      </c>
      <c r="L13" s="580">
        <v>37795</v>
      </c>
      <c r="M13" s="580">
        <v>37795</v>
      </c>
      <c r="N13" s="580">
        <v>37779</v>
      </c>
      <c r="O13" s="580">
        <f t="shared" si="0"/>
        <v>453524</v>
      </c>
    </row>
    <row r="14" spans="1:15" ht="13.5" thickBot="1">
      <c r="A14" s="581" t="s">
        <v>293</v>
      </c>
      <c r="B14" s="579" t="s">
        <v>134</v>
      </c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>
        <v>46545</v>
      </c>
      <c r="O14" s="580">
        <f t="shared" si="0"/>
        <v>46545</v>
      </c>
    </row>
    <row r="15" spans="1:15" ht="13.5" thickBot="1">
      <c r="A15" s="581" t="s">
        <v>550</v>
      </c>
      <c r="B15" s="579" t="s">
        <v>135</v>
      </c>
      <c r="C15" s="580"/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>
        <f t="shared" si="0"/>
        <v>0</v>
      </c>
    </row>
    <row r="16" spans="1:15" ht="13.5" thickBot="1">
      <c r="A16" s="581" t="s">
        <v>551</v>
      </c>
      <c r="B16" s="579" t="s">
        <v>136</v>
      </c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>
        <f t="shared" si="0"/>
        <v>0</v>
      </c>
    </row>
    <row r="17" spans="1:15" ht="13.5" thickBot="1">
      <c r="A17" s="581" t="s">
        <v>284</v>
      </c>
      <c r="B17" s="579" t="s">
        <v>137</v>
      </c>
      <c r="C17" s="580">
        <v>10000</v>
      </c>
      <c r="D17" s="580">
        <v>36000</v>
      </c>
      <c r="E17" s="580"/>
      <c r="F17" s="580"/>
      <c r="G17" s="580">
        <v>28000</v>
      </c>
      <c r="H17" s="580">
        <v>111000</v>
      </c>
      <c r="I17" s="580">
        <v>57000</v>
      </c>
      <c r="J17" s="580">
        <v>37000</v>
      </c>
      <c r="K17" s="580"/>
      <c r="L17" s="580">
        <v>5000</v>
      </c>
      <c r="M17" s="580">
        <v>40000</v>
      </c>
      <c r="N17" s="580">
        <v>76282</v>
      </c>
      <c r="O17" s="580">
        <f t="shared" si="0"/>
        <v>400282</v>
      </c>
    </row>
    <row r="18" spans="1:15" ht="13.5" thickBot="1">
      <c r="A18" s="581"/>
      <c r="B18" s="582" t="s">
        <v>552</v>
      </c>
      <c r="C18" s="583">
        <f aca="true" t="shared" si="1" ref="C18:O18">SUM(C10:C17)</f>
        <v>240195</v>
      </c>
      <c r="D18" s="583">
        <f t="shared" si="1"/>
        <v>236395</v>
      </c>
      <c r="E18" s="583">
        <f t="shared" si="1"/>
        <v>513724</v>
      </c>
      <c r="F18" s="583">
        <f t="shared" si="1"/>
        <v>180395</v>
      </c>
      <c r="G18" s="583">
        <f t="shared" si="1"/>
        <v>223395</v>
      </c>
      <c r="H18" s="583">
        <f t="shared" si="1"/>
        <v>639724</v>
      </c>
      <c r="I18" s="583">
        <f t="shared" si="1"/>
        <v>230395</v>
      </c>
      <c r="J18" s="583">
        <f t="shared" si="1"/>
        <v>237395</v>
      </c>
      <c r="K18" s="583">
        <f t="shared" si="1"/>
        <v>403724</v>
      </c>
      <c r="L18" s="583">
        <f t="shared" si="1"/>
        <v>182395</v>
      </c>
      <c r="M18" s="583">
        <f t="shared" si="1"/>
        <v>225395</v>
      </c>
      <c r="N18" s="583">
        <f t="shared" si="1"/>
        <v>484805</v>
      </c>
      <c r="O18" s="583">
        <f t="shared" si="1"/>
        <v>3797937</v>
      </c>
    </row>
    <row r="19" spans="1:15" ht="13.5" thickBot="1">
      <c r="A19" s="581"/>
      <c r="B19" s="579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</row>
    <row r="20" spans="1:15" ht="13.5" thickBot="1">
      <c r="A20" s="581"/>
      <c r="B20" s="584" t="s">
        <v>553</v>
      </c>
      <c r="C20" s="580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0"/>
    </row>
    <row r="21" spans="1:15" ht="13.5" thickBot="1">
      <c r="A21" s="581" t="s">
        <v>285</v>
      </c>
      <c r="B21" s="579" t="s">
        <v>1</v>
      </c>
      <c r="C21" s="580">
        <v>60789</v>
      </c>
      <c r="D21" s="580">
        <v>60789</v>
      </c>
      <c r="E21" s="580">
        <v>60789</v>
      </c>
      <c r="F21" s="580">
        <v>60789</v>
      </c>
      <c r="G21" s="580">
        <v>60789</v>
      </c>
      <c r="H21" s="580">
        <v>60789</v>
      </c>
      <c r="I21" s="580">
        <v>60789</v>
      </c>
      <c r="J21" s="580">
        <v>60789</v>
      </c>
      <c r="K21" s="580">
        <v>60789</v>
      </c>
      <c r="L21" s="580">
        <v>60789</v>
      </c>
      <c r="M21" s="580">
        <v>60789</v>
      </c>
      <c r="N21" s="580">
        <v>60791</v>
      </c>
      <c r="O21" s="580">
        <f aca="true" t="shared" si="2" ref="O21:O29">C21+D21+E21+F21+G21+H21+I21+J21+K21+L21+M21+N21</f>
        <v>729470</v>
      </c>
    </row>
    <row r="22" spans="1:15" ht="24.75" thickBot="1">
      <c r="A22" s="581" t="s">
        <v>286</v>
      </c>
      <c r="B22" s="579" t="s">
        <v>13</v>
      </c>
      <c r="C22" s="580">
        <v>16107</v>
      </c>
      <c r="D22" s="580">
        <v>16107</v>
      </c>
      <c r="E22" s="580">
        <v>16107</v>
      </c>
      <c r="F22" s="580">
        <v>16107</v>
      </c>
      <c r="G22" s="580">
        <v>16107</v>
      </c>
      <c r="H22" s="580">
        <v>16107</v>
      </c>
      <c r="I22" s="580">
        <v>16107</v>
      </c>
      <c r="J22" s="580">
        <v>16107</v>
      </c>
      <c r="K22" s="580">
        <v>16107</v>
      </c>
      <c r="L22" s="580">
        <v>16107</v>
      </c>
      <c r="M22" s="580">
        <v>16107</v>
      </c>
      <c r="N22" s="580">
        <v>16108</v>
      </c>
      <c r="O22" s="580">
        <f t="shared" si="2"/>
        <v>193285</v>
      </c>
    </row>
    <row r="23" spans="1:15" ht="13.5" thickBot="1">
      <c r="A23" s="581" t="s">
        <v>287</v>
      </c>
      <c r="B23" s="579" t="s">
        <v>160</v>
      </c>
      <c r="C23" s="580">
        <v>53945</v>
      </c>
      <c r="D23" s="580">
        <v>53945</v>
      </c>
      <c r="E23" s="580">
        <v>53945</v>
      </c>
      <c r="F23" s="580">
        <v>53945</v>
      </c>
      <c r="G23" s="580">
        <v>53945</v>
      </c>
      <c r="H23" s="580">
        <v>53945</v>
      </c>
      <c r="I23" s="580">
        <v>53945</v>
      </c>
      <c r="J23" s="580">
        <v>53945</v>
      </c>
      <c r="K23" s="580">
        <v>53945</v>
      </c>
      <c r="L23" s="580">
        <v>53945</v>
      </c>
      <c r="M23" s="580">
        <v>53945</v>
      </c>
      <c r="N23" s="580">
        <v>53944</v>
      </c>
      <c r="O23" s="580">
        <f t="shared" si="2"/>
        <v>647339</v>
      </c>
    </row>
    <row r="24" spans="1:15" ht="13.5" thickBot="1">
      <c r="A24" s="581" t="s">
        <v>289</v>
      </c>
      <c r="B24" s="579" t="s">
        <v>554</v>
      </c>
      <c r="C24" s="580">
        <v>30300</v>
      </c>
      <c r="D24" s="580">
        <v>31000</v>
      </c>
      <c r="E24" s="580">
        <v>31000</v>
      </c>
      <c r="F24" s="580">
        <v>20000</v>
      </c>
      <c r="G24" s="580">
        <v>20000</v>
      </c>
      <c r="H24" s="580">
        <v>20000</v>
      </c>
      <c r="I24" s="580">
        <v>8863</v>
      </c>
      <c r="J24" s="580">
        <v>8864</v>
      </c>
      <c r="K24" s="580">
        <v>20000</v>
      </c>
      <c r="L24" s="580">
        <v>20000</v>
      </c>
      <c r="M24" s="580">
        <v>20000</v>
      </c>
      <c r="N24" s="580">
        <v>20000</v>
      </c>
      <c r="O24" s="580">
        <f t="shared" si="2"/>
        <v>250027</v>
      </c>
    </row>
    <row r="25" spans="1:15" ht="13.5" thickBot="1">
      <c r="A25" s="581" t="s">
        <v>290</v>
      </c>
      <c r="B25" s="579" t="s">
        <v>161</v>
      </c>
      <c r="C25" s="580">
        <v>73622</v>
      </c>
      <c r="D25" s="580">
        <v>73622</v>
      </c>
      <c r="E25" s="580">
        <v>73622</v>
      </c>
      <c r="F25" s="580">
        <v>73622</v>
      </c>
      <c r="G25" s="580">
        <v>73622</v>
      </c>
      <c r="H25" s="580">
        <v>73622</v>
      </c>
      <c r="I25" s="580">
        <v>73622</v>
      </c>
      <c r="J25" s="580">
        <v>73622</v>
      </c>
      <c r="K25" s="580">
        <v>73622</v>
      </c>
      <c r="L25" s="580">
        <v>73622</v>
      </c>
      <c r="M25" s="580">
        <v>73622</v>
      </c>
      <c r="N25" s="580">
        <v>73629</v>
      </c>
      <c r="O25" s="580">
        <f t="shared" si="2"/>
        <v>883471</v>
      </c>
    </row>
    <row r="26" spans="1:15" ht="13.5" thickBot="1">
      <c r="A26" s="581" t="s">
        <v>296</v>
      </c>
      <c r="B26" s="579" t="s">
        <v>162</v>
      </c>
      <c r="C26" s="580"/>
      <c r="D26" s="580"/>
      <c r="E26" s="580">
        <v>1200</v>
      </c>
      <c r="F26" s="580">
        <v>1200</v>
      </c>
      <c r="G26" s="580">
        <v>1200</v>
      </c>
      <c r="H26" s="580"/>
      <c r="I26" s="580"/>
      <c r="J26" s="580"/>
      <c r="K26" s="580">
        <v>51198</v>
      </c>
      <c r="L26" s="580">
        <v>1200</v>
      </c>
      <c r="M26" s="580">
        <v>1015</v>
      </c>
      <c r="N26" s="580"/>
      <c r="O26" s="580">
        <f t="shared" si="2"/>
        <v>57013</v>
      </c>
    </row>
    <row r="27" spans="1:15" ht="13.5" thickBot="1">
      <c r="A27" s="581" t="s">
        <v>297</v>
      </c>
      <c r="B27" s="579" t="s">
        <v>163</v>
      </c>
      <c r="C27" s="580">
        <v>5000</v>
      </c>
      <c r="D27" s="580"/>
      <c r="E27" s="580">
        <f>3234+167473+25626</f>
        <v>196333</v>
      </c>
      <c r="F27" s="580"/>
      <c r="G27" s="580"/>
      <c r="H27" s="580">
        <f>73362+2113+188933+25626+120938+4661</f>
        <v>415633</v>
      </c>
      <c r="I27" s="580"/>
      <c r="J27" s="580">
        <v>7200</v>
      </c>
      <c r="K27" s="580">
        <f>83453</f>
        <v>83453</v>
      </c>
      <c r="L27" s="580"/>
      <c r="M27" s="580"/>
      <c r="N27" s="580">
        <v>158485</v>
      </c>
      <c r="O27" s="580">
        <f t="shared" si="2"/>
        <v>866104</v>
      </c>
    </row>
    <row r="28" spans="1:15" ht="13.5" thickBot="1">
      <c r="A28" s="581" t="s">
        <v>298</v>
      </c>
      <c r="B28" s="579" t="s">
        <v>164</v>
      </c>
      <c r="C28" s="580"/>
      <c r="D28" s="580"/>
      <c r="E28" s="580">
        <v>16900</v>
      </c>
      <c r="F28" s="580"/>
      <c r="G28" s="580">
        <v>16900</v>
      </c>
      <c r="H28" s="580"/>
      <c r="I28" s="580">
        <v>16900</v>
      </c>
      <c r="J28" s="580">
        <v>16906</v>
      </c>
      <c r="K28" s="580"/>
      <c r="L28" s="580"/>
      <c r="M28" s="580"/>
      <c r="N28" s="580">
        <v>3622</v>
      </c>
      <c r="O28" s="580">
        <f t="shared" si="2"/>
        <v>71228</v>
      </c>
    </row>
    <row r="29" spans="1:15" ht="13.5" thickBot="1">
      <c r="A29" s="581" t="s">
        <v>291</v>
      </c>
      <c r="B29" s="579" t="s">
        <v>274</v>
      </c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>
        <v>100000</v>
      </c>
      <c r="O29" s="580">
        <f t="shared" si="2"/>
        <v>100000</v>
      </c>
    </row>
    <row r="30" spans="1:15" ht="13.5" thickBot="1">
      <c r="A30" s="581"/>
      <c r="B30" s="585" t="s">
        <v>555</v>
      </c>
      <c r="C30" s="586">
        <f aca="true" t="shared" si="3" ref="C30:O30">SUM(C21:C29)</f>
        <v>239763</v>
      </c>
      <c r="D30" s="586">
        <f t="shared" si="3"/>
        <v>235463</v>
      </c>
      <c r="E30" s="586">
        <f t="shared" si="3"/>
        <v>449896</v>
      </c>
      <c r="F30" s="586">
        <f t="shared" si="3"/>
        <v>225663</v>
      </c>
      <c r="G30" s="586">
        <f t="shared" si="3"/>
        <v>242563</v>
      </c>
      <c r="H30" s="586">
        <f t="shared" si="3"/>
        <v>640096</v>
      </c>
      <c r="I30" s="586">
        <f t="shared" si="3"/>
        <v>230226</v>
      </c>
      <c r="J30" s="586">
        <f t="shared" si="3"/>
        <v>237433</v>
      </c>
      <c r="K30" s="586">
        <f t="shared" si="3"/>
        <v>359114</v>
      </c>
      <c r="L30" s="586">
        <f t="shared" si="3"/>
        <v>225663</v>
      </c>
      <c r="M30" s="586">
        <f t="shared" si="3"/>
        <v>225478</v>
      </c>
      <c r="N30" s="586">
        <f t="shared" si="3"/>
        <v>486579</v>
      </c>
      <c r="O30" s="586">
        <f t="shared" si="3"/>
        <v>3797937</v>
      </c>
    </row>
    <row r="31" spans="1:15" ht="14.25" customHeight="1" thickBot="1">
      <c r="A31" s="581"/>
      <c r="B31" s="585" t="s">
        <v>302</v>
      </c>
      <c r="C31" s="587">
        <f>C18-C30</f>
        <v>432</v>
      </c>
      <c r="D31" s="587">
        <f aca="true" t="shared" si="4" ref="D31:M31">D18-D30</f>
        <v>932</v>
      </c>
      <c r="E31" s="587">
        <f>E18-E30</f>
        <v>63828</v>
      </c>
      <c r="F31" s="587">
        <f t="shared" si="4"/>
        <v>-45268</v>
      </c>
      <c r="G31" s="587">
        <f t="shared" si="4"/>
        <v>-19168</v>
      </c>
      <c r="H31" s="587">
        <f t="shared" si="4"/>
        <v>-372</v>
      </c>
      <c r="I31" s="587">
        <f t="shared" si="4"/>
        <v>169</v>
      </c>
      <c r="J31" s="587">
        <f t="shared" si="4"/>
        <v>-38</v>
      </c>
      <c r="K31" s="587">
        <f t="shared" si="4"/>
        <v>44610</v>
      </c>
      <c r="L31" s="587">
        <f t="shared" si="4"/>
        <v>-43268</v>
      </c>
      <c r="M31" s="587">
        <f t="shared" si="4"/>
        <v>-83</v>
      </c>
      <c r="N31" s="587">
        <f>N18-N30</f>
        <v>-1774</v>
      </c>
      <c r="O31" s="587">
        <f>O18-O30</f>
        <v>0</v>
      </c>
    </row>
    <row r="32" spans="2:15" ht="13.5" thickBot="1">
      <c r="B32" s="585" t="s">
        <v>556</v>
      </c>
      <c r="C32" s="587">
        <v>432</v>
      </c>
      <c r="D32" s="587">
        <f>SUM(C32+D31)</f>
        <v>1364</v>
      </c>
      <c r="E32" s="587">
        <f>SUM(D32+E31)</f>
        <v>65192</v>
      </c>
      <c r="F32" s="587">
        <f aca="true" t="shared" si="5" ref="F32:N32">SUM(E32+F31)</f>
        <v>19924</v>
      </c>
      <c r="G32" s="587">
        <f t="shared" si="5"/>
        <v>756</v>
      </c>
      <c r="H32" s="587">
        <f t="shared" si="5"/>
        <v>384</v>
      </c>
      <c r="I32" s="587">
        <f t="shared" si="5"/>
        <v>553</v>
      </c>
      <c r="J32" s="587">
        <f t="shared" si="5"/>
        <v>515</v>
      </c>
      <c r="K32" s="587">
        <f t="shared" si="5"/>
        <v>45125</v>
      </c>
      <c r="L32" s="587">
        <f t="shared" si="5"/>
        <v>1857</v>
      </c>
      <c r="M32" s="587">
        <f t="shared" si="5"/>
        <v>1774</v>
      </c>
      <c r="N32" s="587">
        <f t="shared" si="5"/>
        <v>0</v>
      </c>
      <c r="O32" s="587">
        <f>O19-O31</f>
        <v>0</v>
      </c>
    </row>
  </sheetData>
  <sheetProtection/>
  <mergeCells count="3">
    <mergeCell ref="A1:I1"/>
    <mergeCell ref="B4:O4"/>
    <mergeCell ref="B7:O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65.140625" style="590" customWidth="1"/>
    <col min="2" max="2" width="21.57421875" style="589" customWidth="1"/>
    <col min="3" max="3" width="28.28125" style="589" customWidth="1"/>
    <col min="4" max="16384" width="9.140625" style="590" customWidth="1"/>
  </cols>
  <sheetData>
    <row r="1" ht="12.75">
      <c r="A1" s="588" t="s">
        <v>557</v>
      </c>
    </row>
    <row r="2" ht="12.75">
      <c r="A2" s="588"/>
    </row>
    <row r="3" ht="12.75">
      <c r="A3" s="588"/>
    </row>
    <row r="4" ht="12.75">
      <c r="A4" s="588"/>
    </row>
    <row r="5" ht="12.75">
      <c r="A5" s="588"/>
    </row>
    <row r="6" ht="12.75">
      <c r="A6" s="588"/>
    </row>
    <row r="7" ht="12.75">
      <c r="A7" s="591"/>
    </row>
    <row r="8" spans="1:3" ht="15.75">
      <c r="A8" s="865" t="s">
        <v>558</v>
      </c>
      <c r="B8" s="865"/>
      <c r="C8" s="865"/>
    </row>
    <row r="9" spans="1:3" ht="15.75">
      <c r="A9" s="592"/>
      <c r="B9" s="593"/>
      <c r="C9" s="593"/>
    </row>
    <row r="10" spans="1:3" ht="15.75">
      <c r="A10" s="592"/>
      <c r="B10" s="593"/>
      <c r="C10" s="593"/>
    </row>
    <row r="11" spans="1:3" ht="15.75">
      <c r="A11" s="592"/>
      <c r="B11" s="593"/>
      <c r="C11" s="593"/>
    </row>
    <row r="12" ht="16.5" thickBot="1">
      <c r="A12" s="592"/>
    </row>
    <row r="13" spans="1:3" ht="13.5" thickBot="1">
      <c r="A13" s="866" t="s">
        <v>559</v>
      </c>
      <c r="B13" s="594" t="s">
        <v>560</v>
      </c>
      <c r="C13" s="594" t="s">
        <v>561</v>
      </c>
    </row>
    <row r="14" spans="1:3" ht="12.75" customHeight="1" thickBot="1">
      <c r="A14" s="866"/>
      <c r="B14" s="595" t="s">
        <v>562</v>
      </c>
      <c r="C14" s="595" t="s">
        <v>563</v>
      </c>
    </row>
    <row r="15" spans="1:3" ht="13.5" thickBot="1">
      <c r="A15" s="866"/>
      <c r="B15" s="596" t="s">
        <v>564</v>
      </c>
      <c r="C15" s="596" t="s">
        <v>565</v>
      </c>
    </row>
    <row r="16" spans="1:3" ht="15.75">
      <c r="A16" s="597" t="s">
        <v>566</v>
      </c>
      <c r="B16" s="598"/>
      <c r="C16" s="598"/>
    </row>
    <row r="17" spans="1:3" ht="27" customHeight="1" thickBot="1">
      <c r="A17" s="867" t="s">
        <v>567</v>
      </c>
      <c r="B17" s="869">
        <v>819</v>
      </c>
      <c r="C17" s="869">
        <v>17212</v>
      </c>
    </row>
    <row r="18" spans="1:3" ht="36" customHeight="1" thickBot="1">
      <c r="A18" s="868"/>
      <c r="B18" s="868"/>
      <c r="C18" s="868"/>
    </row>
    <row r="19" spans="1:3" ht="57" customHeight="1" thickBot="1">
      <c r="A19" s="600" t="s">
        <v>568</v>
      </c>
      <c r="B19" s="601" t="s">
        <v>569</v>
      </c>
      <c r="C19" s="599">
        <v>677</v>
      </c>
    </row>
    <row r="20" spans="1:3" ht="90.75" customHeight="1" thickBot="1">
      <c r="A20" s="602" t="s">
        <v>570</v>
      </c>
      <c r="B20" s="599">
        <v>115</v>
      </c>
      <c r="C20" s="599">
        <v>2229</v>
      </c>
    </row>
    <row r="21" spans="1:3" ht="16.5" thickBot="1">
      <c r="A21" s="603"/>
      <c r="B21" s="604">
        <f>SUM(B17:B20)</f>
        <v>934</v>
      </c>
      <c r="C21" s="604">
        <f>SUM(C17:C20)</f>
        <v>20118</v>
      </c>
    </row>
  </sheetData>
  <sheetProtection/>
  <mergeCells count="5">
    <mergeCell ref="A8:C8"/>
    <mergeCell ref="A13:A15"/>
    <mergeCell ref="A17:A18"/>
    <mergeCell ref="B17:B18"/>
    <mergeCell ref="C17:C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view="pageBreakPreview" zoomScale="82" zoomScaleNormal="82" zoomScaleSheetLayoutView="82" zoomScalePageLayoutView="0" workbookViewId="0" topLeftCell="A1">
      <selection activeCell="A1" sqref="A1:R1"/>
    </sheetView>
  </sheetViews>
  <sheetFormatPr defaultColWidth="9.140625" defaultRowHeight="12.75"/>
  <cols>
    <col min="1" max="1" width="46.00390625" style="0" customWidth="1"/>
    <col min="2" max="3" width="14.28125" style="9" customWidth="1"/>
    <col min="4" max="4" width="16.28125" style="9" customWidth="1"/>
    <col min="5" max="5" width="16.421875" style="9" customWidth="1"/>
    <col min="6" max="7" width="13.8515625" style="9" customWidth="1"/>
    <col min="8" max="9" width="13.7109375" style="9" customWidth="1"/>
    <col min="10" max="10" width="11.8515625" style="9" customWidth="1"/>
    <col min="11" max="11" width="14.28125" style="9" customWidth="1"/>
    <col min="12" max="12" width="14.00390625" style="9" customWidth="1"/>
    <col min="13" max="13" width="14.8515625" style="9" customWidth="1"/>
    <col min="14" max="15" width="15.00390625" style="9" customWidth="1"/>
    <col min="16" max="16" width="14.421875" style="9" customWidth="1"/>
    <col min="17" max="17" width="16.00390625" style="9" customWidth="1"/>
    <col min="18" max="18" width="16.28125" style="9" customWidth="1"/>
    <col min="19" max="19" width="15.140625" style="0" customWidth="1"/>
  </cols>
  <sheetData>
    <row r="1" spans="1:18" ht="15">
      <c r="A1" s="820" t="s">
        <v>571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</row>
    <row r="2" ht="12.75">
      <c r="A2" s="23"/>
    </row>
    <row r="3" ht="12.75">
      <c r="A3" s="23"/>
    </row>
    <row r="4" ht="12.75">
      <c r="A4" s="605"/>
    </row>
    <row r="5" spans="1:19" ht="15.75">
      <c r="A5" s="870" t="s">
        <v>572</v>
      </c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870"/>
      <c r="Q5" s="870"/>
      <c r="R5" s="870"/>
      <c r="S5" s="870"/>
    </row>
    <row r="6" spans="1:19" ht="15.75">
      <c r="A6" s="606"/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8"/>
    </row>
    <row r="7" spans="1:19" ht="15.75">
      <c r="A7" s="606"/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8"/>
    </row>
    <row r="8" spans="1:19" ht="13.5" thickBot="1">
      <c r="A8" s="871" t="s">
        <v>573</v>
      </c>
      <c r="B8" s="871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1"/>
      <c r="Q8" s="871"/>
      <c r="R8" s="871"/>
      <c r="S8" s="871"/>
    </row>
    <row r="9" spans="1:19" ht="13.5" customHeight="1" thickBot="1">
      <c r="A9" s="872" t="s">
        <v>574</v>
      </c>
      <c r="B9" s="875" t="s">
        <v>575</v>
      </c>
      <c r="C9" s="876"/>
      <c r="D9" s="876"/>
      <c r="E9" s="876"/>
      <c r="F9" s="876"/>
      <c r="G9" s="876"/>
      <c r="H9" s="876"/>
      <c r="I9" s="877"/>
      <c r="J9" s="875" t="s">
        <v>576</v>
      </c>
      <c r="K9" s="876"/>
      <c r="L9" s="876"/>
      <c r="M9" s="876"/>
      <c r="N9" s="876"/>
      <c r="O9" s="876"/>
      <c r="P9" s="876"/>
      <c r="Q9" s="876"/>
      <c r="R9" s="876"/>
      <c r="S9" s="877"/>
    </row>
    <row r="10" spans="1:19" ht="13.5" thickBot="1">
      <c r="A10" s="873"/>
      <c r="B10" s="878" t="s">
        <v>30</v>
      </c>
      <c r="C10" s="879"/>
      <c r="D10" s="878" t="s">
        <v>577</v>
      </c>
      <c r="E10" s="884"/>
      <c r="F10" s="884"/>
      <c r="G10" s="884"/>
      <c r="H10" s="884"/>
      <c r="I10" s="879"/>
      <c r="J10" s="878" t="s">
        <v>30</v>
      </c>
      <c r="K10" s="879"/>
      <c r="L10" s="885" t="s">
        <v>578</v>
      </c>
      <c r="M10" s="885"/>
      <c r="N10" s="885"/>
      <c r="O10" s="885"/>
      <c r="P10" s="885"/>
      <c r="Q10" s="885"/>
      <c r="R10" s="885"/>
      <c r="S10" s="885"/>
    </row>
    <row r="11" spans="1:19" ht="30.75" customHeight="1" thickBot="1">
      <c r="A11" s="873"/>
      <c r="B11" s="880"/>
      <c r="C11" s="881"/>
      <c r="D11" s="878" t="s">
        <v>579</v>
      </c>
      <c r="E11" s="879"/>
      <c r="F11" s="887" t="s">
        <v>319</v>
      </c>
      <c r="G11" s="888"/>
      <c r="H11" s="888"/>
      <c r="I11" s="889"/>
      <c r="J11" s="880"/>
      <c r="K11" s="881"/>
      <c r="L11" s="890" t="s">
        <v>160</v>
      </c>
      <c r="M11" s="890"/>
      <c r="N11" s="890" t="s">
        <v>580</v>
      </c>
      <c r="O11" s="890"/>
      <c r="P11" s="890" t="s">
        <v>581</v>
      </c>
      <c r="Q11" s="890"/>
      <c r="R11" s="890" t="s">
        <v>582</v>
      </c>
      <c r="S11" s="890"/>
    </row>
    <row r="12" spans="1:19" ht="25.5" customHeight="1">
      <c r="A12" s="873"/>
      <c r="B12" s="880"/>
      <c r="C12" s="881"/>
      <c r="D12" s="880"/>
      <c r="E12" s="881"/>
      <c r="F12" s="893" t="s">
        <v>583</v>
      </c>
      <c r="G12" s="894"/>
      <c r="H12" s="893" t="s">
        <v>584</v>
      </c>
      <c r="I12" s="894"/>
      <c r="J12" s="880"/>
      <c r="K12" s="881"/>
      <c r="L12" s="891"/>
      <c r="M12" s="891"/>
      <c r="N12" s="891"/>
      <c r="O12" s="891"/>
      <c r="P12" s="891"/>
      <c r="Q12" s="891"/>
      <c r="R12" s="891"/>
      <c r="S12" s="891"/>
    </row>
    <row r="13" spans="1:19" ht="13.5" thickBot="1">
      <c r="A13" s="873"/>
      <c r="B13" s="882"/>
      <c r="C13" s="883"/>
      <c r="D13" s="882"/>
      <c r="E13" s="883"/>
      <c r="F13" s="895"/>
      <c r="G13" s="896"/>
      <c r="H13" s="895"/>
      <c r="I13" s="896"/>
      <c r="J13" s="882"/>
      <c r="K13" s="883"/>
      <c r="L13" s="892"/>
      <c r="M13" s="892"/>
      <c r="N13" s="892"/>
      <c r="O13" s="892"/>
      <c r="P13" s="892"/>
      <c r="Q13" s="892"/>
      <c r="R13" s="892"/>
      <c r="S13" s="892"/>
    </row>
    <row r="14" spans="1:19" ht="57" customHeight="1" thickBot="1">
      <c r="A14" s="874"/>
      <c r="B14" s="610" t="s">
        <v>384</v>
      </c>
      <c r="C14" s="611" t="s">
        <v>383</v>
      </c>
      <c r="D14" s="610" t="s">
        <v>40</v>
      </c>
      <c r="E14" s="611" t="s">
        <v>383</v>
      </c>
      <c r="F14" s="610" t="s">
        <v>384</v>
      </c>
      <c r="G14" s="611" t="s">
        <v>383</v>
      </c>
      <c r="H14" s="610" t="s">
        <v>384</v>
      </c>
      <c r="I14" s="611" t="s">
        <v>383</v>
      </c>
      <c r="J14" s="610" t="s">
        <v>384</v>
      </c>
      <c r="K14" s="611" t="s">
        <v>383</v>
      </c>
      <c r="L14" s="610" t="s">
        <v>384</v>
      </c>
      <c r="M14" s="611" t="s">
        <v>383</v>
      </c>
      <c r="N14" s="610" t="s">
        <v>384</v>
      </c>
      <c r="O14" s="611" t="s">
        <v>383</v>
      </c>
      <c r="P14" s="610" t="s">
        <v>384</v>
      </c>
      <c r="Q14" s="611" t="s">
        <v>383</v>
      </c>
      <c r="R14" s="610" t="s">
        <v>384</v>
      </c>
      <c r="S14" s="611" t="s">
        <v>383</v>
      </c>
    </row>
    <row r="15" spans="1:19" ht="75.75" thickBot="1">
      <c r="A15" s="612" t="s">
        <v>585</v>
      </c>
      <c r="B15" s="613">
        <f aca="true" t="shared" si="0" ref="B15:C20">SUM(D15,F15,H15)</f>
        <v>66106</v>
      </c>
      <c r="C15" s="477">
        <f t="shared" si="0"/>
        <v>66263</v>
      </c>
      <c r="D15" s="477">
        <v>66106</v>
      </c>
      <c r="E15" s="477">
        <v>66263</v>
      </c>
      <c r="F15" s="477"/>
      <c r="G15" s="477"/>
      <c r="H15" s="477"/>
      <c r="I15" s="477"/>
      <c r="J15" s="477">
        <f aca="true" t="shared" si="1" ref="J15:J20">SUM(L15:R15)</f>
        <v>132369</v>
      </c>
      <c r="K15" s="477">
        <f aca="true" t="shared" si="2" ref="K15:K20">SUM(M15,O15,Q15,S15)</f>
        <v>66263</v>
      </c>
      <c r="L15" s="477"/>
      <c r="M15" s="477"/>
      <c r="N15" s="477">
        <v>66106</v>
      </c>
      <c r="O15" s="477">
        <v>66263</v>
      </c>
      <c r="P15" s="477"/>
      <c r="Q15" s="477"/>
      <c r="R15" s="614"/>
      <c r="S15" s="615"/>
    </row>
    <row r="16" spans="1:19" ht="45.75" thickBot="1">
      <c r="A16" s="616" t="s">
        <v>586</v>
      </c>
      <c r="B16" s="613">
        <f t="shared" si="0"/>
        <v>156815</v>
      </c>
      <c r="C16" s="477">
        <f t="shared" si="0"/>
        <v>180646</v>
      </c>
      <c r="D16" s="477">
        <v>97279</v>
      </c>
      <c r="E16" s="477">
        <v>97279</v>
      </c>
      <c r="F16" s="477"/>
      <c r="G16" s="477"/>
      <c r="H16" s="477">
        <v>59536</v>
      </c>
      <c r="I16" s="477">
        <v>83367</v>
      </c>
      <c r="J16" s="477">
        <f t="shared" si="1"/>
        <v>157402</v>
      </c>
      <c r="K16" s="477">
        <f t="shared" si="2"/>
        <v>180646</v>
      </c>
      <c r="L16" s="477"/>
      <c r="M16" s="477">
        <v>587</v>
      </c>
      <c r="N16" s="477"/>
      <c r="O16" s="477"/>
      <c r="P16" s="477"/>
      <c r="Q16" s="477"/>
      <c r="R16" s="614">
        <v>156815</v>
      </c>
      <c r="S16" s="617">
        <v>180059</v>
      </c>
    </row>
    <row r="17" spans="1:19" ht="57.75" customHeight="1" thickBot="1">
      <c r="A17" s="618" t="s">
        <v>76</v>
      </c>
      <c r="B17" s="613">
        <f t="shared" si="0"/>
        <v>5347</v>
      </c>
      <c r="C17" s="477">
        <f t="shared" si="0"/>
        <v>5347</v>
      </c>
      <c r="D17" s="477">
        <v>5347</v>
      </c>
      <c r="E17" s="477">
        <v>5347</v>
      </c>
      <c r="F17" s="477"/>
      <c r="G17" s="477"/>
      <c r="H17" s="477"/>
      <c r="I17" s="477"/>
      <c r="J17" s="477">
        <f t="shared" si="1"/>
        <v>5347</v>
      </c>
      <c r="K17" s="477">
        <f t="shared" si="2"/>
        <v>5347</v>
      </c>
      <c r="L17" s="477"/>
      <c r="M17" s="477"/>
      <c r="N17" s="477"/>
      <c r="O17" s="477"/>
      <c r="P17" s="477"/>
      <c r="Q17" s="477"/>
      <c r="R17" s="614">
        <v>5347</v>
      </c>
      <c r="S17" s="617">
        <v>5347</v>
      </c>
    </row>
    <row r="18" spans="1:19" ht="65.25" customHeight="1" thickBot="1">
      <c r="A18" s="616" t="s">
        <v>587</v>
      </c>
      <c r="B18" s="613">
        <f t="shared" si="0"/>
        <v>407658</v>
      </c>
      <c r="C18" s="477">
        <f t="shared" si="0"/>
        <v>407709</v>
      </c>
      <c r="D18" s="477">
        <v>339180</v>
      </c>
      <c r="E18" s="477">
        <v>390432</v>
      </c>
      <c r="F18" s="477">
        <v>17226</v>
      </c>
      <c r="G18" s="477">
        <v>17226</v>
      </c>
      <c r="H18" s="477">
        <v>51252</v>
      </c>
      <c r="I18" s="477">
        <v>51</v>
      </c>
      <c r="J18" s="477">
        <f t="shared" si="1"/>
        <v>476970</v>
      </c>
      <c r="K18" s="477">
        <f t="shared" si="2"/>
        <v>407709</v>
      </c>
      <c r="L18" s="477"/>
      <c r="M18" s="477">
        <v>69312</v>
      </c>
      <c r="N18" s="477"/>
      <c r="O18" s="477"/>
      <c r="P18" s="477"/>
      <c r="Q18" s="477"/>
      <c r="R18" s="614">
        <v>407658</v>
      </c>
      <c r="S18" s="617">
        <v>338397</v>
      </c>
    </row>
    <row r="19" spans="1:19" ht="45.75" customHeight="1" thickBot="1">
      <c r="A19" s="619" t="s">
        <v>588</v>
      </c>
      <c r="B19" s="613">
        <f t="shared" si="0"/>
        <v>134363</v>
      </c>
      <c r="C19" s="477">
        <f t="shared" si="0"/>
        <v>135756</v>
      </c>
      <c r="D19" s="477">
        <v>131702</v>
      </c>
      <c r="E19" s="477">
        <v>131702</v>
      </c>
      <c r="F19" s="477"/>
      <c r="G19" s="477"/>
      <c r="H19" s="477">
        <v>2661</v>
      </c>
      <c r="I19" s="477">
        <v>4054</v>
      </c>
      <c r="J19" s="477">
        <f t="shared" si="1"/>
        <v>123599</v>
      </c>
      <c r="K19" s="477">
        <f t="shared" si="2"/>
        <v>125183</v>
      </c>
      <c r="L19" s="477"/>
      <c r="M19" s="477"/>
      <c r="N19" s="477"/>
      <c r="O19" s="477"/>
      <c r="P19" s="477"/>
      <c r="Q19" s="477"/>
      <c r="R19" s="614">
        <v>123599</v>
      </c>
      <c r="S19" s="617">
        <v>125183</v>
      </c>
    </row>
    <row r="20" spans="1:19" ht="65.25" customHeight="1" thickBot="1">
      <c r="A20" s="620" t="s">
        <v>589</v>
      </c>
      <c r="B20" s="613">
        <f t="shared" si="0"/>
        <v>49998</v>
      </c>
      <c r="C20" s="477">
        <f t="shared" si="0"/>
        <v>49998</v>
      </c>
      <c r="D20" s="477">
        <v>49998</v>
      </c>
      <c r="E20" s="477">
        <v>49998</v>
      </c>
      <c r="F20" s="477"/>
      <c r="G20" s="477"/>
      <c r="H20" s="477"/>
      <c r="I20" s="477"/>
      <c r="J20" s="477">
        <f t="shared" si="1"/>
        <v>99996</v>
      </c>
      <c r="K20" s="477">
        <f t="shared" si="2"/>
        <v>49998</v>
      </c>
      <c r="L20" s="477"/>
      <c r="M20" s="477"/>
      <c r="N20" s="477"/>
      <c r="O20" s="477"/>
      <c r="P20" s="477">
        <v>49998</v>
      </c>
      <c r="Q20" s="477">
        <v>49998</v>
      </c>
      <c r="R20" s="614"/>
      <c r="S20" s="617"/>
    </row>
    <row r="21" spans="1:19" ht="31.5" customHeight="1" thickBot="1">
      <c r="A21" s="621" t="s">
        <v>38</v>
      </c>
      <c r="B21" s="622">
        <f>SUM(B15:B20)</f>
        <v>820287</v>
      </c>
      <c r="C21" s="622">
        <f>SUM(C15:C20)</f>
        <v>845719</v>
      </c>
      <c r="D21" s="622">
        <f>SUM(D15:D20)</f>
        <v>689612</v>
      </c>
      <c r="E21" s="622">
        <f>SUM(E15:E20)</f>
        <v>741021</v>
      </c>
      <c r="F21" s="622"/>
      <c r="G21" s="622">
        <f>SUM(G15:G20)</f>
        <v>17226</v>
      </c>
      <c r="H21" s="622">
        <f>SUM(H15:H20)</f>
        <v>113449</v>
      </c>
      <c r="I21" s="622">
        <f>SUM(I15:I20)</f>
        <v>87472</v>
      </c>
      <c r="J21" s="622">
        <f>SUM(J15:J20)</f>
        <v>995683</v>
      </c>
      <c r="K21" s="622">
        <f>SUM(K15:K20)</f>
        <v>835146</v>
      </c>
      <c r="L21" s="622"/>
      <c r="M21" s="622">
        <f aca="true" t="shared" si="3" ref="M21:S21">SUM(M15:M20)</f>
        <v>69899</v>
      </c>
      <c r="N21" s="622">
        <f t="shared" si="3"/>
        <v>66106</v>
      </c>
      <c r="O21" s="622">
        <f t="shared" si="3"/>
        <v>66263</v>
      </c>
      <c r="P21" s="622">
        <f t="shared" si="3"/>
        <v>49998</v>
      </c>
      <c r="Q21" s="622">
        <f t="shared" si="3"/>
        <v>49998</v>
      </c>
      <c r="R21" s="623">
        <f t="shared" si="3"/>
        <v>693419</v>
      </c>
      <c r="S21" s="622">
        <f t="shared" si="3"/>
        <v>648986</v>
      </c>
    </row>
    <row r="22" spans="1:19" ht="12.75">
      <c r="A22" s="608"/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8"/>
    </row>
    <row r="23" spans="1:19" ht="12.75">
      <c r="A23" s="608"/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09"/>
      <c r="S23" s="608"/>
    </row>
    <row r="24" spans="1:19" ht="51.75" customHeight="1">
      <c r="A24" s="886" t="s">
        <v>590</v>
      </c>
      <c r="B24" s="886"/>
      <c r="C24" s="886"/>
      <c r="D24" s="886"/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6"/>
      <c r="P24" s="886"/>
      <c r="Q24" s="886"/>
      <c r="R24" s="886"/>
      <c r="S24" s="608"/>
    </row>
  </sheetData>
  <sheetProtection/>
  <mergeCells count="19">
    <mergeCell ref="A24:R24"/>
    <mergeCell ref="D11:E13"/>
    <mergeCell ref="F11:I11"/>
    <mergeCell ref="L11:M13"/>
    <mergeCell ref="N11:O13"/>
    <mergeCell ref="P11:Q13"/>
    <mergeCell ref="R11:S13"/>
    <mergeCell ref="F12:G13"/>
    <mergeCell ref="H12:I13"/>
    <mergeCell ref="A1:R1"/>
    <mergeCell ref="A5:S5"/>
    <mergeCell ref="A8:S8"/>
    <mergeCell ref="A9:A14"/>
    <mergeCell ref="B9:I9"/>
    <mergeCell ref="J9:S9"/>
    <mergeCell ref="B10:C13"/>
    <mergeCell ref="D10:I10"/>
    <mergeCell ref="J10:K13"/>
    <mergeCell ref="L10:S10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view="pageBreakPreview" zoomScale="98" zoomScaleSheetLayoutView="98" zoomScalePageLayoutView="0" workbookViewId="0" topLeftCell="A76">
      <selection activeCell="A1" sqref="A1:D1"/>
    </sheetView>
  </sheetViews>
  <sheetFormatPr defaultColWidth="9.140625" defaultRowHeight="12.75"/>
  <cols>
    <col min="1" max="1" width="67.421875" style="0" customWidth="1"/>
    <col min="2" max="2" width="13.28125" style="0" customWidth="1"/>
    <col min="3" max="3" width="14.421875" style="9" customWidth="1"/>
    <col min="4" max="5" width="14.140625" style="9" customWidth="1"/>
    <col min="6" max="6" width="11.57421875" style="0" customWidth="1"/>
  </cols>
  <sheetData>
    <row r="1" spans="1:6" ht="12.75">
      <c r="A1" s="649" t="s">
        <v>592</v>
      </c>
      <c r="B1" s="649"/>
      <c r="C1" s="649"/>
      <c r="D1" s="649"/>
      <c r="E1" s="8"/>
      <c r="F1" s="66"/>
    </row>
    <row r="2" spans="1:5" ht="8.25" customHeight="1">
      <c r="A2" s="3"/>
      <c r="B2" s="1"/>
      <c r="C2" s="16"/>
      <c r="D2" s="16"/>
      <c r="E2" s="16"/>
    </row>
    <row r="3" spans="1:5" ht="37.5" customHeight="1">
      <c r="A3" s="650" t="s">
        <v>375</v>
      </c>
      <c r="B3" s="650"/>
      <c r="C3" s="650"/>
      <c r="D3" s="650"/>
      <c r="E3" s="309"/>
    </row>
    <row r="4" spans="1:5" ht="12.75">
      <c r="A4" s="3"/>
      <c r="B4" s="1"/>
      <c r="C4" s="16"/>
      <c r="D4" s="16"/>
      <c r="E4" s="16"/>
    </row>
    <row r="5" spans="1:5" ht="13.5" thickBot="1">
      <c r="A5" s="5"/>
      <c r="B5" s="2"/>
      <c r="C5" s="624" t="s">
        <v>117</v>
      </c>
      <c r="D5" s="624"/>
      <c r="E5" s="624"/>
    </row>
    <row r="6" spans="1:5" ht="30" customHeight="1" thickBot="1">
      <c r="A6" s="652" t="s">
        <v>23</v>
      </c>
      <c r="B6" s="653"/>
      <c r="C6" s="250"/>
      <c r="D6" s="251" t="s">
        <v>40</v>
      </c>
      <c r="E6" s="251" t="s">
        <v>383</v>
      </c>
    </row>
    <row r="7" spans="1:5" ht="12.75">
      <c r="A7" s="248" t="s">
        <v>356</v>
      </c>
      <c r="B7" s="249"/>
      <c r="C7" s="234"/>
      <c r="D7" s="234"/>
      <c r="E7" s="314"/>
    </row>
    <row r="8" spans="1:5" ht="12.75">
      <c r="A8" s="235" t="s">
        <v>359</v>
      </c>
      <c r="B8" s="229" t="s">
        <v>118</v>
      </c>
      <c r="C8" s="75" t="s">
        <v>118</v>
      </c>
      <c r="D8" s="236"/>
      <c r="E8" s="315"/>
    </row>
    <row r="9" spans="1:5" ht="12.75">
      <c r="A9" s="625" t="s">
        <v>88</v>
      </c>
      <c r="B9" s="626"/>
      <c r="C9" s="17">
        <v>196711000</v>
      </c>
      <c r="D9" s="17">
        <v>196711</v>
      </c>
      <c r="E9" s="247">
        <v>196711</v>
      </c>
    </row>
    <row r="10" spans="1:5" ht="12.75" customHeight="1">
      <c r="A10" s="625" t="s">
        <v>89</v>
      </c>
      <c r="B10" s="626"/>
      <c r="C10" s="17">
        <v>29492125</v>
      </c>
      <c r="D10" s="17">
        <v>5476</v>
      </c>
      <c r="E10" s="247">
        <v>5476</v>
      </c>
    </row>
    <row r="11" spans="1:5" ht="12.75" customHeight="1">
      <c r="A11" s="625" t="s">
        <v>90</v>
      </c>
      <c r="B11" s="626"/>
      <c r="C11" s="17">
        <v>5476253</v>
      </c>
      <c r="D11" s="17"/>
      <c r="E11" s="247"/>
    </row>
    <row r="12" spans="1:5" ht="12.75" customHeight="1">
      <c r="A12" s="237" t="s">
        <v>91</v>
      </c>
      <c r="B12" s="65"/>
      <c r="C12" s="17">
        <v>62240000</v>
      </c>
      <c r="D12" s="17">
        <v>62240</v>
      </c>
      <c r="E12" s="247">
        <v>62240</v>
      </c>
    </row>
    <row r="13" spans="1:5" ht="12.75" customHeight="1">
      <c r="A13" s="237" t="s">
        <v>92</v>
      </c>
      <c r="B13" s="65"/>
      <c r="C13" s="17">
        <v>100000</v>
      </c>
      <c r="D13" s="17">
        <v>100</v>
      </c>
      <c r="E13" s="247">
        <v>100</v>
      </c>
    </row>
    <row r="14" spans="1:5" ht="12.75" customHeight="1">
      <c r="A14" s="237" t="s">
        <v>93</v>
      </c>
      <c r="B14" s="65"/>
      <c r="C14" s="17">
        <v>32733200</v>
      </c>
      <c r="D14" s="17">
        <v>32733</v>
      </c>
      <c r="E14" s="247">
        <v>32733</v>
      </c>
    </row>
    <row r="15" spans="1:5" ht="12.75" customHeight="1">
      <c r="A15" s="237" t="s">
        <v>94</v>
      </c>
      <c r="B15" s="65"/>
      <c r="C15" s="17">
        <v>56127600</v>
      </c>
      <c r="D15" s="17">
        <v>0</v>
      </c>
      <c r="E15" s="247">
        <v>0</v>
      </c>
    </row>
    <row r="16" spans="1:5" ht="12.75" customHeight="1">
      <c r="A16" s="625" t="s">
        <v>90</v>
      </c>
      <c r="B16" s="626"/>
      <c r="C16" s="17">
        <v>0</v>
      </c>
      <c r="D16" s="17"/>
      <c r="E16" s="247"/>
    </row>
    <row r="17" spans="1:5" ht="12.75" customHeight="1">
      <c r="A17" s="237" t="s">
        <v>95</v>
      </c>
      <c r="B17" s="65"/>
      <c r="C17" s="17">
        <v>1356600</v>
      </c>
      <c r="D17" s="17">
        <v>0</v>
      </c>
      <c r="E17" s="247">
        <v>0</v>
      </c>
    </row>
    <row r="18" spans="1:5" ht="12.75" customHeight="1">
      <c r="A18" s="625" t="s">
        <v>90</v>
      </c>
      <c r="B18" s="626"/>
      <c r="C18" s="17">
        <v>0</v>
      </c>
      <c r="D18" s="17"/>
      <c r="E18" s="247"/>
    </row>
    <row r="19" spans="1:5" ht="12.75" customHeight="1">
      <c r="A19" s="237" t="s">
        <v>96</v>
      </c>
      <c r="B19" s="65"/>
      <c r="C19" s="17">
        <v>3813000</v>
      </c>
      <c r="D19" s="17">
        <v>0</v>
      </c>
      <c r="E19" s="247">
        <v>0</v>
      </c>
    </row>
    <row r="20" spans="1:5" ht="12.75" customHeight="1">
      <c r="A20" s="625" t="s">
        <v>90</v>
      </c>
      <c r="B20" s="626"/>
      <c r="C20" s="17">
        <v>0</v>
      </c>
      <c r="D20" s="17"/>
      <c r="E20" s="247"/>
    </row>
    <row r="21" spans="1:5" ht="12.75" customHeight="1">
      <c r="A21" s="237" t="s">
        <v>97</v>
      </c>
      <c r="B21" s="67">
        <f>SUM(C10-C11+C15+C17+C19)</f>
        <v>85313072</v>
      </c>
      <c r="C21" s="17"/>
      <c r="D21" s="17"/>
      <c r="E21" s="247"/>
    </row>
    <row r="22" spans="1:5" ht="12.75" customHeight="1">
      <c r="A22" s="237" t="s">
        <v>400</v>
      </c>
      <c r="B22" s="67"/>
      <c r="C22" s="17">
        <v>2132711</v>
      </c>
      <c r="D22" s="17"/>
      <c r="E22" s="247">
        <v>2133</v>
      </c>
    </row>
    <row r="23" spans="1:5" ht="12.75" customHeight="1">
      <c r="A23" s="238" t="s">
        <v>461</v>
      </c>
      <c r="B23" s="68"/>
      <c r="C23" s="18">
        <f>C9+C11+C12+C13+C14+C16+C18+C20</f>
        <v>297260453</v>
      </c>
      <c r="D23" s="17"/>
      <c r="E23" s="322">
        <f>SUM(E9:E22)</f>
        <v>299393</v>
      </c>
    </row>
    <row r="24" spans="1:5" s="69" customFormat="1" ht="12.75" customHeight="1">
      <c r="A24" s="237" t="s">
        <v>462</v>
      </c>
      <c r="B24" s="65"/>
      <c r="C24" s="17">
        <v>320286300</v>
      </c>
      <c r="D24" s="17">
        <v>315494</v>
      </c>
      <c r="E24" s="247">
        <v>320286</v>
      </c>
    </row>
    <row r="25" spans="1:5" s="69" customFormat="1" ht="12.75" customHeight="1">
      <c r="A25" s="237" t="s">
        <v>98</v>
      </c>
      <c r="B25" s="65"/>
      <c r="C25" s="17"/>
      <c r="D25" s="17"/>
      <c r="E25" s="247"/>
    </row>
    <row r="26" spans="1:5" s="69" customFormat="1" ht="12.75" customHeight="1">
      <c r="A26" s="237" t="s">
        <v>463</v>
      </c>
      <c r="B26" s="65"/>
      <c r="C26" s="17">
        <v>45990000</v>
      </c>
      <c r="D26" s="17">
        <v>45523</v>
      </c>
      <c r="E26" s="247">
        <v>45990</v>
      </c>
    </row>
    <row r="27" spans="1:5" s="69" customFormat="1" ht="12.75" customHeight="1">
      <c r="A27" s="237" t="s">
        <v>464</v>
      </c>
      <c r="B27" s="65"/>
      <c r="C27" s="17">
        <v>6338400</v>
      </c>
      <c r="D27" s="17">
        <v>6444</v>
      </c>
      <c r="E27" s="247">
        <v>6338</v>
      </c>
    </row>
    <row r="28" spans="1:5" s="69" customFormat="1" ht="12.75" customHeight="1">
      <c r="A28" s="237" t="s">
        <v>99</v>
      </c>
      <c r="B28" s="65"/>
      <c r="C28" s="17"/>
      <c r="D28" s="17"/>
      <c r="E28" s="247"/>
    </row>
    <row r="29" spans="1:5" s="69" customFormat="1" ht="12.75" customHeight="1">
      <c r="A29" s="237" t="s">
        <v>465</v>
      </c>
      <c r="B29" s="65"/>
      <c r="C29" s="17">
        <v>6422000</v>
      </c>
      <c r="D29" s="17"/>
      <c r="E29" s="247">
        <v>6422</v>
      </c>
    </row>
    <row r="30" spans="1:5" s="69" customFormat="1" ht="12.75" customHeight="1">
      <c r="A30" s="238" t="s">
        <v>466</v>
      </c>
      <c r="B30" s="65"/>
      <c r="C30" s="18">
        <f>SUM(C24:C28)</f>
        <v>372614700</v>
      </c>
      <c r="D30" s="17"/>
      <c r="E30" s="322">
        <f>SUM(E24:E29)</f>
        <v>379036</v>
      </c>
    </row>
    <row r="31" spans="1:5" s="69" customFormat="1" ht="12.75" customHeight="1">
      <c r="A31" s="237" t="s">
        <v>467</v>
      </c>
      <c r="B31" s="65"/>
      <c r="C31" s="70">
        <v>99389875</v>
      </c>
      <c r="D31" s="17">
        <v>78588</v>
      </c>
      <c r="E31" s="247">
        <v>99390</v>
      </c>
    </row>
    <row r="32" spans="1:5" s="69" customFormat="1" ht="12.75" customHeight="1">
      <c r="A32" s="237" t="s">
        <v>468</v>
      </c>
      <c r="B32" s="65"/>
      <c r="C32" s="17">
        <v>177651850</v>
      </c>
      <c r="D32" s="17">
        <v>177652</v>
      </c>
      <c r="E32" s="247">
        <v>177652</v>
      </c>
    </row>
    <row r="33" spans="1:5" s="69" customFormat="1" ht="12.75" customHeight="1">
      <c r="A33" s="237" t="s">
        <v>469</v>
      </c>
      <c r="B33" s="65"/>
      <c r="C33" s="17">
        <v>153914208</v>
      </c>
      <c r="D33" s="17">
        <v>153891</v>
      </c>
      <c r="E33" s="247">
        <v>151444</v>
      </c>
    </row>
    <row r="34" spans="1:5" s="69" customFormat="1" ht="12.75" customHeight="1">
      <c r="A34" s="237" t="s">
        <v>100</v>
      </c>
      <c r="B34" s="71">
        <f>13299255+10100700</f>
        <v>23399955</v>
      </c>
      <c r="C34" s="17"/>
      <c r="D34" s="17"/>
      <c r="E34" s="247"/>
    </row>
    <row r="35" spans="1:5" s="69" customFormat="1" ht="12.75" customHeight="1">
      <c r="A35" s="237" t="s">
        <v>101</v>
      </c>
      <c r="B35" s="71">
        <f>13299255+7398000</f>
        <v>20697255</v>
      </c>
      <c r="C35" s="17"/>
      <c r="D35" s="17"/>
      <c r="E35" s="247"/>
    </row>
    <row r="36" spans="1:5" s="69" customFormat="1" ht="12.75" customHeight="1">
      <c r="A36" s="237" t="s">
        <v>102</v>
      </c>
      <c r="B36" s="71">
        <v>30630690</v>
      </c>
      <c r="C36" s="17"/>
      <c r="D36" s="17"/>
      <c r="E36" s="247"/>
    </row>
    <row r="37" spans="1:5" s="69" customFormat="1" ht="12.75" customHeight="1">
      <c r="A37" s="237" t="s">
        <v>103</v>
      </c>
      <c r="B37" s="71">
        <v>7917000</v>
      </c>
      <c r="C37" s="17"/>
      <c r="D37" s="17"/>
      <c r="E37" s="247"/>
    </row>
    <row r="38" spans="1:5" s="69" customFormat="1" ht="12.75" customHeight="1">
      <c r="A38" s="237" t="s">
        <v>104</v>
      </c>
      <c r="B38" s="71">
        <v>2500000</v>
      </c>
      <c r="C38" s="17"/>
      <c r="D38" s="17"/>
      <c r="E38" s="247"/>
    </row>
    <row r="39" spans="1:5" s="69" customFormat="1" ht="12.75" customHeight="1">
      <c r="A39" s="237" t="s">
        <v>105</v>
      </c>
      <c r="B39" s="71">
        <v>9973500</v>
      </c>
      <c r="C39" s="17"/>
      <c r="D39" s="17"/>
      <c r="E39" s="247"/>
    </row>
    <row r="40" spans="1:5" s="69" customFormat="1" ht="12.75" customHeight="1">
      <c r="A40" s="237" t="s">
        <v>106</v>
      </c>
      <c r="B40" s="71">
        <v>5500000</v>
      </c>
      <c r="C40" s="17"/>
      <c r="D40" s="17"/>
      <c r="E40" s="247"/>
    </row>
    <row r="41" spans="1:5" s="69" customFormat="1" ht="12.75" customHeight="1">
      <c r="A41" s="237" t="s">
        <v>107</v>
      </c>
      <c r="B41" s="71">
        <v>744000</v>
      </c>
      <c r="C41" s="17"/>
      <c r="D41" s="17"/>
      <c r="E41" s="247"/>
    </row>
    <row r="42" spans="1:5" s="69" customFormat="1" ht="12.75" customHeight="1">
      <c r="A42" s="237" t="s">
        <v>108</v>
      </c>
      <c r="B42" s="71">
        <v>1116000</v>
      </c>
      <c r="C42" s="17"/>
      <c r="D42" s="17"/>
      <c r="E42" s="247"/>
    </row>
    <row r="43" spans="1:5" s="69" customFormat="1" ht="12.75" customHeight="1">
      <c r="A43" s="237" t="s">
        <v>109</v>
      </c>
      <c r="B43" s="71">
        <v>48965308</v>
      </c>
      <c r="C43" s="17"/>
      <c r="D43" s="17"/>
      <c r="E43" s="247"/>
    </row>
    <row r="44" spans="1:5" s="69" customFormat="1" ht="12.75" customHeight="1">
      <c r="A44" s="237" t="s">
        <v>470</v>
      </c>
      <c r="B44" s="65"/>
      <c r="C44" s="17">
        <v>307663160</v>
      </c>
      <c r="D44" s="17">
        <v>302649</v>
      </c>
      <c r="E44" s="247">
        <v>307663</v>
      </c>
    </row>
    <row r="45" spans="1:5" s="69" customFormat="1" ht="12.75" customHeight="1">
      <c r="A45" s="237" t="s">
        <v>110</v>
      </c>
      <c r="B45" s="65"/>
      <c r="C45" s="17"/>
      <c r="D45" s="17"/>
      <c r="E45" s="247"/>
    </row>
    <row r="46" spans="1:5" s="69" customFormat="1" ht="12.75" customHeight="1">
      <c r="A46" s="237" t="s">
        <v>111</v>
      </c>
      <c r="B46" s="71">
        <v>205877160</v>
      </c>
      <c r="C46" s="17"/>
      <c r="D46" s="17"/>
      <c r="E46" s="247"/>
    </row>
    <row r="47" spans="1:5" s="69" customFormat="1" ht="12.75" customHeight="1">
      <c r="A47" s="237" t="s">
        <v>112</v>
      </c>
      <c r="B47" s="71">
        <v>101786000</v>
      </c>
      <c r="C47" s="17"/>
      <c r="D47" s="17"/>
      <c r="E47" s="247"/>
    </row>
    <row r="48" spans="1:5" s="69" customFormat="1" ht="12.75" customHeight="1">
      <c r="A48" s="237" t="s">
        <v>471</v>
      </c>
      <c r="B48" s="71"/>
      <c r="C48" s="17">
        <f>SUM(B49:B50)</f>
        <v>160396881</v>
      </c>
      <c r="D48" s="17">
        <v>156822</v>
      </c>
      <c r="E48" s="247">
        <v>160397</v>
      </c>
    </row>
    <row r="49" spans="1:5" s="69" customFormat="1" ht="12.75" customHeight="1">
      <c r="A49" s="237" t="s">
        <v>113</v>
      </c>
      <c r="B49" s="71">
        <v>47768634</v>
      </c>
      <c r="C49" s="17"/>
      <c r="D49" s="17"/>
      <c r="E49" s="247"/>
    </row>
    <row r="50" spans="1:5" s="69" customFormat="1" ht="12.75" customHeight="1">
      <c r="A50" s="237" t="s">
        <v>114</v>
      </c>
      <c r="B50" s="71">
        <v>112628247</v>
      </c>
      <c r="C50" s="17"/>
      <c r="D50" s="17"/>
      <c r="E50" s="247"/>
    </row>
    <row r="51" spans="1:5" s="69" customFormat="1" ht="12.75" customHeight="1">
      <c r="A51" s="239" t="s">
        <v>482</v>
      </c>
      <c r="B51" s="72"/>
      <c r="C51" s="17">
        <v>35119000</v>
      </c>
      <c r="D51" s="17">
        <v>35119</v>
      </c>
      <c r="E51" s="247">
        <v>40236</v>
      </c>
    </row>
    <row r="52" spans="1:5" s="69" customFormat="1" ht="12.75" customHeight="1">
      <c r="A52" s="238" t="s">
        <v>473</v>
      </c>
      <c r="B52" s="71"/>
      <c r="C52" s="18">
        <f>SUM(C31:C51)</f>
        <v>934134974</v>
      </c>
      <c r="D52" s="17"/>
      <c r="E52" s="322">
        <f>SUM(E31:E51)</f>
        <v>936782</v>
      </c>
    </row>
    <row r="53" spans="1:5" s="69" customFormat="1" ht="12.75" customHeight="1">
      <c r="A53" s="238" t="s">
        <v>115</v>
      </c>
      <c r="B53" s="71"/>
      <c r="C53" s="17"/>
      <c r="D53" s="17"/>
      <c r="E53" s="247"/>
    </row>
    <row r="54" spans="1:5" ht="12.75" customHeight="1">
      <c r="A54" s="237" t="s">
        <v>474</v>
      </c>
      <c r="B54" s="73">
        <v>23698320</v>
      </c>
      <c r="C54" s="17"/>
      <c r="D54" s="17">
        <v>23698</v>
      </c>
      <c r="E54" s="247">
        <v>23698</v>
      </c>
    </row>
    <row r="55" spans="1:5" ht="12.75" customHeight="1">
      <c r="A55" s="237" t="s">
        <v>116</v>
      </c>
      <c r="B55" s="73"/>
      <c r="C55" s="17"/>
      <c r="D55" s="17"/>
      <c r="E55" s="247"/>
    </row>
    <row r="56" spans="1:5" ht="12.75" customHeight="1">
      <c r="A56" s="237" t="s">
        <v>475</v>
      </c>
      <c r="B56" s="74">
        <v>15369000</v>
      </c>
      <c r="C56" s="17"/>
      <c r="D56" s="17">
        <v>15369</v>
      </c>
      <c r="E56" s="247">
        <v>15369</v>
      </c>
    </row>
    <row r="57" spans="1:5" ht="12.75" customHeight="1">
      <c r="A57" s="237" t="s">
        <v>476</v>
      </c>
      <c r="B57" s="74"/>
      <c r="C57" s="17">
        <v>935</v>
      </c>
      <c r="D57" s="17"/>
      <c r="E57" s="247">
        <v>935</v>
      </c>
    </row>
    <row r="58" spans="1:5" ht="12.75" customHeight="1">
      <c r="A58" s="659" t="s">
        <v>477</v>
      </c>
      <c r="B58" s="660"/>
      <c r="C58" s="18">
        <f>SUM(B54:B56)</f>
        <v>39067320</v>
      </c>
      <c r="D58" s="17"/>
      <c r="E58" s="322">
        <f>SUM(E54:E57)</f>
        <v>40002</v>
      </c>
    </row>
    <row r="59" spans="1:6" ht="12.75" customHeight="1">
      <c r="A59" s="238" t="s">
        <v>483</v>
      </c>
      <c r="B59" s="68"/>
      <c r="C59" s="17">
        <v>21347</v>
      </c>
      <c r="D59" s="17"/>
      <c r="E59" s="17">
        <v>21347</v>
      </c>
      <c r="F59" s="116"/>
    </row>
    <row r="60" spans="1:5" ht="12.75" customHeight="1">
      <c r="A60" s="238" t="s">
        <v>484</v>
      </c>
      <c r="B60" s="68"/>
      <c r="C60" s="18"/>
      <c r="D60" s="17"/>
      <c r="E60" s="18">
        <f>SUM(E59)</f>
        <v>21347</v>
      </c>
    </row>
    <row r="61" spans="1:5" ht="12.75" customHeight="1">
      <c r="A61" s="397" t="s">
        <v>485</v>
      </c>
      <c r="B61" s="68"/>
      <c r="C61" s="18"/>
      <c r="D61" s="17"/>
      <c r="E61" s="18">
        <v>554</v>
      </c>
    </row>
    <row r="62" spans="1:5" ht="12.75" customHeight="1">
      <c r="A62" s="397" t="s">
        <v>447</v>
      </c>
      <c r="B62" s="68"/>
      <c r="C62" s="17">
        <v>554</v>
      </c>
      <c r="D62" s="17"/>
      <c r="E62" s="18"/>
    </row>
    <row r="63" spans="1:5" ht="12.75" customHeight="1">
      <c r="A63" s="397" t="s">
        <v>481</v>
      </c>
      <c r="B63" s="68"/>
      <c r="C63" s="18"/>
      <c r="D63" s="17"/>
      <c r="E63" s="18">
        <v>2000</v>
      </c>
    </row>
    <row r="64" spans="1:7" ht="12.75">
      <c r="A64" s="627" t="s">
        <v>357</v>
      </c>
      <c r="B64" s="628"/>
      <c r="C64" s="230"/>
      <c r="D64" s="240">
        <f>SUM(D9:D58)</f>
        <v>1608509</v>
      </c>
      <c r="E64" s="240">
        <f>SUM(E23,E30,E52,E58,E60,E61,E63)</f>
        <v>1679114</v>
      </c>
      <c r="G64" s="9"/>
    </row>
    <row r="65" spans="1:5" ht="13.5" thickBot="1">
      <c r="A65" s="657" t="s">
        <v>358</v>
      </c>
      <c r="B65" s="658"/>
      <c r="C65" s="17"/>
      <c r="D65" s="18">
        <v>5100</v>
      </c>
      <c r="E65" s="317">
        <v>48064</v>
      </c>
    </row>
    <row r="66" spans="1:5" ht="13.5" thickBot="1">
      <c r="A66" s="252" t="s">
        <v>360</v>
      </c>
      <c r="B66" s="253"/>
      <c r="C66" s="254"/>
      <c r="D66" s="255">
        <f>SUM(D64:D65)</f>
        <v>1613609</v>
      </c>
      <c r="E66" s="255">
        <f>SUM(E64:E65)</f>
        <v>1727178</v>
      </c>
    </row>
    <row r="67" spans="1:5" ht="13.5" thickBot="1">
      <c r="A67" s="643" t="s">
        <v>361</v>
      </c>
      <c r="B67" s="644"/>
      <c r="C67" s="256"/>
      <c r="D67" s="257">
        <v>689612</v>
      </c>
      <c r="E67" s="255">
        <v>827634</v>
      </c>
    </row>
    <row r="68" spans="1:5" ht="12.75">
      <c r="A68" s="654" t="s">
        <v>362</v>
      </c>
      <c r="B68" s="655"/>
      <c r="C68" s="10"/>
      <c r="D68" s="17"/>
      <c r="E68" s="247"/>
    </row>
    <row r="69" spans="1:5" ht="12.75">
      <c r="A69" s="633" t="s">
        <v>56</v>
      </c>
      <c r="B69" s="634"/>
      <c r="C69" s="35"/>
      <c r="D69" s="24"/>
      <c r="E69" s="246"/>
    </row>
    <row r="70" spans="1:5" ht="12.75">
      <c r="A70" s="637" t="s">
        <v>20</v>
      </c>
      <c r="B70" s="638"/>
      <c r="C70" s="24"/>
      <c r="D70" s="24">
        <f>C71+C74</f>
        <v>537000</v>
      </c>
      <c r="E70" s="246">
        <v>537000</v>
      </c>
    </row>
    <row r="71" spans="1:5" ht="12.75">
      <c r="A71" s="637" t="s">
        <v>57</v>
      </c>
      <c r="B71" s="638"/>
      <c r="C71" s="24">
        <f>B72+B73</f>
        <v>533000</v>
      </c>
      <c r="D71" s="24"/>
      <c r="E71" s="246"/>
    </row>
    <row r="72" spans="1:5" ht="12.75">
      <c r="A72" s="242" t="s">
        <v>54</v>
      </c>
      <c r="B72" s="243">
        <v>530000</v>
      </c>
      <c r="C72" s="24"/>
      <c r="D72" s="24"/>
      <c r="E72" s="246"/>
    </row>
    <row r="73" spans="1:5" ht="12.75">
      <c r="A73" s="242" t="s">
        <v>55</v>
      </c>
      <c r="B73" s="243">
        <v>3000</v>
      </c>
      <c r="C73" s="24"/>
      <c r="D73" s="24"/>
      <c r="E73" s="246"/>
    </row>
    <row r="74" spans="1:5" ht="12.75">
      <c r="A74" s="637" t="s">
        <v>21</v>
      </c>
      <c r="B74" s="638"/>
      <c r="C74" s="24">
        <v>4000</v>
      </c>
      <c r="D74" s="24"/>
      <c r="E74" s="246"/>
    </row>
    <row r="75" spans="1:5" ht="12.75">
      <c r="A75" s="242" t="s">
        <v>22</v>
      </c>
      <c r="B75" s="244"/>
      <c r="C75" s="24"/>
      <c r="D75" s="24">
        <f>SUM(C76+C77)</f>
        <v>40400</v>
      </c>
      <c r="E75" s="246">
        <v>40400</v>
      </c>
    </row>
    <row r="76" spans="1:5" ht="12.75">
      <c r="A76" s="635" t="s">
        <v>82</v>
      </c>
      <c r="B76" s="636"/>
      <c r="C76" s="24">
        <v>40000</v>
      </c>
      <c r="D76" s="246"/>
      <c r="E76" s="246"/>
    </row>
    <row r="77" spans="1:5" ht="12.75" customHeight="1">
      <c r="A77" s="635" t="s">
        <v>34</v>
      </c>
      <c r="B77" s="636"/>
      <c r="C77" s="24">
        <v>400</v>
      </c>
      <c r="D77" s="246"/>
      <c r="E77" s="246"/>
    </row>
    <row r="78" spans="1:5" ht="12.75">
      <c r="A78" s="637" t="s">
        <v>35</v>
      </c>
      <c r="B78" s="638"/>
      <c r="C78" s="24"/>
      <c r="D78" s="24">
        <f>C79+C80</f>
        <v>4500</v>
      </c>
      <c r="E78" s="246">
        <f>SUM(C79:C81)</f>
        <v>11500</v>
      </c>
    </row>
    <row r="79" spans="1:5" ht="12.75">
      <c r="A79" s="242" t="s">
        <v>36</v>
      </c>
      <c r="B79" s="34"/>
      <c r="C79" s="24">
        <v>3000</v>
      </c>
      <c r="D79" s="24"/>
      <c r="E79" s="246"/>
    </row>
    <row r="80" spans="1:5" ht="12.75">
      <c r="A80" s="242" t="s">
        <v>37</v>
      </c>
      <c r="B80" s="34"/>
      <c r="C80" s="24">
        <v>1500</v>
      </c>
      <c r="D80" s="24"/>
      <c r="E80" s="246"/>
    </row>
    <row r="81" spans="1:5" ht="13.5" thickBot="1">
      <c r="A81" s="242" t="s">
        <v>401</v>
      </c>
      <c r="B81" s="34"/>
      <c r="C81" s="24">
        <v>7000</v>
      </c>
      <c r="D81" s="24"/>
      <c r="E81" s="24"/>
    </row>
    <row r="82" spans="1:5" ht="13.5" thickBot="1">
      <c r="A82" s="647" t="s">
        <v>363</v>
      </c>
      <c r="B82" s="648"/>
      <c r="C82" s="257"/>
      <c r="D82" s="257">
        <f>SUM(D69:D80)</f>
        <v>581900</v>
      </c>
      <c r="E82" s="257">
        <f>SUM(E70,E75,E78)</f>
        <v>588900</v>
      </c>
    </row>
    <row r="83" spans="1:5" ht="13.5" thickBot="1">
      <c r="A83" s="258" t="s">
        <v>364</v>
      </c>
      <c r="B83" s="259"/>
      <c r="C83" s="257"/>
      <c r="D83" s="257">
        <v>262352</v>
      </c>
      <c r="E83" s="255">
        <v>199109</v>
      </c>
    </row>
    <row r="84" spans="1:5" ht="12.75">
      <c r="A84" s="656" t="s">
        <v>373</v>
      </c>
      <c r="B84" s="630"/>
      <c r="C84" s="260"/>
      <c r="D84" s="247"/>
      <c r="E84" s="247"/>
    </row>
    <row r="85" spans="1:5" ht="12.75">
      <c r="A85" s="631" t="s">
        <v>119</v>
      </c>
      <c r="B85" s="632"/>
      <c r="C85" s="19"/>
      <c r="D85" s="247">
        <v>46545</v>
      </c>
      <c r="E85" s="247">
        <v>1083</v>
      </c>
    </row>
    <row r="86" spans="1:5" ht="13.5" thickBot="1">
      <c r="A86" s="458" t="s">
        <v>448</v>
      </c>
      <c r="B86" s="459"/>
      <c r="C86" s="19"/>
      <c r="D86" s="247"/>
      <c r="E86" s="247">
        <v>9000</v>
      </c>
    </row>
    <row r="87" spans="1:5" ht="13.5" thickBot="1">
      <c r="A87" s="645" t="s">
        <v>366</v>
      </c>
      <c r="B87" s="646"/>
      <c r="C87" s="262"/>
      <c r="D87" s="255">
        <f>SUM(D85:D85)</f>
        <v>46545</v>
      </c>
      <c r="E87" s="255">
        <f>SUM(E85:E86)</f>
        <v>10083</v>
      </c>
    </row>
    <row r="88" spans="1:5" s="233" customFormat="1" ht="12.75">
      <c r="A88" s="641" t="s">
        <v>367</v>
      </c>
      <c r="B88" s="642"/>
      <c r="C88" s="232"/>
      <c r="D88" s="232"/>
      <c r="E88" s="321"/>
    </row>
    <row r="89" spans="1:5" s="233" customFormat="1" ht="12.75" customHeight="1" thickBot="1">
      <c r="A89" s="641" t="s">
        <v>368</v>
      </c>
      <c r="B89" s="642"/>
      <c r="C89" s="232"/>
      <c r="D89" s="232"/>
      <c r="E89" s="321"/>
    </row>
    <row r="90" spans="1:5" ht="13.5" thickBot="1">
      <c r="A90" s="645" t="s">
        <v>369</v>
      </c>
      <c r="B90" s="646"/>
      <c r="C90" s="262"/>
      <c r="D90" s="255">
        <f>SUM(D66+D67+D82+D83+D87)</f>
        <v>3194018</v>
      </c>
      <c r="E90" s="255">
        <f>SUM(E66+E67+E82+E83+E87)</f>
        <v>3352904</v>
      </c>
    </row>
    <row r="91" spans="1:5" ht="14.25" customHeight="1">
      <c r="A91" s="264" t="s">
        <v>374</v>
      </c>
      <c r="B91" s="231"/>
      <c r="C91" s="18"/>
      <c r="D91" s="18"/>
      <c r="E91" s="322"/>
    </row>
    <row r="92" spans="1:5" ht="14.25" customHeight="1">
      <c r="A92" s="245" t="s">
        <v>321</v>
      </c>
      <c r="B92" s="21"/>
      <c r="C92" s="24"/>
      <c r="D92" s="24">
        <v>100000</v>
      </c>
      <c r="E92" s="246">
        <v>100000</v>
      </c>
    </row>
    <row r="93" spans="1:5" ht="13.5" thickBot="1">
      <c r="A93" s="245" t="s">
        <v>322</v>
      </c>
      <c r="B93" s="21"/>
      <c r="C93" s="24"/>
      <c r="D93" s="24">
        <v>266969</v>
      </c>
      <c r="E93" s="246">
        <v>374740</v>
      </c>
    </row>
    <row r="94" spans="1:5" ht="13.5" thickBot="1">
      <c r="A94" s="261" t="s">
        <v>371</v>
      </c>
      <c r="B94" s="263"/>
      <c r="C94" s="262"/>
      <c r="D94" s="255">
        <f>SUM(D92:D93)</f>
        <v>366969</v>
      </c>
      <c r="E94" s="255">
        <f>SUM(E92:E93)</f>
        <v>474740</v>
      </c>
    </row>
    <row r="95" spans="1:5" ht="13.5" thickBot="1">
      <c r="A95" s="645" t="s">
        <v>372</v>
      </c>
      <c r="B95" s="646"/>
      <c r="C95" s="262"/>
      <c r="D95" s="255">
        <f>SUM(D90+D94)</f>
        <v>3560987</v>
      </c>
      <c r="E95" s="255">
        <f>SUM(E90+E94)</f>
        <v>3827644</v>
      </c>
    </row>
  </sheetData>
  <sheetProtection/>
  <mergeCells count="30">
    <mergeCell ref="A69:B69"/>
    <mergeCell ref="A10:B10"/>
    <mergeCell ref="A11:B11"/>
    <mergeCell ref="A1:D1"/>
    <mergeCell ref="A58:B58"/>
    <mergeCell ref="A64:B64"/>
    <mergeCell ref="A3:D3"/>
    <mergeCell ref="A18:B18"/>
    <mergeCell ref="A67:B67"/>
    <mergeCell ref="A68:B68"/>
    <mergeCell ref="A6:B6"/>
    <mergeCell ref="C5:E5"/>
    <mergeCell ref="A9:B9"/>
    <mergeCell ref="A16:B16"/>
    <mergeCell ref="A84:B84"/>
    <mergeCell ref="A20:B20"/>
    <mergeCell ref="A74:B74"/>
    <mergeCell ref="A78:B78"/>
    <mergeCell ref="A65:B65"/>
    <mergeCell ref="A77:B77"/>
    <mergeCell ref="A76:B76"/>
    <mergeCell ref="A82:B82"/>
    <mergeCell ref="A71:B71"/>
    <mergeCell ref="A70:B70"/>
    <mergeCell ref="A95:B95"/>
    <mergeCell ref="A88:B88"/>
    <mergeCell ref="A89:B89"/>
    <mergeCell ref="A90:B90"/>
    <mergeCell ref="A85:B85"/>
    <mergeCell ref="A87:B8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92"/>
  <sheetViews>
    <sheetView view="pageBreakPreview" zoomScale="50" zoomScaleSheetLayoutView="50" zoomScalePageLayoutView="0" workbookViewId="0" topLeftCell="K46">
      <selection activeCell="A3" sqref="A3"/>
    </sheetView>
  </sheetViews>
  <sheetFormatPr defaultColWidth="9.140625" defaultRowHeight="12.75"/>
  <cols>
    <col min="1" max="1" width="69.8515625" style="2" customWidth="1"/>
    <col min="2" max="3" width="22.7109375" style="222" customWidth="1"/>
    <col min="4" max="25" width="22.7109375" style="2" customWidth="1"/>
    <col min="26" max="26" width="21.8515625" style="2" customWidth="1"/>
    <col min="27" max="27" width="22.7109375" style="2" customWidth="1"/>
    <col min="28" max="28" width="10.421875" style="2" bestFit="1" customWidth="1"/>
    <col min="29" max="16384" width="9.140625" style="2" customWidth="1"/>
  </cols>
  <sheetData>
    <row r="3" spans="1:3" s="267" customFormat="1" ht="19.5">
      <c r="A3" s="265" t="s">
        <v>593</v>
      </c>
      <c r="B3" s="266"/>
      <c r="C3" s="266"/>
    </row>
    <row r="4" spans="1:3" s="267" customFormat="1" ht="20.25">
      <c r="A4" s="268"/>
      <c r="B4" s="266"/>
      <c r="C4" s="266"/>
    </row>
    <row r="5" spans="1:27" s="267" customFormat="1" ht="20.25">
      <c r="A5" s="661" t="s">
        <v>377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/>
      <c r="Y5" s="661"/>
      <c r="Z5" s="661"/>
      <c r="AA5" s="311"/>
    </row>
    <row r="6" spans="1:27" s="267" customFormat="1" ht="20.25">
      <c r="A6" s="662" t="s">
        <v>329</v>
      </c>
      <c r="B6" s="662"/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2"/>
      <c r="AA6" s="312"/>
    </row>
    <row r="7" spans="1:3" s="267" customFormat="1" ht="20.25">
      <c r="A7" s="269"/>
      <c r="B7" s="269"/>
      <c r="C7" s="269"/>
    </row>
    <row r="8" spans="1:27" s="267" customFormat="1" ht="21" thickBot="1">
      <c r="A8" s="268"/>
      <c r="B8" s="266"/>
      <c r="C8" s="266"/>
      <c r="X8" s="663" t="s">
        <v>117</v>
      </c>
      <c r="Y8" s="663"/>
      <c r="Z8" s="663"/>
      <c r="AA8" s="663"/>
    </row>
    <row r="9" spans="1:27" s="267" customFormat="1" ht="20.25" thickBot="1">
      <c r="A9" s="670" t="s">
        <v>32</v>
      </c>
      <c r="B9" s="664" t="s">
        <v>121</v>
      </c>
      <c r="C9" s="665"/>
      <c r="D9" s="664" t="s">
        <v>122</v>
      </c>
      <c r="E9" s="665"/>
      <c r="F9" s="664" t="s">
        <v>123</v>
      </c>
      <c r="G9" s="665"/>
      <c r="H9" s="664" t="s">
        <v>124</v>
      </c>
      <c r="I9" s="665"/>
      <c r="J9" s="664" t="s">
        <v>125</v>
      </c>
      <c r="K9" s="665"/>
      <c r="L9" s="664" t="s">
        <v>126</v>
      </c>
      <c r="M9" s="665"/>
      <c r="N9" s="664" t="s">
        <v>127</v>
      </c>
      <c r="O9" s="665"/>
      <c r="P9" s="675" t="s">
        <v>284</v>
      </c>
      <c r="Q9" s="676"/>
      <c r="R9" s="676"/>
      <c r="S9" s="676"/>
      <c r="T9" s="676"/>
      <c r="U9" s="676"/>
      <c r="V9" s="675" t="s">
        <v>138</v>
      </c>
      <c r="W9" s="676"/>
      <c r="X9" s="676"/>
      <c r="Y9" s="676"/>
      <c r="Z9" s="676"/>
      <c r="AA9" s="677"/>
    </row>
    <row r="10" spans="1:27" s="267" customFormat="1" ht="30" customHeight="1" thickBot="1">
      <c r="A10" s="671"/>
      <c r="B10" s="666" t="s">
        <v>130</v>
      </c>
      <c r="C10" s="667"/>
      <c r="D10" s="666" t="s">
        <v>131</v>
      </c>
      <c r="E10" s="667"/>
      <c r="F10" s="666" t="s">
        <v>132</v>
      </c>
      <c r="G10" s="667"/>
      <c r="H10" s="666" t="s">
        <v>133</v>
      </c>
      <c r="I10" s="667"/>
      <c r="J10" s="666" t="s">
        <v>134</v>
      </c>
      <c r="K10" s="667"/>
      <c r="L10" s="666" t="s">
        <v>135</v>
      </c>
      <c r="M10" s="667"/>
      <c r="N10" s="666" t="s">
        <v>136</v>
      </c>
      <c r="O10" s="667"/>
      <c r="P10" s="673" t="s">
        <v>137</v>
      </c>
      <c r="Q10" s="678"/>
      <c r="R10" s="678"/>
      <c r="S10" s="678"/>
      <c r="T10" s="678"/>
      <c r="U10" s="674"/>
      <c r="V10" s="673" t="s">
        <v>138</v>
      </c>
      <c r="W10" s="678"/>
      <c r="X10" s="678"/>
      <c r="Y10" s="678"/>
      <c r="Z10" s="678"/>
      <c r="AA10" s="674"/>
    </row>
    <row r="11" spans="1:27" s="267" customFormat="1" ht="93.75" customHeight="1" thickBot="1">
      <c r="A11" s="672"/>
      <c r="B11" s="668"/>
      <c r="C11" s="669"/>
      <c r="D11" s="668"/>
      <c r="E11" s="669"/>
      <c r="F11" s="668"/>
      <c r="G11" s="669"/>
      <c r="H11" s="668"/>
      <c r="I11" s="669"/>
      <c r="J11" s="668"/>
      <c r="K11" s="669"/>
      <c r="L11" s="668"/>
      <c r="M11" s="669"/>
      <c r="N11" s="668"/>
      <c r="O11" s="669"/>
      <c r="P11" s="673" t="s">
        <v>347</v>
      </c>
      <c r="Q11" s="674"/>
      <c r="R11" s="673" t="s">
        <v>348</v>
      </c>
      <c r="S11" s="674"/>
      <c r="T11" s="673" t="s">
        <v>344</v>
      </c>
      <c r="U11" s="674"/>
      <c r="V11" s="673" t="s">
        <v>139</v>
      </c>
      <c r="W11" s="674"/>
      <c r="X11" s="673" t="s">
        <v>140</v>
      </c>
      <c r="Y11" s="674"/>
      <c r="Z11" s="673" t="s">
        <v>138</v>
      </c>
      <c r="AA11" s="674"/>
    </row>
    <row r="12" spans="1:27" s="267" customFormat="1" ht="62.25" customHeight="1" thickBot="1">
      <c r="A12" s="313"/>
      <c r="B12" s="323" t="s">
        <v>384</v>
      </c>
      <c r="C12" s="323" t="s">
        <v>385</v>
      </c>
      <c r="D12" s="323" t="s">
        <v>384</v>
      </c>
      <c r="E12" s="323" t="s">
        <v>385</v>
      </c>
      <c r="F12" s="323" t="s">
        <v>384</v>
      </c>
      <c r="G12" s="323" t="s">
        <v>385</v>
      </c>
      <c r="H12" s="323" t="s">
        <v>384</v>
      </c>
      <c r="I12" s="323" t="s">
        <v>385</v>
      </c>
      <c r="J12" s="323" t="s">
        <v>384</v>
      </c>
      <c r="K12" s="323" t="s">
        <v>385</v>
      </c>
      <c r="L12" s="323" t="s">
        <v>384</v>
      </c>
      <c r="M12" s="323" t="s">
        <v>385</v>
      </c>
      <c r="N12" s="323" t="s">
        <v>384</v>
      </c>
      <c r="O12" s="323" t="s">
        <v>385</v>
      </c>
      <c r="P12" s="323" t="s">
        <v>384</v>
      </c>
      <c r="Q12" s="323" t="s">
        <v>385</v>
      </c>
      <c r="R12" s="323" t="s">
        <v>384</v>
      </c>
      <c r="S12" s="323" t="s">
        <v>385</v>
      </c>
      <c r="T12" s="323" t="s">
        <v>384</v>
      </c>
      <c r="U12" s="323" t="s">
        <v>385</v>
      </c>
      <c r="V12" s="323" t="s">
        <v>384</v>
      </c>
      <c r="W12" s="323" t="s">
        <v>385</v>
      </c>
      <c r="X12" s="323" t="s">
        <v>384</v>
      </c>
      <c r="Y12" s="323" t="s">
        <v>385</v>
      </c>
      <c r="Z12" s="323" t="s">
        <v>40</v>
      </c>
      <c r="AA12" s="323" t="s">
        <v>385</v>
      </c>
    </row>
    <row r="13" spans="1:27" s="267" customFormat="1" ht="30" customHeight="1">
      <c r="A13" s="270" t="s">
        <v>330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324"/>
    </row>
    <row r="14" spans="1:28" s="267" customFormat="1" ht="30" customHeight="1">
      <c r="A14" s="272" t="s">
        <v>331</v>
      </c>
      <c r="B14" s="273">
        <v>1608509</v>
      </c>
      <c r="C14" s="273">
        <v>1679114</v>
      </c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3">
        <f aca="true" t="shared" si="0" ref="V14:V26">SUM(B14+F14+H14+L14+P14+T14)</f>
        <v>1608509</v>
      </c>
      <c r="W14" s="273">
        <f aca="true" t="shared" si="1" ref="W14:W25">SUM(C14,G14,I14,M14,Q14,U14)</f>
        <v>1679114</v>
      </c>
      <c r="X14" s="273">
        <f>SUM(D14+J14+N14+R14)</f>
        <v>0</v>
      </c>
      <c r="Y14" s="273">
        <f>SUM(E14,K14,O14,S14)</f>
        <v>0</v>
      </c>
      <c r="Z14" s="274">
        <f>SUM(V14,X14)</f>
        <v>1608509</v>
      </c>
      <c r="AA14" s="274">
        <f>SUM(W14,Y14)</f>
        <v>1679114</v>
      </c>
      <c r="AB14" s="275"/>
    </row>
    <row r="15" spans="1:28" s="267" customFormat="1" ht="30" customHeight="1">
      <c r="A15" s="272" t="s">
        <v>332</v>
      </c>
      <c r="B15" s="273">
        <v>5000</v>
      </c>
      <c r="C15" s="273">
        <v>5000</v>
      </c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3">
        <f t="shared" si="0"/>
        <v>5000</v>
      </c>
      <c r="W15" s="273">
        <f t="shared" si="1"/>
        <v>5000</v>
      </c>
      <c r="X15" s="273">
        <f aca="true" t="shared" si="2" ref="X15:X55">SUM(D15+J15+N15+R15)</f>
        <v>0</v>
      </c>
      <c r="Y15" s="273">
        <f aca="true" t="shared" si="3" ref="Y15:Y26">SUM(E15,K15,O15,S15)</f>
        <v>0</v>
      </c>
      <c r="Z15" s="274">
        <f aca="true" t="shared" si="4" ref="Z15:Z26">SUM(V15,X15)</f>
        <v>5000</v>
      </c>
      <c r="AA15" s="274">
        <f aca="true" t="shared" si="5" ref="AA15:AA26">SUM(W15,Y15)</f>
        <v>5000</v>
      </c>
      <c r="AB15" s="275"/>
    </row>
    <row r="16" spans="1:28" s="267" customFormat="1" ht="30" customHeight="1">
      <c r="A16" s="272" t="s">
        <v>333</v>
      </c>
      <c r="B16" s="276">
        <v>100</v>
      </c>
      <c r="C16" s="276">
        <v>100</v>
      </c>
      <c r="D16" s="274"/>
      <c r="E16" s="274"/>
      <c r="F16" s="274"/>
      <c r="G16" s="274"/>
      <c r="H16" s="273"/>
      <c r="I16" s="273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3">
        <f t="shared" si="0"/>
        <v>100</v>
      </c>
      <c r="W16" s="273">
        <f t="shared" si="1"/>
        <v>100</v>
      </c>
      <c r="X16" s="273">
        <f t="shared" si="2"/>
        <v>0</v>
      </c>
      <c r="Y16" s="273">
        <f t="shared" si="3"/>
        <v>0</v>
      </c>
      <c r="Z16" s="274">
        <f t="shared" si="4"/>
        <v>100</v>
      </c>
      <c r="AA16" s="274">
        <f t="shared" si="5"/>
        <v>100</v>
      </c>
      <c r="AB16" s="275"/>
    </row>
    <row r="17" spans="1:28" s="267" customFormat="1" ht="30" customHeight="1">
      <c r="A17" s="272" t="s">
        <v>16</v>
      </c>
      <c r="B17" s="276"/>
      <c r="C17" s="276"/>
      <c r="D17" s="277"/>
      <c r="E17" s="277"/>
      <c r="F17" s="276"/>
      <c r="G17" s="461">
        <v>7000</v>
      </c>
      <c r="H17" s="273">
        <v>7000</v>
      </c>
      <c r="I17" s="273">
        <v>0</v>
      </c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3">
        <f t="shared" si="0"/>
        <v>7000</v>
      </c>
      <c r="W17" s="273">
        <f t="shared" si="1"/>
        <v>7000</v>
      </c>
      <c r="X17" s="273">
        <f t="shared" si="2"/>
        <v>0</v>
      </c>
      <c r="Y17" s="273">
        <f t="shared" si="3"/>
        <v>0</v>
      </c>
      <c r="Z17" s="274">
        <f t="shared" si="4"/>
        <v>7000</v>
      </c>
      <c r="AA17" s="274">
        <f t="shared" si="5"/>
        <v>7000</v>
      </c>
      <c r="AB17" s="275"/>
    </row>
    <row r="18" spans="1:28" s="267" customFormat="1" ht="30" customHeight="1">
      <c r="A18" s="272" t="s">
        <v>5</v>
      </c>
      <c r="B18" s="276"/>
      <c r="C18" s="276"/>
      <c r="D18" s="277"/>
      <c r="E18" s="277"/>
      <c r="F18" s="276"/>
      <c r="G18" s="276"/>
      <c r="H18" s="273">
        <v>2700</v>
      </c>
      <c r="I18" s="273">
        <v>2700</v>
      </c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3">
        <f t="shared" si="0"/>
        <v>2700</v>
      </c>
      <c r="W18" s="273">
        <f t="shared" si="1"/>
        <v>2700</v>
      </c>
      <c r="X18" s="273">
        <f t="shared" si="2"/>
        <v>0</v>
      </c>
      <c r="Y18" s="273">
        <f t="shared" si="3"/>
        <v>0</v>
      </c>
      <c r="Z18" s="274">
        <f t="shared" si="4"/>
        <v>2700</v>
      </c>
      <c r="AA18" s="274">
        <f t="shared" si="5"/>
        <v>2700</v>
      </c>
      <c r="AB18" s="275"/>
    </row>
    <row r="19" spans="1:28" s="267" customFormat="1" ht="30" customHeight="1">
      <c r="A19" s="272" t="s">
        <v>339</v>
      </c>
      <c r="B19" s="276"/>
      <c r="C19" s="276"/>
      <c r="D19" s="277"/>
      <c r="E19" s="277"/>
      <c r="F19" s="276">
        <v>533000</v>
      </c>
      <c r="G19" s="276">
        <v>533000</v>
      </c>
      <c r="H19" s="273"/>
      <c r="I19" s="273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3">
        <f t="shared" si="0"/>
        <v>533000</v>
      </c>
      <c r="W19" s="273">
        <f t="shared" si="1"/>
        <v>533000</v>
      </c>
      <c r="X19" s="273">
        <f t="shared" si="2"/>
        <v>0</v>
      </c>
      <c r="Y19" s="273">
        <f t="shared" si="3"/>
        <v>0</v>
      </c>
      <c r="Z19" s="274">
        <f t="shared" si="4"/>
        <v>533000</v>
      </c>
      <c r="AA19" s="274">
        <f t="shared" si="5"/>
        <v>533000</v>
      </c>
      <c r="AB19" s="275"/>
    </row>
    <row r="20" spans="1:28" s="267" customFormat="1" ht="30" customHeight="1">
      <c r="A20" s="272" t="s">
        <v>340</v>
      </c>
      <c r="B20" s="276"/>
      <c r="C20" s="276"/>
      <c r="D20" s="277"/>
      <c r="E20" s="277"/>
      <c r="F20" s="276">
        <v>4000</v>
      </c>
      <c r="G20" s="276">
        <v>4000</v>
      </c>
      <c r="H20" s="273"/>
      <c r="I20" s="273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3">
        <f t="shared" si="0"/>
        <v>4000</v>
      </c>
      <c r="W20" s="273">
        <f t="shared" si="1"/>
        <v>4000</v>
      </c>
      <c r="X20" s="273">
        <f t="shared" si="2"/>
        <v>0</v>
      </c>
      <c r="Y20" s="273">
        <f t="shared" si="3"/>
        <v>0</v>
      </c>
      <c r="Z20" s="274">
        <f t="shared" si="4"/>
        <v>4000</v>
      </c>
      <c r="AA20" s="274">
        <f t="shared" si="5"/>
        <v>4000</v>
      </c>
      <c r="AB20" s="275"/>
    </row>
    <row r="21" spans="1:28" s="267" customFormat="1" ht="30" customHeight="1">
      <c r="A21" s="272" t="s">
        <v>341</v>
      </c>
      <c r="B21" s="276"/>
      <c r="C21" s="276"/>
      <c r="D21" s="277"/>
      <c r="E21" s="277"/>
      <c r="F21" s="276">
        <v>40000</v>
      </c>
      <c r="G21" s="276">
        <v>40000</v>
      </c>
      <c r="H21" s="273"/>
      <c r="I21" s="273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3">
        <f t="shared" si="0"/>
        <v>40000</v>
      </c>
      <c r="W21" s="273">
        <f t="shared" si="1"/>
        <v>40000</v>
      </c>
      <c r="X21" s="273">
        <f t="shared" si="2"/>
        <v>0</v>
      </c>
      <c r="Y21" s="273">
        <f t="shared" si="3"/>
        <v>0</v>
      </c>
      <c r="Z21" s="274">
        <f t="shared" si="4"/>
        <v>40000</v>
      </c>
      <c r="AA21" s="274">
        <f t="shared" si="5"/>
        <v>40000</v>
      </c>
      <c r="AB21" s="275"/>
    </row>
    <row r="22" spans="1:28" s="267" customFormat="1" ht="30" customHeight="1">
      <c r="A22" s="272" t="s">
        <v>342</v>
      </c>
      <c r="B22" s="276"/>
      <c r="C22" s="276"/>
      <c r="D22" s="277"/>
      <c r="E22" s="277"/>
      <c r="F22" s="276">
        <v>400</v>
      </c>
      <c r="G22" s="276">
        <v>400</v>
      </c>
      <c r="H22" s="273"/>
      <c r="I22" s="273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3">
        <f t="shared" si="0"/>
        <v>400</v>
      </c>
      <c r="W22" s="273">
        <f t="shared" si="1"/>
        <v>400</v>
      </c>
      <c r="X22" s="273">
        <f t="shared" si="2"/>
        <v>0</v>
      </c>
      <c r="Y22" s="273">
        <f t="shared" si="3"/>
        <v>0</v>
      </c>
      <c r="Z22" s="274">
        <f t="shared" si="4"/>
        <v>400</v>
      </c>
      <c r="AA22" s="274">
        <f t="shared" si="5"/>
        <v>400</v>
      </c>
      <c r="AB22" s="275"/>
    </row>
    <row r="23" spans="1:28" s="267" customFormat="1" ht="30" customHeight="1">
      <c r="A23" s="272" t="s">
        <v>343</v>
      </c>
      <c r="B23" s="276"/>
      <c r="C23" s="276"/>
      <c r="D23" s="277"/>
      <c r="E23" s="277"/>
      <c r="F23" s="276">
        <v>4500</v>
      </c>
      <c r="G23" s="276">
        <v>4500</v>
      </c>
      <c r="H23" s="273"/>
      <c r="I23" s="273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3">
        <f t="shared" si="0"/>
        <v>4500</v>
      </c>
      <c r="W23" s="273">
        <f t="shared" si="1"/>
        <v>4500</v>
      </c>
      <c r="X23" s="273">
        <f t="shared" si="2"/>
        <v>0</v>
      </c>
      <c r="Y23" s="273">
        <f t="shared" si="3"/>
        <v>0</v>
      </c>
      <c r="Z23" s="274">
        <f t="shared" si="4"/>
        <v>4500</v>
      </c>
      <c r="AA23" s="274">
        <f t="shared" si="5"/>
        <v>4500</v>
      </c>
      <c r="AB23" s="275"/>
    </row>
    <row r="24" spans="1:28" s="267" customFormat="1" ht="40.5" customHeight="1">
      <c r="A24" s="272" t="s">
        <v>345</v>
      </c>
      <c r="B24" s="273"/>
      <c r="C24" s="273"/>
      <c r="D24" s="277"/>
      <c r="E24" s="277"/>
      <c r="F24" s="277"/>
      <c r="G24" s="277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3">
        <v>100000</v>
      </c>
      <c r="U24" s="273">
        <v>100000</v>
      </c>
      <c r="V24" s="273">
        <f t="shared" si="0"/>
        <v>100000</v>
      </c>
      <c r="W24" s="273">
        <f t="shared" si="1"/>
        <v>100000</v>
      </c>
      <c r="X24" s="273">
        <f t="shared" si="2"/>
        <v>0</v>
      </c>
      <c r="Y24" s="273">
        <f t="shared" si="3"/>
        <v>0</v>
      </c>
      <c r="Z24" s="274">
        <f t="shared" si="4"/>
        <v>100000</v>
      </c>
      <c r="AA24" s="274">
        <f t="shared" si="5"/>
        <v>100000</v>
      </c>
      <c r="AB24" s="275"/>
    </row>
    <row r="25" spans="1:28" s="267" customFormat="1" ht="40.5" customHeight="1">
      <c r="A25" s="278" t="s">
        <v>404</v>
      </c>
      <c r="B25" s="279"/>
      <c r="C25" s="279">
        <v>200</v>
      </c>
      <c r="D25" s="280"/>
      <c r="E25" s="280">
        <v>54</v>
      </c>
      <c r="F25" s="280"/>
      <c r="G25" s="280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79"/>
      <c r="U25" s="279"/>
      <c r="V25" s="279"/>
      <c r="W25" s="273">
        <f t="shared" si="1"/>
        <v>200</v>
      </c>
      <c r="X25" s="279"/>
      <c r="Y25" s="273">
        <f t="shared" si="3"/>
        <v>54</v>
      </c>
      <c r="Z25" s="274">
        <f t="shared" si="4"/>
        <v>0</v>
      </c>
      <c r="AA25" s="274">
        <f t="shared" si="5"/>
        <v>254</v>
      </c>
      <c r="AB25" s="275"/>
    </row>
    <row r="26" spans="1:28" s="267" customFormat="1" ht="30" customHeight="1" thickBot="1">
      <c r="A26" s="278" t="s">
        <v>423</v>
      </c>
      <c r="B26" s="279"/>
      <c r="C26" s="279">
        <v>39214</v>
      </c>
      <c r="D26" s="280"/>
      <c r="E26" s="280"/>
      <c r="F26" s="280"/>
      <c r="G26" s="280"/>
      <c r="H26" s="281"/>
      <c r="I26" s="281"/>
      <c r="J26" s="281"/>
      <c r="K26" s="281"/>
      <c r="L26" s="281"/>
      <c r="M26" s="281"/>
      <c r="N26" s="281"/>
      <c r="O26" s="281"/>
      <c r="P26" s="281">
        <v>7835</v>
      </c>
      <c r="Q26" s="281">
        <v>53609</v>
      </c>
      <c r="R26" s="281">
        <v>95318</v>
      </c>
      <c r="S26" s="281">
        <v>95318</v>
      </c>
      <c r="T26" s="281"/>
      <c r="U26" s="281"/>
      <c r="V26" s="279">
        <f t="shared" si="0"/>
        <v>7835</v>
      </c>
      <c r="W26" s="273">
        <f>SUM(C26,G26,I26,M26,Q26,U26)</f>
        <v>92823</v>
      </c>
      <c r="X26" s="279">
        <f t="shared" si="2"/>
        <v>95318</v>
      </c>
      <c r="Y26" s="273">
        <f t="shared" si="3"/>
        <v>95318</v>
      </c>
      <c r="Z26" s="274">
        <f t="shared" si="4"/>
        <v>103153</v>
      </c>
      <c r="AA26" s="274">
        <f t="shared" si="5"/>
        <v>188141</v>
      </c>
      <c r="AB26" s="275"/>
    </row>
    <row r="27" spans="1:28" s="285" customFormat="1" ht="30" customHeight="1" thickBot="1">
      <c r="A27" s="270" t="s">
        <v>349</v>
      </c>
      <c r="B27" s="283">
        <f aca="true" t="shared" si="6" ref="B27:AA27">SUM(B14:B26)</f>
        <v>1613609</v>
      </c>
      <c r="C27" s="283">
        <f t="shared" si="6"/>
        <v>1723628</v>
      </c>
      <c r="D27" s="283">
        <f t="shared" si="6"/>
        <v>0</v>
      </c>
      <c r="E27" s="283">
        <f t="shared" si="6"/>
        <v>54</v>
      </c>
      <c r="F27" s="283">
        <f t="shared" si="6"/>
        <v>581900</v>
      </c>
      <c r="G27" s="283">
        <f t="shared" si="6"/>
        <v>588900</v>
      </c>
      <c r="H27" s="283">
        <f t="shared" si="6"/>
        <v>9700</v>
      </c>
      <c r="I27" s="283">
        <f t="shared" si="6"/>
        <v>2700</v>
      </c>
      <c r="J27" s="283">
        <f t="shared" si="6"/>
        <v>0</v>
      </c>
      <c r="K27" s="283">
        <f t="shared" si="6"/>
        <v>0</v>
      </c>
      <c r="L27" s="283">
        <f t="shared" si="6"/>
        <v>0</v>
      </c>
      <c r="M27" s="283">
        <f t="shared" si="6"/>
        <v>0</v>
      </c>
      <c r="N27" s="283">
        <f t="shared" si="6"/>
        <v>0</v>
      </c>
      <c r="O27" s="283">
        <f t="shared" si="6"/>
        <v>0</v>
      </c>
      <c r="P27" s="283">
        <f t="shared" si="6"/>
        <v>7835</v>
      </c>
      <c r="Q27" s="283">
        <f t="shared" si="6"/>
        <v>53609</v>
      </c>
      <c r="R27" s="283">
        <f t="shared" si="6"/>
        <v>95318</v>
      </c>
      <c r="S27" s="283">
        <f t="shared" si="6"/>
        <v>95318</v>
      </c>
      <c r="T27" s="283">
        <f t="shared" si="6"/>
        <v>100000</v>
      </c>
      <c r="U27" s="283">
        <f t="shared" si="6"/>
        <v>100000</v>
      </c>
      <c r="V27" s="283">
        <f t="shared" si="6"/>
        <v>2313044</v>
      </c>
      <c r="W27" s="283">
        <f t="shared" si="6"/>
        <v>2468837</v>
      </c>
      <c r="X27" s="283">
        <f t="shared" si="6"/>
        <v>95318</v>
      </c>
      <c r="Y27" s="283">
        <f t="shared" si="6"/>
        <v>95372</v>
      </c>
      <c r="Z27" s="283">
        <f t="shared" si="6"/>
        <v>2408362</v>
      </c>
      <c r="AA27" s="283">
        <f t="shared" si="6"/>
        <v>2564209</v>
      </c>
      <c r="AB27" s="284"/>
    </row>
    <row r="28" spans="1:28" s="267" customFormat="1" ht="30" customHeight="1">
      <c r="A28" s="286" t="s">
        <v>351</v>
      </c>
      <c r="B28" s="287"/>
      <c r="C28" s="287"/>
      <c r="D28" s="288"/>
      <c r="E28" s="288"/>
      <c r="F28" s="288"/>
      <c r="G28" s="288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7">
        <f aca="true" t="shared" si="7" ref="V28:V55">SUM(B28+F28+H28+L28+P28+T28)</f>
        <v>0</v>
      </c>
      <c r="W28" s="287"/>
      <c r="X28" s="287">
        <f t="shared" si="2"/>
        <v>0</v>
      </c>
      <c r="Y28" s="287"/>
      <c r="Z28" s="290">
        <f>SUM(B28:T28)</f>
        <v>0</v>
      </c>
      <c r="AA28" s="325"/>
      <c r="AB28" s="275"/>
    </row>
    <row r="29" spans="1:28" s="267" customFormat="1" ht="30" customHeight="1">
      <c r="A29" s="272" t="s">
        <v>146</v>
      </c>
      <c r="B29" s="276"/>
      <c r="C29" s="276"/>
      <c r="D29" s="277"/>
      <c r="E29" s="277"/>
      <c r="F29" s="276"/>
      <c r="G29" s="276"/>
      <c r="H29" s="273">
        <f>35000+20779</f>
        <v>55779</v>
      </c>
      <c r="I29" s="471">
        <v>39218</v>
      </c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3">
        <f t="shared" si="7"/>
        <v>55779</v>
      </c>
      <c r="W29" s="273">
        <f>SUM(C29,G29,I29,M29,U29)</f>
        <v>39218</v>
      </c>
      <c r="X29" s="273">
        <f t="shared" si="2"/>
        <v>0</v>
      </c>
      <c r="Y29" s="273">
        <f>SUM(E29,K29,O29,S29)</f>
        <v>0</v>
      </c>
      <c r="Z29" s="274">
        <f>SUM(V29,X29)</f>
        <v>55779</v>
      </c>
      <c r="AA29" s="274">
        <f>SUM(W29,Y29)</f>
        <v>39218</v>
      </c>
      <c r="AB29" s="275"/>
    </row>
    <row r="30" spans="1:28" s="267" customFormat="1" ht="30" customHeight="1">
      <c r="A30" s="272" t="s">
        <v>17</v>
      </c>
      <c r="B30" s="276"/>
      <c r="C30" s="276"/>
      <c r="D30" s="277"/>
      <c r="E30" s="277"/>
      <c r="F30" s="276"/>
      <c r="G30" s="276"/>
      <c r="H30" s="273">
        <v>1800</v>
      </c>
      <c r="I30" s="273">
        <v>1800</v>
      </c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3">
        <f t="shared" si="7"/>
        <v>1800</v>
      </c>
      <c r="W30" s="273">
        <f aca="true" t="shared" si="8" ref="W30:W54">SUM(C30,G30,I30,M30,U30)</f>
        <v>1800</v>
      </c>
      <c r="X30" s="273">
        <f t="shared" si="2"/>
        <v>0</v>
      </c>
      <c r="Y30" s="273">
        <f aca="true" t="shared" si="9" ref="Y30:Y55">SUM(E30,K30,O30,S30)</f>
        <v>0</v>
      </c>
      <c r="Z30" s="274">
        <f aca="true" t="shared" si="10" ref="Z30:Z55">SUM(V30,X30)</f>
        <v>1800</v>
      </c>
      <c r="AA30" s="274">
        <f aca="true" t="shared" si="11" ref="AA30:AA55">SUM(W30,Y30)</f>
        <v>1800</v>
      </c>
      <c r="AB30" s="275"/>
    </row>
    <row r="31" spans="1:28" s="267" customFormat="1" ht="30" customHeight="1">
      <c r="A31" s="272" t="s">
        <v>147</v>
      </c>
      <c r="B31" s="276"/>
      <c r="C31" s="276"/>
      <c r="D31" s="277"/>
      <c r="E31" s="277"/>
      <c r="F31" s="276"/>
      <c r="G31" s="276"/>
      <c r="H31" s="273">
        <v>151544</v>
      </c>
      <c r="I31" s="273">
        <v>130846</v>
      </c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3">
        <f t="shared" si="7"/>
        <v>151544</v>
      </c>
      <c r="W31" s="273">
        <f t="shared" si="8"/>
        <v>130846</v>
      </c>
      <c r="X31" s="273">
        <f t="shared" si="2"/>
        <v>0</v>
      </c>
      <c r="Y31" s="273">
        <f t="shared" si="9"/>
        <v>0</v>
      </c>
      <c r="Z31" s="274">
        <f t="shared" si="10"/>
        <v>151544</v>
      </c>
      <c r="AA31" s="274">
        <f t="shared" si="11"/>
        <v>130846</v>
      </c>
      <c r="AB31" s="275"/>
    </row>
    <row r="32" spans="1:28" s="267" customFormat="1" ht="30" customHeight="1">
      <c r="A32" s="272" t="s">
        <v>148</v>
      </c>
      <c r="B32" s="276"/>
      <c r="C32" s="276"/>
      <c r="D32" s="277"/>
      <c r="E32" s="277"/>
      <c r="F32" s="276"/>
      <c r="G32" s="276"/>
      <c r="H32" s="273">
        <v>18000</v>
      </c>
      <c r="I32" s="273">
        <v>18000</v>
      </c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3">
        <f t="shared" si="7"/>
        <v>18000</v>
      </c>
      <c r="W32" s="273">
        <f t="shared" si="8"/>
        <v>18000</v>
      </c>
      <c r="X32" s="273">
        <f t="shared" si="2"/>
        <v>0</v>
      </c>
      <c r="Y32" s="273">
        <f t="shared" si="9"/>
        <v>0</v>
      </c>
      <c r="Z32" s="274">
        <f t="shared" si="10"/>
        <v>18000</v>
      </c>
      <c r="AA32" s="274">
        <f t="shared" si="11"/>
        <v>18000</v>
      </c>
      <c r="AB32" s="275"/>
    </row>
    <row r="33" spans="1:28" s="267" customFormat="1" ht="30" customHeight="1">
      <c r="A33" s="272" t="s">
        <v>143</v>
      </c>
      <c r="B33" s="276"/>
      <c r="C33" s="276"/>
      <c r="D33" s="277"/>
      <c r="E33" s="277"/>
      <c r="F33" s="276"/>
      <c r="G33" s="276"/>
      <c r="H33" s="273">
        <v>3810</v>
      </c>
      <c r="I33" s="273">
        <v>3810</v>
      </c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3">
        <f t="shared" si="7"/>
        <v>3810</v>
      </c>
      <c r="W33" s="273">
        <f t="shared" si="8"/>
        <v>3810</v>
      </c>
      <c r="X33" s="273">
        <f t="shared" si="2"/>
        <v>0</v>
      </c>
      <c r="Y33" s="273">
        <f t="shared" si="9"/>
        <v>0</v>
      </c>
      <c r="Z33" s="274">
        <f t="shared" si="10"/>
        <v>3810</v>
      </c>
      <c r="AA33" s="274">
        <f t="shared" si="11"/>
        <v>3810</v>
      </c>
      <c r="AB33" s="275"/>
    </row>
    <row r="34" spans="1:28" s="267" customFormat="1" ht="30" customHeight="1">
      <c r="A34" s="272" t="s">
        <v>144</v>
      </c>
      <c r="B34" s="276"/>
      <c r="C34" s="276"/>
      <c r="D34" s="277"/>
      <c r="E34" s="277"/>
      <c r="F34" s="276"/>
      <c r="G34" s="276"/>
      <c r="H34" s="273">
        <v>20000</v>
      </c>
      <c r="I34" s="273">
        <v>0</v>
      </c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3">
        <f t="shared" si="7"/>
        <v>20000</v>
      </c>
      <c r="W34" s="273">
        <f t="shared" si="8"/>
        <v>0</v>
      </c>
      <c r="X34" s="273">
        <f t="shared" si="2"/>
        <v>0</v>
      </c>
      <c r="Y34" s="273">
        <f t="shared" si="9"/>
        <v>0</v>
      </c>
      <c r="Z34" s="274">
        <f t="shared" si="10"/>
        <v>20000</v>
      </c>
      <c r="AA34" s="274">
        <f t="shared" si="11"/>
        <v>0</v>
      </c>
      <c r="AB34" s="275"/>
    </row>
    <row r="35" spans="1:28" s="267" customFormat="1" ht="30" customHeight="1">
      <c r="A35" s="272" t="s">
        <v>145</v>
      </c>
      <c r="B35" s="276"/>
      <c r="C35" s="276"/>
      <c r="D35" s="277"/>
      <c r="E35" s="277"/>
      <c r="F35" s="276"/>
      <c r="G35" s="276"/>
      <c r="H35" s="273">
        <v>1219</v>
      </c>
      <c r="I35" s="273">
        <v>2235</v>
      </c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3">
        <f t="shared" si="7"/>
        <v>1219</v>
      </c>
      <c r="W35" s="273">
        <f t="shared" si="8"/>
        <v>2235</v>
      </c>
      <c r="X35" s="273">
        <f t="shared" si="2"/>
        <v>0</v>
      </c>
      <c r="Y35" s="273">
        <f t="shared" si="9"/>
        <v>0</v>
      </c>
      <c r="Z35" s="274">
        <f t="shared" si="10"/>
        <v>1219</v>
      </c>
      <c r="AA35" s="274">
        <f t="shared" si="11"/>
        <v>2235</v>
      </c>
      <c r="AB35" s="275"/>
    </row>
    <row r="36" spans="1:28" s="267" customFormat="1" ht="30" customHeight="1">
      <c r="A36" s="272" t="s">
        <v>142</v>
      </c>
      <c r="B36" s="276"/>
      <c r="C36" s="276"/>
      <c r="D36" s="277"/>
      <c r="E36" s="277"/>
      <c r="F36" s="276"/>
      <c r="G36" s="276"/>
      <c r="H36" s="273">
        <v>500</v>
      </c>
      <c r="I36" s="273">
        <v>500</v>
      </c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3">
        <f t="shared" si="7"/>
        <v>500</v>
      </c>
      <c r="W36" s="273">
        <f t="shared" si="8"/>
        <v>500</v>
      </c>
      <c r="X36" s="273">
        <f t="shared" si="2"/>
        <v>0</v>
      </c>
      <c r="Y36" s="273">
        <f t="shared" si="9"/>
        <v>0</v>
      </c>
      <c r="Z36" s="274">
        <f t="shared" si="10"/>
        <v>500</v>
      </c>
      <c r="AA36" s="274">
        <f t="shared" si="11"/>
        <v>500</v>
      </c>
      <c r="AB36" s="275"/>
    </row>
    <row r="37" spans="1:28" s="267" customFormat="1" ht="40.5" customHeight="1">
      <c r="A37" s="272" t="s">
        <v>449</v>
      </c>
      <c r="B37" s="276"/>
      <c r="C37" s="276"/>
      <c r="D37" s="277"/>
      <c r="E37" s="277"/>
      <c r="F37" s="276"/>
      <c r="G37" s="276"/>
      <c r="H37" s="273"/>
      <c r="I37" s="273"/>
      <c r="J37" s="276">
        <v>46545</v>
      </c>
      <c r="K37" s="276">
        <v>1083</v>
      </c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3">
        <f t="shared" si="7"/>
        <v>0</v>
      </c>
      <c r="W37" s="273">
        <f t="shared" si="8"/>
        <v>0</v>
      </c>
      <c r="X37" s="273">
        <f t="shared" si="2"/>
        <v>46545</v>
      </c>
      <c r="Y37" s="273">
        <f t="shared" si="9"/>
        <v>1083</v>
      </c>
      <c r="Z37" s="274">
        <f t="shared" si="10"/>
        <v>46545</v>
      </c>
      <c r="AA37" s="274">
        <f t="shared" si="11"/>
        <v>1083</v>
      </c>
      <c r="AB37" s="275"/>
    </row>
    <row r="38" spans="1:28" s="267" customFormat="1" ht="40.5" customHeight="1">
      <c r="A38" s="272" t="s">
        <v>402</v>
      </c>
      <c r="B38" s="276"/>
      <c r="C38" s="276"/>
      <c r="D38" s="277"/>
      <c r="E38" s="277"/>
      <c r="F38" s="276"/>
      <c r="G38" s="276"/>
      <c r="H38" s="273"/>
      <c r="I38" s="273"/>
      <c r="J38" s="276"/>
      <c r="K38" s="276">
        <v>0</v>
      </c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3"/>
      <c r="W38" s="273">
        <f t="shared" si="8"/>
        <v>0</v>
      </c>
      <c r="X38" s="273"/>
      <c r="Y38" s="273">
        <f t="shared" si="9"/>
        <v>0</v>
      </c>
      <c r="Z38" s="274">
        <f t="shared" si="10"/>
        <v>0</v>
      </c>
      <c r="AA38" s="274">
        <f t="shared" si="11"/>
        <v>0</v>
      </c>
      <c r="AB38" s="275"/>
    </row>
    <row r="39" spans="1:28" s="267" customFormat="1" ht="70.5" customHeight="1">
      <c r="A39" s="291" t="s">
        <v>334</v>
      </c>
      <c r="B39" s="273"/>
      <c r="C39" s="273"/>
      <c r="D39" s="273">
        <v>66106</v>
      </c>
      <c r="E39" s="273">
        <v>66106</v>
      </c>
      <c r="F39" s="277"/>
      <c r="G39" s="277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3">
        <f t="shared" si="7"/>
        <v>0</v>
      </c>
      <c r="W39" s="273">
        <f t="shared" si="8"/>
        <v>0</v>
      </c>
      <c r="X39" s="273">
        <f t="shared" si="2"/>
        <v>66106</v>
      </c>
      <c r="Y39" s="273">
        <f t="shared" si="9"/>
        <v>66106</v>
      </c>
      <c r="Z39" s="274">
        <f t="shared" si="10"/>
        <v>66106</v>
      </c>
      <c r="AA39" s="274">
        <f t="shared" si="11"/>
        <v>66106</v>
      </c>
      <c r="AB39" s="275"/>
    </row>
    <row r="40" spans="1:28" s="267" customFormat="1" ht="55.5" customHeight="1">
      <c r="A40" s="291" t="s">
        <v>335</v>
      </c>
      <c r="B40" s="273"/>
      <c r="C40" s="273"/>
      <c r="D40" s="273">
        <v>5347</v>
      </c>
      <c r="E40" s="273">
        <v>5347</v>
      </c>
      <c r="F40" s="277"/>
      <c r="G40" s="277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3">
        <f t="shared" si="7"/>
        <v>0</v>
      </c>
      <c r="W40" s="273">
        <f t="shared" si="8"/>
        <v>0</v>
      </c>
      <c r="X40" s="273">
        <f t="shared" si="2"/>
        <v>5347</v>
      </c>
      <c r="Y40" s="273">
        <f t="shared" si="9"/>
        <v>5347</v>
      </c>
      <c r="Z40" s="274">
        <f t="shared" si="10"/>
        <v>5347</v>
      </c>
      <c r="AA40" s="274">
        <f t="shared" si="11"/>
        <v>5347</v>
      </c>
      <c r="AB40" s="275"/>
    </row>
    <row r="41" spans="1:28" s="267" customFormat="1" ht="66" customHeight="1">
      <c r="A41" s="291" t="s">
        <v>336</v>
      </c>
      <c r="B41" s="273"/>
      <c r="C41" s="273"/>
      <c r="D41" s="273">
        <v>97279</v>
      </c>
      <c r="E41" s="273">
        <v>97279</v>
      </c>
      <c r="F41" s="277"/>
      <c r="G41" s="277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3">
        <f t="shared" si="7"/>
        <v>0</v>
      </c>
      <c r="W41" s="273">
        <f t="shared" si="8"/>
        <v>0</v>
      </c>
      <c r="X41" s="273">
        <f t="shared" si="2"/>
        <v>97279</v>
      </c>
      <c r="Y41" s="273">
        <f t="shared" si="9"/>
        <v>97279</v>
      </c>
      <c r="Z41" s="274">
        <f t="shared" si="10"/>
        <v>97279</v>
      </c>
      <c r="AA41" s="274">
        <f t="shared" si="11"/>
        <v>97279</v>
      </c>
      <c r="AB41" s="275"/>
    </row>
    <row r="42" spans="1:28" s="267" customFormat="1" ht="55.5" customHeight="1">
      <c r="A42" s="291" t="s">
        <v>337</v>
      </c>
      <c r="B42" s="273"/>
      <c r="C42" s="273"/>
      <c r="D42" s="273">
        <v>131702</v>
      </c>
      <c r="E42" s="273">
        <v>136386</v>
      </c>
      <c r="F42" s="277"/>
      <c r="G42" s="277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3">
        <f t="shared" si="7"/>
        <v>0</v>
      </c>
      <c r="W42" s="273">
        <f t="shared" si="8"/>
        <v>0</v>
      </c>
      <c r="X42" s="273">
        <f t="shared" si="2"/>
        <v>131702</v>
      </c>
      <c r="Y42" s="273">
        <f t="shared" si="9"/>
        <v>136386</v>
      </c>
      <c r="Z42" s="274">
        <f t="shared" si="10"/>
        <v>131702</v>
      </c>
      <c r="AA42" s="274">
        <f t="shared" si="11"/>
        <v>136386</v>
      </c>
      <c r="AB42" s="275"/>
    </row>
    <row r="43" spans="1:28" s="267" customFormat="1" ht="64.5" customHeight="1">
      <c r="A43" s="291" t="s">
        <v>338</v>
      </c>
      <c r="B43" s="273"/>
      <c r="C43" s="273"/>
      <c r="D43" s="273">
        <v>339180</v>
      </c>
      <c r="E43" s="273">
        <v>390432</v>
      </c>
      <c r="F43" s="277"/>
      <c r="G43" s="277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3">
        <f t="shared" si="7"/>
        <v>0</v>
      </c>
      <c r="W43" s="273">
        <f t="shared" si="8"/>
        <v>0</v>
      </c>
      <c r="X43" s="273">
        <f t="shared" si="2"/>
        <v>339180</v>
      </c>
      <c r="Y43" s="273">
        <f t="shared" si="9"/>
        <v>390432</v>
      </c>
      <c r="Z43" s="274">
        <f t="shared" si="10"/>
        <v>339180</v>
      </c>
      <c r="AA43" s="274">
        <f t="shared" si="11"/>
        <v>390432</v>
      </c>
      <c r="AB43" s="275"/>
    </row>
    <row r="44" spans="1:28" s="267" customFormat="1" ht="67.5" customHeight="1">
      <c r="A44" s="291" t="s">
        <v>327</v>
      </c>
      <c r="B44" s="273"/>
      <c r="C44" s="273"/>
      <c r="D44" s="273">
        <v>49998</v>
      </c>
      <c r="E44" s="273">
        <v>49998</v>
      </c>
      <c r="F44" s="277"/>
      <c r="G44" s="277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3">
        <f t="shared" si="7"/>
        <v>0</v>
      </c>
      <c r="W44" s="273">
        <f t="shared" si="8"/>
        <v>0</v>
      </c>
      <c r="X44" s="273">
        <f t="shared" si="2"/>
        <v>49998</v>
      </c>
      <c r="Y44" s="273">
        <f t="shared" si="9"/>
        <v>49998</v>
      </c>
      <c r="Z44" s="274">
        <f t="shared" si="10"/>
        <v>49998</v>
      </c>
      <c r="AA44" s="274">
        <f t="shared" si="11"/>
        <v>49998</v>
      </c>
      <c r="AB44" s="275"/>
    </row>
    <row r="45" spans="1:28" s="267" customFormat="1" ht="67.5" customHeight="1">
      <c r="A45" s="437" t="s">
        <v>403</v>
      </c>
      <c r="B45" s="279"/>
      <c r="C45" s="279"/>
      <c r="D45" s="279"/>
      <c r="E45" s="279">
        <v>1393</v>
      </c>
      <c r="F45" s="280"/>
      <c r="G45" s="280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79"/>
      <c r="W45" s="279">
        <f t="shared" si="8"/>
        <v>0</v>
      </c>
      <c r="X45" s="279"/>
      <c r="Y45" s="279">
        <f t="shared" si="9"/>
        <v>1393</v>
      </c>
      <c r="Z45" s="282">
        <f t="shared" si="10"/>
        <v>0</v>
      </c>
      <c r="AA45" s="282">
        <f t="shared" si="11"/>
        <v>1393</v>
      </c>
      <c r="AB45" s="275"/>
    </row>
    <row r="46" spans="1:28" s="267" customFormat="1" ht="67.5" customHeight="1">
      <c r="A46" s="291" t="s">
        <v>425</v>
      </c>
      <c r="B46" s="273"/>
      <c r="C46" s="273"/>
      <c r="D46" s="273"/>
      <c r="E46" s="273">
        <v>1500</v>
      </c>
      <c r="F46" s="277"/>
      <c r="G46" s="277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3"/>
      <c r="W46" s="279">
        <f t="shared" si="8"/>
        <v>0</v>
      </c>
      <c r="X46" s="273"/>
      <c r="Y46" s="273">
        <f t="shared" si="9"/>
        <v>1500</v>
      </c>
      <c r="Z46" s="274"/>
      <c r="AA46" s="282">
        <f t="shared" si="11"/>
        <v>1500</v>
      </c>
      <c r="AB46" s="275"/>
    </row>
    <row r="47" spans="1:28" s="267" customFormat="1" ht="67.5" customHeight="1">
      <c r="A47" s="291" t="s">
        <v>426</v>
      </c>
      <c r="B47" s="273"/>
      <c r="C47" s="273"/>
      <c r="D47" s="273"/>
      <c r="E47" s="273">
        <v>9747</v>
      </c>
      <c r="F47" s="277"/>
      <c r="G47" s="277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3"/>
      <c r="W47" s="279">
        <f t="shared" si="8"/>
        <v>0</v>
      </c>
      <c r="X47" s="273"/>
      <c r="Y47" s="273">
        <f t="shared" si="9"/>
        <v>9747</v>
      </c>
      <c r="Z47" s="274"/>
      <c r="AA47" s="282">
        <f t="shared" si="11"/>
        <v>9747</v>
      </c>
      <c r="AB47" s="275"/>
    </row>
    <row r="48" spans="1:28" s="267" customFormat="1" ht="57" customHeight="1">
      <c r="A48" s="437" t="s">
        <v>427</v>
      </c>
      <c r="B48" s="279"/>
      <c r="C48" s="279"/>
      <c r="D48" s="279"/>
      <c r="E48" s="279">
        <v>21392</v>
      </c>
      <c r="F48" s="280"/>
      <c r="G48" s="280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79"/>
      <c r="W48" s="279">
        <f t="shared" si="8"/>
        <v>0</v>
      </c>
      <c r="X48" s="279"/>
      <c r="Y48" s="279">
        <f t="shared" si="9"/>
        <v>21392</v>
      </c>
      <c r="Z48" s="282"/>
      <c r="AA48" s="282">
        <f t="shared" si="11"/>
        <v>21392</v>
      </c>
      <c r="AB48" s="275"/>
    </row>
    <row r="49" spans="1:28" s="267" customFormat="1" ht="52.5" customHeight="1">
      <c r="A49" s="437" t="s">
        <v>438</v>
      </c>
      <c r="B49" s="279"/>
      <c r="C49" s="279">
        <v>2500</v>
      </c>
      <c r="D49" s="279"/>
      <c r="E49" s="279"/>
      <c r="F49" s="280"/>
      <c r="G49" s="280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79"/>
      <c r="W49" s="279">
        <f t="shared" si="8"/>
        <v>2500</v>
      </c>
      <c r="X49" s="279"/>
      <c r="Y49" s="279">
        <f t="shared" si="9"/>
        <v>0</v>
      </c>
      <c r="Z49" s="282"/>
      <c r="AA49" s="282">
        <f t="shared" si="11"/>
        <v>2500</v>
      </c>
      <c r="AB49" s="275"/>
    </row>
    <row r="50" spans="1:28" s="267" customFormat="1" ht="43.5" customHeight="1">
      <c r="A50" s="437" t="s">
        <v>450</v>
      </c>
      <c r="B50" s="279"/>
      <c r="C50" s="279"/>
      <c r="D50" s="279"/>
      <c r="E50" s="279"/>
      <c r="F50" s="280"/>
      <c r="G50" s="280"/>
      <c r="H50" s="281"/>
      <c r="I50" s="281"/>
      <c r="J50" s="281"/>
      <c r="K50" s="281">
        <v>9000</v>
      </c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79"/>
      <c r="W50" s="279"/>
      <c r="X50" s="279"/>
      <c r="Y50" s="279">
        <f t="shared" si="9"/>
        <v>9000</v>
      </c>
      <c r="Z50" s="282"/>
      <c r="AA50" s="282">
        <f t="shared" si="11"/>
        <v>9000</v>
      </c>
      <c r="AB50" s="275"/>
    </row>
    <row r="51" spans="1:28" s="267" customFormat="1" ht="67.5" customHeight="1">
      <c r="A51" s="437" t="s">
        <v>451</v>
      </c>
      <c r="B51" s="279"/>
      <c r="C51" s="279"/>
      <c r="D51" s="279"/>
      <c r="E51" s="279">
        <v>18000</v>
      </c>
      <c r="F51" s="280"/>
      <c r="G51" s="280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79"/>
      <c r="W51" s="279"/>
      <c r="X51" s="279"/>
      <c r="Y51" s="279">
        <f t="shared" si="9"/>
        <v>18000</v>
      </c>
      <c r="Z51" s="282"/>
      <c r="AA51" s="282">
        <f t="shared" si="11"/>
        <v>18000</v>
      </c>
      <c r="AB51" s="275"/>
    </row>
    <row r="52" spans="1:28" s="267" customFormat="1" ht="78" customHeight="1">
      <c r="A52" s="437" t="s">
        <v>452</v>
      </c>
      <c r="B52" s="279"/>
      <c r="C52" s="279"/>
      <c r="D52" s="279"/>
      <c r="E52" s="279">
        <v>30000</v>
      </c>
      <c r="F52" s="280"/>
      <c r="G52" s="280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79"/>
      <c r="W52" s="279"/>
      <c r="X52" s="279"/>
      <c r="Y52" s="279">
        <f t="shared" si="9"/>
        <v>30000</v>
      </c>
      <c r="Z52" s="282"/>
      <c r="AA52" s="282">
        <f t="shared" si="11"/>
        <v>30000</v>
      </c>
      <c r="AB52" s="275"/>
    </row>
    <row r="53" spans="1:28" s="267" customFormat="1" ht="52.5" customHeight="1">
      <c r="A53" s="437" t="s">
        <v>453</v>
      </c>
      <c r="B53" s="279"/>
      <c r="C53" s="279">
        <v>1000</v>
      </c>
      <c r="D53" s="279"/>
      <c r="E53" s="279"/>
      <c r="F53" s="280"/>
      <c r="G53" s="280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79"/>
      <c r="W53" s="279">
        <f t="shared" si="8"/>
        <v>1000</v>
      </c>
      <c r="X53" s="279"/>
      <c r="Y53" s="279">
        <f t="shared" si="9"/>
        <v>0</v>
      </c>
      <c r="Z53" s="282"/>
      <c r="AA53" s="282">
        <f t="shared" si="11"/>
        <v>1000</v>
      </c>
      <c r="AB53" s="275"/>
    </row>
    <row r="54" spans="1:28" s="267" customFormat="1" ht="67.5" customHeight="1">
      <c r="A54" s="437" t="s">
        <v>439</v>
      </c>
      <c r="B54" s="279"/>
      <c r="C54" s="279">
        <v>50</v>
      </c>
      <c r="D54" s="279"/>
      <c r="E54" s="279"/>
      <c r="F54" s="280"/>
      <c r="G54" s="280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79"/>
      <c r="W54" s="279">
        <f t="shared" si="8"/>
        <v>50</v>
      </c>
      <c r="X54" s="279"/>
      <c r="Y54" s="279">
        <f t="shared" si="9"/>
        <v>0</v>
      </c>
      <c r="Z54" s="282"/>
      <c r="AA54" s="274">
        <f t="shared" si="11"/>
        <v>50</v>
      </c>
      <c r="AB54" s="275"/>
    </row>
    <row r="55" spans="1:28" s="267" customFormat="1" ht="30" customHeight="1" thickBot="1">
      <c r="A55" s="440" t="s">
        <v>346</v>
      </c>
      <c r="B55" s="399"/>
      <c r="C55" s="399"/>
      <c r="D55" s="400"/>
      <c r="E55" s="400"/>
      <c r="F55" s="400"/>
      <c r="G55" s="400"/>
      <c r="H55" s="401"/>
      <c r="I55" s="401"/>
      <c r="J55" s="401"/>
      <c r="K55" s="401"/>
      <c r="L55" s="401"/>
      <c r="M55" s="401"/>
      <c r="N55" s="401"/>
      <c r="O55" s="401"/>
      <c r="P55" s="401">
        <v>1602</v>
      </c>
      <c r="Q55" s="401">
        <v>22574</v>
      </c>
      <c r="R55" s="401">
        <v>162214</v>
      </c>
      <c r="S55" s="401">
        <v>203239</v>
      </c>
      <c r="T55" s="401"/>
      <c r="U55" s="401"/>
      <c r="V55" s="399">
        <f t="shared" si="7"/>
        <v>1602</v>
      </c>
      <c r="W55" s="399">
        <f>SUM(C55,G55,I55,M55,Q55,U55)</f>
        <v>22574</v>
      </c>
      <c r="X55" s="399">
        <f t="shared" si="2"/>
        <v>162214</v>
      </c>
      <c r="Y55" s="399">
        <f t="shared" si="9"/>
        <v>203239</v>
      </c>
      <c r="Z55" s="439">
        <f t="shared" si="10"/>
        <v>163816</v>
      </c>
      <c r="AA55" s="438">
        <f t="shared" si="11"/>
        <v>225813</v>
      </c>
      <c r="AB55" s="275"/>
    </row>
    <row r="56" spans="1:27" s="285" customFormat="1" ht="30" customHeight="1" thickBot="1">
      <c r="A56" s="286" t="s">
        <v>350</v>
      </c>
      <c r="B56" s="283">
        <f>SUM(B29:B55)</f>
        <v>0</v>
      </c>
      <c r="C56" s="283">
        <f>SUM(C29:C55)</f>
        <v>3550</v>
      </c>
      <c r="D56" s="283">
        <f aca="true" t="shared" si="12" ref="D56:Z56">SUM(D29:D55)</f>
        <v>689612</v>
      </c>
      <c r="E56" s="283">
        <f>SUM(E29:E55)</f>
        <v>827580</v>
      </c>
      <c r="F56" s="283">
        <f t="shared" si="12"/>
        <v>0</v>
      </c>
      <c r="G56" s="283">
        <f>SUM(G29:G55)</f>
        <v>0</v>
      </c>
      <c r="H56" s="283">
        <f t="shared" si="12"/>
        <v>252652</v>
      </c>
      <c r="I56" s="283">
        <f>SUM(I29:I55)</f>
        <v>196409</v>
      </c>
      <c r="J56" s="283">
        <f t="shared" si="12"/>
        <v>46545</v>
      </c>
      <c r="K56" s="283">
        <f>SUM(K29:K55)</f>
        <v>10083</v>
      </c>
      <c r="L56" s="283">
        <f t="shared" si="12"/>
        <v>0</v>
      </c>
      <c r="M56" s="283">
        <f>SUM(M29:M55)</f>
        <v>0</v>
      </c>
      <c r="N56" s="283">
        <f t="shared" si="12"/>
        <v>0</v>
      </c>
      <c r="O56" s="283">
        <f>SUM(O29:O55)</f>
        <v>0</v>
      </c>
      <c r="P56" s="283">
        <f t="shared" si="12"/>
        <v>1602</v>
      </c>
      <c r="Q56" s="283">
        <f>SUM(Q29:Q55)</f>
        <v>22574</v>
      </c>
      <c r="R56" s="283">
        <f t="shared" si="12"/>
        <v>162214</v>
      </c>
      <c r="S56" s="283">
        <f>SUM(S29:S55)</f>
        <v>203239</v>
      </c>
      <c r="T56" s="283">
        <f t="shared" si="12"/>
        <v>0</v>
      </c>
      <c r="U56" s="283">
        <f>SUM(U29:U55)</f>
        <v>0</v>
      </c>
      <c r="V56" s="283">
        <f t="shared" si="12"/>
        <v>254254</v>
      </c>
      <c r="W56" s="283">
        <f>SUM(W29:W55)</f>
        <v>222533</v>
      </c>
      <c r="X56" s="283">
        <f t="shared" si="12"/>
        <v>898371</v>
      </c>
      <c r="Y56" s="283">
        <f>SUM(Y29:Y55)</f>
        <v>1040902</v>
      </c>
      <c r="Z56" s="283">
        <f t="shared" si="12"/>
        <v>1152625</v>
      </c>
      <c r="AA56" s="283">
        <f>SUM(AA29:AA55)</f>
        <v>1263435</v>
      </c>
    </row>
    <row r="57" spans="1:27" s="285" customFormat="1" ht="36.75" customHeight="1" thickBot="1">
      <c r="A57" s="292" t="s">
        <v>52</v>
      </c>
      <c r="B57" s="283">
        <f>SUM(B27+B56)</f>
        <v>1613609</v>
      </c>
      <c r="C57" s="283">
        <f>SUM(C27+C56)</f>
        <v>1727178</v>
      </c>
      <c r="D57" s="283">
        <f aca="true" t="shared" si="13" ref="D57:Z57">SUM(D27+D56)</f>
        <v>689612</v>
      </c>
      <c r="E57" s="283">
        <f>SUM(E27+E56)</f>
        <v>827634</v>
      </c>
      <c r="F57" s="283">
        <f t="shared" si="13"/>
        <v>581900</v>
      </c>
      <c r="G57" s="283">
        <f>SUM(G27+G56)</f>
        <v>588900</v>
      </c>
      <c r="H57" s="283">
        <f t="shared" si="13"/>
        <v>262352</v>
      </c>
      <c r="I57" s="283">
        <f>SUM(I27+I56)</f>
        <v>199109</v>
      </c>
      <c r="J57" s="283">
        <f t="shared" si="13"/>
        <v>46545</v>
      </c>
      <c r="K57" s="283">
        <f>SUM(K27+K56)</f>
        <v>10083</v>
      </c>
      <c r="L57" s="283">
        <f t="shared" si="13"/>
        <v>0</v>
      </c>
      <c r="M57" s="283">
        <f>SUM(M27+M56)</f>
        <v>0</v>
      </c>
      <c r="N57" s="283">
        <f t="shared" si="13"/>
        <v>0</v>
      </c>
      <c r="O57" s="283">
        <f>SUM(O27+O56)</f>
        <v>0</v>
      </c>
      <c r="P57" s="283">
        <f t="shared" si="13"/>
        <v>9437</v>
      </c>
      <c r="Q57" s="283">
        <f>SUM(Q27+Q56)</f>
        <v>76183</v>
      </c>
      <c r="R57" s="283">
        <f t="shared" si="13"/>
        <v>257532</v>
      </c>
      <c r="S57" s="283">
        <f>SUM(S27+S56)</f>
        <v>298557</v>
      </c>
      <c r="T57" s="283">
        <f t="shared" si="13"/>
        <v>100000</v>
      </c>
      <c r="U57" s="283">
        <f>SUM(U27+U56)</f>
        <v>100000</v>
      </c>
      <c r="V57" s="283">
        <f t="shared" si="13"/>
        <v>2567298</v>
      </c>
      <c r="W57" s="283">
        <f>SUM(W27+W56)</f>
        <v>2691370</v>
      </c>
      <c r="X57" s="283">
        <f t="shared" si="13"/>
        <v>993689</v>
      </c>
      <c r="Y57" s="283">
        <f>SUM(Y27+Y56)</f>
        <v>1136274</v>
      </c>
      <c r="Z57" s="283">
        <f t="shared" si="13"/>
        <v>3560987</v>
      </c>
      <c r="AA57" s="283">
        <f>SUM(AA27+AA56)</f>
        <v>3827644</v>
      </c>
    </row>
    <row r="58" spans="2:3" s="225" customFormat="1" ht="16.5">
      <c r="B58" s="224"/>
      <c r="C58" s="224"/>
    </row>
    <row r="59" spans="2:3" s="225" customFormat="1" ht="16.5">
      <c r="B59" s="224"/>
      <c r="C59" s="224"/>
    </row>
    <row r="60" spans="2:3" s="225" customFormat="1" ht="16.5">
      <c r="B60" s="224"/>
      <c r="C60" s="224"/>
    </row>
    <row r="61" spans="2:3" s="225" customFormat="1" ht="16.5">
      <c r="B61" s="224"/>
      <c r="C61" s="224"/>
    </row>
    <row r="62" spans="2:3" s="225" customFormat="1" ht="16.5">
      <c r="B62" s="224"/>
      <c r="C62" s="224"/>
    </row>
    <row r="63" spans="2:3" s="225" customFormat="1" ht="16.5">
      <c r="B63" s="224"/>
      <c r="C63" s="224"/>
    </row>
    <row r="64" spans="2:3" s="225" customFormat="1" ht="16.5">
      <c r="B64" s="224"/>
      <c r="C64" s="224"/>
    </row>
    <row r="65" spans="2:3" s="225" customFormat="1" ht="16.5">
      <c r="B65" s="224"/>
      <c r="C65" s="224"/>
    </row>
    <row r="66" spans="2:3" s="225" customFormat="1" ht="16.5">
      <c r="B66" s="224"/>
      <c r="C66" s="224"/>
    </row>
    <row r="67" spans="2:3" s="225" customFormat="1" ht="16.5">
      <c r="B67" s="224"/>
      <c r="C67" s="224"/>
    </row>
    <row r="68" spans="2:3" s="225" customFormat="1" ht="16.5">
      <c r="B68" s="224"/>
      <c r="C68" s="224"/>
    </row>
    <row r="69" spans="2:3" s="225" customFormat="1" ht="16.5">
      <c r="B69" s="224"/>
      <c r="C69" s="224"/>
    </row>
    <row r="70" spans="2:3" s="225" customFormat="1" ht="16.5">
      <c r="B70" s="224"/>
      <c r="C70" s="224"/>
    </row>
    <row r="71" spans="2:3" s="225" customFormat="1" ht="16.5">
      <c r="B71" s="224"/>
      <c r="C71" s="224"/>
    </row>
    <row r="72" spans="2:3" s="225" customFormat="1" ht="16.5">
      <c r="B72" s="224"/>
      <c r="C72" s="224"/>
    </row>
    <row r="73" spans="2:3" s="225" customFormat="1" ht="16.5">
      <c r="B73" s="224"/>
      <c r="C73" s="224"/>
    </row>
    <row r="74" spans="2:3" s="225" customFormat="1" ht="16.5">
      <c r="B74" s="224"/>
      <c r="C74" s="224"/>
    </row>
    <row r="75" spans="2:3" s="225" customFormat="1" ht="16.5">
      <c r="B75" s="224"/>
      <c r="C75" s="224"/>
    </row>
    <row r="76" spans="2:3" s="225" customFormat="1" ht="16.5">
      <c r="B76" s="224"/>
      <c r="C76" s="224"/>
    </row>
    <row r="77" spans="2:3" s="225" customFormat="1" ht="16.5">
      <c r="B77" s="224"/>
      <c r="C77" s="224"/>
    </row>
    <row r="78" spans="2:3" s="225" customFormat="1" ht="16.5">
      <c r="B78" s="224"/>
      <c r="C78" s="224"/>
    </row>
    <row r="79" spans="2:3" s="225" customFormat="1" ht="16.5">
      <c r="B79" s="224"/>
      <c r="C79" s="224"/>
    </row>
    <row r="80" spans="2:3" s="225" customFormat="1" ht="16.5">
      <c r="B80" s="224"/>
      <c r="C80" s="224"/>
    </row>
    <row r="81" spans="2:3" s="225" customFormat="1" ht="16.5">
      <c r="B81" s="224"/>
      <c r="C81" s="224"/>
    </row>
    <row r="82" spans="2:3" s="225" customFormat="1" ht="16.5">
      <c r="B82" s="224"/>
      <c r="C82" s="224"/>
    </row>
    <row r="83" spans="2:3" s="225" customFormat="1" ht="16.5">
      <c r="B83" s="224"/>
      <c r="C83" s="224"/>
    </row>
    <row r="84" spans="2:3" s="225" customFormat="1" ht="16.5">
      <c r="B84" s="224"/>
      <c r="C84" s="224"/>
    </row>
    <row r="85" spans="2:3" s="225" customFormat="1" ht="16.5">
      <c r="B85" s="224"/>
      <c r="C85" s="224"/>
    </row>
    <row r="86" spans="2:3" s="225" customFormat="1" ht="16.5">
      <c r="B86" s="224"/>
      <c r="C86" s="224"/>
    </row>
    <row r="87" spans="2:3" s="225" customFormat="1" ht="16.5">
      <c r="B87" s="224"/>
      <c r="C87" s="224"/>
    </row>
    <row r="88" spans="2:3" s="225" customFormat="1" ht="16.5">
      <c r="B88" s="224"/>
      <c r="C88" s="224"/>
    </row>
    <row r="89" spans="2:3" s="225" customFormat="1" ht="16.5">
      <c r="B89" s="224"/>
      <c r="C89" s="224"/>
    </row>
    <row r="90" spans="2:3" s="225" customFormat="1" ht="16.5">
      <c r="B90" s="224"/>
      <c r="C90" s="224"/>
    </row>
    <row r="91" spans="2:3" s="225" customFormat="1" ht="16.5">
      <c r="B91" s="224"/>
      <c r="C91" s="224"/>
    </row>
    <row r="92" spans="2:3" s="225" customFormat="1" ht="16.5">
      <c r="B92" s="224"/>
      <c r="C92" s="224"/>
    </row>
  </sheetData>
  <sheetProtection/>
  <mergeCells count="28">
    <mergeCell ref="V9:AA9"/>
    <mergeCell ref="V10:AA10"/>
    <mergeCell ref="V11:W11"/>
    <mergeCell ref="X11:Y11"/>
    <mergeCell ref="Z11:AA11"/>
    <mergeCell ref="N9:O9"/>
    <mergeCell ref="N10:O11"/>
    <mergeCell ref="P9:U9"/>
    <mergeCell ref="P10:U10"/>
    <mergeCell ref="P11:Q11"/>
    <mergeCell ref="T11:U11"/>
    <mergeCell ref="F10:G11"/>
    <mergeCell ref="H9:I9"/>
    <mergeCell ref="H10:I11"/>
    <mergeCell ref="J9:K9"/>
    <mergeCell ref="J10:K11"/>
    <mergeCell ref="L9:M9"/>
    <mergeCell ref="L10:M11"/>
    <mergeCell ref="A5:Z5"/>
    <mergeCell ref="A6:Z6"/>
    <mergeCell ref="X8:AA8"/>
    <mergeCell ref="B9:C9"/>
    <mergeCell ref="B10:C11"/>
    <mergeCell ref="D10:E11"/>
    <mergeCell ref="D9:E9"/>
    <mergeCell ref="F9:G9"/>
    <mergeCell ref="A9:A11"/>
    <mergeCell ref="R11:S11"/>
  </mergeCells>
  <printOptions horizontalCentered="1"/>
  <pageMargins left="0" right="0" top="0" bottom="0" header="0" footer="0"/>
  <pageSetup fitToHeight="1" fitToWidth="1" horizontalDpi="300" verticalDpi="300" orientation="landscape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9"/>
  <sheetViews>
    <sheetView view="pageBreakPreview" zoomScale="62" zoomScaleSheetLayoutView="62" workbookViewId="0" topLeftCell="X31">
      <selection activeCell="A1" sqref="A1"/>
    </sheetView>
  </sheetViews>
  <sheetFormatPr defaultColWidth="9.140625" defaultRowHeight="12.75"/>
  <cols>
    <col min="1" max="1" width="45.7109375" style="0" customWidth="1"/>
    <col min="2" max="3" width="14.28125" style="9" customWidth="1"/>
    <col min="4" max="5" width="13.8515625" style="9" customWidth="1"/>
    <col min="6" max="7" width="12.421875" style="9" customWidth="1"/>
    <col min="8" max="9" width="13.00390625" style="9" customWidth="1"/>
    <col min="10" max="11" width="13.7109375" style="9" customWidth="1"/>
    <col min="12" max="13" width="13.00390625" style="9" customWidth="1"/>
    <col min="14" max="15" width="13.140625" style="9" customWidth="1"/>
    <col min="16" max="19" width="13.57421875" style="9" customWidth="1"/>
    <col min="20" max="21" width="13.7109375" style="9" customWidth="1"/>
    <col min="22" max="23" width="13.57421875" style="9" customWidth="1"/>
    <col min="24" max="25" width="13.7109375" style="104" customWidth="1"/>
    <col min="26" max="26" width="13.28125" style="9" customWidth="1"/>
    <col min="27" max="27" width="14.140625" style="9" customWidth="1"/>
    <col min="28" max="28" width="13.57421875" style="0" customWidth="1"/>
    <col min="29" max="29" width="11.57421875" style="0" customWidth="1"/>
    <col min="30" max="31" width="13.00390625" style="0" customWidth="1"/>
    <col min="32" max="32" width="15.140625" style="0" customWidth="1"/>
  </cols>
  <sheetData>
    <row r="1" spans="1:32" s="293" customFormat="1" ht="15.75">
      <c r="A1" s="326" t="s">
        <v>594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126"/>
      <c r="AC1" s="126"/>
      <c r="AD1" s="126"/>
      <c r="AE1" s="126"/>
      <c r="AF1" s="126"/>
    </row>
    <row r="2" spans="1:32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9"/>
      <c r="Y2" s="99"/>
      <c r="Z2" s="8"/>
      <c r="AA2" s="8"/>
      <c r="AB2" s="2"/>
      <c r="AC2" s="2"/>
      <c r="AD2" s="2"/>
      <c r="AE2" s="2"/>
      <c r="AF2" s="2"/>
    </row>
    <row r="3" spans="1:32" ht="13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9"/>
      <c r="Y3" s="99"/>
      <c r="Z3" s="8"/>
      <c r="AA3" s="8"/>
      <c r="AB3" s="2"/>
      <c r="AC3" s="2"/>
      <c r="AD3" s="2"/>
      <c r="AE3" s="2"/>
      <c r="AF3" s="2"/>
    </row>
    <row r="4" spans="1:32" ht="13.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00"/>
      <c r="Y4" s="100"/>
      <c r="Z4" s="11"/>
      <c r="AA4" s="11"/>
      <c r="AB4" s="2"/>
      <c r="AC4" s="2"/>
      <c r="AD4" s="2"/>
      <c r="AE4" s="2"/>
      <c r="AF4" s="2"/>
    </row>
    <row r="5" spans="1:53" s="295" customFormat="1" ht="42.75" customHeight="1">
      <c r="A5" s="681" t="s">
        <v>150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</row>
    <row r="6" spans="1:53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:53" ht="16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24" t="s">
        <v>117</v>
      </c>
      <c r="W7" s="624"/>
      <c r="X7" s="624"/>
      <c r="Y7" s="624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77" customFormat="1" ht="13.5" customHeight="1" thickBot="1">
      <c r="A8" s="690" t="s">
        <v>24</v>
      </c>
      <c r="B8" s="679" t="s">
        <v>121</v>
      </c>
      <c r="C8" s="680"/>
      <c r="D8" s="679" t="s">
        <v>122</v>
      </c>
      <c r="E8" s="680"/>
      <c r="F8" s="679" t="s">
        <v>123</v>
      </c>
      <c r="G8" s="680"/>
      <c r="H8" s="679" t="s">
        <v>124</v>
      </c>
      <c r="I8" s="680"/>
      <c r="J8" s="679" t="s">
        <v>125</v>
      </c>
      <c r="K8" s="680"/>
      <c r="L8" s="679" t="s">
        <v>126</v>
      </c>
      <c r="M8" s="680"/>
      <c r="N8" s="679" t="s">
        <v>127</v>
      </c>
      <c r="O8" s="680"/>
      <c r="P8" s="679" t="s">
        <v>128</v>
      </c>
      <c r="Q8" s="682"/>
      <c r="R8" s="682"/>
      <c r="S8" s="680"/>
      <c r="T8" s="679" t="s">
        <v>129</v>
      </c>
      <c r="U8" s="682"/>
      <c r="V8" s="682"/>
      <c r="W8" s="682"/>
      <c r="X8" s="682"/>
      <c r="Y8" s="680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</row>
    <row r="9" spans="1:53" s="79" customFormat="1" ht="42" customHeight="1" thickBot="1">
      <c r="A9" s="691"/>
      <c r="B9" s="686" t="s">
        <v>130</v>
      </c>
      <c r="C9" s="687"/>
      <c r="D9" s="686" t="s">
        <v>131</v>
      </c>
      <c r="E9" s="687"/>
      <c r="F9" s="686" t="s">
        <v>132</v>
      </c>
      <c r="G9" s="687"/>
      <c r="H9" s="686" t="s">
        <v>133</v>
      </c>
      <c r="I9" s="687"/>
      <c r="J9" s="686" t="s">
        <v>134</v>
      </c>
      <c r="K9" s="687"/>
      <c r="L9" s="686" t="s">
        <v>135</v>
      </c>
      <c r="M9" s="687"/>
      <c r="N9" s="686" t="s">
        <v>136</v>
      </c>
      <c r="O9" s="687"/>
      <c r="P9" s="683" t="s">
        <v>137</v>
      </c>
      <c r="Q9" s="684"/>
      <c r="R9" s="684"/>
      <c r="S9" s="685"/>
      <c r="T9" s="683" t="s">
        <v>138</v>
      </c>
      <c r="U9" s="684"/>
      <c r="V9" s="684"/>
      <c r="W9" s="684"/>
      <c r="X9" s="684"/>
      <c r="Y9" s="68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</row>
    <row r="10" spans="1:53" s="79" customFormat="1" ht="50.25" customHeight="1" thickBot="1">
      <c r="A10" s="691"/>
      <c r="B10" s="688"/>
      <c r="C10" s="689"/>
      <c r="D10" s="688"/>
      <c r="E10" s="689"/>
      <c r="F10" s="688"/>
      <c r="G10" s="689"/>
      <c r="H10" s="688"/>
      <c r="I10" s="689"/>
      <c r="J10" s="688"/>
      <c r="K10" s="689"/>
      <c r="L10" s="688"/>
      <c r="M10" s="689"/>
      <c r="N10" s="688"/>
      <c r="O10" s="689"/>
      <c r="P10" s="683" t="s">
        <v>319</v>
      </c>
      <c r="Q10" s="685"/>
      <c r="R10" s="683" t="s">
        <v>320</v>
      </c>
      <c r="S10" s="685"/>
      <c r="T10" s="683" t="s">
        <v>139</v>
      </c>
      <c r="U10" s="685"/>
      <c r="V10" s="683" t="s">
        <v>140</v>
      </c>
      <c r="W10" s="685"/>
      <c r="X10" s="683" t="s">
        <v>138</v>
      </c>
      <c r="Y10" s="68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25" s="25" customFormat="1" ht="50.25" customHeight="1" thickBot="1">
      <c r="A11" s="692"/>
      <c r="B11" s="78" t="s">
        <v>384</v>
      </c>
      <c r="C11" s="78" t="s">
        <v>383</v>
      </c>
      <c r="D11" s="78" t="s">
        <v>384</v>
      </c>
      <c r="E11" s="78" t="s">
        <v>383</v>
      </c>
      <c r="F11" s="78" t="s">
        <v>384</v>
      </c>
      <c r="G11" s="78" t="s">
        <v>383</v>
      </c>
      <c r="H11" s="78" t="s">
        <v>384</v>
      </c>
      <c r="I11" s="78" t="s">
        <v>383</v>
      </c>
      <c r="J11" s="78" t="s">
        <v>384</v>
      </c>
      <c r="K11" s="78" t="s">
        <v>383</v>
      </c>
      <c r="L11" s="78" t="s">
        <v>384</v>
      </c>
      <c r="M11" s="78" t="s">
        <v>383</v>
      </c>
      <c r="N11" s="78" t="s">
        <v>384</v>
      </c>
      <c r="O11" s="78" t="s">
        <v>383</v>
      </c>
      <c r="P11" s="78" t="s">
        <v>384</v>
      </c>
      <c r="Q11" s="78" t="s">
        <v>383</v>
      </c>
      <c r="R11" s="78" t="s">
        <v>384</v>
      </c>
      <c r="S11" s="78" t="s">
        <v>383</v>
      </c>
      <c r="T11" s="78" t="s">
        <v>384</v>
      </c>
      <c r="U11" s="78" t="s">
        <v>383</v>
      </c>
      <c r="V11" s="78" t="s">
        <v>384</v>
      </c>
      <c r="W11" s="78" t="s">
        <v>383</v>
      </c>
      <c r="X11" s="78" t="s">
        <v>384</v>
      </c>
      <c r="Y11" s="78" t="s">
        <v>383</v>
      </c>
    </row>
    <row r="12" spans="1:53" s="12" customFormat="1" ht="39.75" customHeight="1">
      <c r="A12" s="62" t="s">
        <v>58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102"/>
      <c r="Y12" s="102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</row>
    <row r="13" spans="1:53" s="12" customFormat="1" ht="39.75" customHeight="1">
      <c r="A13" s="64" t="s">
        <v>60</v>
      </c>
      <c r="B13" s="82"/>
      <c r="C13" s="82">
        <v>25374</v>
      </c>
      <c r="D13" s="82"/>
      <c r="E13" s="82"/>
      <c r="F13" s="82"/>
      <c r="G13" s="82"/>
      <c r="H13" s="82">
        <f>21027+17900</f>
        <v>38927</v>
      </c>
      <c r="I13" s="82">
        <v>21027</v>
      </c>
      <c r="J13" s="82"/>
      <c r="K13" s="82"/>
      <c r="L13" s="82"/>
      <c r="M13" s="82"/>
      <c r="N13" s="82"/>
      <c r="O13" s="82"/>
      <c r="P13" s="82"/>
      <c r="Q13" s="82">
        <v>14448</v>
      </c>
      <c r="R13" s="82">
        <v>474433</v>
      </c>
      <c r="S13" s="82">
        <v>479510</v>
      </c>
      <c r="T13" s="82">
        <f>SUM(B13+F13+H13+L13+R13)</f>
        <v>513360</v>
      </c>
      <c r="U13" s="82">
        <f>SUM(C13,G13,I13,M13,Q13,S13)</f>
        <v>540359</v>
      </c>
      <c r="V13" s="82">
        <f>SUM(D13+J13+N13)</f>
        <v>0</v>
      </c>
      <c r="W13" s="82">
        <f>SUM(E13,K13,O13,)</f>
        <v>0</v>
      </c>
      <c r="X13" s="103">
        <f>SUM(T13,V13)</f>
        <v>513360</v>
      </c>
      <c r="Y13" s="103">
        <f>SUM(U13,W13)</f>
        <v>540359</v>
      </c>
      <c r="Z13" s="98">
        <f>SUM(B13:R13)-T13</f>
        <v>60849</v>
      </c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</row>
    <row r="14" spans="1:53" s="12" customFormat="1" ht="39.75" customHeight="1" thickBot="1">
      <c r="A14" s="83" t="s">
        <v>61</v>
      </c>
      <c r="B14" s="84">
        <v>2000</v>
      </c>
      <c r="C14" s="84">
        <v>2000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7"/>
      <c r="T14" s="82">
        <f>SUM(B14+F14+H14+L14+R14)</f>
        <v>2000</v>
      </c>
      <c r="U14" s="82">
        <f>SUM(C14,G14,I14,M14,Q14,S14)</f>
        <v>2000</v>
      </c>
      <c r="V14" s="82">
        <f>SUM(D14+J14+N14)</f>
        <v>0</v>
      </c>
      <c r="W14" s="82">
        <f>SUM(E14,K14,O14,)</f>
        <v>0</v>
      </c>
      <c r="X14" s="95">
        <f>SUM(T14,V14)</f>
        <v>2000</v>
      </c>
      <c r="Y14" s="95">
        <f>SUM(U14,W14)</f>
        <v>2000</v>
      </c>
      <c r="Z14" s="98">
        <f aca="true" t="shared" si="0" ref="Z14:Z37">SUM(B14:R14)-T14</f>
        <v>2000</v>
      </c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</row>
    <row r="15" spans="1:53" s="12" customFormat="1" ht="39.75" customHeight="1" thickBot="1" thickTop="1">
      <c r="A15" s="85" t="s">
        <v>64</v>
      </c>
      <c r="B15" s="86">
        <f>B13+B14</f>
        <v>2000</v>
      </c>
      <c r="C15" s="86">
        <f>C13+C14</f>
        <v>27374</v>
      </c>
      <c r="D15" s="86">
        <f aca="true" t="shared" si="1" ref="D15:R15">D13+D14</f>
        <v>0</v>
      </c>
      <c r="E15" s="86">
        <f>E13+E14</f>
        <v>0</v>
      </c>
      <c r="F15" s="86">
        <f t="shared" si="1"/>
        <v>0</v>
      </c>
      <c r="G15" s="86">
        <f>G13+G14</f>
        <v>0</v>
      </c>
      <c r="H15" s="86">
        <f t="shared" si="1"/>
        <v>38927</v>
      </c>
      <c r="I15" s="86">
        <f>I13+I14</f>
        <v>21027</v>
      </c>
      <c r="J15" s="86">
        <f t="shared" si="1"/>
        <v>0</v>
      </c>
      <c r="K15" s="86">
        <f>K13+K14</f>
        <v>0</v>
      </c>
      <c r="L15" s="86">
        <f t="shared" si="1"/>
        <v>0</v>
      </c>
      <c r="M15" s="86">
        <f>M13+M14</f>
        <v>0</v>
      </c>
      <c r="N15" s="86">
        <f t="shared" si="1"/>
        <v>0</v>
      </c>
      <c r="O15" s="86">
        <f>O13+O14</f>
        <v>0</v>
      </c>
      <c r="P15" s="86">
        <f>P13+P14</f>
        <v>0</v>
      </c>
      <c r="Q15" s="86">
        <f>Q13+Q14</f>
        <v>14448</v>
      </c>
      <c r="R15" s="86">
        <f t="shared" si="1"/>
        <v>474433</v>
      </c>
      <c r="S15" s="86">
        <f aca="true" t="shared" si="2" ref="S15:Y15">S13+S14</f>
        <v>479510</v>
      </c>
      <c r="T15" s="86">
        <f t="shared" si="2"/>
        <v>515360</v>
      </c>
      <c r="U15" s="86">
        <f t="shared" si="2"/>
        <v>542359</v>
      </c>
      <c r="V15" s="86">
        <f t="shared" si="2"/>
        <v>0</v>
      </c>
      <c r="W15" s="86">
        <f t="shared" si="2"/>
        <v>0</v>
      </c>
      <c r="X15" s="86">
        <f t="shared" si="2"/>
        <v>515360</v>
      </c>
      <c r="Y15" s="86">
        <f t="shared" si="2"/>
        <v>542359</v>
      </c>
      <c r="Z15" s="98">
        <f t="shared" si="0"/>
        <v>62849</v>
      </c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</row>
    <row r="16" spans="1:53" s="12" customFormat="1" ht="39.75" customHeight="1" thickTop="1">
      <c r="A16" s="62" t="s">
        <v>277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95"/>
      <c r="Y16" s="95"/>
      <c r="Z16" s="98">
        <f t="shared" si="0"/>
        <v>0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</row>
    <row r="17" spans="1:53" s="12" customFormat="1" ht="39.75" customHeight="1">
      <c r="A17" s="64" t="s">
        <v>60</v>
      </c>
      <c r="B17" s="82"/>
      <c r="C17" s="82">
        <v>34036</v>
      </c>
      <c r="D17" s="82"/>
      <c r="E17" s="82"/>
      <c r="F17" s="82"/>
      <c r="G17" s="82"/>
      <c r="H17" s="82">
        <v>26962</v>
      </c>
      <c r="I17" s="82">
        <v>62054</v>
      </c>
      <c r="J17" s="82"/>
      <c r="K17" s="82"/>
      <c r="L17" s="82"/>
      <c r="M17" s="82">
        <v>8650</v>
      </c>
      <c r="N17" s="82"/>
      <c r="O17" s="82"/>
      <c r="P17" s="82"/>
      <c r="Q17" s="82">
        <v>1480</v>
      </c>
      <c r="R17" s="82">
        <v>90366</v>
      </c>
      <c r="S17" s="82">
        <v>74693</v>
      </c>
      <c r="T17" s="82">
        <f>SUM(B17+F17+H17+L17+R17)</f>
        <v>117328</v>
      </c>
      <c r="U17" s="82">
        <f>SUM(C17,G17,I17,M17,Q17,S17)</f>
        <v>180913</v>
      </c>
      <c r="V17" s="82">
        <f>SUM(D17+J17+N17)</f>
        <v>0</v>
      </c>
      <c r="W17" s="82">
        <f>SUM(E17,K17,O17,)</f>
        <v>0</v>
      </c>
      <c r="X17" s="103">
        <f>SUM(T17,V17)</f>
        <v>117328</v>
      </c>
      <c r="Y17" s="103">
        <f>SUM(U17,W17)</f>
        <v>180913</v>
      </c>
      <c r="Z17" s="98">
        <f t="shared" si="0"/>
        <v>106220</v>
      </c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</row>
    <row r="18" spans="1:53" s="12" customFormat="1" ht="39.75" customHeight="1" thickBot="1">
      <c r="A18" s="83" t="s">
        <v>61</v>
      </c>
      <c r="B18" s="84">
        <v>9500</v>
      </c>
      <c r="C18" s="84">
        <v>9500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>
        <v>16660</v>
      </c>
      <c r="S18" s="87">
        <v>16910</v>
      </c>
      <c r="T18" s="82">
        <f>SUM(B18+F18+H18+L18+R18)</f>
        <v>26160</v>
      </c>
      <c r="U18" s="82">
        <f>SUM(C18,G18,I18,M18,Q18,S18)</f>
        <v>26410</v>
      </c>
      <c r="V18" s="82">
        <f>SUM(D18+J18+N18)</f>
        <v>0</v>
      </c>
      <c r="W18" s="82">
        <f>SUM(E18,K18,O18,)</f>
        <v>0</v>
      </c>
      <c r="X18" s="103">
        <f>SUM(T18,V18)</f>
        <v>26160</v>
      </c>
      <c r="Y18" s="95">
        <f>SUM(U18,W18)</f>
        <v>26410</v>
      </c>
      <c r="Z18" s="98">
        <f t="shared" si="0"/>
        <v>9500</v>
      </c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</row>
    <row r="19" spans="1:53" s="12" customFormat="1" ht="39.75" customHeight="1" thickBot="1" thickTop="1">
      <c r="A19" s="85" t="s">
        <v>65</v>
      </c>
      <c r="B19" s="86">
        <f>B17+B18</f>
        <v>9500</v>
      </c>
      <c r="C19" s="86">
        <f>C17+C18</f>
        <v>43536</v>
      </c>
      <c r="D19" s="86">
        <f aca="true" t="shared" si="3" ref="D19:T19">D17+D18</f>
        <v>0</v>
      </c>
      <c r="E19" s="86">
        <f>E17+E18</f>
        <v>0</v>
      </c>
      <c r="F19" s="86">
        <f t="shared" si="3"/>
        <v>0</v>
      </c>
      <c r="G19" s="86">
        <f>G17+G18</f>
        <v>0</v>
      </c>
      <c r="H19" s="86">
        <f t="shared" si="3"/>
        <v>26962</v>
      </c>
      <c r="I19" s="86">
        <f>I17+I18</f>
        <v>62054</v>
      </c>
      <c r="J19" s="86">
        <f t="shared" si="3"/>
        <v>0</v>
      </c>
      <c r="K19" s="86">
        <f>K17+K18</f>
        <v>0</v>
      </c>
      <c r="L19" s="86">
        <f t="shared" si="3"/>
        <v>0</v>
      </c>
      <c r="M19" s="86">
        <f>M17+M18</f>
        <v>8650</v>
      </c>
      <c r="N19" s="86">
        <f t="shared" si="3"/>
        <v>0</v>
      </c>
      <c r="O19" s="86">
        <f>O17+O18</f>
        <v>0</v>
      </c>
      <c r="P19" s="86">
        <f>P17+P18</f>
        <v>0</v>
      </c>
      <c r="Q19" s="86">
        <f>Q17+Q18</f>
        <v>1480</v>
      </c>
      <c r="R19" s="86">
        <f t="shared" si="3"/>
        <v>107026</v>
      </c>
      <c r="S19" s="86">
        <f>S17+S18</f>
        <v>91603</v>
      </c>
      <c r="T19" s="86">
        <f t="shared" si="3"/>
        <v>143488</v>
      </c>
      <c r="U19" s="86">
        <f>U17+U18</f>
        <v>207323</v>
      </c>
      <c r="V19" s="86">
        <f>V17+V18</f>
        <v>0</v>
      </c>
      <c r="W19" s="86">
        <f>W17+W18</f>
        <v>0</v>
      </c>
      <c r="X19" s="86">
        <f>X17+X18</f>
        <v>143488</v>
      </c>
      <c r="Y19" s="86">
        <f>Y17+Y18</f>
        <v>207323</v>
      </c>
      <c r="Z19" s="98">
        <f t="shared" si="0"/>
        <v>115720</v>
      </c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</row>
    <row r="20" spans="1:53" s="12" customFormat="1" ht="39.75" customHeight="1" thickTop="1">
      <c r="A20" s="62" t="s">
        <v>28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95"/>
      <c r="Y20" s="95"/>
      <c r="Z20" s="98">
        <f t="shared" si="0"/>
        <v>0</v>
      </c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</row>
    <row r="21" spans="1:53" s="12" customFormat="1" ht="39.75" customHeight="1">
      <c r="A21" s="64" t="s">
        <v>60</v>
      </c>
      <c r="B21" s="82">
        <v>465</v>
      </c>
      <c r="C21" s="82">
        <v>388194</v>
      </c>
      <c r="D21" s="82"/>
      <c r="E21" s="82">
        <v>7091</v>
      </c>
      <c r="F21" s="82"/>
      <c r="G21" s="82"/>
      <c r="H21" s="82">
        <f>68836+40157</f>
        <v>108993</v>
      </c>
      <c r="I21" s="82">
        <v>68836</v>
      </c>
      <c r="J21" s="82"/>
      <c r="K21" s="82"/>
      <c r="L21" s="82"/>
      <c r="M21" s="82"/>
      <c r="N21" s="82"/>
      <c r="O21" s="82">
        <v>2162</v>
      </c>
      <c r="P21" s="82">
        <v>33313</v>
      </c>
      <c r="Q21" s="82">
        <v>44824</v>
      </c>
      <c r="R21" s="82">
        <v>242307</v>
      </c>
      <c r="S21" s="82">
        <v>243114</v>
      </c>
      <c r="T21" s="82">
        <f>SUM(B21+F21+H21+L21+R21+P21-656)</f>
        <v>384422</v>
      </c>
      <c r="U21" s="82">
        <f>SUM(C21,G21,I21,M21,Q21,S21)</f>
        <v>744968</v>
      </c>
      <c r="V21" s="82">
        <v>656</v>
      </c>
      <c r="W21" s="82">
        <f>SUM(E21,K21,O21,)</f>
        <v>9253</v>
      </c>
      <c r="X21" s="103">
        <f>SUM(T21,V21)</f>
        <v>385078</v>
      </c>
      <c r="Y21" s="103">
        <f>SUM(U21,W21)</f>
        <v>754221</v>
      </c>
      <c r="Z21" s="98">
        <f>SUM(B21:R21)-T21-V21</f>
        <v>511107</v>
      </c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</row>
    <row r="22" spans="1:53" s="12" customFormat="1" ht="39.75" customHeight="1" thickBot="1">
      <c r="A22" s="83" t="s">
        <v>61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7"/>
      <c r="T22" s="82">
        <f>SUM(B22+F22+H22+L22+R22)</f>
        <v>0</v>
      </c>
      <c r="U22" s="82">
        <f>SUM(C22,G22,I22,M22,Q22,S22)</f>
        <v>0</v>
      </c>
      <c r="V22" s="82">
        <f>SUM(D22+J22+N22)</f>
        <v>0</v>
      </c>
      <c r="W22" s="82">
        <f>SUM(E22,K22,O22,)</f>
        <v>0</v>
      </c>
      <c r="X22" s="103">
        <f>SUM(F22:V22)</f>
        <v>0</v>
      </c>
      <c r="Y22" s="95">
        <f>SUM(U22,W22)</f>
        <v>0</v>
      </c>
      <c r="Z22" s="98">
        <f t="shared" si="0"/>
        <v>0</v>
      </c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</row>
    <row r="23" spans="1:53" s="12" customFormat="1" ht="39.75" customHeight="1" thickBot="1" thickTop="1">
      <c r="A23" s="85" t="s">
        <v>66</v>
      </c>
      <c r="B23" s="86">
        <f>B21+B22</f>
        <v>465</v>
      </c>
      <c r="C23" s="86">
        <f>C21+C22</f>
        <v>388194</v>
      </c>
      <c r="D23" s="86">
        <f aca="true" t="shared" si="4" ref="D23:T23">D21+D22</f>
        <v>0</v>
      </c>
      <c r="E23" s="86">
        <f>E21+E22</f>
        <v>7091</v>
      </c>
      <c r="F23" s="86">
        <f t="shared" si="4"/>
        <v>0</v>
      </c>
      <c r="G23" s="86">
        <f>G21+G22</f>
        <v>0</v>
      </c>
      <c r="H23" s="86">
        <f t="shared" si="4"/>
        <v>108993</v>
      </c>
      <c r="I23" s="86">
        <f>I21+I22</f>
        <v>68836</v>
      </c>
      <c r="J23" s="86">
        <f t="shared" si="4"/>
        <v>0</v>
      </c>
      <c r="K23" s="86">
        <f>K21+K22</f>
        <v>0</v>
      </c>
      <c r="L23" s="86">
        <f t="shared" si="4"/>
        <v>0</v>
      </c>
      <c r="M23" s="86">
        <f>M21+M22</f>
        <v>0</v>
      </c>
      <c r="N23" s="86">
        <f t="shared" si="4"/>
        <v>0</v>
      </c>
      <c r="O23" s="86">
        <f>O21+O22</f>
        <v>2162</v>
      </c>
      <c r="P23" s="86">
        <f>P21+P22</f>
        <v>33313</v>
      </c>
      <c r="Q23" s="86">
        <f>Q21+Q22</f>
        <v>44824</v>
      </c>
      <c r="R23" s="86">
        <f t="shared" si="4"/>
        <v>242307</v>
      </c>
      <c r="S23" s="86">
        <f>S21+S22</f>
        <v>243114</v>
      </c>
      <c r="T23" s="86">
        <f t="shared" si="4"/>
        <v>384422</v>
      </c>
      <c r="U23" s="86">
        <f>U21+U22</f>
        <v>744968</v>
      </c>
      <c r="V23" s="86">
        <f>V21+V22</f>
        <v>656</v>
      </c>
      <c r="W23" s="86">
        <f>W21+W22</f>
        <v>9253</v>
      </c>
      <c r="X23" s="86">
        <f>X21+X22</f>
        <v>385078</v>
      </c>
      <c r="Y23" s="86">
        <f>Y21+Y22</f>
        <v>754221</v>
      </c>
      <c r="Z23" s="98">
        <f>SUM(B23:R23)-T23-V23</f>
        <v>511107</v>
      </c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</row>
    <row r="24" spans="1:53" s="12" customFormat="1" ht="39.75" customHeight="1" thickTop="1">
      <c r="A24" s="62" t="s">
        <v>33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95"/>
      <c r="Y24" s="95"/>
      <c r="Z24" s="98">
        <f t="shared" si="0"/>
        <v>0</v>
      </c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</row>
    <row r="25" spans="1:53" s="12" customFormat="1" ht="39.75" customHeight="1">
      <c r="A25" s="60" t="s">
        <v>60</v>
      </c>
      <c r="B25" s="87"/>
      <c r="C25" s="87">
        <v>1418</v>
      </c>
      <c r="D25" s="87"/>
      <c r="E25" s="87"/>
      <c r="F25" s="87"/>
      <c r="G25" s="87"/>
      <c r="H25" s="87">
        <v>700</v>
      </c>
      <c r="I25" s="87">
        <v>700</v>
      </c>
      <c r="J25" s="87"/>
      <c r="K25" s="87"/>
      <c r="L25" s="87"/>
      <c r="M25" s="87"/>
      <c r="N25" s="87"/>
      <c r="O25" s="87"/>
      <c r="P25" s="87"/>
      <c r="Q25" s="87">
        <v>1344</v>
      </c>
      <c r="R25" s="87">
        <v>18486</v>
      </c>
      <c r="S25" s="87">
        <v>19411</v>
      </c>
      <c r="T25" s="82">
        <f>SUM(B25+F25+H25+L25+R25)</f>
        <v>19186</v>
      </c>
      <c r="U25" s="82">
        <f>SUM(C25,G25,I25,M25,Q25,S25)</f>
        <v>22873</v>
      </c>
      <c r="V25" s="82">
        <f>SUM(D25+J25+N25)</f>
        <v>0</v>
      </c>
      <c r="W25" s="82">
        <f>SUM(E25,K25,O25,)</f>
        <v>0</v>
      </c>
      <c r="X25" s="103">
        <f>SUM(T25,V25)</f>
        <v>19186</v>
      </c>
      <c r="Y25" s="103">
        <f>SUM(U25,W25)</f>
        <v>22873</v>
      </c>
      <c r="Z25" s="98">
        <f t="shared" si="0"/>
        <v>3462</v>
      </c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</row>
    <row r="26" spans="1:53" s="12" customFormat="1" ht="39.75" customHeight="1" thickBot="1">
      <c r="A26" s="83" t="s">
        <v>61</v>
      </c>
      <c r="B26" s="84"/>
      <c r="C26" s="84"/>
      <c r="D26" s="84"/>
      <c r="E26" s="84"/>
      <c r="F26" s="84"/>
      <c r="G26" s="84"/>
      <c r="H26" s="84"/>
      <c r="I26" s="84">
        <v>1987</v>
      </c>
      <c r="J26" s="84"/>
      <c r="K26" s="84"/>
      <c r="L26" s="84"/>
      <c r="M26" s="84"/>
      <c r="N26" s="84"/>
      <c r="O26" s="84"/>
      <c r="P26" s="84"/>
      <c r="Q26" s="84"/>
      <c r="R26" s="84"/>
      <c r="S26" s="327">
        <v>14656</v>
      </c>
      <c r="T26" s="82">
        <f>SUM(B26+F26+H26+L26+R26)</f>
        <v>0</v>
      </c>
      <c r="U26" s="82">
        <f>SUM(C26,G26,I26,M26,Q26,S26)</f>
        <v>16643</v>
      </c>
      <c r="V26" s="82">
        <f>SUM(D26+J26+N26)</f>
        <v>0</v>
      </c>
      <c r="W26" s="82">
        <f>SUM(E26,K26,O26,)</f>
        <v>0</v>
      </c>
      <c r="X26" s="103">
        <f>SUM(T26,V26)</f>
        <v>0</v>
      </c>
      <c r="Y26" s="95">
        <f>SUM(U26,W26)</f>
        <v>16643</v>
      </c>
      <c r="Z26" s="98">
        <f t="shared" si="0"/>
        <v>1987</v>
      </c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</row>
    <row r="27" spans="1:53" s="12" customFormat="1" ht="39.75" customHeight="1" thickBot="1" thickTop="1">
      <c r="A27" s="85" t="s">
        <v>67</v>
      </c>
      <c r="B27" s="86">
        <f>B25+B26</f>
        <v>0</v>
      </c>
      <c r="C27" s="86">
        <f>C25+C26</f>
        <v>1418</v>
      </c>
      <c r="D27" s="86">
        <f aca="true" t="shared" si="5" ref="D27:T27">D25+D26</f>
        <v>0</v>
      </c>
      <c r="E27" s="86">
        <f>E25+E26</f>
        <v>0</v>
      </c>
      <c r="F27" s="86">
        <f t="shared" si="5"/>
        <v>0</v>
      </c>
      <c r="G27" s="86">
        <f>G25+G26</f>
        <v>0</v>
      </c>
      <c r="H27" s="86">
        <f t="shared" si="5"/>
        <v>700</v>
      </c>
      <c r="I27" s="86">
        <f>I25+I26</f>
        <v>2687</v>
      </c>
      <c r="J27" s="86">
        <f t="shared" si="5"/>
        <v>0</v>
      </c>
      <c r="K27" s="86">
        <f>K25+K26</f>
        <v>0</v>
      </c>
      <c r="L27" s="86">
        <f t="shared" si="5"/>
        <v>0</v>
      </c>
      <c r="M27" s="86">
        <f>M25+M26</f>
        <v>0</v>
      </c>
      <c r="N27" s="86">
        <f t="shared" si="5"/>
        <v>0</v>
      </c>
      <c r="O27" s="86">
        <f>O25+O26</f>
        <v>0</v>
      </c>
      <c r="P27" s="86">
        <f>P25+P26</f>
        <v>0</v>
      </c>
      <c r="Q27" s="86">
        <f>Q25+Q26</f>
        <v>1344</v>
      </c>
      <c r="R27" s="86">
        <f t="shared" si="5"/>
        <v>18486</v>
      </c>
      <c r="S27" s="86">
        <f>S25+S26</f>
        <v>34067</v>
      </c>
      <c r="T27" s="86">
        <f t="shared" si="5"/>
        <v>19186</v>
      </c>
      <c r="U27" s="86">
        <f>U25+U26</f>
        <v>39516</v>
      </c>
      <c r="V27" s="86">
        <f>V25+V26</f>
        <v>0</v>
      </c>
      <c r="W27" s="86">
        <f>W25+W26</f>
        <v>0</v>
      </c>
      <c r="X27" s="86">
        <f>X25+X26</f>
        <v>19186</v>
      </c>
      <c r="Y27" s="86">
        <f>Y25+Y26</f>
        <v>39516</v>
      </c>
      <c r="Z27" s="98">
        <f t="shared" si="0"/>
        <v>5449</v>
      </c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</row>
    <row r="28" spans="1:53" s="12" customFormat="1" ht="60.75" customHeight="1" thickBot="1" thickTop="1">
      <c r="A28" s="88" t="s">
        <v>68</v>
      </c>
      <c r="B28" s="89">
        <f>B13+B17+B21+B25</f>
        <v>465</v>
      </c>
      <c r="C28" s="89">
        <f>C13+C17+C21+C25</f>
        <v>449022</v>
      </c>
      <c r="D28" s="89">
        <f>D13+D17+D21+D25</f>
        <v>0</v>
      </c>
      <c r="E28" s="89">
        <f>E13+E17+E21+E25</f>
        <v>7091</v>
      </c>
      <c r="F28" s="89"/>
      <c r="G28" s="89">
        <f aca="true" t="shared" si="6" ref="G28:M28">G13+G17+G21+G25</f>
        <v>0</v>
      </c>
      <c r="H28" s="89">
        <f t="shared" si="6"/>
        <v>175582</v>
      </c>
      <c r="I28" s="89">
        <f t="shared" si="6"/>
        <v>152617</v>
      </c>
      <c r="J28" s="89">
        <f t="shared" si="6"/>
        <v>0</v>
      </c>
      <c r="K28" s="89">
        <f t="shared" si="6"/>
        <v>0</v>
      </c>
      <c r="L28" s="89">
        <f t="shared" si="6"/>
        <v>0</v>
      </c>
      <c r="M28" s="89">
        <f t="shared" si="6"/>
        <v>8650</v>
      </c>
      <c r="N28" s="89"/>
      <c r="O28" s="89">
        <f aca="true" t="shared" si="7" ref="O28:W28">O13+O17+O21+O25</f>
        <v>2162</v>
      </c>
      <c r="P28" s="89">
        <f t="shared" si="7"/>
        <v>33313</v>
      </c>
      <c r="Q28" s="89">
        <f t="shared" si="7"/>
        <v>62096</v>
      </c>
      <c r="R28" s="89">
        <f t="shared" si="7"/>
        <v>825592</v>
      </c>
      <c r="S28" s="89">
        <f t="shared" si="7"/>
        <v>816728</v>
      </c>
      <c r="T28" s="89">
        <f t="shared" si="7"/>
        <v>1034296</v>
      </c>
      <c r="U28" s="89">
        <f t="shared" si="7"/>
        <v>1489113</v>
      </c>
      <c r="V28" s="89">
        <f t="shared" si="7"/>
        <v>656</v>
      </c>
      <c r="W28" s="89">
        <f t="shared" si="7"/>
        <v>9253</v>
      </c>
      <c r="X28" s="95">
        <f>SUM(T28,V28)</f>
        <v>1034952</v>
      </c>
      <c r="Y28" s="89">
        <f>Y13+Y17+Y21+Y25</f>
        <v>1498366</v>
      </c>
      <c r="Z28" s="98">
        <f>SUM(B28:R28)-T28-V28</f>
        <v>681638</v>
      </c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</row>
    <row r="29" spans="1:53" s="12" customFormat="1" ht="57.75" customHeight="1" thickBot="1">
      <c r="A29" s="90" t="s">
        <v>69</v>
      </c>
      <c r="B29" s="91">
        <f>B14+B18+B22+B26</f>
        <v>11500</v>
      </c>
      <c r="C29" s="91">
        <f>C14+C18+C22+C26</f>
        <v>11500</v>
      </c>
      <c r="D29" s="91">
        <f aca="true" t="shared" si="8" ref="D29:R29">D14+D18+D22+D26</f>
        <v>0</v>
      </c>
      <c r="E29" s="91">
        <f>E14+E18+E22+E26</f>
        <v>0</v>
      </c>
      <c r="F29" s="91">
        <f t="shared" si="8"/>
        <v>0</v>
      </c>
      <c r="G29" s="91">
        <f>G14+G18+G22+G26</f>
        <v>0</v>
      </c>
      <c r="H29" s="91">
        <f t="shared" si="8"/>
        <v>0</v>
      </c>
      <c r="I29" s="91">
        <f>I14+I18+I22+I26</f>
        <v>1987</v>
      </c>
      <c r="J29" s="91">
        <f t="shared" si="8"/>
        <v>0</v>
      </c>
      <c r="K29" s="91">
        <f>K14+K18+K22+K26</f>
        <v>0</v>
      </c>
      <c r="L29" s="91">
        <f t="shared" si="8"/>
        <v>0</v>
      </c>
      <c r="M29" s="91">
        <f>M14+M18+M22+M26</f>
        <v>0</v>
      </c>
      <c r="N29" s="91">
        <f t="shared" si="8"/>
        <v>0</v>
      </c>
      <c r="O29" s="91">
        <f>O14+O18+O22+O26</f>
        <v>0</v>
      </c>
      <c r="P29" s="91">
        <f t="shared" si="8"/>
        <v>0</v>
      </c>
      <c r="Q29" s="91">
        <f>Q14+Q18+Q22+Q26</f>
        <v>0</v>
      </c>
      <c r="R29" s="91">
        <f t="shared" si="8"/>
        <v>16660</v>
      </c>
      <c r="S29" s="91">
        <f>S14+S18+S22+S26</f>
        <v>31566</v>
      </c>
      <c r="T29" s="97">
        <f>SUM(B29+F29+H29+L29+R29)</f>
        <v>28160</v>
      </c>
      <c r="U29" s="91">
        <f>U14+U18+U22+U26</f>
        <v>45053</v>
      </c>
      <c r="V29" s="97">
        <f>SUM(D29+J29+N29)</f>
        <v>0</v>
      </c>
      <c r="W29" s="91">
        <f>W14+W18+W22+W26</f>
        <v>0</v>
      </c>
      <c r="X29" s="96">
        <f>SUM(T29,V29)</f>
        <v>28160</v>
      </c>
      <c r="Y29" s="91">
        <f>Y14+Y18+Y22+Y26</f>
        <v>45053</v>
      </c>
      <c r="Z29" s="98">
        <f t="shared" si="0"/>
        <v>13487</v>
      </c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</row>
    <row r="30" spans="1:53" s="12" customFormat="1" ht="49.5" customHeight="1" thickBot="1" thickTop="1">
      <c r="A30" s="85" t="s">
        <v>25</v>
      </c>
      <c r="B30" s="86">
        <f>B28+B29</f>
        <v>11965</v>
      </c>
      <c r="C30" s="86">
        <f>C28+C29</f>
        <v>460522</v>
      </c>
      <c r="D30" s="86">
        <f aca="true" t="shared" si="9" ref="D30:T30">D28+D29</f>
        <v>0</v>
      </c>
      <c r="E30" s="86">
        <f>E28+E29</f>
        <v>7091</v>
      </c>
      <c r="F30" s="86">
        <f t="shared" si="9"/>
        <v>0</v>
      </c>
      <c r="G30" s="86">
        <f>G28+G29</f>
        <v>0</v>
      </c>
      <c r="H30" s="86">
        <f t="shared" si="9"/>
        <v>175582</v>
      </c>
      <c r="I30" s="86">
        <f>I28+I29</f>
        <v>154604</v>
      </c>
      <c r="J30" s="86">
        <f t="shared" si="9"/>
        <v>0</v>
      </c>
      <c r="K30" s="86">
        <f>K28+K29</f>
        <v>0</v>
      </c>
      <c r="L30" s="86">
        <f t="shared" si="9"/>
        <v>0</v>
      </c>
      <c r="M30" s="86">
        <f>M28+M29</f>
        <v>8650</v>
      </c>
      <c r="N30" s="86">
        <f t="shared" si="9"/>
        <v>0</v>
      </c>
      <c r="O30" s="86">
        <f>O28+O29</f>
        <v>2162</v>
      </c>
      <c r="P30" s="86">
        <f>P28+P29</f>
        <v>33313</v>
      </c>
      <c r="Q30" s="86">
        <f>Q28+Q29</f>
        <v>62096</v>
      </c>
      <c r="R30" s="86">
        <f t="shared" si="9"/>
        <v>842252</v>
      </c>
      <c r="S30" s="86">
        <f>S28+S29</f>
        <v>848294</v>
      </c>
      <c r="T30" s="86">
        <f t="shared" si="9"/>
        <v>1062456</v>
      </c>
      <c r="U30" s="86">
        <f>U28+U29</f>
        <v>1534166</v>
      </c>
      <c r="V30" s="86">
        <f>V28+V29</f>
        <v>656</v>
      </c>
      <c r="W30" s="86">
        <f>W28+W29</f>
        <v>9253</v>
      </c>
      <c r="X30" s="93">
        <f>SUM(T30,V30)</f>
        <v>1063112</v>
      </c>
      <c r="Y30" s="86">
        <f>Y28+Y29</f>
        <v>1543419</v>
      </c>
      <c r="Z30" s="98">
        <f>SUM(B30:R30)-T30-V30</f>
        <v>695125</v>
      </c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</row>
    <row r="31" spans="1:53" s="12" customFormat="1" ht="39.75" customHeight="1" thickTop="1">
      <c r="A31" s="62" t="s">
        <v>86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95"/>
      <c r="Y31" s="95"/>
      <c r="Z31" s="98">
        <f t="shared" si="0"/>
        <v>0</v>
      </c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</row>
    <row r="32" spans="1:53" s="12" customFormat="1" ht="39.75" customHeight="1">
      <c r="A32" s="60" t="s">
        <v>60</v>
      </c>
      <c r="B32" s="87"/>
      <c r="C32" s="87">
        <v>6877</v>
      </c>
      <c r="D32" s="87"/>
      <c r="E32" s="87"/>
      <c r="F32" s="87"/>
      <c r="G32" s="87"/>
      <c r="H32" s="87">
        <v>15590</v>
      </c>
      <c r="I32" s="87">
        <v>17929</v>
      </c>
      <c r="J32" s="87"/>
      <c r="K32" s="87">
        <v>217</v>
      </c>
      <c r="L32" s="87"/>
      <c r="M32" s="87"/>
      <c r="N32" s="87"/>
      <c r="O32" s="87"/>
      <c r="P32" s="87"/>
      <c r="Q32" s="87">
        <v>31488</v>
      </c>
      <c r="R32" s="87">
        <v>374911</v>
      </c>
      <c r="S32" s="87">
        <v>399251</v>
      </c>
      <c r="T32" s="82">
        <v>399875</v>
      </c>
      <c r="U32" s="82">
        <f>SUM(C32,G32,I32,M32,Q32,S32)</f>
        <v>455545</v>
      </c>
      <c r="V32" s="82">
        <f>SUM(D32+J32+N32)</f>
        <v>0</v>
      </c>
      <c r="W32" s="82">
        <f>SUM(E32,K32,O32,)</f>
        <v>217</v>
      </c>
      <c r="X32" s="103">
        <f aca="true" t="shared" si="10" ref="X32:Y34">SUM(T32,V32)</f>
        <v>399875</v>
      </c>
      <c r="Y32" s="103">
        <f t="shared" si="10"/>
        <v>455762</v>
      </c>
      <c r="Z32" s="98">
        <f t="shared" si="0"/>
        <v>47137</v>
      </c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</row>
    <row r="33" spans="1:53" s="12" customFormat="1" ht="39.75" customHeight="1">
      <c r="A33" s="83" t="s">
        <v>61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105"/>
      <c r="T33" s="82">
        <f>SUM(B33+F33+H33+L33+R33)</f>
        <v>0</v>
      </c>
      <c r="U33" s="82">
        <f>SUM(C33,G33,I33,M33,Q33,S33)</f>
        <v>0</v>
      </c>
      <c r="V33" s="82">
        <f>SUM(D33+J33+N33)</f>
        <v>0</v>
      </c>
      <c r="W33" s="82">
        <f>SUM(E33,K33,O33,)</f>
        <v>0</v>
      </c>
      <c r="X33" s="103">
        <f t="shared" si="10"/>
        <v>0</v>
      </c>
      <c r="Y33" s="103">
        <f t="shared" si="10"/>
        <v>0</v>
      </c>
      <c r="Z33" s="98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</row>
    <row r="34" spans="1:53" s="166" customFormat="1" ht="39.75" customHeight="1" thickBot="1">
      <c r="A34" s="168" t="s">
        <v>141</v>
      </c>
      <c r="B34" s="169"/>
      <c r="C34" s="169"/>
      <c r="D34" s="169"/>
      <c r="E34" s="169"/>
      <c r="F34" s="169">
        <v>500</v>
      </c>
      <c r="G34" s="169">
        <v>500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81"/>
      <c r="T34" s="165">
        <f>SUM(B34+F34+H34+L34+R34)</f>
        <v>500</v>
      </c>
      <c r="U34" s="82">
        <f>SUM(C34,G34,I34,M34,Q34,S34)</f>
        <v>500</v>
      </c>
      <c r="V34" s="165">
        <f>SUM(D34+J34+N34)</f>
        <v>0</v>
      </c>
      <c r="W34" s="82">
        <f>SUM(E34,K34,O34,)</f>
        <v>0</v>
      </c>
      <c r="X34" s="103">
        <f t="shared" si="10"/>
        <v>500</v>
      </c>
      <c r="Y34" s="103">
        <f t="shared" si="10"/>
        <v>500</v>
      </c>
      <c r="Z34" s="208">
        <f t="shared" si="0"/>
        <v>500</v>
      </c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</row>
    <row r="35" spans="1:53" s="12" customFormat="1" ht="39.75" customHeight="1" thickBot="1" thickTop="1">
      <c r="A35" s="85" t="s">
        <v>87</v>
      </c>
      <c r="B35" s="86">
        <f>SUM(B32:B34)</f>
        <v>0</v>
      </c>
      <c r="C35" s="86">
        <f aca="true" t="shared" si="11" ref="C35:X35">SUM(C32:C34)</f>
        <v>6877</v>
      </c>
      <c r="D35" s="86">
        <f t="shared" si="11"/>
        <v>0</v>
      </c>
      <c r="E35" s="86">
        <f t="shared" si="11"/>
        <v>0</v>
      </c>
      <c r="F35" s="86">
        <f t="shared" si="11"/>
        <v>500</v>
      </c>
      <c r="G35" s="86">
        <f t="shared" si="11"/>
        <v>500</v>
      </c>
      <c r="H35" s="86">
        <f t="shared" si="11"/>
        <v>15590</v>
      </c>
      <c r="I35" s="86">
        <f t="shared" si="11"/>
        <v>17929</v>
      </c>
      <c r="J35" s="86">
        <f t="shared" si="11"/>
        <v>0</v>
      </c>
      <c r="K35" s="86">
        <f t="shared" si="11"/>
        <v>217</v>
      </c>
      <c r="L35" s="86">
        <f t="shared" si="11"/>
        <v>0</v>
      </c>
      <c r="M35" s="86">
        <f t="shared" si="11"/>
        <v>0</v>
      </c>
      <c r="N35" s="86">
        <f t="shared" si="11"/>
        <v>0</v>
      </c>
      <c r="O35" s="86">
        <f t="shared" si="11"/>
        <v>0</v>
      </c>
      <c r="P35" s="86">
        <f t="shared" si="11"/>
        <v>0</v>
      </c>
      <c r="Q35" s="86">
        <f t="shared" si="11"/>
        <v>31488</v>
      </c>
      <c r="R35" s="86">
        <f t="shared" si="11"/>
        <v>374911</v>
      </c>
      <c r="S35" s="86">
        <f t="shared" si="11"/>
        <v>399251</v>
      </c>
      <c r="T35" s="86">
        <f t="shared" si="11"/>
        <v>400375</v>
      </c>
      <c r="U35" s="86">
        <f t="shared" si="11"/>
        <v>456045</v>
      </c>
      <c r="V35" s="86">
        <f t="shared" si="11"/>
        <v>0</v>
      </c>
      <c r="W35" s="86">
        <f t="shared" si="11"/>
        <v>217</v>
      </c>
      <c r="X35" s="86">
        <f t="shared" si="11"/>
        <v>400375</v>
      </c>
      <c r="Y35" s="86">
        <f>SUM(Y32:Y34)</f>
        <v>456262</v>
      </c>
      <c r="Z35" s="98">
        <f t="shared" si="0"/>
        <v>47637</v>
      </c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</row>
    <row r="36" spans="1:53" s="12" customFormat="1" ht="39.75" customHeight="1" thickBot="1" thickTop="1">
      <c r="A36" s="92" t="s">
        <v>70</v>
      </c>
      <c r="B36" s="93">
        <f>B28+B32</f>
        <v>465</v>
      </c>
      <c r="C36" s="93">
        <f aca="true" t="shared" si="12" ref="C36:Y36">C28+C32</f>
        <v>455899</v>
      </c>
      <c r="D36" s="93">
        <f t="shared" si="12"/>
        <v>0</v>
      </c>
      <c r="E36" s="93">
        <f t="shared" si="12"/>
        <v>7091</v>
      </c>
      <c r="F36" s="93">
        <f t="shared" si="12"/>
        <v>0</v>
      </c>
      <c r="G36" s="93">
        <f t="shared" si="12"/>
        <v>0</v>
      </c>
      <c r="H36" s="93">
        <f t="shared" si="12"/>
        <v>191172</v>
      </c>
      <c r="I36" s="93">
        <f t="shared" si="12"/>
        <v>170546</v>
      </c>
      <c r="J36" s="93">
        <f t="shared" si="12"/>
        <v>0</v>
      </c>
      <c r="K36" s="93">
        <f t="shared" si="12"/>
        <v>217</v>
      </c>
      <c r="L36" s="93">
        <f t="shared" si="12"/>
        <v>0</v>
      </c>
      <c r="M36" s="93">
        <f t="shared" si="12"/>
        <v>8650</v>
      </c>
      <c r="N36" s="93">
        <f t="shared" si="12"/>
        <v>0</v>
      </c>
      <c r="O36" s="93">
        <f t="shared" si="12"/>
        <v>2162</v>
      </c>
      <c r="P36" s="93">
        <f t="shared" si="12"/>
        <v>33313</v>
      </c>
      <c r="Q36" s="93">
        <f t="shared" si="12"/>
        <v>93584</v>
      </c>
      <c r="R36" s="93">
        <f t="shared" si="12"/>
        <v>1200503</v>
      </c>
      <c r="S36" s="93">
        <f t="shared" si="12"/>
        <v>1215979</v>
      </c>
      <c r="T36" s="93">
        <f t="shared" si="12"/>
        <v>1434171</v>
      </c>
      <c r="U36" s="93">
        <f t="shared" si="12"/>
        <v>1944658</v>
      </c>
      <c r="V36" s="93">
        <f t="shared" si="12"/>
        <v>656</v>
      </c>
      <c r="W36" s="93">
        <f t="shared" si="12"/>
        <v>9470</v>
      </c>
      <c r="X36" s="93">
        <f t="shared" si="12"/>
        <v>1434827</v>
      </c>
      <c r="Y36" s="93">
        <f t="shared" si="12"/>
        <v>1954128</v>
      </c>
      <c r="Z36" s="98">
        <f>SUM(B36:R36)-T36-V36</f>
        <v>728775</v>
      </c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</row>
    <row r="37" spans="1:53" ht="39.75" customHeight="1" thickBot="1">
      <c r="A37" s="94" t="s">
        <v>71</v>
      </c>
      <c r="B37" s="95">
        <f>B29+B33</f>
        <v>11500</v>
      </c>
      <c r="C37" s="95">
        <f aca="true" t="shared" si="13" ref="C37:Y37">C29+C33</f>
        <v>11500</v>
      </c>
      <c r="D37" s="95">
        <f t="shared" si="13"/>
        <v>0</v>
      </c>
      <c r="E37" s="95">
        <f t="shared" si="13"/>
        <v>0</v>
      </c>
      <c r="F37" s="95">
        <f t="shared" si="13"/>
        <v>0</v>
      </c>
      <c r="G37" s="95">
        <f t="shared" si="13"/>
        <v>0</v>
      </c>
      <c r="H37" s="95">
        <f t="shared" si="13"/>
        <v>0</v>
      </c>
      <c r="I37" s="95">
        <f t="shared" si="13"/>
        <v>1987</v>
      </c>
      <c r="J37" s="95">
        <f t="shared" si="13"/>
        <v>0</v>
      </c>
      <c r="K37" s="95">
        <f t="shared" si="13"/>
        <v>0</v>
      </c>
      <c r="L37" s="95">
        <f t="shared" si="13"/>
        <v>0</v>
      </c>
      <c r="M37" s="95">
        <f t="shared" si="13"/>
        <v>0</v>
      </c>
      <c r="N37" s="95">
        <f t="shared" si="13"/>
        <v>0</v>
      </c>
      <c r="O37" s="95">
        <f t="shared" si="13"/>
        <v>0</v>
      </c>
      <c r="P37" s="95">
        <f t="shared" si="13"/>
        <v>0</v>
      </c>
      <c r="Q37" s="95">
        <f t="shared" si="13"/>
        <v>0</v>
      </c>
      <c r="R37" s="95">
        <f t="shared" si="13"/>
        <v>16660</v>
      </c>
      <c r="S37" s="95">
        <f t="shared" si="13"/>
        <v>31566</v>
      </c>
      <c r="T37" s="95">
        <f t="shared" si="13"/>
        <v>28160</v>
      </c>
      <c r="U37" s="95">
        <f t="shared" si="13"/>
        <v>45053</v>
      </c>
      <c r="V37" s="95">
        <f t="shared" si="13"/>
        <v>0</v>
      </c>
      <c r="W37" s="95">
        <f t="shared" si="13"/>
        <v>0</v>
      </c>
      <c r="X37" s="95">
        <f t="shared" si="13"/>
        <v>28160</v>
      </c>
      <c r="Y37" s="344">
        <f t="shared" si="13"/>
        <v>45053</v>
      </c>
      <c r="Z37" s="98">
        <f t="shared" si="0"/>
        <v>13487</v>
      </c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ht="39.75" customHeight="1" thickBot="1">
      <c r="A38" s="112" t="s">
        <v>326</v>
      </c>
      <c r="B38" s="96">
        <f>SUM(B34)</f>
        <v>0</v>
      </c>
      <c r="C38" s="96">
        <f aca="true" t="shared" si="14" ref="C38:Y38">SUM(C34)</f>
        <v>0</v>
      </c>
      <c r="D38" s="96">
        <f t="shared" si="14"/>
        <v>0</v>
      </c>
      <c r="E38" s="96">
        <f t="shared" si="14"/>
        <v>0</v>
      </c>
      <c r="F38" s="96">
        <f t="shared" si="14"/>
        <v>500</v>
      </c>
      <c r="G38" s="96">
        <f t="shared" si="14"/>
        <v>500</v>
      </c>
      <c r="H38" s="96">
        <f t="shared" si="14"/>
        <v>0</v>
      </c>
      <c r="I38" s="96">
        <f t="shared" si="14"/>
        <v>0</v>
      </c>
      <c r="J38" s="96">
        <f t="shared" si="14"/>
        <v>0</v>
      </c>
      <c r="K38" s="96">
        <f t="shared" si="14"/>
        <v>0</v>
      </c>
      <c r="L38" s="96">
        <f t="shared" si="14"/>
        <v>0</v>
      </c>
      <c r="M38" s="96">
        <f t="shared" si="14"/>
        <v>0</v>
      </c>
      <c r="N38" s="96">
        <f t="shared" si="14"/>
        <v>0</v>
      </c>
      <c r="O38" s="96">
        <f t="shared" si="14"/>
        <v>0</v>
      </c>
      <c r="P38" s="96">
        <f t="shared" si="14"/>
        <v>0</v>
      </c>
      <c r="Q38" s="96">
        <f t="shared" si="14"/>
        <v>0</v>
      </c>
      <c r="R38" s="96">
        <f t="shared" si="14"/>
        <v>0</v>
      </c>
      <c r="S38" s="96">
        <f t="shared" si="14"/>
        <v>0</v>
      </c>
      <c r="T38" s="96">
        <f t="shared" si="14"/>
        <v>500</v>
      </c>
      <c r="U38" s="96">
        <f t="shared" si="14"/>
        <v>500</v>
      </c>
      <c r="V38" s="96">
        <f t="shared" si="14"/>
        <v>0</v>
      </c>
      <c r="W38" s="96">
        <f t="shared" si="14"/>
        <v>0</v>
      </c>
      <c r="X38" s="96">
        <f t="shared" si="14"/>
        <v>500</v>
      </c>
      <c r="Y38" s="96">
        <f t="shared" si="14"/>
        <v>500</v>
      </c>
      <c r="Z38" s="98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53" ht="39.75" customHeight="1" thickBot="1" thickTop="1">
      <c r="A39" s="85" t="s">
        <v>26</v>
      </c>
      <c r="B39" s="86">
        <f>B36+B37+B38</f>
        <v>11965</v>
      </c>
      <c r="C39" s="86">
        <f aca="true" t="shared" si="15" ref="C39:Y39">C36+C37+C38</f>
        <v>467399</v>
      </c>
      <c r="D39" s="86">
        <f t="shared" si="15"/>
        <v>0</v>
      </c>
      <c r="E39" s="86">
        <f t="shared" si="15"/>
        <v>7091</v>
      </c>
      <c r="F39" s="86">
        <f t="shared" si="15"/>
        <v>500</v>
      </c>
      <c r="G39" s="86">
        <f t="shared" si="15"/>
        <v>500</v>
      </c>
      <c r="H39" s="86">
        <f t="shared" si="15"/>
        <v>191172</v>
      </c>
      <c r="I39" s="86">
        <f t="shared" si="15"/>
        <v>172533</v>
      </c>
      <c r="J39" s="86">
        <f t="shared" si="15"/>
        <v>0</v>
      </c>
      <c r="K39" s="86">
        <f t="shared" si="15"/>
        <v>217</v>
      </c>
      <c r="L39" s="86">
        <f t="shared" si="15"/>
        <v>0</v>
      </c>
      <c r="M39" s="86">
        <f t="shared" si="15"/>
        <v>8650</v>
      </c>
      <c r="N39" s="86">
        <f t="shared" si="15"/>
        <v>0</v>
      </c>
      <c r="O39" s="86">
        <f t="shared" si="15"/>
        <v>2162</v>
      </c>
      <c r="P39" s="86">
        <f t="shared" si="15"/>
        <v>33313</v>
      </c>
      <c r="Q39" s="86">
        <f t="shared" si="15"/>
        <v>93584</v>
      </c>
      <c r="R39" s="86">
        <f t="shared" si="15"/>
        <v>1217163</v>
      </c>
      <c r="S39" s="86">
        <f t="shared" si="15"/>
        <v>1247545</v>
      </c>
      <c r="T39" s="86">
        <f t="shared" si="15"/>
        <v>1462831</v>
      </c>
      <c r="U39" s="86">
        <f t="shared" si="15"/>
        <v>1990211</v>
      </c>
      <c r="V39" s="86">
        <f t="shared" si="15"/>
        <v>656</v>
      </c>
      <c r="W39" s="86">
        <f t="shared" si="15"/>
        <v>9470</v>
      </c>
      <c r="X39" s="86">
        <f t="shared" si="15"/>
        <v>1463487</v>
      </c>
      <c r="Y39" s="86">
        <f t="shared" si="15"/>
        <v>1999681</v>
      </c>
      <c r="Z39" s="98">
        <f>SUM(B39:R39)-T39-V39</f>
        <v>742762</v>
      </c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ht="13.5" thickTop="1"/>
  </sheetData>
  <sheetProtection/>
  <mergeCells count="26">
    <mergeCell ref="R10:S10"/>
    <mergeCell ref="P9:S9"/>
    <mergeCell ref="T10:U10"/>
    <mergeCell ref="V10:W10"/>
    <mergeCell ref="X10:Y10"/>
    <mergeCell ref="A8:A11"/>
    <mergeCell ref="F9:G10"/>
    <mergeCell ref="H9:I10"/>
    <mergeCell ref="J9:K10"/>
    <mergeCell ref="L9:M10"/>
    <mergeCell ref="D9:E10"/>
    <mergeCell ref="D8:E8"/>
    <mergeCell ref="F8:G8"/>
    <mergeCell ref="H8:I8"/>
    <mergeCell ref="J8:K8"/>
    <mergeCell ref="L8:M8"/>
    <mergeCell ref="N8:O8"/>
    <mergeCell ref="V7:Y7"/>
    <mergeCell ref="A5:Y5"/>
    <mergeCell ref="T8:Y8"/>
    <mergeCell ref="T9:Y9"/>
    <mergeCell ref="B8:C8"/>
    <mergeCell ref="N9:O10"/>
    <mergeCell ref="P10:Q10"/>
    <mergeCell ref="P8:S8"/>
    <mergeCell ref="B9:C10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9"/>
  <sheetViews>
    <sheetView view="pageBreakPreview" zoomScale="60" zoomScalePageLayoutView="0" workbookViewId="0" topLeftCell="O7">
      <selection activeCell="A1" sqref="A1"/>
    </sheetView>
  </sheetViews>
  <sheetFormatPr defaultColWidth="9.140625" defaultRowHeight="12.75"/>
  <cols>
    <col min="1" max="1" width="26.140625" style="107" customWidth="1"/>
    <col min="2" max="3" width="13.7109375" style="106" customWidth="1"/>
    <col min="4" max="5" width="14.57421875" style="107" customWidth="1"/>
    <col min="6" max="7" width="12.57421875" style="107" customWidth="1"/>
    <col min="8" max="11" width="13.421875" style="107" customWidth="1"/>
    <col min="12" max="21" width="14.00390625" style="107" customWidth="1"/>
    <col min="22" max="23" width="13.00390625" style="107" customWidth="1"/>
    <col min="24" max="24" width="12.00390625" style="107" customWidth="1"/>
    <col min="25" max="25" width="13.57421875" style="107" customWidth="1"/>
    <col min="26" max="26" width="13.28125" style="107" bestFit="1" customWidth="1"/>
    <col min="27" max="29" width="13.57421875" style="107" customWidth="1"/>
    <col min="30" max="30" width="14.28125" style="107" customWidth="1"/>
    <col min="31" max="33" width="13.57421875" style="107" customWidth="1"/>
    <col min="34" max="16384" width="9.140625" style="107" customWidth="1"/>
  </cols>
  <sheetData>
    <row r="1" spans="1:3" s="298" customFormat="1" ht="15.75">
      <c r="A1" s="296" t="s">
        <v>595</v>
      </c>
      <c r="B1" s="297"/>
      <c r="C1" s="297"/>
    </row>
    <row r="2" ht="15.75">
      <c r="A2" s="108"/>
    </row>
    <row r="3" ht="15.75">
      <c r="A3" s="108"/>
    </row>
    <row r="4" ht="15.75">
      <c r="A4" s="108"/>
    </row>
    <row r="5" spans="1:34" ht="19.5">
      <c r="A5" s="693" t="s">
        <v>168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3"/>
      <c r="Z5" s="109"/>
      <c r="AA5" s="109"/>
      <c r="AB5" s="109"/>
      <c r="AC5" s="109"/>
      <c r="AD5" s="109"/>
      <c r="AE5" s="109"/>
      <c r="AF5" s="109"/>
      <c r="AG5" s="109"/>
      <c r="AH5" s="109"/>
    </row>
    <row r="6" ht="12.75">
      <c r="A6" s="110"/>
    </row>
    <row r="7" ht="12.75">
      <c r="A7" s="110"/>
    </row>
    <row r="8" spans="1:33" ht="15.75">
      <c r="A8" s="111" t="s">
        <v>19</v>
      </c>
      <c r="Z8" s="697"/>
      <c r="AA8" s="697"/>
      <c r="AB8" s="697"/>
      <c r="AC8" s="697"/>
      <c r="AD8" s="697"/>
      <c r="AE8" s="697"/>
      <c r="AF8" s="697"/>
      <c r="AG8" s="697"/>
    </row>
    <row r="9" spans="1:65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</row>
    <row r="10" spans="1:65" ht="16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94" t="s">
        <v>117</v>
      </c>
      <c r="W10" s="694"/>
      <c r="X10" s="694"/>
      <c r="Y10" s="694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</row>
    <row r="11" spans="1:65" s="77" customFormat="1" ht="13.5" customHeight="1" thickBot="1">
      <c r="A11" s="690" t="s">
        <v>24</v>
      </c>
      <c r="B11" s="679" t="s">
        <v>151</v>
      </c>
      <c r="C11" s="680"/>
      <c r="D11" s="679" t="s">
        <v>152</v>
      </c>
      <c r="E11" s="680"/>
      <c r="F11" s="679" t="s">
        <v>153</v>
      </c>
      <c r="G11" s="680"/>
      <c r="H11" s="679" t="s">
        <v>154</v>
      </c>
      <c r="I11" s="680"/>
      <c r="J11" s="679" t="s">
        <v>155</v>
      </c>
      <c r="K11" s="680"/>
      <c r="L11" s="679" t="s">
        <v>156</v>
      </c>
      <c r="M11" s="680"/>
      <c r="N11" s="679" t="s">
        <v>157</v>
      </c>
      <c r="O11" s="680"/>
      <c r="P11" s="679" t="s">
        <v>158</v>
      </c>
      <c r="Q11" s="680"/>
      <c r="R11" s="679" t="s">
        <v>292</v>
      </c>
      <c r="S11" s="680"/>
      <c r="T11" s="679" t="s">
        <v>159</v>
      </c>
      <c r="U11" s="682"/>
      <c r="V11" s="682"/>
      <c r="W11" s="682"/>
      <c r="X11" s="682"/>
      <c r="Y11" s="680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</row>
    <row r="12" spans="1:65" s="79" customFormat="1" ht="30" customHeight="1" thickBot="1">
      <c r="A12" s="691"/>
      <c r="B12" s="686" t="s">
        <v>1</v>
      </c>
      <c r="C12" s="687"/>
      <c r="D12" s="686" t="s">
        <v>13</v>
      </c>
      <c r="E12" s="687"/>
      <c r="F12" s="686" t="s">
        <v>160</v>
      </c>
      <c r="G12" s="687"/>
      <c r="H12" s="686" t="s">
        <v>15</v>
      </c>
      <c r="I12" s="687"/>
      <c r="J12" s="686" t="s">
        <v>161</v>
      </c>
      <c r="K12" s="687"/>
      <c r="L12" s="686" t="s">
        <v>162</v>
      </c>
      <c r="M12" s="687"/>
      <c r="N12" s="686" t="s">
        <v>163</v>
      </c>
      <c r="O12" s="687"/>
      <c r="P12" s="686" t="s">
        <v>164</v>
      </c>
      <c r="Q12" s="687"/>
      <c r="R12" s="686" t="s">
        <v>274</v>
      </c>
      <c r="S12" s="687"/>
      <c r="T12" s="695" t="s">
        <v>165</v>
      </c>
      <c r="U12" s="696"/>
      <c r="V12" s="696"/>
      <c r="W12" s="696"/>
      <c r="X12" s="696"/>
      <c r="Y12" s="696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</row>
    <row r="13" spans="1:65" s="79" customFormat="1" ht="12.75" customHeight="1" thickBot="1">
      <c r="A13" s="691"/>
      <c r="B13" s="695"/>
      <c r="C13" s="698"/>
      <c r="D13" s="695"/>
      <c r="E13" s="698"/>
      <c r="F13" s="695"/>
      <c r="G13" s="698"/>
      <c r="H13" s="695"/>
      <c r="I13" s="698"/>
      <c r="J13" s="695"/>
      <c r="K13" s="698"/>
      <c r="L13" s="695"/>
      <c r="M13" s="698"/>
      <c r="N13" s="695"/>
      <c r="O13" s="698"/>
      <c r="P13" s="695"/>
      <c r="Q13" s="698"/>
      <c r="R13" s="695"/>
      <c r="S13" s="698"/>
      <c r="T13" s="695"/>
      <c r="U13" s="696"/>
      <c r="V13" s="696"/>
      <c r="W13" s="696"/>
      <c r="X13" s="696"/>
      <c r="Y13" s="696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</row>
    <row r="14" spans="1:65" s="79" customFormat="1" ht="38.25" customHeight="1" thickBot="1">
      <c r="A14" s="691"/>
      <c r="B14" s="688"/>
      <c r="C14" s="689"/>
      <c r="D14" s="688"/>
      <c r="E14" s="689"/>
      <c r="F14" s="688"/>
      <c r="G14" s="689"/>
      <c r="H14" s="688"/>
      <c r="I14" s="689"/>
      <c r="J14" s="688"/>
      <c r="K14" s="689"/>
      <c r="L14" s="688"/>
      <c r="M14" s="689"/>
      <c r="N14" s="688"/>
      <c r="O14" s="689"/>
      <c r="P14" s="688"/>
      <c r="Q14" s="689"/>
      <c r="R14" s="688"/>
      <c r="S14" s="689"/>
      <c r="T14" s="683" t="s">
        <v>139</v>
      </c>
      <c r="U14" s="685"/>
      <c r="V14" s="683" t="s">
        <v>140</v>
      </c>
      <c r="W14" s="685"/>
      <c r="X14" s="683" t="s">
        <v>165</v>
      </c>
      <c r="Y14" s="68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</row>
    <row r="15" spans="1:25" s="25" customFormat="1" ht="38.25" customHeight="1" thickBot="1">
      <c r="A15" s="692"/>
      <c r="B15" s="78" t="s">
        <v>384</v>
      </c>
      <c r="C15" s="78" t="s">
        <v>383</v>
      </c>
      <c r="D15" s="78" t="s">
        <v>384</v>
      </c>
      <c r="E15" s="78" t="s">
        <v>383</v>
      </c>
      <c r="F15" s="78" t="s">
        <v>384</v>
      </c>
      <c r="G15" s="78" t="s">
        <v>383</v>
      </c>
      <c r="H15" s="78" t="s">
        <v>384</v>
      </c>
      <c r="I15" s="78" t="s">
        <v>383</v>
      </c>
      <c r="J15" s="78" t="s">
        <v>384</v>
      </c>
      <c r="K15" s="78" t="s">
        <v>383</v>
      </c>
      <c r="L15" s="78" t="s">
        <v>384</v>
      </c>
      <c r="M15" s="78" t="s">
        <v>383</v>
      </c>
      <c r="N15" s="78" t="s">
        <v>384</v>
      </c>
      <c r="O15" s="78" t="s">
        <v>383</v>
      </c>
      <c r="P15" s="78" t="s">
        <v>384</v>
      </c>
      <c r="Q15" s="78" t="s">
        <v>383</v>
      </c>
      <c r="R15" s="78" t="s">
        <v>384</v>
      </c>
      <c r="S15" s="78" t="s">
        <v>383</v>
      </c>
      <c r="T15" s="78" t="s">
        <v>384</v>
      </c>
      <c r="U15" s="78" t="s">
        <v>383</v>
      </c>
      <c r="V15" s="78" t="s">
        <v>384</v>
      </c>
      <c r="W15" s="78" t="s">
        <v>383</v>
      </c>
      <c r="X15" s="78" t="s">
        <v>384</v>
      </c>
      <c r="Y15" s="78" t="s">
        <v>383</v>
      </c>
    </row>
    <row r="16" spans="1:65" s="12" customFormat="1" ht="39.75" customHeight="1">
      <c r="A16" s="62" t="s">
        <v>167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335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</row>
    <row r="17" spans="1:65" s="12" customFormat="1" ht="39.75" customHeight="1">
      <c r="A17" s="64" t="s">
        <v>60</v>
      </c>
      <c r="B17" s="82">
        <f>SUM('Rend.terv.2.1.sz.'!B36)</f>
        <v>622816</v>
      </c>
      <c r="C17" s="82">
        <v>993540</v>
      </c>
      <c r="D17" s="82">
        <f>SUM('Rend.terv.2.1.sz.'!D36)</f>
        <v>163734</v>
      </c>
      <c r="E17" s="82">
        <v>218981</v>
      </c>
      <c r="F17" s="82">
        <f>SUM('Rend.terv.2.1.sz.'!F36)</f>
        <v>407075</v>
      </c>
      <c r="G17" s="82">
        <v>449243</v>
      </c>
      <c r="H17" s="82">
        <f>SUM('Rend.terv.2.1.sz.'!H36)</f>
        <v>58057</v>
      </c>
      <c r="I17" s="82">
        <v>0</v>
      </c>
      <c r="J17" s="82">
        <f>SUM('Rend.terv.2.1.sz.'!J36)</f>
        <v>0</v>
      </c>
      <c r="K17" s="82">
        <v>40626</v>
      </c>
      <c r="L17" s="82">
        <f>SUM('Rend.terv.2.1.sz.'!L36)</f>
        <v>2765</v>
      </c>
      <c r="M17" s="82">
        <v>22943</v>
      </c>
      <c r="N17" s="82">
        <f>SUM('Rend.terv.2.1.sz.'!N36)</f>
        <v>2000</v>
      </c>
      <c r="O17" s="82">
        <v>32474</v>
      </c>
      <c r="P17" s="82">
        <f>SUM('Rend.terv.2.1.sz.'!P36)</f>
        <v>0</v>
      </c>
      <c r="Q17" s="82">
        <v>0</v>
      </c>
      <c r="R17" s="82"/>
      <c r="S17" s="82"/>
      <c r="T17" s="82">
        <f aca="true" t="shared" si="0" ref="T17:U19">SUM(B17,D17,F17,H17,J17,R17)</f>
        <v>1251682</v>
      </c>
      <c r="U17" s="82">
        <f t="shared" si="0"/>
        <v>1702390</v>
      </c>
      <c r="V17" s="82">
        <f aca="true" t="shared" si="1" ref="V17:W19">SUM(L17,N17,P17)</f>
        <v>4765</v>
      </c>
      <c r="W17" s="82">
        <f t="shared" si="1"/>
        <v>55417</v>
      </c>
      <c r="X17" s="82">
        <f aca="true" t="shared" si="2" ref="X17:Y19">SUM(T17,V17)</f>
        <v>1256447</v>
      </c>
      <c r="Y17" s="82">
        <f t="shared" si="2"/>
        <v>1757807</v>
      </c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</row>
    <row r="18" spans="1:65" s="12" customFormat="1" ht="39.75" customHeight="1">
      <c r="A18" s="83" t="s">
        <v>61</v>
      </c>
      <c r="B18" s="82">
        <f>SUM('Rend.terv.2.1.sz.'!B37)</f>
        <v>2717</v>
      </c>
      <c r="C18" s="82">
        <v>10031</v>
      </c>
      <c r="D18" s="82">
        <f>SUM('Rend.terv.2.1.sz.'!D37)</f>
        <v>734</v>
      </c>
      <c r="E18" s="82">
        <v>2643</v>
      </c>
      <c r="F18" s="82">
        <f>SUM('Rend.terv.2.1.sz.'!F37)</f>
        <v>22709</v>
      </c>
      <c r="G18" s="82">
        <v>30129</v>
      </c>
      <c r="H18" s="82">
        <f>SUM('Rend.terv.2.1.sz.'!H37)</f>
        <v>0</v>
      </c>
      <c r="I18" s="82"/>
      <c r="J18" s="82">
        <f>SUM('Rend.terv.2.1.sz.'!J37)</f>
        <v>0</v>
      </c>
      <c r="K18" s="82"/>
      <c r="L18" s="82">
        <f>SUM('Rend.terv.2.1.sz.'!L37)</f>
        <v>0</v>
      </c>
      <c r="M18" s="82"/>
      <c r="N18" s="82">
        <f>SUM('Rend.terv.2.1.sz.'!N37)</f>
        <v>0</v>
      </c>
      <c r="O18" s="82"/>
      <c r="P18" s="82">
        <f>SUM('Rend.terv.2.1.sz.'!P37)</f>
        <v>0</v>
      </c>
      <c r="Q18" s="82"/>
      <c r="R18" s="82"/>
      <c r="S18" s="82"/>
      <c r="T18" s="82">
        <f t="shared" si="0"/>
        <v>26160</v>
      </c>
      <c r="U18" s="82">
        <f t="shared" si="0"/>
        <v>42803</v>
      </c>
      <c r="V18" s="82">
        <f t="shared" si="1"/>
        <v>0</v>
      </c>
      <c r="W18" s="82">
        <f t="shared" si="1"/>
        <v>0</v>
      </c>
      <c r="X18" s="82">
        <f t="shared" si="2"/>
        <v>26160</v>
      </c>
      <c r="Y18" s="82">
        <f t="shared" si="2"/>
        <v>42803</v>
      </c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</row>
    <row r="19" spans="1:65" s="12" customFormat="1" ht="39.75" customHeight="1" thickBot="1">
      <c r="A19" s="83" t="s">
        <v>141</v>
      </c>
      <c r="B19" s="82">
        <v>47096</v>
      </c>
      <c r="C19" s="82">
        <v>47096</v>
      </c>
      <c r="D19" s="82">
        <f>SUM('Rend.terv.2.1.sz.'!D38)</f>
        <v>12716</v>
      </c>
      <c r="E19" s="82">
        <v>12716</v>
      </c>
      <c r="F19" s="82">
        <f>SUM('Rend.terv.2.1.sz.'!F38)</f>
        <v>17667</v>
      </c>
      <c r="G19" s="82">
        <v>17667</v>
      </c>
      <c r="H19" s="82">
        <f>SUM('Rend.terv.2.1.sz.'!H38)</f>
        <v>94027</v>
      </c>
      <c r="I19" s="82">
        <v>121592</v>
      </c>
      <c r="J19" s="82">
        <f>SUM('Rend.terv.2.1.sz.'!J38)</f>
        <v>0</v>
      </c>
      <c r="K19" s="82"/>
      <c r="L19" s="82">
        <f>SUM('Rend.terv.2.1.sz.'!L38)</f>
        <v>0</v>
      </c>
      <c r="M19" s="82"/>
      <c r="N19" s="82">
        <f>SUM('Rend.terv.2.1.sz.'!N38)</f>
        <v>0</v>
      </c>
      <c r="O19" s="82"/>
      <c r="P19" s="82">
        <f>SUM('Rend.terv.2.1.sz.'!P38)</f>
        <v>0</v>
      </c>
      <c r="Q19" s="82"/>
      <c r="R19" s="82"/>
      <c r="S19" s="82"/>
      <c r="T19" s="82">
        <f t="shared" si="0"/>
        <v>171506</v>
      </c>
      <c r="U19" s="82">
        <f t="shared" si="0"/>
        <v>199071</v>
      </c>
      <c r="V19" s="82">
        <f t="shared" si="1"/>
        <v>0</v>
      </c>
      <c r="W19" s="82">
        <f t="shared" si="1"/>
        <v>0</v>
      </c>
      <c r="X19" s="82">
        <f t="shared" si="2"/>
        <v>171506</v>
      </c>
      <c r="Y19" s="82">
        <f t="shared" si="2"/>
        <v>199071</v>
      </c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</row>
    <row r="20" spans="1:65" s="12" customFormat="1" ht="39.75" customHeight="1" thickBot="1" thickTop="1">
      <c r="A20" s="85" t="s">
        <v>62</v>
      </c>
      <c r="B20" s="86">
        <f>SUM(B17:B19)</f>
        <v>672629</v>
      </c>
      <c r="C20" s="86">
        <f aca="true" t="shared" si="3" ref="C20:Y20">SUM(C17:C19)</f>
        <v>1050667</v>
      </c>
      <c r="D20" s="86">
        <f t="shared" si="3"/>
        <v>177184</v>
      </c>
      <c r="E20" s="86">
        <f t="shared" si="3"/>
        <v>234340</v>
      </c>
      <c r="F20" s="86">
        <f t="shared" si="3"/>
        <v>447451</v>
      </c>
      <c r="G20" s="86">
        <f t="shared" si="3"/>
        <v>497039</v>
      </c>
      <c r="H20" s="86">
        <f t="shared" si="3"/>
        <v>152084</v>
      </c>
      <c r="I20" s="86">
        <f t="shared" si="3"/>
        <v>121592</v>
      </c>
      <c r="J20" s="86">
        <f t="shared" si="3"/>
        <v>0</v>
      </c>
      <c r="K20" s="86">
        <f t="shared" si="3"/>
        <v>40626</v>
      </c>
      <c r="L20" s="86">
        <f t="shared" si="3"/>
        <v>2765</v>
      </c>
      <c r="M20" s="86">
        <f t="shared" si="3"/>
        <v>22943</v>
      </c>
      <c r="N20" s="86">
        <f t="shared" si="3"/>
        <v>2000</v>
      </c>
      <c r="O20" s="86">
        <f t="shared" si="3"/>
        <v>32474</v>
      </c>
      <c r="P20" s="86">
        <f t="shared" si="3"/>
        <v>0</v>
      </c>
      <c r="Q20" s="86">
        <f t="shared" si="3"/>
        <v>0</v>
      </c>
      <c r="R20" s="86">
        <f t="shared" si="3"/>
        <v>0</v>
      </c>
      <c r="S20" s="86">
        <f t="shared" si="3"/>
        <v>0</v>
      </c>
      <c r="T20" s="86">
        <f t="shared" si="3"/>
        <v>1449348</v>
      </c>
      <c r="U20" s="86">
        <f t="shared" si="3"/>
        <v>1944264</v>
      </c>
      <c r="V20" s="86">
        <f t="shared" si="3"/>
        <v>4765</v>
      </c>
      <c r="W20" s="86">
        <f t="shared" si="3"/>
        <v>55417</v>
      </c>
      <c r="X20" s="86">
        <f t="shared" si="3"/>
        <v>1454113</v>
      </c>
      <c r="Y20" s="86">
        <f t="shared" si="3"/>
        <v>1999681</v>
      </c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</row>
    <row r="21" spans="1:65" s="12" customFormat="1" ht="70.5" customHeight="1" thickTop="1">
      <c r="A21" s="62" t="s">
        <v>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333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</row>
    <row r="22" spans="1:65" s="166" customFormat="1" ht="39.75" customHeight="1">
      <c r="A22" s="164" t="s">
        <v>60</v>
      </c>
      <c r="B22" s="165">
        <f>SUM('Rend.terv.2.2.sz.'!I84)</f>
        <v>14104</v>
      </c>
      <c r="C22" s="165">
        <v>14104</v>
      </c>
      <c r="D22" s="165">
        <f>SUM('Rend.terv.2.2.sz.'!K84)</f>
        <v>3881</v>
      </c>
      <c r="E22" s="165">
        <v>3881</v>
      </c>
      <c r="F22" s="165">
        <f>SUM('Rend.terv.2.2.sz.'!M84)</f>
        <v>138901</v>
      </c>
      <c r="G22" s="165">
        <v>140005</v>
      </c>
      <c r="H22" s="165">
        <f>SUM('Rend.terv.2.2.sz.'!O84)</f>
        <v>92213</v>
      </c>
      <c r="I22" s="165">
        <v>38119</v>
      </c>
      <c r="J22" s="165">
        <f>SUM('Rend.terv.2.2.sz.'!Q84)</f>
        <v>718143</v>
      </c>
      <c r="K22" s="165">
        <v>817082</v>
      </c>
      <c r="L22" s="165">
        <f>SUM('Rend.terv.2.2.sz.'!S84)</f>
        <v>250</v>
      </c>
      <c r="M22" s="165">
        <v>1520</v>
      </c>
      <c r="N22" s="165">
        <f>SUM('Rend.terv.2.2.sz.'!U84)</f>
        <v>145268</v>
      </c>
      <c r="O22" s="165">
        <v>138068</v>
      </c>
      <c r="P22" s="165">
        <f>SUM('Rend.terv.2.2.sz.'!W84)</f>
        <v>0</v>
      </c>
      <c r="Q22" s="165">
        <v>2000</v>
      </c>
      <c r="R22" s="165"/>
      <c r="S22" s="165"/>
      <c r="T22" s="82">
        <f>SUM(B22,D22,F22,H22,J22,R22)</f>
        <v>967242</v>
      </c>
      <c r="U22" s="82">
        <f>SUM(C22,E22,G22,I22,K22,S22)</f>
        <v>1013191</v>
      </c>
      <c r="V22" s="82">
        <f>SUM(L22,N22,P22)</f>
        <v>145518</v>
      </c>
      <c r="W22" s="82">
        <f>SUM(M22,O22,Q22)</f>
        <v>141588</v>
      </c>
      <c r="X22" s="82">
        <f>SUM(T22,V22)</f>
        <v>1112760</v>
      </c>
      <c r="Y22" s="82">
        <f>SUM(U22,W22)</f>
        <v>1154779</v>
      </c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</row>
    <row r="23" spans="1:65" s="166" customFormat="1" ht="39.75" customHeight="1" thickBot="1">
      <c r="A23" s="168" t="s">
        <v>61</v>
      </c>
      <c r="B23" s="169">
        <f>SUM('Rend.terv.2.2.sz.'!I177)</f>
        <v>42344</v>
      </c>
      <c r="C23" s="169">
        <v>37790</v>
      </c>
      <c r="D23" s="169">
        <f>SUM('Rend.terv.2.2.sz.'!K177)</f>
        <v>11669</v>
      </c>
      <c r="E23" s="169">
        <v>11595</v>
      </c>
      <c r="F23" s="169">
        <f>SUM('Rend.terv.2.2.sz.'!M177)</f>
        <v>61931</v>
      </c>
      <c r="G23" s="169">
        <v>150191</v>
      </c>
      <c r="H23" s="169">
        <f>SUM('Rend.terv.2.2.sz.'!O177)</f>
        <v>5730</v>
      </c>
      <c r="I23" s="169">
        <v>5730</v>
      </c>
      <c r="J23" s="169">
        <f>SUM('Rend.terv.2.2.sz.'!Q177)</f>
        <v>115328</v>
      </c>
      <c r="K23" s="169">
        <v>156324</v>
      </c>
      <c r="L23" s="169">
        <f>SUM('Rend.terv.2.2.sz.'!S177)</f>
        <v>53998</v>
      </c>
      <c r="M23" s="169">
        <v>94305</v>
      </c>
      <c r="N23" s="169">
        <f>SUM('Rend.terv.2.2.sz.'!U177)</f>
        <v>718836</v>
      </c>
      <c r="O23" s="169">
        <v>716032</v>
      </c>
      <c r="P23" s="169">
        <f>SUM('Rend.terv.2.2.sz.'!W177)</f>
        <v>71228</v>
      </c>
      <c r="Q23" s="181">
        <v>103468</v>
      </c>
      <c r="R23" s="181"/>
      <c r="S23" s="181">
        <v>0</v>
      </c>
      <c r="T23" s="82">
        <f>SUM(B23,D23,F23,H23,J23,R23)</f>
        <v>237002</v>
      </c>
      <c r="U23" s="82">
        <f>SUM(C23,E23,G23,I23,K23,S23)</f>
        <v>361630</v>
      </c>
      <c r="V23" s="82">
        <f>SUM(L23,N23,P23)</f>
        <v>844062</v>
      </c>
      <c r="W23" s="82">
        <f>SUM(M23,O23,Q23)</f>
        <v>913805</v>
      </c>
      <c r="X23" s="82">
        <f>SUM(T23,V23)</f>
        <v>1081064</v>
      </c>
      <c r="Y23" s="82">
        <f>SUM(U23,W23)</f>
        <v>1275435</v>
      </c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</row>
    <row r="24" spans="1:65" s="12" customFormat="1" ht="71.25" customHeight="1" thickBot="1" thickTop="1">
      <c r="A24" s="85" t="s">
        <v>63</v>
      </c>
      <c r="B24" s="86">
        <f>SUM(B22:B23)</f>
        <v>56448</v>
      </c>
      <c r="C24" s="86">
        <f aca="true" t="shared" si="4" ref="C24:Y24">SUM(C22:C23)</f>
        <v>51894</v>
      </c>
      <c r="D24" s="86">
        <f t="shared" si="4"/>
        <v>15550</v>
      </c>
      <c r="E24" s="86">
        <f t="shared" si="4"/>
        <v>15476</v>
      </c>
      <c r="F24" s="86">
        <f t="shared" si="4"/>
        <v>200832</v>
      </c>
      <c r="G24" s="86">
        <f t="shared" si="4"/>
        <v>290196</v>
      </c>
      <c r="H24" s="86">
        <f t="shared" si="4"/>
        <v>97943</v>
      </c>
      <c r="I24" s="86">
        <f t="shared" si="4"/>
        <v>43849</v>
      </c>
      <c r="J24" s="86">
        <f t="shared" si="4"/>
        <v>833471</v>
      </c>
      <c r="K24" s="86">
        <f t="shared" si="4"/>
        <v>973406</v>
      </c>
      <c r="L24" s="86">
        <f t="shared" si="4"/>
        <v>54248</v>
      </c>
      <c r="M24" s="86">
        <f t="shared" si="4"/>
        <v>95825</v>
      </c>
      <c r="N24" s="86">
        <f t="shared" si="4"/>
        <v>864104</v>
      </c>
      <c r="O24" s="86">
        <f t="shared" si="4"/>
        <v>854100</v>
      </c>
      <c r="P24" s="86">
        <f t="shared" si="4"/>
        <v>71228</v>
      </c>
      <c r="Q24" s="86">
        <f t="shared" si="4"/>
        <v>105468</v>
      </c>
      <c r="R24" s="86">
        <f t="shared" si="4"/>
        <v>0</v>
      </c>
      <c r="S24" s="86">
        <f t="shared" si="4"/>
        <v>0</v>
      </c>
      <c r="T24" s="86">
        <f t="shared" si="4"/>
        <v>1204244</v>
      </c>
      <c r="U24" s="86">
        <f t="shared" si="4"/>
        <v>1374821</v>
      </c>
      <c r="V24" s="86">
        <f t="shared" si="4"/>
        <v>989580</v>
      </c>
      <c r="W24" s="86">
        <f t="shared" si="4"/>
        <v>1055393</v>
      </c>
      <c r="X24" s="86">
        <f t="shared" si="4"/>
        <v>2193824</v>
      </c>
      <c r="Y24" s="86">
        <f t="shared" si="4"/>
        <v>2430214</v>
      </c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</row>
    <row r="25" spans="1:65" s="12" customFormat="1" ht="39.75" customHeight="1" thickBot="1" thickTop="1">
      <c r="A25" s="173" t="s">
        <v>3</v>
      </c>
      <c r="B25" s="87"/>
      <c r="C25" s="87"/>
      <c r="D25" s="87"/>
      <c r="E25" s="87"/>
      <c r="F25" s="87"/>
      <c r="G25" s="87"/>
      <c r="H25" s="87"/>
      <c r="I25" s="87"/>
      <c r="J25" s="87">
        <v>50000</v>
      </c>
      <c r="K25" s="87">
        <v>3955</v>
      </c>
      <c r="L25" s="87"/>
      <c r="M25" s="87"/>
      <c r="N25" s="87"/>
      <c r="O25" s="87"/>
      <c r="P25" s="87"/>
      <c r="Q25" s="87"/>
      <c r="R25" s="87"/>
      <c r="S25" s="87"/>
      <c r="T25" s="87">
        <f>SUM(B25:J25)</f>
        <v>50000</v>
      </c>
      <c r="U25" s="82">
        <f>SUM(C25,E25,G25,I25,K25,S25)</f>
        <v>3955</v>
      </c>
      <c r="V25" s="89">
        <f>SUM(L25:P25)</f>
        <v>0</v>
      </c>
      <c r="W25" s="89"/>
      <c r="X25" s="95">
        <v>50000</v>
      </c>
      <c r="Y25" s="103">
        <f>SUM(U25,W25)</f>
        <v>3955</v>
      </c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</row>
    <row r="26" spans="1:65" s="12" customFormat="1" ht="39.75" customHeight="1" thickBot="1">
      <c r="A26" s="112" t="s">
        <v>274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>
        <v>100000</v>
      </c>
      <c r="S26" s="97">
        <v>145930</v>
      </c>
      <c r="T26" s="97">
        <f>SUM(R26)</f>
        <v>100000</v>
      </c>
      <c r="U26" s="82">
        <f>SUM(C26,E26,G26,I26,K26,S26)</f>
        <v>145930</v>
      </c>
      <c r="V26" s="82">
        <f>SUM(L26:P26)</f>
        <v>0</v>
      </c>
      <c r="W26" s="87"/>
      <c r="X26" s="96">
        <v>100000</v>
      </c>
      <c r="Y26" s="103">
        <f>SUM(U26,W26)</f>
        <v>145930</v>
      </c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</row>
    <row r="27" spans="1:65" ht="39.75" customHeight="1" thickBot="1" thickTop="1">
      <c r="A27" s="85" t="s">
        <v>53</v>
      </c>
      <c r="B27" s="86">
        <f>SUM(B20+B24+B25+B26)</f>
        <v>729077</v>
      </c>
      <c r="C27" s="86">
        <f aca="true" t="shared" si="5" ref="C27:Y27">SUM(C20+C24+C25+C26)</f>
        <v>1102561</v>
      </c>
      <c r="D27" s="86">
        <f t="shared" si="5"/>
        <v>192734</v>
      </c>
      <c r="E27" s="86">
        <f t="shared" si="5"/>
        <v>249816</v>
      </c>
      <c r="F27" s="86">
        <f t="shared" si="5"/>
        <v>648283</v>
      </c>
      <c r="G27" s="86">
        <f t="shared" si="5"/>
        <v>787235</v>
      </c>
      <c r="H27" s="86">
        <f t="shared" si="5"/>
        <v>250027</v>
      </c>
      <c r="I27" s="86">
        <f t="shared" si="5"/>
        <v>165441</v>
      </c>
      <c r="J27" s="86">
        <f t="shared" si="5"/>
        <v>883471</v>
      </c>
      <c r="K27" s="86">
        <f t="shared" si="5"/>
        <v>1017987</v>
      </c>
      <c r="L27" s="86">
        <f t="shared" si="5"/>
        <v>57013</v>
      </c>
      <c r="M27" s="86">
        <f t="shared" si="5"/>
        <v>118768</v>
      </c>
      <c r="N27" s="86">
        <f t="shared" si="5"/>
        <v>866104</v>
      </c>
      <c r="O27" s="86">
        <f t="shared" si="5"/>
        <v>886574</v>
      </c>
      <c r="P27" s="86">
        <f t="shared" si="5"/>
        <v>71228</v>
      </c>
      <c r="Q27" s="86">
        <f t="shared" si="5"/>
        <v>105468</v>
      </c>
      <c r="R27" s="86">
        <f t="shared" si="5"/>
        <v>100000</v>
      </c>
      <c r="S27" s="86">
        <f t="shared" si="5"/>
        <v>145930</v>
      </c>
      <c r="T27" s="86">
        <f t="shared" si="5"/>
        <v>2803592</v>
      </c>
      <c r="U27" s="86">
        <f t="shared" si="5"/>
        <v>3468970</v>
      </c>
      <c r="V27" s="86">
        <f t="shared" si="5"/>
        <v>994345</v>
      </c>
      <c r="W27" s="86">
        <f t="shared" si="5"/>
        <v>1110810</v>
      </c>
      <c r="X27" s="86">
        <f t="shared" si="5"/>
        <v>3797937</v>
      </c>
      <c r="Y27" s="86">
        <f t="shared" si="5"/>
        <v>4579780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</row>
    <row r="28" ht="13.5" thickTop="1">
      <c r="X28" s="106"/>
    </row>
    <row r="29" ht="12.75">
      <c r="X29" s="106"/>
    </row>
  </sheetData>
  <sheetProtection/>
  <mergeCells count="27">
    <mergeCell ref="P11:Q11"/>
    <mergeCell ref="R11:S11"/>
    <mergeCell ref="T14:U14"/>
    <mergeCell ref="V14:W14"/>
    <mergeCell ref="X14:Y14"/>
    <mergeCell ref="N12:O14"/>
    <mergeCell ref="P12:Q14"/>
    <mergeCell ref="R12:S14"/>
    <mergeCell ref="N11:O11"/>
    <mergeCell ref="J12:K14"/>
    <mergeCell ref="L12:M14"/>
    <mergeCell ref="B11:C11"/>
    <mergeCell ref="D11:E11"/>
    <mergeCell ref="F11:G11"/>
    <mergeCell ref="H11:I11"/>
    <mergeCell ref="J11:K11"/>
    <mergeCell ref="L11:M11"/>
    <mergeCell ref="A5:Y5"/>
    <mergeCell ref="V10:Y10"/>
    <mergeCell ref="T11:Y11"/>
    <mergeCell ref="T12:Y13"/>
    <mergeCell ref="A11:A15"/>
    <mergeCell ref="Z8:AG8"/>
    <mergeCell ref="B12:C14"/>
    <mergeCell ref="D12:E14"/>
    <mergeCell ref="F12:G14"/>
    <mergeCell ref="H12:I1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87"/>
  <sheetViews>
    <sheetView view="pageBreakPreview" zoomScale="84" zoomScaleSheetLayoutView="84" workbookViewId="0" topLeftCell="M34">
      <selection activeCell="A1" sqref="A1"/>
    </sheetView>
  </sheetViews>
  <sheetFormatPr defaultColWidth="9.140625" defaultRowHeight="12.75"/>
  <cols>
    <col min="1" max="1" width="46.7109375" style="0" customWidth="1"/>
    <col min="2" max="3" width="14.421875" style="0" customWidth="1"/>
    <col min="4" max="8" width="13.00390625" style="0" customWidth="1"/>
    <col min="9" max="9" width="17.57421875" style="0" customWidth="1"/>
    <col min="10" max="12" width="13.00390625" style="0" customWidth="1"/>
    <col min="13" max="13" width="14.8515625" style="0" customWidth="1"/>
    <col min="14" max="25" width="13.00390625" style="0" customWidth="1"/>
  </cols>
  <sheetData>
    <row r="1" s="126" customFormat="1" ht="16.5" customHeight="1">
      <c r="A1" s="223" t="s">
        <v>596</v>
      </c>
    </row>
    <row r="2" s="2" customFormat="1" ht="6.75" customHeight="1">
      <c r="A2" s="8"/>
    </row>
    <row r="3" s="2" customFormat="1" ht="6.75" customHeight="1">
      <c r="A3" s="8"/>
    </row>
    <row r="4" spans="1:63" s="299" customFormat="1" ht="37.5" customHeight="1">
      <c r="A4" s="699" t="s">
        <v>166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</row>
    <row r="5" spans="1:63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</row>
    <row r="6" spans="1:63" ht="16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00" t="s">
        <v>117</v>
      </c>
      <c r="U6" s="700"/>
      <c r="V6" s="700"/>
      <c r="W6" s="700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</row>
    <row r="7" spans="1:63" s="77" customFormat="1" ht="13.5" customHeight="1" thickBot="1">
      <c r="A7" s="690" t="s">
        <v>24</v>
      </c>
      <c r="B7" s="679" t="s">
        <v>151</v>
      </c>
      <c r="C7" s="680"/>
      <c r="D7" s="679" t="s">
        <v>152</v>
      </c>
      <c r="E7" s="680"/>
      <c r="F7" s="679" t="s">
        <v>153</v>
      </c>
      <c r="G7" s="680"/>
      <c r="H7" s="679" t="s">
        <v>154</v>
      </c>
      <c r="I7" s="680"/>
      <c r="J7" s="679" t="s">
        <v>155</v>
      </c>
      <c r="K7" s="680"/>
      <c r="L7" s="679" t="s">
        <v>156</v>
      </c>
      <c r="M7" s="680"/>
      <c r="N7" s="679" t="s">
        <v>157</v>
      </c>
      <c r="O7" s="680"/>
      <c r="P7" s="679" t="s">
        <v>158</v>
      </c>
      <c r="Q7" s="680"/>
      <c r="R7" s="679" t="s">
        <v>159</v>
      </c>
      <c r="S7" s="682"/>
      <c r="T7" s="682"/>
      <c r="U7" s="682"/>
      <c r="V7" s="682"/>
      <c r="W7" s="680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</row>
    <row r="8" spans="1:63" s="79" customFormat="1" ht="30" customHeight="1" thickBot="1">
      <c r="A8" s="691"/>
      <c r="B8" s="686" t="s">
        <v>1</v>
      </c>
      <c r="C8" s="687"/>
      <c r="D8" s="686" t="s">
        <v>13</v>
      </c>
      <c r="E8" s="687"/>
      <c r="F8" s="686" t="s">
        <v>160</v>
      </c>
      <c r="G8" s="687"/>
      <c r="H8" s="686" t="s">
        <v>15</v>
      </c>
      <c r="I8" s="687"/>
      <c r="J8" s="686" t="s">
        <v>161</v>
      </c>
      <c r="K8" s="687"/>
      <c r="L8" s="686" t="s">
        <v>162</v>
      </c>
      <c r="M8" s="687"/>
      <c r="N8" s="686" t="s">
        <v>163</v>
      </c>
      <c r="O8" s="687"/>
      <c r="P8" s="686" t="s">
        <v>164</v>
      </c>
      <c r="Q8" s="687"/>
      <c r="R8" s="686" t="s">
        <v>165</v>
      </c>
      <c r="S8" s="701"/>
      <c r="T8" s="701"/>
      <c r="U8" s="701"/>
      <c r="V8" s="701"/>
      <c r="W8" s="687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</row>
    <row r="9" spans="1:63" s="79" customFormat="1" ht="12.75" customHeight="1" thickBot="1">
      <c r="A9" s="691"/>
      <c r="B9" s="695"/>
      <c r="C9" s="698"/>
      <c r="D9" s="695"/>
      <c r="E9" s="698"/>
      <c r="F9" s="695"/>
      <c r="G9" s="698"/>
      <c r="H9" s="695"/>
      <c r="I9" s="698"/>
      <c r="J9" s="695"/>
      <c r="K9" s="698"/>
      <c r="L9" s="695"/>
      <c r="M9" s="698"/>
      <c r="N9" s="695"/>
      <c r="O9" s="698"/>
      <c r="P9" s="695"/>
      <c r="Q9" s="698"/>
      <c r="R9" s="688"/>
      <c r="S9" s="702"/>
      <c r="T9" s="702"/>
      <c r="U9" s="702"/>
      <c r="V9" s="702"/>
      <c r="W9" s="689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</row>
    <row r="10" spans="1:63" s="79" customFormat="1" ht="38.25" customHeight="1" thickBot="1">
      <c r="A10" s="691"/>
      <c r="B10" s="688"/>
      <c r="C10" s="689"/>
      <c r="D10" s="688"/>
      <c r="E10" s="689"/>
      <c r="F10" s="688"/>
      <c r="G10" s="689"/>
      <c r="H10" s="688"/>
      <c r="I10" s="689"/>
      <c r="J10" s="688"/>
      <c r="K10" s="689"/>
      <c r="L10" s="688"/>
      <c r="M10" s="689"/>
      <c r="N10" s="688"/>
      <c r="O10" s="689"/>
      <c r="P10" s="688"/>
      <c r="Q10" s="689"/>
      <c r="R10" s="683" t="s">
        <v>139</v>
      </c>
      <c r="S10" s="685"/>
      <c r="T10" s="683" t="s">
        <v>140</v>
      </c>
      <c r="U10" s="685"/>
      <c r="V10" s="683" t="s">
        <v>165</v>
      </c>
      <c r="W10" s="68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spans="1:23" s="25" customFormat="1" ht="38.25" customHeight="1" thickBot="1">
      <c r="A11" s="692"/>
      <c r="B11" s="78" t="s">
        <v>384</v>
      </c>
      <c r="C11" s="78" t="s">
        <v>383</v>
      </c>
      <c r="D11" s="78" t="s">
        <v>384</v>
      </c>
      <c r="E11" s="78" t="s">
        <v>383</v>
      </c>
      <c r="F11" s="78" t="s">
        <v>384</v>
      </c>
      <c r="G11" s="78" t="s">
        <v>383</v>
      </c>
      <c r="H11" s="78" t="s">
        <v>384</v>
      </c>
      <c r="I11" s="78" t="s">
        <v>383</v>
      </c>
      <c r="J11" s="78" t="s">
        <v>384</v>
      </c>
      <c r="K11" s="78" t="s">
        <v>383</v>
      </c>
      <c r="L11" s="78" t="s">
        <v>384</v>
      </c>
      <c r="M11" s="78" t="s">
        <v>383</v>
      </c>
      <c r="N11" s="78" t="s">
        <v>384</v>
      </c>
      <c r="O11" s="78" t="s">
        <v>383</v>
      </c>
      <c r="P11" s="78" t="s">
        <v>384</v>
      </c>
      <c r="Q11" s="78" t="s">
        <v>383</v>
      </c>
      <c r="R11" s="78" t="s">
        <v>384</v>
      </c>
      <c r="S11" s="78" t="s">
        <v>383</v>
      </c>
      <c r="T11" s="78" t="s">
        <v>384</v>
      </c>
      <c r="U11" s="78" t="s">
        <v>383</v>
      </c>
      <c r="V11" s="78" t="s">
        <v>384</v>
      </c>
      <c r="W11" s="78" t="s">
        <v>383</v>
      </c>
    </row>
    <row r="12" spans="1:63" s="12" customFormat="1" ht="39.75" customHeight="1">
      <c r="A12" s="62" t="s">
        <v>58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335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</row>
    <row r="13" spans="1:63" s="12" customFormat="1" ht="39.75" customHeight="1">
      <c r="A13" s="64" t="s">
        <v>60</v>
      </c>
      <c r="B13" s="82">
        <v>301000</v>
      </c>
      <c r="C13" s="82">
        <v>332728</v>
      </c>
      <c r="D13" s="82">
        <v>81270</v>
      </c>
      <c r="E13" s="82">
        <v>87510</v>
      </c>
      <c r="F13" s="82">
        <v>115190</v>
      </c>
      <c r="G13" s="82">
        <v>110506</v>
      </c>
      <c r="H13" s="165">
        <v>17900</v>
      </c>
      <c r="I13" s="165">
        <v>0</v>
      </c>
      <c r="J13" s="82"/>
      <c r="K13" s="82">
        <v>8436</v>
      </c>
      <c r="L13" s="82"/>
      <c r="M13" s="402">
        <v>2823</v>
      </c>
      <c r="N13" s="82"/>
      <c r="O13" s="82">
        <v>356</v>
      </c>
      <c r="P13" s="82"/>
      <c r="Q13" s="82"/>
      <c r="R13" s="82">
        <f>SUM(B13,D13,F13,H13)</f>
        <v>515360</v>
      </c>
      <c r="S13" s="82">
        <f>SUM(C13,E13,G13,I13,K13,)</f>
        <v>539180</v>
      </c>
      <c r="T13" s="82">
        <f>SUM(L13,N13,P13)</f>
        <v>0</v>
      </c>
      <c r="U13" s="82">
        <f>SUM(M13,O13,Q13)</f>
        <v>3179</v>
      </c>
      <c r="V13" s="82">
        <f>SUM(R13,T13)</f>
        <v>515360</v>
      </c>
      <c r="W13" s="336">
        <f>SUM(S13,U13)</f>
        <v>542359</v>
      </c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</row>
    <row r="14" spans="1:63" s="12" customFormat="1" ht="39.75" customHeight="1" thickBot="1">
      <c r="A14" s="83" t="s">
        <v>61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403"/>
      <c r="N14" s="84"/>
      <c r="O14" s="84"/>
      <c r="P14" s="84"/>
      <c r="Q14" s="87"/>
      <c r="R14" s="82">
        <f>SUM(B14:J14)</f>
        <v>0</v>
      </c>
      <c r="S14" s="82">
        <f>SUM(C14,E14,G14,I14,K14,)</f>
        <v>0</v>
      </c>
      <c r="T14" s="82">
        <f>SUM(L14:P14)</f>
        <v>0</v>
      </c>
      <c r="U14" s="87"/>
      <c r="V14" s="87">
        <f>SUM(R14:T14)</f>
        <v>0</v>
      </c>
      <c r="W14" s="339">
        <f aca="true" t="shared" si="0" ref="W14:W35">SUM(S14,U14)</f>
        <v>0</v>
      </c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</row>
    <row r="15" spans="1:63" s="12" customFormat="1" ht="39.75" customHeight="1" thickBot="1" thickTop="1">
      <c r="A15" s="85" t="s">
        <v>64</v>
      </c>
      <c r="B15" s="86">
        <f>B13+B14</f>
        <v>301000</v>
      </c>
      <c r="C15" s="86">
        <f aca="true" t="shared" si="1" ref="C15:V15">C13+C14</f>
        <v>332728</v>
      </c>
      <c r="D15" s="86">
        <f t="shared" si="1"/>
        <v>81270</v>
      </c>
      <c r="E15" s="86">
        <f t="shared" si="1"/>
        <v>87510</v>
      </c>
      <c r="F15" s="86">
        <f t="shared" si="1"/>
        <v>115190</v>
      </c>
      <c r="G15" s="86">
        <f t="shared" si="1"/>
        <v>110506</v>
      </c>
      <c r="H15" s="86">
        <f t="shared" si="1"/>
        <v>17900</v>
      </c>
      <c r="I15" s="86">
        <f t="shared" si="1"/>
        <v>0</v>
      </c>
      <c r="J15" s="86">
        <f t="shared" si="1"/>
        <v>0</v>
      </c>
      <c r="K15" s="86">
        <f t="shared" si="1"/>
        <v>8436</v>
      </c>
      <c r="L15" s="86">
        <f t="shared" si="1"/>
        <v>0</v>
      </c>
      <c r="M15" s="404">
        <f t="shared" si="1"/>
        <v>2823</v>
      </c>
      <c r="N15" s="86">
        <f t="shared" si="1"/>
        <v>0</v>
      </c>
      <c r="O15" s="86">
        <f t="shared" si="1"/>
        <v>356</v>
      </c>
      <c r="P15" s="86">
        <f t="shared" si="1"/>
        <v>0</v>
      </c>
      <c r="Q15" s="86">
        <f t="shared" si="1"/>
        <v>0</v>
      </c>
      <c r="R15" s="86">
        <f t="shared" si="1"/>
        <v>515360</v>
      </c>
      <c r="S15" s="86">
        <f t="shared" si="1"/>
        <v>539180</v>
      </c>
      <c r="T15" s="86">
        <f t="shared" si="1"/>
        <v>0</v>
      </c>
      <c r="U15" s="86">
        <f t="shared" si="1"/>
        <v>3179</v>
      </c>
      <c r="V15" s="86">
        <f t="shared" si="1"/>
        <v>515360</v>
      </c>
      <c r="W15" s="405">
        <f t="shared" si="0"/>
        <v>542359</v>
      </c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</row>
    <row r="16" spans="1:63" s="12" customFormat="1" ht="39.75" customHeight="1" thickTop="1">
      <c r="A16" s="62" t="s">
        <v>10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335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</row>
    <row r="17" spans="1:63" s="166" customFormat="1" ht="39.75" customHeight="1">
      <c r="A17" s="164" t="s">
        <v>60</v>
      </c>
      <c r="B17" s="165">
        <v>68156</v>
      </c>
      <c r="C17" s="165">
        <v>95459</v>
      </c>
      <c r="D17" s="165">
        <v>18403</v>
      </c>
      <c r="E17" s="165">
        <v>21838</v>
      </c>
      <c r="F17" s="165">
        <v>30769</v>
      </c>
      <c r="G17" s="165">
        <v>59602</v>
      </c>
      <c r="H17" s="165"/>
      <c r="I17" s="165"/>
      <c r="J17" s="165"/>
      <c r="K17" s="165">
        <v>250</v>
      </c>
      <c r="L17" s="165"/>
      <c r="M17" s="165">
        <v>2852</v>
      </c>
      <c r="N17" s="165"/>
      <c r="O17" s="165">
        <v>1162</v>
      </c>
      <c r="P17" s="165"/>
      <c r="Q17" s="165"/>
      <c r="R17" s="82">
        <f>SUM(B17,D17,F17,H17)</f>
        <v>117328</v>
      </c>
      <c r="S17" s="82">
        <f>SUM(C17,E17,G17,I17,K17,)</f>
        <v>177149</v>
      </c>
      <c r="T17" s="82">
        <f>SUM(L17,N17,P17)</f>
        <v>0</v>
      </c>
      <c r="U17" s="82">
        <f>SUM(M17,O17,Q17)</f>
        <v>4014</v>
      </c>
      <c r="V17" s="82">
        <f>SUM(R17,T17)</f>
        <v>117328</v>
      </c>
      <c r="W17" s="336">
        <f t="shared" si="0"/>
        <v>181163</v>
      </c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</row>
    <row r="18" spans="1:63" s="166" customFormat="1" ht="39.75" customHeight="1" thickBot="1">
      <c r="A18" s="168" t="s">
        <v>61</v>
      </c>
      <c r="B18" s="169">
        <v>2717</v>
      </c>
      <c r="C18" s="169">
        <v>2717</v>
      </c>
      <c r="D18" s="169">
        <v>734</v>
      </c>
      <c r="E18" s="169">
        <v>734</v>
      </c>
      <c r="F18" s="169">
        <v>22709</v>
      </c>
      <c r="G18" s="169">
        <v>22709</v>
      </c>
      <c r="H18" s="169"/>
      <c r="I18" s="169"/>
      <c r="J18" s="169"/>
      <c r="K18" s="169"/>
      <c r="L18" s="169"/>
      <c r="M18" s="169"/>
      <c r="N18" s="169"/>
      <c r="O18" s="169"/>
      <c r="P18" s="169"/>
      <c r="Q18" s="181"/>
      <c r="R18" s="82">
        <f>SUM(B18,D18,F18,H18)</f>
        <v>26160</v>
      </c>
      <c r="S18" s="82">
        <f>SUM(C18,E18,G18,I18,K18,)</f>
        <v>26160</v>
      </c>
      <c r="T18" s="82">
        <f>SUM(L18,N18,P18)</f>
        <v>0</v>
      </c>
      <c r="U18" s="82">
        <f>SUM(M18,O18,Q18)</f>
        <v>0</v>
      </c>
      <c r="V18" s="82">
        <f>SUM(R18,T18)</f>
        <v>26160</v>
      </c>
      <c r="W18" s="339">
        <f t="shared" si="0"/>
        <v>26160</v>
      </c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</row>
    <row r="19" spans="1:63" s="12" customFormat="1" ht="39.75" customHeight="1" thickBot="1" thickTop="1">
      <c r="A19" s="85" t="s">
        <v>65</v>
      </c>
      <c r="B19" s="86">
        <f aca="true" t="shared" si="2" ref="B19:V19">B17+B18</f>
        <v>70873</v>
      </c>
      <c r="C19" s="86">
        <f t="shared" si="2"/>
        <v>98176</v>
      </c>
      <c r="D19" s="86">
        <f t="shared" si="2"/>
        <v>19137</v>
      </c>
      <c r="E19" s="86">
        <f t="shared" si="2"/>
        <v>22572</v>
      </c>
      <c r="F19" s="86">
        <f t="shared" si="2"/>
        <v>53478</v>
      </c>
      <c r="G19" s="86">
        <f t="shared" si="2"/>
        <v>82311</v>
      </c>
      <c r="H19" s="86">
        <f t="shared" si="2"/>
        <v>0</v>
      </c>
      <c r="I19" s="86">
        <f t="shared" si="2"/>
        <v>0</v>
      </c>
      <c r="J19" s="86">
        <f t="shared" si="2"/>
        <v>0</v>
      </c>
      <c r="K19" s="86">
        <f t="shared" si="2"/>
        <v>250</v>
      </c>
      <c r="L19" s="86">
        <f t="shared" si="2"/>
        <v>0</v>
      </c>
      <c r="M19" s="86">
        <f t="shared" si="2"/>
        <v>2852</v>
      </c>
      <c r="N19" s="86">
        <f t="shared" si="2"/>
        <v>0</v>
      </c>
      <c r="O19" s="86">
        <f t="shared" si="2"/>
        <v>1162</v>
      </c>
      <c r="P19" s="86">
        <f t="shared" si="2"/>
        <v>0</v>
      </c>
      <c r="Q19" s="86">
        <f t="shared" si="2"/>
        <v>0</v>
      </c>
      <c r="R19" s="86">
        <f t="shared" si="2"/>
        <v>143488</v>
      </c>
      <c r="S19" s="86">
        <f t="shared" si="2"/>
        <v>203309</v>
      </c>
      <c r="T19" s="86">
        <f t="shared" si="2"/>
        <v>0</v>
      </c>
      <c r="U19" s="86">
        <f t="shared" si="2"/>
        <v>4014</v>
      </c>
      <c r="V19" s="86">
        <f t="shared" si="2"/>
        <v>143488</v>
      </c>
      <c r="W19" s="405">
        <f t="shared" si="0"/>
        <v>207323</v>
      </c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</row>
    <row r="20" spans="1:63" s="12" customFormat="1" ht="39.75" customHeight="1" thickTop="1">
      <c r="A20" s="62" t="s">
        <v>28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335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</row>
    <row r="21" spans="1:63" s="12" customFormat="1" ht="39.75" customHeight="1">
      <c r="A21" s="64" t="s">
        <v>60</v>
      </c>
      <c r="B21" s="82">
        <f>81607+28773</f>
        <v>110380</v>
      </c>
      <c r="C21" s="82">
        <v>415287</v>
      </c>
      <c r="D21" s="82">
        <f>20347+3884</f>
        <v>24231</v>
      </c>
      <c r="E21" s="82">
        <v>67227</v>
      </c>
      <c r="F21" s="82">
        <v>207204</v>
      </c>
      <c r="G21" s="82">
        <v>224232</v>
      </c>
      <c r="H21" s="165">
        <v>40157</v>
      </c>
      <c r="I21" s="165"/>
      <c r="J21" s="82"/>
      <c r="K21" s="82">
        <v>3068</v>
      </c>
      <c r="L21" s="82">
        <f>450+656</f>
        <v>1106</v>
      </c>
      <c r="M21" s="82">
        <v>13451</v>
      </c>
      <c r="N21" s="82">
        <v>2000</v>
      </c>
      <c r="O21" s="82">
        <v>30956</v>
      </c>
      <c r="P21" s="82"/>
      <c r="Q21" s="82">
        <v>0</v>
      </c>
      <c r="R21" s="82">
        <f>SUM(B21,D21,F21,H21)</f>
        <v>381972</v>
      </c>
      <c r="S21" s="82">
        <f>SUM(C21,E21,G21,I21,K21,)</f>
        <v>709814</v>
      </c>
      <c r="T21" s="82">
        <f>SUM(L21,N21,P21)</f>
        <v>3106</v>
      </c>
      <c r="U21" s="82">
        <f>SUM(M21,O21,Q21)</f>
        <v>44407</v>
      </c>
      <c r="V21" s="82">
        <f>SUM(R21,T21)</f>
        <v>385078</v>
      </c>
      <c r="W21" s="336">
        <f t="shared" si="0"/>
        <v>754221</v>
      </c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</row>
    <row r="22" spans="1:63" s="12" customFormat="1" ht="39.75" customHeight="1" thickBot="1">
      <c r="A22" s="83" t="s">
        <v>61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2">
        <f>SUM(B22,D22,F22,H22)</f>
        <v>0</v>
      </c>
      <c r="S22" s="87">
        <f>SUM(C22,E22,G22,I22,K22,)</f>
        <v>0</v>
      </c>
      <c r="T22" s="87">
        <f>SUM(L22,N22,P22)</f>
        <v>0</v>
      </c>
      <c r="U22" s="87">
        <f>SUM(M22,O22,Q22)</f>
        <v>0</v>
      </c>
      <c r="V22" s="82">
        <f>SUM(R22:T22)</f>
        <v>0</v>
      </c>
      <c r="W22" s="340">
        <f t="shared" si="0"/>
        <v>0</v>
      </c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</row>
    <row r="23" spans="1:63" s="12" customFormat="1" ht="39.75" customHeight="1" thickBot="1" thickTop="1">
      <c r="A23" s="85" t="s">
        <v>66</v>
      </c>
      <c r="B23" s="86">
        <f aca="true" t="shared" si="3" ref="B23:R23">B21+B22</f>
        <v>110380</v>
      </c>
      <c r="C23" s="86">
        <f t="shared" si="3"/>
        <v>415287</v>
      </c>
      <c r="D23" s="86">
        <f t="shared" si="3"/>
        <v>24231</v>
      </c>
      <c r="E23" s="86">
        <f t="shared" si="3"/>
        <v>67227</v>
      </c>
      <c r="F23" s="86">
        <f t="shared" si="3"/>
        <v>207204</v>
      </c>
      <c r="G23" s="86">
        <f t="shared" si="3"/>
        <v>224232</v>
      </c>
      <c r="H23" s="86">
        <f t="shared" si="3"/>
        <v>40157</v>
      </c>
      <c r="I23" s="86">
        <f t="shared" si="3"/>
        <v>0</v>
      </c>
      <c r="J23" s="86">
        <f t="shared" si="3"/>
        <v>0</v>
      </c>
      <c r="K23" s="86">
        <f t="shared" si="3"/>
        <v>3068</v>
      </c>
      <c r="L23" s="86">
        <f t="shared" si="3"/>
        <v>1106</v>
      </c>
      <c r="M23" s="86">
        <f t="shared" si="3"/>
        <v>13451</v>
      </c>
      <c r="N23" s="86">
        <f t="shared" si="3"/>
        <v>2000</v>
      </c>
      <c r="O23" s="86">
        <f t="shared" si="3"/>
        <v>30956</v>
      </c>
      <c r="P23" s="86">
        <f t="shared" si="3"/>
        <v>0</v>
      </c>
      <c r="Q23" s="86">
        <f t="shared" si="3"/>
        <v>0</v>
      </c>
      <c r="R23" s="86">
        <f t="shared" si="3"/>
        <v>381972</v>
      </c>
      <c r="S23" s="342">
        <f>SUM(C23,E23,G23,I23,K23,)</f>
        <v>709814</v>
      </c>
      <c r="T23" s="86">
        <f>T21+T22</f>
        <v>3106</v>
      </c>
      <c r="U23" s="342">
        <f>SUM(M23,O23,Q23)</f>
        <v>44407</v>
      </c>
      <c r="V23" s="86">
        <f>V21+V22</f>
        <v>385078</v>
      </c>
      <c r="W23" s="405">
        <f t="shared" si="0"/>
        <v>754221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</row>
    <row r="24" spans="1:63" s="12" customFormat="1" ht="39.75" customHeight="1" thickTop="1">
      <c r="A24" s="62" t="s">
        <v>33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335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</row>
    <row r="25" spans="1:63" s="12" customFormat="1" ht="39.75" customHeight="1">
      <c r="A25" s="60" t="s">
        <v>60</v>
      </c>
      <c r="B25" s="87">
        <v>12279</v>
      </c>
      <c r="C25" s="87">
        <v>13846</v>
      </c>
      <c r="D25" s="87">
        <v>3315</v>
      </c>
      <c r="E25" s="87">
        <v>3561</v>
      </c>
      <c r="F25" s="87">
        <v>3592</v>
      </c>
      <c r="G25" s="87">
        <v>3958</v>
      </c>
      <c r="H25" s="87"/>
      <c r="I25" s="87"/>
      <c r="J25" s="87"/>
      <c r="K25" s="87">
        <v>1127</v>
      </c>
      <c r="L25" s="87"/>
      <c r="M25" s="87">
        <v>381</v>
      </c>
      <c r="N25" s="87"/>
      <c r="O25" s="87"/>
      <c r="P25" s="87"/>
      <c r="Q25" s="82"/>
      <c r="R25" s="82">
        <f>SUM(B25,D25,F25,H25)</f>
        <v>19186</v>
      </c>
      <c r="S25" s="82">
        <f>SUM(C25,E25,G25,I25,K25,)</f>
        <v>22492</v>
      </c>
      <c r="T25" s="82">
        <f>SUM(L25,N25,P25)</f>
        <v>0</v>
      </c>
      <c r="U25" s="82">
        <f>SUM(M25,O25,Q25)</f>
        <v>381</v>
      </c>
      <c r="V25" s="82">
        <f>SUM(R25,T25)</f>
        <v>19186</v>
      </c>
      <c r="W25" s="334">
        <f t="shared" si="0"/>
        <v>22873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</row>
    <row r="26" spans="1:63" s="12" customFormat="1" ht="39.75" customHeight="1" thickBot="1">
      <c r="A26" s="83" t="s">
        <v>61</v>
      </c>
      <c r="B26" s="84"/>
      <c r="C26" s="84">
        <v>7314</v>
      </c>
      <c r="D26" s="84"/>
      <c r="E26" s="84">
        <v>1909</v>
      </c>
      <c r="F26" s="84"/>
      <c r="G26" s="84">
        <v>7420</v>
      </c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2">
        <f>SUM(B26,D26,F26,H26)</f>
        <v>0</v>
      </c>
      <c r="S26" s="87">
        <f>SUM(C26,E26,G26,I26,K26,)</f>
        <v>16643</v>
      </c>
      <c r="T26" s="82">
        <f>SUM(L26,N26,P26)</f>
        <v>0</v>
      </c>
      <c r="U26" s="87">
        <f>SUM(M26,O26,Q26)</f>
        <v>0</v>
      </c>
      <c r="V26" s="82">
        <f>SUM(R26,T26)</f>
        <v>0</v>
      </c>
      <c r="W26" s="336">
        <f t="shared" si="0"/>
        <v>16643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</row>
    <row r="27" spans="1:63" s="12" customFormat="1" ht="39.75" customHeight="1" thickBot="1" thickTop="1">
      <c r="A27" s="85" t="s">
        <v>67</v>
      </c>
      <c r="B27" s="86">
        <f aca="true" t="shared" si="4" ref="B27:R27">B25+B26</f>
        <v>12279</v>
      </c>
      <c r="C27" s="86">
        <f t="shared" si="4"/>
        <v>21160</v>
      </c>
      <c r="D27" s="86">
        <f t="shared" si="4"/>
        <v>3315</v>
      </c>
      <c r="E27" s="86">
        <f t="shared" si="4"/>
        <v>5470</v>
      </c>
      <c r="F27" s="86">
        <f t="shared" si="4"/>
        <v>3592</v>
      </c>
      <c r="G27" s="86">
        <f t="shared" si="4"/>
        <v>11378</v>
      </c>
      <c r="H27" s="86">
        <f t="shared" si="4"/>
        <v>0</v>
      </c>
      <c r="I27" s="86">
        <f t="shared" si="4"/>
        <v>0</v>
      </c>
      <c r="J27" s="86">
        <f t="shared" si="4"/>
        <v>0</v>
      </c>
      <c r="K27" s="86">
        <f t="shared" si="4"/>
        <v>1127</v>
      </c>
      <c r="L27" s="86">
        <f t="shared" si="4"/>
        <v>0</v>
      </c>
      <c r="M27" s="86">
        <f t="shared" si="4"/>
        <v>381</v>
      </c>
      <c r="N27" s="86">
        <f t="shared" si="4"/>
        <v>0</v>
      </c>
      <c r="O27" s="86">
        <f t="shared" si="4"/>
        <v>0</v>
      </c>
      <c r="P27" s="86">
        <f t="shared" si="4"/>
        <v>0</v>
      </c>
      <c r="Q27" s="86">
        <f t="shared" si="4"/>
        <v>0</v>
      </c>
      <c r="R27" s="86">
        <f t="shared" si="4"/>
        <v>19186</v>
      </c>
      <c r="S27" s="342">
        <f>SUM(C27,E27,G27,I27,K27,)</f>
        <v>39135</v>
      </c>
      <c r="T27" s="86">
        <f>T25+T26</f>
        <v>0</v>
      </c>
      <c r="U27" s="342">
        <f>SUM(M27,O27,Q27)</f>
        <v>381</v>
      </c>
      <c r="V27" s="86">
        <f>V25+V26</f>
        <v>19186</v>
      </c>
      <c r="W27" s="405">
        <f t="shared" si="0"/>
        <v>39516</v>
      </c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</row>
    <row r="28" spans="1:63" s="12" customFormat="1" ht="49.5" customHeight="1" thickBot="1" thickTop="1">
      <c r="A28" s="432" t="s">
        <v>68</v>
      </c>
      <c r="B28" s="342">
        <f>B13+B17+B21+B25</f>
        <v>491815</v>
      </c>
      <c r="C28" s="342">
        <f>C13+C17+C21+C25</f>
        <v>857320</v>
      </c>
      <c r="D28" s="342">
        <f aca="true" t="shared" si="5" ref="D28:Q29">D13+D17+D21+D25</f>
        <v>127219</v>
      </c>
      <c r="E28" s="342">
        <f t="shared" si="5"/>
        <v>180136</v>
      </c>
      <c r="F28" s="342">
        <f t="shared" si="5"/>
        <v>356755</v>
      </c>
      <c r="G28" s="342">
        <f t="shared" si="5"/>
        <v>398298</v>
      </c>
      <c r="H28" s="342">
        <f t="shared" si="5"/>
        <v>58057</v>
      </c>
      <c r="I28" s="342">
        <f t="shared" si="5"/>
        <v>0</v>
      </c>
      <c r="J28" s="342">
        <f t="shared" si="5"/>
        <v>0</v>
      </c>
      <c r="K28" s="342">
        <f t="shared" si="5"/>
        <v>12881</v>
      </c>
      <c r="L28" s="342">
        <f t="shared" si="5"/>
        <v>1106</v>
      </c>
      <c r="M28" s="342">
        <f t="shared" si="5"/>
        <v>19507</v>
      </c>
      <c r="N28" s="342">
        <f t="shared" si="5"/>
        <v>2000</v>
      </c>
      <c r="O28" s="342">
        <f t="shared" si="5"/>
        <v>32474</v>
      </c>
      <c r="P28" s="342">
        <f t="shared" si="5"/>
        <v>0</v>
      </c>
      <c r="Q28" s="342">
        <f t="shared" si="5"/>
        <v>0</v>
      </c>
      <c r="R28" s="342">
        <f>SUM(B28,D28,F28,H28)</f>
        <v>1033846</v>
      </c>
      <c r="S28" s="342">
        <f>SUM(C28,E28,G28,I28,K28,)</f>
        <v>1448635</v>
      </c>
      <c r="T28" s="342">
        <f>SUM(L28,N28,P28)</f>
        <v>3106</v>
      </c>
      <c r="U28" s="342">
        <f>SUM(M28,O28,Q28)</f>
        <v>51981</v>
      </c>
      <c r="V28" s="342">
        <f>SUM(R28,T28)</f>
        <v>1036952</v>
      </c>
      <c r="W28" s="430">
        <f t="shared" si="0"/>
        <v>1500616</v>
      </c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</row>
    <row r="29" spans="1:63" s="12" customFormat="1" ht="49.5" customHeight="1" thickBot="1" thickTop="1">
      <c r="A29" s="431" t="s">
        <v>69</v>
      </c>
      <c r="B29" s="91">
        <f>B14+B18+B22+B26</f>
        <v>2717</v>
      </c>
      <c r="C29" s="341">
        <f>C14+C18+C22+C26</f>
        <v>10031</v>
      </c>
      <c r="D29" s="91">
        <f>D14+D18+D22+D26</f>
        <v>734</v>
      </c>
      <c r="E29" s="341">
        <f t="shared" si="5"/>
        <v>2643</v>
      </c>
      <c r="F29" s="91">
        <f>F14+F18+F22+F26</f>
        <v>22709</v>
      </c>
      <c r="G29" s="341">
        <f t="shared" si="5"/>
        <v>30129</v>
      </c>
      <c r="H29" s="91">
        <f>H14+H18+H22+H26</f>
        <v>0</v>
      </c>
      <c r="I29" s="341">
        <f t="shared" si="5"/>
        <v>0</v>
      </c>
      <c r="J29" s="91">
        <f>J14+J18+J22+J26</f>
        <v>0</v>
      </c>
      <c r="K29" s="341">
        <f t="shared" si="5"/>
        <v>0</v>
      </c>
      <c r="L29" s="91">
        <f>L14+L18+L22+L26</f>
        <v>0</v>
      </c>
      <c r="M29" s="341">
        <f t="shared" si="5"/>
        <v>0</v>
      </c>
      <c r="N29" s="91">
        <f>N14+N18+N22+N26</f>
        <v>0</v>
      </c>
      <c r="O29" s="341">
        <f t="shared" si="5"/>
        <v>0</v>
      </c>
      <c r="P29" s="91">
        <f>P14+P18+P22+P26</f>
        <v>0</v>
      </c>
      <c r="Q29" s="341">
        <f t="shared" si="5"/>
        <v>0</v>
      </c>
      <c r="R29" s="82">
        <f>SUM(B29,D29,F29,H29)</f>
        <v>26160</v>
      </c>
      <c r="S29" s="82">
        <f>SUM(C29,E29,G29,I29,K29,)</f>
        <v>42803</v>
      </c>
      <c r="T29" s="82">
        <f>SUM(L29,N29,P29)</f>
        <v>0</v>
      </c>
      <c r="U29" s="82">
        <f>SUM(M29,O29,Q29)</f>
        <v>0</v>
      </c>
      <c r="V29" s="87">
        <f>SUM(R29,T29)</f>
        <v>26160</v>
      </c>
      <c r="W29" s="336">
        <f t="shared" si="0"/>
        <v>42803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</row>
    <row r="30" spans="1:63" s="12" customFormat="1" ht="49.5" customHeight="1" thickBot="1" thickTop="1">
      <c r="A30" s="85" t="s">
        <v>25</v>
      </c>
      <c r="B30" s="86">
        <f aca="true" t="shared" si="6" ref="B30:V30">B28+B29</f>
        <v>494532</v>
      </c>
      <c r="C30" s="86">
        <f t="shared" si="6"/>
        <v>867351</v>
      </c>
      <c r="D30" s="86">
        <f t="shared" si="6"/>
        <v>127953</v>
      </c>
      <c r="E30" s="86">
        <f t="shared" si="6"/>
        <v>182779</v>
      </c>
      <c r="F30" s="86">
        <f t="shared" si="6"/>
        <v>379464</v>
      </c>
      <c r="G30" s="86">
        <f t="shared" si="6"/>
        <v>428427</v>
      </c>
      <c r="H30" s="86">
        <f t="shared" si="6"/>
        <v>58057</v>
      </c>
      <c r="I30" s="86">
        <f t="shared" si="6"/>
        <v>0</v>
      </c>
      <c r="J30" s="86">
        <f t="shared" si="6"/>
        <v>0</v>
      </c>
      <c r="K30" s="86">
        <f t="shared" si="6"/>
        <v>12881</v>
      </c>
      <c r="L30" s="86">
        <f t="shared" si="6"/>
        <v>1106</v>
      </c>
      <c r="M30" s="86">
        <f t="shared" si="6"/>
        <v>19507</v>
      </c>
      <c r="N30" s="86">
        <f t="shared" si="6"/>
        <v>2000</v>
      </c>
      <c r="O30" s="86">
        <f t="shared" si="6"/>
        <v>32474</v>
      </c>
      <c r="P30" s="86">
        <f t="shared" si="6"/>
        <v>0</v>
      </c>
      <c r="Q30" s="86">
        <f t="shared" si="6"/>
        <v>0</v>
      </c>
      <c r="R30" s="86">
        <f t="shared" si="6"/>
        <v>1060006</v>
      </c>
      <c r="S30" s="86">
        <f t="shared" si="6"/>
        <v>1491438</v>
      </c>
      <c r="T30" s="86">
        <f t="shared" si="6"/>
        <v>3106</v>
      </c>
      <c r="U30" s="86">
        <f t="shared" si="6"/>
        <v>51981</v>
      </c>
      <c r="V30" s="86">
        <f t="shared" si="6"/>
        <v>1063112</v>
      </c>
      <c r="W30" s="405">
        <f t="shared" si="0"/>
        <v>1543419</v>
      </c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</row>
    <row r="31" spans="1:63" s="12" customFormat="1" ht="39.75" customHeight="1" thickTop="1">
      <c r="A31" s="62" t="s">
        <v>86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335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</row>
    <row r="32" spans="1:63" s="12" customFormat="1" ht="39.75" customHeight="1">
      <c r="A32" s="60" t="s">
        <v>60</v>
      </c>
      <c r="B32" s="82">
        <v>131001</v>
      </c>
      <c r="C32" s="82">
        <v>136220</v>
      </c>
      <c r="D32" s="82">
        <v>36515</v>
      </c>
      <c r="E32" s="82">
        <v>38845</v>
      </c>
      <c r="F32" s="82">
        <v>50320</v>
      </c>
      <c r="G32" s="82">
        <v>50945</v>
      </c>
      <c r="H32" s="82"/>
      <c r="I32" s="82"/>
      <c r="J32" s="82"/>
      <c r="K32" s="82">
        <v>27745</v>
      </c>
      <c r="L32" s="82">
        <v>1659</v>
      </c>
      <c r="M32" s="82">
        <v>3436</v>
      </c>
      <c r="N32" s="82"/>
      <c r="O32" s="87"/>
      <c r="P32" s="87"/>
      <c r="Q32" s="87"/>
      <c r="R32" s="82">
        <f>SUM(B32,D32,F32,H32)</f>
        <v>217836</v>
      </c>
      <c r="S32" s="82">
        <f>SUM(C32,E32,G32,I32,K32,)</f>
        <v>253755</v>
      </c>
      <c r="T32" s="82">
        <f aca="true" t="shared" si="7" ref="T32:U34">SUM(L32,N32,P32)</f>
        <v>1659</v>
      </c>
      <c r="U32" s="82">
        <f t="shared" si="7"/>
        <v>3436</v>
      </c>
      <c r="V32" s="82">
        <f>SUM(R32,T32)</f>
        <v>219495</v>
      </c>
      <c r="W32" s="334">
        <f t="shared" si="0"/>
        <v>257191</v>
      </c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</row>
    <row r="33" spans="1:63" s="12" customFormat="1" ht="39.75" customHeight="1">
      <c r="A33" s="83" t="s">
        <v>61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105"/>
      <c r="P33" s="105"/>
      <c r="Q33" s="105"/>
      <c r="R33" s="82">
        <f>SUM(B33,D33,F33,H33)</f>
        <v>0</v>
      </c>
      <c r="S33" s="82">
        <f>SUM(C33,E33,G33,I33,K33,)</f>
        <v>0</v>
      </c>
      <c r="T33" s="82">
        <f t="shared" si="7"/>
        <v>0</v>
      </c>
      <c r="U33" s="82">
        <f t="shared" si="7"/>
        <v>0</v>
      </c>
      <c r="V33" s="82">
        <f>SUM(B33:P33)</f>
        <v>0</v>
      </c>
      <c r="W33" s="334">
        <f t="shared" si="0"/>
        <v>0</v>
      </c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</row>
    <row r="34" spans="1:63" s="166" customFormat="1" ht="39.75" customHeight="1" thickBot="1">
      <c r="A34" s="168" t="s">
        <v>141</v>
      </c>
      <c r="B34" s="169">
        <v>47096</v>
      </c>
      <c r="C34" s="169">
        <v>47096</v>
      </c>
      <c r="D34" s="169">
        <v>12716</v>
      </c>
      <c r="E34" s="169">
        <v>12716</v>
      </c>
      <c r="F34" s="169">
        <v>17667</v>
      </c>
      <c r="G34" s="169">
        <v>17667</v>
      </c>
      <c r="H34" s="169">
        <v>94027</v>
      </c>
      <c r="I34" s="169">
        <v>121592</v>
      </c>
      <c r="J34" s="169"/>
      <c r="K34" s="169"/>
      <c r="L34" s="169"/>
      <c r="M34" s="169"/>
      <c r="N34" s="169"/>
      <c r="O34" s="169"/>
      <c r="P34" s="169"/>
      <c r="Q34" s="181"/>
      <c r="R34" s="82">
        <f>SUM(B34,D34,F34,H34)</f>
        <v>171506</v>
      </c>
      <c r="S34" s="87">
        <f>SUM(C34,E34,G34,I34,K34,)</f>
        <v>199071</v>
      </c>
      <c r="T34" s="82">
        <f t="shared" si="7"/>
        <v>0</v>
      </c>
      <c r="U34" s="87">
        <f t="shared" si="7"/>
        <v>0</v>
      </c>
      <c r="V34" s="82">
        <f>SUM(R34,T34)</f>
        <v>171506</v>
      </c>
      <c r="W34" s="336">
        <f t="shared" si="0"/>
        <v>199071</v>
      </c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</row>
    <row r="35" spans="1:63" s="12" customFormat="1" ht="39.75" customHeight="1" thickBot="1" thickTop="1">
      <c r="A35" s="85" t="s">
        <v>87</v>
      </c>
      <c r="B35" s="86">
        <f>SUM(B32:B34)</f>
        <v>178097</v>
      </c>
      <c r="C35" s="86">
        <f>SUM(C32:C34)</f>
        <v>183316</v>
      </c>
      <c r="D35" s="86">
        <f aca="true" t="shared" si="8" ref="D35:P35">SUM(D32:D34)</f>
        <v>49231</v>
      </c>
      <c r="E35" s="86">
        <f>SUM(E32:E34)</f>
        <v>51561</v>
      </c>
      <c r="F35" s="86">
        <f t="shared" si="8"/>
        <v>67987</v>
      </c>
      <c r="G35" s="86">
        <f>SUM(G32:G34)</f>
        <v>68612</v>
      </c>
      <c r="H35" s="86">
        <f t="shared" si="8"/>
        <v>94027</v>
      </c>
      <c r="I35" s="86">
        <f>SUM(I32:I34)</f>
        <v>121592</v>
      </c>
      <c r="J35" s="86">
        <f t="shared" si="8"/>
        <v>0</v>
      </c>
      <c r="K35" s="86">
        <f>SUM(K32:K34)</f>
        <v>27745</v>
      </c>
      <c r="L35" s="86">
        <f t="shared" si="8"/>
        <v>1659</v>
      </c>
      <c r="M35" s="86">
        <f>SUM(M32:M34)</f>
        <v>3436</v>
      </c>
      <c r="N35" s="86">
        <f t="shared" si="8"/>
        <v>0</v>
      </c>
      <c r="O35" s="86">
        <f>SUM(O32:O34)</f>
        <v>0</v>
      </c>
      <c r="P35" s="86">
        <f t="shared" si="8"/>
        <v>0</v>
      </c>
      <c r="Q35" s="86">
        <f>SUM(Q32:Q34)</f>
        <v>0</v>
      </c>
      <c r="R35" s="86">
        <f>SUM(R32:R34)</f>
        <v>389342</v>
      </c>
      <c r="S35" s="342">
        <f>SUM(C35,E35,G35,I35,K35,)</f>
        <v>452826</v>
      </c>
      <c r="T35" s="86">
        <f>SUM(T32:T34)</f>
        <v>1659</v>
      </c>
      <c r="U35" s="342">
        <f>SUM(M35,O35,Q35)</f>
        <v>3436</v>
      </c>
      <c r="V35" s="86">
        <f>SUM(V32:V34)</f>
        <v>391001</v>
      </c>
      <c r="W35" s="405">
        <f t="shared" si="0"/>
        <v>456262</v>
      </c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</row>
    <row r="36" spans="1:63" s="12" customFormat="1" ht="39.75" customHeight="1" thickBot="1" thickTop="1">
      <c r="A36" s="92" t="s">
        <v>70</v>
      </c>
      <c r="B36" s="93">
        <f aca="true" t="shared" si="9" ref="B36:U36">B28+B32</f>
        <v>622816</v>
      </c>
      <c r="C36" s="93">
        <f t="shared" si="9"/>
        <v>993540</v>
      </c>
      <c r="D36" s="93">
        <f t="shared" si="9"/>
        <v>163734</v>
      </c>
      <c r="E36" s="93">
        <f t="shared" si="9"/>
        <v>218981</v>
      </c>
      <c r="F36" s="93">
        <f t="shared" si="9"/>
        <v>407075</v>
      </c>
      <c r="G36" s="93">
        <f t="shared" si="9"/>
        <v>449243</v>
      </c>
      <c r="H36" s="93">
        <f t="shared" si="9"/>
        <v>58057</v>
      </c>
      <c r="I36" s="93">
        <f t="shared" si="9"/>
        <v>0</v>
      </c>
      <c r="J36" s="93">
        <f t="shared" si="9"/>
        <v>0</v>
      </c>
      <c r="K36" s="93">
        <f t="shared" si="9"/>
        <v>40626</v>
      </c>
      <c r="L36" s="93">
        <f t="shared" si="9"/>
        <v>2765</v>
      </c>
      <c r="M36" s="93">
        <f t="shared" si="9"/>
        <v>22943</v>
      </c>
      <c r="N36" s="93">
        <f t="shared" si="9"/>
        <v>2000</v>
      </c>
      <c r="O36" s="93">
        <f t="shared" si="9"/>
        <v>32474</v>
      </c>
      <c r="P36" s="93">
        <f t="shared" si="9"/>
        <v>0</v>
      </c>
      <c r="Q36" s="93">
        <f t="shared" si="9"/>
        <v>0</v>
      </c>
      <c r="R36" s="93">
        <f t="shared" si="9"/>
        <v>1251682</v>
      </c>
      <c r="S36" s="414">
        <f t="shared" si="9"/>
        <v>1702390</v>
      </c>
      <c r="T36" s="95">
        <f t="shared" si="9"/>
        <v>4765</v>
      </c>
      <c r="U36" s="414">
        <f t="shared" si="9"/>
        <v>55417</v>
      </c>
      <c r="V36" s="95">
        <f>SUM(R36,T36)</f>
        <v>1256447</v>
      </c>
      <c r="W36" s="414">
        <f>SUM(S36,U36)</f>
        <v>1757807</v>
      </c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</row>
    <row r="37" spans="1:63" s="12" customFormat="1" ht="39.75" customHeight="1" thickBot="1">
      <c r="A37" s="94" t="s">
        <v>71</v>
      </c>
      <c r="B37" s="95">
        <f>SUM(B29+B33)</f>
        <v>2717</v>
      </c>
      <c r="C37" s="95">
        <f>SUM(C29+C33)</f>
        <v>10031</v>
      </c>
      <c r="D37" s="95">
        <f aca="true" t="shared" si="10" ref="D37:V37">SUM(D29+D33)</f>
        <v>734</v>
      </c>
      <c r="E37" s="95">
        <f>SUM(E29+E33)</f>
        <v>2643</v>
      </c>
      <c r="F37" s="95">
        <f t="shared" si="10"/>
        <v>22709</v>
      </c>
      <c r="G37" s="95">
        <f>SUM(G29+G33)</f>
        <v>30129</v>
      </c>
      <c r="H37" s="95">
        <f t="shared" si="10"/>
        <v>0</v>
      </c>
      <c r="I37" s="95">
        <f>SUM(I29+I33)</f>
        <v>0</v>
      </c>
      <c r="J37" s="95">
        <f t="shared" si="10"/>
        <v>0</v>
      </c>
      <c r="K37" s="95">
        <f>SUM(K29+K33)</f>
        <v>0</v>
      </c>
      <c r="L37" s="95">
        <f t="shared" si="10"/>
        <v>0</v>
      </c>
      <c r="M37" s="95">
        <f>SUM(M29+M33)</f>
        <v>0</v>
      </c>
      <c r="N37" s="95">
        <f t="shared" si="10"/>
        <v>0</v>
      </c>
      <c r="O37" s="95">
        <f>SUM(O29+O33)</f>
        <v>0</v>
      </c>
      <c r="P37" s="95">
        <f t="shared" si="10"/>
        <v>0</v>
      </c>
      <c r="Q37" s="95">
        <f>SUM(Q29+Q33)</f>
        <v>0</v>
      </c>
      <c r="R37" s="95">
        <f t="shared" si="10"/>
        <v>26160</v>
      </c>
      <c r="S37" s="344">
        <f>S29+S33</f>
        <v>42803</v>
      </c>
      <c r="T37" s="344">
        <f t="shared" si="10"/>
        <v>0</v>
      </c>
      <c r="U37" s="344">
        <f>U29+U33</f>
        <v>0</v>
      </c>
      <c r="V37" s="344">
        <f t="shared" si="10"/>
        <v>26160</v>
      </c>
      <c r="W37" s="344">
        <f>SUM(S37,U37)</f>
        <v>42803</v>
      </c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</row>
    <row r="38" spans="1:63" ht="39.75" customHeight="1" thickBot="1">
      <c r="A38" s="112" t="s">
        <v>326</v>
      </c>
      <c r="B38" s="96">
        <f>SUM(B34)</f>
        <v>47096</v>
      </c>
      <c r="C38" s="96">
        <f>SUM(C34)</f>
        <v>47096</v>
      </c>
      <c r="D38" s="96">
        <f aca="true" t="shared" si="11" ref="D38:V38">SUM(D34)</f>
        <v>12716</v>
      </c>
      <c r="E38" s="96">
        <f>SUM(E34)</f>
        <v>12716</v>
      </c>
      <c r="F38" s="96">
        <f t="shared" si="11"/>
        <v>17667</v>
      </c>
      <c r="G38" s="96">
        <f>SUM(G34)</f>
        <v>17667</v>
      </c>
      <c r="H38" s="96">
        <f t="shared" si="11"/>
        <v>94027</v>
      </c>
      <c r="I38" s="96">
        <f>SUM(I34)</f>
        <v>121592</v>
      </c>
      <c r="J38" s="96">
        <f t="shared" si="11"/>
        <v>0</v>
      </c>
      <c r="K38" s="96">
        <f>SUM(K34)</f>
        <v>0</v>
      </c>
      <c r="L38" s="96">
        <f t="shared" si="11"/>
        <v>0</v>
      </c>
      <c r="M38" s="96">
        <f>SUM(M34)</f>
        <v>0</v>
      </c>
      <c r="N38" s="96">
        <f t="shared" si="11"/>
        <v>0</v>
      </c>
      <c r="O38" s="96">
        <f>SUM(O34)</f>
        <v>0</v>
      </c>
      <c r="P38" s="96">
        <f t="shared" si="11"/>
        <v>0</v>
      </c>
      <c r="Q38" s="96">
        <f>SUM(Q34)</f>
        <v>0</v>
      </c>
      <c r="R38" s="96">
        <f t="shared" si="11"/>
        <v>171506</v>
      </c>
      <c r="S38" s="343">
        <f>S34</f>
        <v>199071</v>
      </c>
      <c r="T38" s="338">
        <f t="shared" si="11"/>
        <v>0</v>
      </c>
      <c r="U38" s="343">
        <f>U34</f>
        <v>0</v>
      </c>
      <c r="V38" s="338">
        <f t="shared" si="11"/>
        <v>171506</v>
      </c>
      <c r="W38" s="343">
        <f>SUM(S38,U38)</f>
        <v>199071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</row>
    <row r="39" spans="1:63" ht="39.75" customHeight="1" thickBot="1" thickTop="1">
      <c r="A39" s="85" t="s">
        <v>26</v>
      </c>
      <c r="B39" s="86">
        <f>SUM(B36:B38)</f>
        <v>672629</v>
      </c>
      <c r="C39" s="86">
        <f aca="true" t="shared" si="12" ref="C39:Q39">SUM(C36:C38)</f>
        <v>1050667</v>
      </c>
      <c r="D39" s="86">
        <f t="shared" si="12"/>
        <v>177184</v>
      </c>
      <c r="E39" s="86">
        <f t="shared" si="12"/>
        <v>234340</v>
      </c>
      <c r="F39" s="86">
        <f t="shared" si="12"/>
        <v>447451</v>
      </c>
      <c r="G39" s="86">
        <f t="shared" si="12"/>
        <v>497039</v>
      </c>
      <c r="H39" s="86">
        <f t="shared" si="12"/>
        <v>152084</v>
      </c>
      <c r="I39" s="86">
        <f t="shared" si="12"/>
        <v>121592</v>
      </c>
      <c r="J39" s="86">
        <f t="shared" si="12"/>
        <v>0</v>
      </c>
      <c r="K39" s="86">
        <f t="shared" si="12"/>
        <v>40626</v>
      </c>
      <c r="L39" s="86">
        <f t="shared" si="12"/>
        <v>2765</v>
      </c>
      <c r="M39" s="86">
        <f t="shared" si="12"/>
        <v>22943</v>
      </c>
      <c r="N39" s="86">
        <f t="shared" si="12"/>
        <v>2000</v>
      </c>
      <c r="O39" s="86">
        <f t="shared" si="12"/>
        <v>32474</v>
      </c>
      <c r="P39" s="86">
        <f t="shared" si="12"/>
        <v>0</v>
      </c>
      <c r="Q39" s="86">
        <f t="shared" si="12"/>
        <v>0</v>
      </c>
      <c r="R39" s="86">
        <f>SUM(R36:R38)</f>
        <v>1449348</v>
      </c>
      <c r="S39" s="86">
        <f>SUM(S36:S38)</f>
        <v>1944264</v>
      </c>
      <c r="T39" s="86">
        <f>SUM(T36:T38)</f>
        <v>4765</v>
      </c>
      <c r="U39" s="86">
        <f>SUM(U36:U38)</f>
        <v>55417</v>
      </c>
      <c r="V39" s="86">
        <f>SUM(V36:V38)</f>
        <v>1454113</v>
      </c>
      <c r="W39" s="86">
        <f>SUM(S39,U39)</f>
        <v>1999681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</row>
    <row r="40" spans="1:30" s="2" customFormat="1" ht="13.5" thickTop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s="2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2" customFormat="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2" customFormat="1" ht="17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s="2" customFormat="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s="2" customFormat="1" ht="17.2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s="2" customFormat="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s="2" customFormat="1" ht="17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s="2" customFormat="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s="2" customFormat="1" ht="17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s="2" customFormat="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s="2" customFormat="1" ht="17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s="2" customFormat="1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s="2" customFormat="1" ht="17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s="2" customFormat="1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s="2" customFormat="1" ht="17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s="2" customFormat="1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s="2" customFormat="1" ht="17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s="2" customFormat="1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s="2" customFormat="1" ht="17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s="2" customFormat="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s="2" customFormat="1" ht="17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s="2" customFormat="1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s="2" customFormat="1" ht="17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s="2" customFormat="1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s="2" customFormat="1" ht="17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s="2" customFormat="1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s="2" customFormat="1" ht="17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s="2" customFormat="1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s="2" customFormat="1" ht="17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s="2" customFormat="1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s="2" customFormat="1" ht="17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s="2" customFormat="1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s="2" customFormat="1" ht="17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s="2" customFormat="1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s="2" customFormat="1" ht="17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s="2" customFormat="1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s="2" customFormat="1" ht="17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s="2" customFormat="1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s="2" customFormat="1" ht="17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s="2" customFormat="1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s="2" customFormat="1" ht="17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s="2" customFormat="1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s="2" customFormat="1" ht="17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s="2" customFormat="1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s="2" customFormat="1" ht="17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s="2" customFormat="1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s="2" customFormat="1" ht="17.2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="2" customFormat="1" ht="12.75"/>
    <row r="89" s="2" customFormat="1" ht="17.25" customHeight="1"/>
    <row r="90" s="2" customFormat="1" ht="12.75"/>
    <row r="91" s="2" customFormat="1" ht="17.25" customHeight="1"/>
    <row r="92" s="2" customFormat="1" ht="12.75"/>
    <row r="93" s="2" customFormat="1" ht="17.25" customHeight="1"/>
    <row r="94" s="2" customFormat="1" ht="12.75"/>
    <row r="95" s="2" customFormat="1" ht="17.25" customHeight="1"/>
    <row r="96" s="2" customFormat="1" ht="12.75"/>
    <row r="97" s="2" customFormat="1" ht="17.25" customHeight="1"/>
    <row r="98" s="2" customFormat="1" ht="12.75"/>
    <row r="99" s="2" customFormat="1" ht="17.25" customHeight="1"/>
    <row r="100" s="2" customFormat="1" ht="12.75"/>
    <row r="101" s="2" customFormat="1" ht="17.25" customHeight="1"/>
    <row r="102" s="2" customFormat="1" ht="12.75"/>
    <row r="103" s="2" customFormat="1" ht="17.25" customHeight="1"/>
    <row r="104" s="2" customFormat="1" ht="12.75"/>
    <row r="105" s="2" customFormat="1" ht="17.25" customHeight="1"/>
    <row r="106" s="2" customFormat="1" ht="12.75"/>
    <row r="107" s="2" customFormat="1" ht="17.25" customHeight="1"/>
    <row r="108" s="2" customFormat="1" ht="12.75"/>
    <row r="109" s="2" customFormat="1" ht="17.25" customHeight="1"/>
    <row r="110" s="2" customFormat="1" ht="12.75"/>
    <row r="111" s="2" customFormat="1" ht="17.25" customHeight="1"/>
    <row r="112" s="2" customFormat="1" ht="12.75"/>
    <row r="113" s="2" customFormat="1" ht="17.25" customHeight="1"/>
    <row r="114" s="2" customFormat="1" ht="12.75"/>
    <row r="115" s="2" customFormat="1" ht="17.25" customHeight="1"/>
    <row r="116" s="2" customFormat="1" ht="12.75"/>
    <row r="117" s="2" customFormat="1" ht="17.25" customHeight="1"/>
    <row r="118" s="2" customFormat="1" ht="12.75"/>
    <row r="119" s="2" customFormat="1" ht="17.25" customHeight="1"/>
    <row r="120" s="2" customFormat="1" ht="12.75"/>
    <row r="121" s="2" customFormat="1" ht="17.25" customHeight="1"/>
    <row r="122" s="2" customFormat="1" ht="12.75"/>
    <row r="123" s="2" customFormat="1" ht="17.25" customHeight="1"/>
    <row r="124" s="2" customFormat="1" ht="12.75"/>
    <row r="125" s="2" customFormat="1" ht="17.25" customHeight="1"/>
    <row r="126" s="2" customFormat="1" ht="12.75"/>
    <row r="127" s="2" customFormat="1" ht="17.25" customHeight="1"/>
    <row r="128" s="2" customFormat="1" ht="12.75"/>
    <row r="129" s="2" customFormat="1" ht="17.25" customHeight="1"/>
    <row r="130" s="2" customFormat="1" ht="12.75"/>
    <row r="131" s="2" customFormat="1" ht="17.25" customHeight="1"/>
    <row r="132" s="2" customFormat="1" ht="12.75"/>
    <row r="133" s="2" customFormat="1" ht="17.25" customHeight="1"/>
    <row r="134" s="2" customFormat="1" ht="12.75"/>
    <row r="135" s="2" customFormat="1" ht="17.25" customHeight="1"/>
    <row r="136" s="2" customFormat="1" ht="12.75"/>
    <row r="137" s="2" customFormat="1" ht="17.25" customHeight="1"/>
    <row r="138" s="2" customFormat="1" ht="12.75"/>
    <row r="139" s="2" customFormat="1" ht="17.25" customHeight="1"/>
    <row r="140" s="2" customFormat="1" ht="12.75"/>
  </sheetData>
  <sheetProtection/>
  <mergeCells count="24">
    <mergeCell ref="V10:W10"/>
    <mergeCell ref="N7:O7"/>
    <mergeCell ref="J8:K10"/>
    <mergeCell ref="L8:M10"/>
    <mergeCell ref="N8:O10"/>
    <mergeCell ref="P7:Q7"/>
    <mergeCell ref="P8:Q10"/>
    <mergeCell ref="T10:U10"/>
    <mergeCell ref="B7:C7"/>
    <mergeCell ref="D7:E7"/>
    <mergeCell ref="F7:G7"/>
    <mergeCell ref="H7:I7"/>
    <mergeCell ref="J7:K7"/>
    <mergeCell ref="L7:M7"/>
    <mergeCell ref="A4:W4"/>
    <mergeCell ref="T6:W6"/>
    <mergeCell ref="R7:W7"/>
    <mergeCell ref="A7:A11"/>
    <mergeCell ref="B8:C10"/>
    <mergeCell ref="R8:W9"/>
    <mergeCell ref="D8:E10"/>
    <mergeCell ref="F8:G10"/>
    <mergeCell ref="H8:I10"/>
    <mergeCell ref="R10:S10"/>
  </mergeCells>
  <printOptions horizontalCentered="1" verticalCentered="1"/>
  <pageMargins left="0.3937007874015748" right="0.3937007874015748" top="0.6299212598425197" bottom="0.6299212598425197" header="0.5118110236220472" footer="0.5118110236220472"/>
  <pageSetup fitToHeight="1" fitToWidth="1" horizontalDpi="300" verticalDpi="3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="106" zoomScaleSheetLayoutView="106" workbookViewId="0" topLeftCell="J25">
      <selection activeCell="A1" sqref="A1:N1"/>
    </sheetView>
  </sheetViews>
  <sheetFormatPr defaultColWidth="9.140625" defaultRowHeight="12.75"/>
  <cols>
    <col min="1" max="1" width="44.140625" style="0" customWidth="1"/>
    <col min="2" max="11" width="11.421875" style="0" customWidth="1"/>
    <col min="12" max="15" width="13.8515625" style="0" customWidth="1"/>
    <col min="16" max="22" width="11.421875" style="0" customWidth="1"/>
    <col min="23" max="23" width="13.140625" style="0" customWidth="1"/>
  </cols>
  <sheetData>
    <row r="1" spans="1:22" s="293" customFormat="1" ht="25.5" customHeight="1">
      <c r="A1" s="703" t="s">
        <v>597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328"/>
      <c r="P1" s="301"/>
      <c r="Q1" s="301"/>
      <c r="R1" s="126"/>
      <c r="S1" s="126"/>
      <c r="T1" s="126"/>
      <c r="U1" s="126"/>
      <c r="V1" s="126"/>
    </row>
    <row r="2" spans="1:23" s="299" customFormat="1" ht="47.25" customHeight="1">
      <c r="A2" s="704" t="s">
        <v>376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</row>
    <row r="3" spans="1:23" ht="13.5" thickBot="1">
      <c r="A3" s="705" t="s">
        <v>117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</row>
    <row r="4" spans="1:23" ht="15" customHeight="1" thickBot="1">
      <c r="A4" s="706" t="s">
        <v>29</v>
      </c>
      <c r="B4" s="679" t="s">
        <v>151</v>
      </c>
      <c r="C4" s="680"/>
      <c r="D4" s="679" t="s">
        <v>152</v>
      </c>
      <c r="E4" s="680"/>
      <c r="F4" s="679" t="s">
        <v>153</v>
      </c>
      <c r="G4" s="680"/>
      <c r="H4" s="679" t="s">
        <v>154</v>
      </c>
      <c r="I4" s="680"/>
      <c r="J4" s="679" t="s">
        <v>155</v>
      </c>
      <c r="K4" s="680"/>
      <c r="L4" s="679" t="s">
        <v>156</v>
      </c>
      <c r="M4" s="680"/>
      <c r="N4" s="679" t="s">
        <v>157</v>
      </c>
      <c r="O4" s="680"/>
      <c r="P4" s="679" t="s">
        <v>158</v>
      </c>
      <c r="Q4" s="680"/>
      <c r="R4" s="679" t="s">
        <v>159</v>
      </c>
      <c r="S4" s="682"/>
      <c r="T4" s="682"/>
      <c r="U4" s="682"/>
      <c r="V4" s="682"/>
      <c r="W4" s="680"/>
    </row>
    <row r="5" spans="1:23" ht="15" customHeight="1">
      <c r="A5" s="707"/>
      <c r="B5" s="686" t="s">
        <v>1</v>
      </c>
      <c r="C5" s="687"/>
      <c r="D5" s="686" t="s">
        <v>13</v>
      </c>
      <c r="E5" s="687"/>
      <c r="F5" s="686" t="s">
        <v>160</v>
      </c>
      <c r="G5" s="687"/>
      <c r="H5" s="686" t="s">
        <v>15</v>
      </c>
      <c r="I5" s="687"/>
      <c r="J5" s="686" t="s">
        <v>161</v>
      </c>
      <c r="K5" s="687"/>
      <c r="L5" s="686" t="s">
        <v>162</v>
      </c>
      <c r="M5" s="687"/>
      <c r="N5" s="686" t="s">
        <v>163</v>
      </c>
      <c r="O5" s="687"/>
      <c r="P5" s="686" t="s">
        <v>164</v>
      </c>
      <c r="Q5" s="687"/>
      <c r="R5" s="686" t="s">
        <v>165</v>
      </c>
      <c r="S5" s="701"/>
      <c r="T5" s="701"/>
      <c r="U5" s="701"/>
      <c r="V5" s="701"/>
      <c r="W5" s="687"/>
    </row>
    <row r="6" spans="1:23" ht="24.75" customHeight="1" thickBot="1">
      <c r="A6" s="707"/>
      <c r="B6" s="695"/>
      <c r="C6" s="698"/>
      <c r="D6" s="695"/>
      <c r="E6" s="698"/>
      <c r="F6" s="695"/>
      <c r="G6" s="698"/>
      <c r="H6" s="695"/>
      <c r="I6" s="698"/>
      <c r="J6" s="695"/>
      <c r="K6" s="698"/>
      <c r="L6" s="695"/>
      <c r="M6" s="698"/>
      <c r="N6" s="695"/>
      <c r="O6" s="698"/>
      <c r="P6" s="695"/>
      <c r="Q6" s="698"/>
      <c r="R6" s="688"/>
      <c r="S6" s="702"/>
      <c r="T6" s="702"/>
      <c r="U6" s="702"/>
      <c r="V6" s="702"/>
      <c r="W6" s="689"/>
    </row>
    <row r="7" spans="1:23" ht="40.5" customHeight="1" thickBot="1">
      <c r="A7" s="707"/>
      <c r="B7" s="688"/>
      <c r="C7" s="689"/>
      <c r="D7" s="688"/>
      <c r="E7" s="689"/>
      <c r="F7" s="688"/>
      <c r="G7" s="689"/>
      <c r="H7" s="688"/>
      <c r="I7" s="689"/>
      <c r="J7" s="688"/>
      <c r="K7" s="689"/>
      <c r="L7" s="688"/>
      <c r="M7" s="689"/>
      <c r="N7" s="688"/>
      <c r="O7" s="689"/>
      <c r="P7" s="688"/>
      <c r="Q7" s="689"/>
      <c r="R7" s="683" t="s">
        <v>139</v>
      </c>
      <c r="S7" s="685"/>
      <c r="T7" s="683" t="s">
        <v>140</v>
      </c>
      <c r="U7" s="685"/>
      <c r="V7" s="683" t="s">
        <v>165</v>
      </c>
      <c r="W7" s="685"/>
    </row>
    <row r="8" spans="1:23" ht="40.5" customHeight="1" thickBot="1">
      <c r="A8" s="708"/>
      <c r="B8" s="78" t="s">
        <v>384</v>
      </c>
      <c r="C8" s="78" t="s">
        <v>383</v>
      </c>
      <c r="D8" s="78" t="s">
        <v>384</v>
      </c>
      <c r="E8" s="78" t="s">
        <v>383</v>
      </c>
      <c r="F8" s="78" t="s">
        <v>384</v>
      </c>
      <c r="G8" s="78" t="s">
        <v>383</v>
      </c>
      <c r="H8" s="78" t="s">
        <v>384</v>
      </c>
      <c r="I8" s="78" t="s">
        <v>383</v>
      </c>
      <c r="J8" s="78" t="s">
        <v>384</v>
      </c>
      <c r="K8" s="78" t="s">
        <v>383</v>
      </c>
      <c r="L8" s="78" t="s">
        <v>384</v>
      </c>
      <c r="M8" s="78" t="s">
        <v>383</v>
      </c>
      <c r="N8" s="78" t="s">
        <v>384</v>
      </c>
      <c r="O8" s="78" t="s">
        <v>383</v>
      </c>
      <c r="P8" s="78" t="s">
        <v>384</v>
      </c>
      <c r="Q8" s="78" t="s">
        <v>383</v>
      </c>
      <c r="R8" s="78" t="s">
        <v>384</v>
      </c>
      <c r="S8" s="78" t="s">
        <v>383</v>
      </c>
      <c r="T8" s="78" t="s">
        <v>384</v>
      </c>
      <c r="U8" s="78" t="s">
        <v>383</v>
      </c>
      <c r="V8" s="78" t="s">
        <v>384</v>
      </c>
      <c r="W8" s="78" t="s">
        <v>383</v>
      </c>
    </row>
    <row r="9" spans="1:23" ht="13.5" customHeight="1">
      <c r="A9" s="49" t="s">
        <v>39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337"/>
    </row>
    <row r="10" spans="1:23" ht="20.25" customHeight="1">
      <c r="A10" s="47" t="s">
        <v>169</v>
      </c>
      <c r="B10" s="39">
        <v>4268</v>
      </c>
      <c r="C10" s="39">
        <v>4268</v>
      </c>
      <c r="D10" s="39">
        <v>1152</v>
      </c>
      <c r="E10" s="39">
        <v>1152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>
        <f>SUM(B10,D10)</f>
        <v>5420</v>
      </c>
      <c r="S10" s="39">
        <f>SUM(C10,E10,G10,I10,K10)</f>
        <v>5420</v>
      </c>
      <c r="T10" s="39"/>
      <c r="U10" s="39">
        <f>SUM(M10,O10,Q10)</f>
        <v>0</v>
      </c>
      <c r="V10" s="39">
        <f aca="true" t="shared" si="0" ref="V10:W12">SUM(R10,T10)</f>
        <v>5420</v>
      </c>
      <c r="W10" s="425">
        <f t="shared" si="0"/>
        <v>5420</v>
      </c>
    </row>
    <row r="11" spans="1:23" ht="25.5">
      <c r="A11" s="50" t="s">
        <v>170</v>
      </c>
      <c r="B11" s="41">
        <v>1995</v>
      </c>
      <c r="C11" s="41">
        <v>1995</v>
      </c>
      <c r="D11" s="41">
        <v>539</v>
      </c>
      <c r="E11" s="41">
        <v>539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39">
        <f aca="true" t="shared" si="1" ref="R11:R19">SUM(B11,D11)</f>
        <v>2534</v>
      </c>
      <c r="S11" s="39">
        <f>SUM(C11,E11,G11,I11,K11)</f>
        <v>2534</v>
      </c>
      <c r="T11" s="39"/>
      <c r="U11" s="39">
        <f>SUM(M11,O11,Q11)</f>
        <v>0</v>
      </c>
      <c r="V11" s="39">
        <f t="shared" si="0"/>
        <v>2534</v>
      </c>
      <c r="W11" s="417">
        <f t="shared" si="0"/>
        <v>2534</v>
      </c>
    </row>
    <row r="12" spans="1:23" ht="26.25" thickBot="1">
      <c r="A12" s="51" t="s">
        <v>171</v>
      </c>
      <c r="B12" s="42">
        <v>2653</v>
      </c>
      <c r="C12" s="42">
        <v>2653</v>
      </c>
      <c r="D12" s="42">
        <v>716</v>
      </c>
      <c r="E12" s="42">
        <v>716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39"/>
      <c r="R12" s="41">
        <f t="shared" si="1"/>
        <v>3369</v>
      </c>
      <c r="S12" s="39">
        <f>SUM(C12,E12,G12,I12,K12)</f>
        <v>3369</v>
      </c>
      <c r="T12" s="39"/>
      <c r="U12" s="39">
        <f>SUM(M12,O12,Q12)</f>
        <v>0</v>
      </c>
      <c r="V12" s="39">
        <f t="shared" si="0"/>
        <v>3369</v>
      </c>
      <c r="W12" s="425">
        <f t="shared" si="0"/>
        <v>3369</v>
      </c>
    </row>
    <row r="13" spans="1:23" ht="13.5" thickBot="1">
      <c r="A13" s="48" t="s">
        <v>38</v>
      </c>
      <c r="B13" s="40">
        <f aca="true" t="shared" si="2" ref="B13:W13">SUM(B10:B12)</f>
        <v>8916</v>
      </c>
      <c r="C13" s="40">
        <f t="shared" si="2"/>
        <v>8916</v>
      </c>
      <c r="D13" s="40">
        <f t="shared" si="2"/>
        <v>2407</v>
      </c>
      <c r="E13" s="40">
        <f t="shared" si="2"/>
        <v>2407</v>
      </c>
      <c r="F13" s="40">
        <f t="shared" si="2"/>
        <v>0</v>
      </c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 t="shared" si="2"/>
        <v>0</v>
      </c>
      <c r="L13" s="40">
        <f t="shared" si="2"/>
        <v>0</v>
      </c>
      <c r="M13" s="40">
        <f t="shared" si="2"/>
        <v>0</v>
      </c>
      <c r="N13" s="40">
        <f t="shared" si="2"/>
        <v>0</v>
      </c>
      <c r="O13" s="40">
        <f t="shared" si="2"/>
        <v>0</v>
      </c>
      <c r="P13" s="40">
        <f t="shared" si="2"/>
        <v>0</v>
      </c>
      <c r="Q13" s="40">
        <f t="shared" si="2"/>
        <v>0</v>
      </c>
      <c r="R13" s="40">
        <f>SUM(R10:R12)</f>
        <v>11323</v>
      </c>
      <c r="S13" s="40">
        <f t="shared" si="2"/>
        <v>11323</v>
      </c>
      <c r="T13" s="40">
        <f t="shared" si="2"/>
        <v>0</v>
      </c>
      <c r="U13" s="40">
        <f t="shared" si="2"/>
        <v>0</v>
      </c>
      <c r="V13" s="40">
        <f t="shared" si="2"/>
        <v>11323</v>
      </c>
      <c r="W13" s="40">
        <f t="shared" si="2"/>
        <v>11323</v>
      </c>
    </row>
    <row r="14" spans="1:23" ht="25.5">
      <c r="A14" s="52" t="s">
        <v>10</v>
      </c>
      <c r="B14" s="43"/>
      <c r="C14" s="43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29"/>
      <c r="S14" s="41"/>
      <c r="T14" s="41"/>
      <c r="U14" s="41"/>
      <c r="V14" s="41"/>
      <c r="W14" s="426"/>
    </row>
    <row r="15" spans="1:23" ht="17.25" customHeight="1">
      <c r="A15" s="47" t="s">
        <v>172</v>
      </c>
      <c r="B15" s="39">
        <v>551</v>
      </c>
      <c r="C15" s="39">
        <v>551</v>
      </c>
      <c r="D15" s="39">
        <v>149</v>
      </c>
      <c r="E15" s="39">
        <v>149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>
        <f t="shared" si="1"/>
        <v>700</v>
      </c>
      <c r="S15" s="39">
        <f>SUM(C15,E15,G15,I15,K15)</f>
        <v>700</v>
      </c>
      <c r="T15" s="39"/>
      <c r="U15" s="39">
        <f>SUM(M15,O15,Q15)</f>
        <v>0</v>
      </c>
      <c r="V15" s="39">
        <f aca="true" t="shared" si="3" ref="V15:W19">SUM(R15,T15)</f>
        <v>700</v>
      </c>
      <c r="W15" s="427">
        <f t="shared" si="3"/>
        <v>700</v>
      </c>
    </row>
    <row r="16" spans="1:23" ht="20.25" customHeight="1">
      <c r="A16" s="53" t="s">
        <v>173</v>
      </c>
      <c r="B16" s="42">
        <v>236</v>
      </c>
      <c r="C16" s="42">
        <v>236</v>
      </c>
      <c r="D16" s="42">
        <v>64</v>
      </c>
      <c r="E16" s="42">
        <v>64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39"/>
      <c r="R16" s="39">
        <f t="shared" si="1"/>
        <v>300</v>
      </c>
      <c r="S16" s="39">
        <f>SUM(C16,E16,G16,I16,K16)</f>
        <v>300</v>
      </c>
      <c r="T16" s="39"/>
      <c r="U16" s="39">
        <f>SUM(M16,O16,Q16)</f>
        <v>0</v>
      </c>
      <c r="V16" s="39">
        <f t="shared" si="3"/>
        <v>300</v>
      </c>
      <c r="W16" s="417">
        <f t="shared" si="3"/>
        <v>300</v>
      </c>
    </row>
    <row r="17" spans="1:23" ht="21" customHeight="1">
      <c r="A17" s="53" t="s">
        <v>174</v>
      </c>
      <c r="B17" s="42"/>
      <c r="C17" s="63"/>
      <c r="D17" s="63"/>
      <c r="E17" s="63"/>
      <c r="F17" s="63">
        <v>2370</v>
      </c>
      <c r="G17" s="63">
        <v>2370</v>
      </c>
      <c r="H17" s="63"/>
      <c r="I17" s="63"/>
      <c r="J17" s="63"/>
      <c r="K17" s="63"/>
      <c r="L17" s="63"/>
      <c r="M17" s="63"/>
      <c r="N17" s="63"/>
      <c r="O17" s="63"/>
      <c r="P17" s="63"/>
      <c r="Q17" s="42"/>
      <c r="R17" s="39">
        <f>SUM(B17,D17,F17)</f>
        <v>2370</v>
      </c>
      <c r="S17" s="39">
        <f>SUM(C17,E17,G17,I17,K17)</f>
        <v>2370</v>
      </c>
      <c r="T17" s="39"/>
      <c r="U17" s="39">
        <f>SUM(M17,O17,Q17)</f>
        <v>0</v>
      </c>
      <c r="V17" s="39">
        <f t="shared" si="3"/>
        <v>2370</v>
      </c>
      <c r="W17" s="417">
        <f t="shared" si="3"/>
        <v>2370</v>
      </c>
    </row>
    <row r="18" spans="1:23" ht="18.75" customHeight="1">
      <c r="A18" s="406" t="s">
        <v>175</v>
      </c>
      <c r="B18" s="63">
        <v>1930</v>
      </c>
      <c r="C18" s="63">
        <v>1930</v>
      </c>
      <c r="D18" s="63">
        <v>521</v>
      </c>
      <c r="E18" s="63">
        <v>521</v>
      </c>
      <c r="F18" s="63">
        <v>22709</v>
      </c>
      <c r="G18" s="63">
        <v>22709</v>
      </c>
      <c r="H18" s="63"/>
      <c r="I18" s="63"/>
      <c r="J18" s="63"/>
      <c r="K18" s="63"/>
      <c r="L18" s="63"/>
      <c r="M18" s="63"/>
      <c r="N18" s="63"/>
      <c r="O18" s="63"/>
      <c r="P18" s="63"/>
      <c r="Q18" s="41"/>
      <c r="R18" s="39">
        <f>SUM(B18,D18,F18)</f>
        <v>25160</v>
      </c>
      <c r="S18" s="42">
        <f>SUM(C18,E18,G18,I18,K18)</f>
        <v>25160</v>
      </c>
      <c r="T18" s="41"/>
      <c r="U18" s="41">
        <f>SUM(M18,O18,Q18)</f>
        <v>0</v>
      </c>
      <c r="V18" s="39">
        <f t="shared" si="3"/>
        <v>25160</v>
      </c>
      <c r="W18" s="425">
        <f t="shared" si="3"/>
        <v>25160</v>
      </c>
    </row>
    <row r="19" spans="1:23" ht="40.5" customHeight="1" thickBot="1">
      <c r="A19" s="407" t="s">
        <v>405</v>
      </c>
      <c r="B19" s="44"/>
      <c r="C19" s="44"/>
      <c r="D19" s="44"/>
      <c r="E19" s="44"/>
      <c r="F19" s="44"/>
      <c r="G19" s="44">
        <v>935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1">
        <f t="shared" si="1"/>
        <v>0</v>
      </c>
      <c r="S19" s="41">
        <f>SUM(C19,E19,G19,I19,K19)</f>
        <v>935</v>
      </c>
      <c r="T19" s="44"/>
      <c r="U19" s="44"/>
      <c r="V19" s="39">
        <f t="shared" si="3"/>
        <v>0</v>
      </c>
      <c r="W19" s="425">
        <f t="shared" si="3"/>
        <v>935</v>
      </c>
    </row>
    <row r="20" spans="1:23" ht="26.25" thickBot="1">
      <c r="A20" s="48" t="s">
        <v>72</v>
      </c>
      <c r="B20" s="40">
        <f>SUM(B15:B19)</f>
        <v>2717</v>
      </c>
      <c r="C20" s="40">
        <f aca="true" t="shared" si="4" ref="C20:W20">SUM(C15:C19)</f>
        <v>2717</v>
      </c>
      <c r="D20" s="40">
        <f t="shared" si="4"/>
        <v>734</v>
      </c>
      <c r="E20" s="40">
        <f t="shared" si="4"/>
        <v>734</v>
      </c>
      <c r="F20" s="40">
        <f t="shared" si="4"/>
        <v>25079</v>
      </c>
      <c r="G20" s="40">
        <f t="shared" si="4"/>
        <v>26014</v>
      </c>
      <c r="H20" s="40">
        <f t="shared" si="4"/>
        <v>0</v>
      </c>
      <c r="I20" s="40">
        <f t="shared" si="4"/>
        <v>0</v>
      </c>
      <c r="J20" s="40">
        <f t="shared" si="4"/>
        <v>0</v>
      </c>
      <c r="K20" s="40">
        <f t="shared" si="4"/>
        <v>0</v>
      </c>
      <c r="L20" s="40">
        <f t="shared" si="4"/>
        <v>0</v>
      </c>
      <c r="M20" s="40">
        <f t="shared" si="4"/>
        <v>0</v>
      </c>
      <c r="N20" s="40">
        <f t="shared" si="4"/>
        <v>0</v>
      </c>
      <c r="O20" s="40">
        <f t="shared" si="4"/>
        <v>0</v>
      </c>
      <c r="P20" s="40">
        <f t="shared" si="4"/>
        <v>0</v>
      </c>
      <c r="Q20" s="40">
        <f t="shared" si="4"/>
        <v>0</v>
      </c>
      <c r="R20" s="40">
        <f>SUM(R14:R19)</f>
        <v>28530</v>
      </c>
      <c r="S20" s="40">
        <f t="shared" si="4"/>
        <v>29465</v>
      </c>
      <c r="T20" s="40">
        <f t="shared" si="4"/>
        <v>0</v>
      </c>
      <c r="U20" s="40">
        <f t="shared" si="4"/>
        <v>0</v>
      </c>
      <c r="V20" s="40">
        <f t="shared" si="4"/>
        <v>28530</v>
      </c>
      <c r="W20" s="40">
        <f t="shared" si="4"/>
        <v>29465</v>
      </c>
    </row>
    <row r="21" spans="1:23" ht="12.75">
      <c r="A21" s="46" t="s">
        <v>28</v>
      </c>
      <c r="B21" s="38"/>
      <c r="C21" s="38"/>
      <c r="D21" s="38"/>
      <c r="E21" s="38"/>
      <c r="F21" s="38"/>
      <c r="G21" s="38"/>
      <c r="H21" s="38"/>
      <c r="I21" s="43"/>
      <c r="J21" s="43"/>
      <c r="K21" s="43"/>
      <c r="L21" s="41"/>
      <c r="M21" s="41"/>
      <c r="N21" s="41"/>
      <c r="O21" s="41"/>
      <c r="P21" s="41"/>
      <c r="Q21" s="41"/>
      <c r="R21" s="429"/>
      <c r="S21" s="41"/>
      <c r="T21" s="41"/>
      <c r="U21" s="41"/>
      <c r="V21" s="41"/>
      <c r="W21" s="426"/>
    </row>
    <row r="22" spans="1:23" ht="93.75" customHeight="1">
      <c r="A22" s="56" t="s">
        <v>275</v>
      </c>
      <c r="B22" s="57"/>
      <c r="C22" s="57"/>
      <c r="D22" s="57"/>
      <c r="E22" s="57"/>
      <c r="F22" s="57">
        <v>129132</v>
      </c>
      <c r="G22" s="57">
        <v>127044</v>
      </c>
      <c r="H22" s="57"/>
      <c r="I22" s="57"/>
      <c r="J22" s="57"/>
      <c r="K22" s="57"/>
      <c r="L22" s="41"/>
      <c r="M22" s="41"/>
      <c r="N22" s="41"/>
      <c r="O22" s="41"/>
      <c r="P22" s="41"/>
      <c r="Q22" s="41"/>
      <c r="R22" s="39">
        <f aca="true" t="shared" si="5" ref="R22:R27">SUM(B22,D22,F22)</f>
        <v>129132</v>
      </c>
      <c r="S22" s="39">
        <f aca="true" t="shared" si="6" ref="S22:S27">SUM(C22,E22,G22,I22,K22)</f>
        <v>127044</v>
      </c>
      <c r="T22" s="39"/>
      <c r="U22" s="39">
        <f aca="true" t="shared" si="7" ref="U22:U27">SUM(M22,O22,Q22)</f>
        <v>0</v>
      </c>
      <c r="V22" s="39">
        <f aca="true" t="shared" si="8" ref="V22:V27">SUM(R22,T22)</f>
        <v>129132</v>
      </c>
      <c r="W22" s="425">
        <f aca="true" t="shared" si="9" ref="W22:W27">SUM(S22,U22)</f>
        <v>127044</v>
      </c>
    </row>
    <row r="23" spans="1:23" ht="25.5">
      <c r="A23" s="53" t="s">
        <v>176</v>
      </c>
      <c r="B23" s="113"/>
      <c r="C23" s="113"/>
      <c r="D23" s="113"/>
      <c r="E23" s="113"/>
      <c r="F23" s="113">
        <v>5477</v>
      </c>
      <c r="G23" s="113">
        <v>5477</v>
      </c>
      <c r="H23" s="113"/>
      <c r="I23" s="113"/>
      <c r="J23" s="113"/>
      <c r="K23" s="113"/>
      <c r="L23" s="42"/>
      <c r="M23" s="42"/>
      <c r="N23" s="42"/>
      <c r="O23" s="42"/>
      <c r="P23" s="42"/>
      <c r="Q23" s="42"/>
      <c r="R23" s="39">
        <f t="shared" si="5"/>
        <v>5477</v>
      </c>
      <c r="S23" s="39">
        <f t="shared" si="6"/>
        <v>5477</v>
      </c>
      <c r="T23" s="39"/>
      <c r="U23" s="39">
        <f t="shared" si="7"/>
        <v>0</v>
      </c>
      <c r="V23" s="39">
        <f t="shared" si="8"/>
        <v>5477</v>
      </c>
      <c r="W23" s="417">
        <f t="shared" si="9"/>
        <v>5477</v>
      </c>
    </row>
    <row r="24" spans="1:23" s="107" customFormat="1" ht="12.75">
      <c r="A24" s="218" t="s">
        <v>177</v>
      </c>
      <c r="B24" s="219"/>
      <c r="C24" s="219"/>
      <c r="D24" s="219"/>
      <c r="E24" s="219"/>
      <c r="F24" s="219">
        <v>100</v>
      </c>
      <c r="G24" s="219">
        <v>100</v>
      </c>
      <c r="H24" s="219"/>
      <c r="I24" s="219"/>
      <c r="J24" s="219"/>
      <c r="K24" s="219"/>
      <c r="L24" s="220"/>
      <c r="M24" s="220"/>
      <c r="N24" s="220"/>
      <c r="O24" s="220"/>
      <c r="P24" s="220"/>
      <c r="Q24" s="221"/>
      <c r="R24" s="39">
        <f t="shared" si="5"/>
        <v>100</v>
      </c>
      <c r="S24" s="39">
        <f t="shared" si="6"/>
        <v>100</v>
      </c>
      <c r="T24" s="221"/>
      <c r="U24" s="39">
        <f t="shared" si="7"/>
        <v>0</v>
      </c>
      <c r="V24" s="39">
        <f t="shared" si="8"/>
        <v>100</v>
      </c>
      <c r="W24" s="417">
        <f t="shared" si="9"/>
        <v>100</v>
      </c>
    </row>
    <row r="25" spans="1:23" s="107" customFormat="1" ht="12.75">
      <c r="A25" s="218" t="s">
        <v>178</v>
      </c>
      <c r="B25" s="219"/>
      <c r="C25" s="219"/>
      <c r="D25" s="219"/>
      <c r="E25" s="219"/>
      <c r="F25" s="219">
        <v>32733</v>
      </c>
      <c r="G25" s="219">
        <v>32733</v>
      </c>
      <c r="H25" s="219"/>
      <c r="I25" s="219"/>
      <c r="J25" s="219"/>
      <c r="K25" s="219"/>
      <c r="L25" s="220"/>
      <c r="M25" s="220"/>
      <c r="N25" s="220"/>
      <c r="O25" s="220"/>
      <c r="P25" s="220"/>
      <c r="Q25" s="221"/>
      <c r="R25" s="39">
        <f t="shared" si="5"/>
        <v>32733</v>
      </c>
      <c r="S25" s="39">
        <f t="shared" si="6"/>
        <v>32733</v>
      </c>
      <c r="T25" s="221"/>
      <c r="U25" s="39">
        <f t="shared" si="7"/>
        <v>0</v>
      </c>
      <c r="V25" s="39">
        <f t="shared" si="8"/>
        <v>32733</v>
      </c>
      <c r="W25" s="417">
        <f t="shared" si="9"/>
        <v>32733</v>
      </c>
    </row>
    <row r="26" spans="1:23" ht="25.5">
      <c r="A26" s="53" t="s">
        <v>180</v>
      </c>
      <c r="B26" s="113">
        <v>12669</v>
      </c>
      <c r="C26" s="113">
        <v>12669</v>
      </c>
      <c r="D26" s="113">
        <v>2610</v>
      </c>
      <c r="E26" s="113">
        <v>2610</v>
      </c>
      <c r="F26" s="113">
        <v>665</v>
      </c>
      <c r="G26" s="113">
        <v>665</v>
      </c>
      <c r="H26" s="113"/>
      <c r="I26" s="113"/>
      <c r="J26" s="113"/>
      <c r="K26" s="113"/>
      <c r="L26" s="42"/>
      <c r="M26" s="42"/>
      <c r="N26" s="42"/>
      <c r="O26" s="42"/>
      <c r="P26" s="42"/>
      <c r="Q26" s="39"/>
      <c r="R26" s="39">
        <f t="shared" si="5"/>
        <v>15944</v>
      </c>
      <c r="S26" s="39">
        <f t="shared" si="6"/>
        <v>15944</v>
      </c>
      <c r="T26" s="39"/>
      <c r="U26" s="39">
        <f t="shared" si="7"/>
        <v>0</v>
      </c>
      <c r="V26" s="39">
        <f t="shared" si="8"/>
        <v>15944</v>
      </c>
      <c r="W26" s="417">
        <f t="shared" si="9"/>
        <v>15944</v>
      </c>
    </row>
    <row r="27" spans="1:23" ht="39" thickBot="1">
      <c r="A27" s="54" t="s">
        <v>179</v>
      </c>
      <c r="B27" s="114"/>
      <c r="C27" s="114"/>
      <c r="D27" s="114"/>
      <c r="E27" s="114"/>
      <c r="F27" s="114">
        <v>6000</v>
      </c>
      <c r="G27" s="114">
        <v>6000</v>
      </c>
      <c r="H27" s="114"/>
      <c r="I27" s="114"/>
      <c r="J27" s="114"/>
      <c r="K27" s="114"/>
      <c r="L27" s="44"/>
      <c r="M27" s="44"/>
      <c r="N27" s="44"/>
      <c r="O27" s="44"/>
      <c r="P27" s="44"/>
      <c r="Q27" s="44"/>
      <c r="R27" s="39">
        <f t="shared" si="5"/>
        <v>6000</v>
      </c>
      <c r="S27" s="39">
        <f t="shared" si="6"/>
        <v>6000</v>
      </c>
      <c r="T27" s="39"/>
      <c r="U27" s="39">
        <f t="shared" si="7"/>
        <v>0</v>
      </c>
      <c r="V27" s="39">
        <f t="shared" si="8"/>
        <v>6000</v>
      </c>
      <c r="W27" s="425">
        <f t="shared" si="9"/>
        <v>6000</v>
      </c>
    </row>
    <row r="28" spans="1:23" ht="13.5" thickBot="1">
      <c r="A28" s="55" t="s">
        <v>85</v>
      </c>
      <c r="B28" s="45">
        <f>SUM(B22:B27)</f>
        <v>12669</v>
      </c>
      <c r="C28" s="45">
        <f aca="true" t="shared" si="10" ref="C28:U28">SUM(C22:C27)</f>
        <v>12669</v>
      </c>
      <c r="D28" s="45">
        <f t="shared" si="10"/>
        <v>2610</v>
      </c>
      <c r="E28" s="45">
        <f t="shared" si="10"/>
        <v>2610</v>
      </c>
      <c r="F28" s="45">
        <f t="shared" si="10"/>
        <v>174107</v>
      </c>
      <c r="G28" s="45">
        <f t="shared" si="10"/>
        <v>172019</v>
      </c>
      <c r="H28" s="45">
        <f t="shared" si="10"/>
        <v>0</v>
      </c>
      <c r="I28" s="45">
        <f t="shared" si="10"/>
        <v>0</v>
      </c>
      <c r="J28" s="45">
        <f t="shared" si="10"/>
        <v>0</v>
      </c>
      <c r="K28" s="45">
        <f t="shared" si="10"/>
        <v>0</v>
      </c>
      <c r="L28" s="45">
        <f t="shared" si="10"/>
        <v>0</v>
      </c>
      <c r="M28" s="45">
        <f t="shared" si="10"/>
        <v>0</v>
      </c>
      <c r="N28" s="45">
        <f t="shared" si="10"/>
        <v>0</v>
      </c>
      <c r="O28" s="45">
        <f t="shared" si="10"/>
        <v>0</v>
      </c>
      <c r="P28" s="45">
        <f t="shared" si="10"/>
        <v>0</v>
      </c>
      <c r="Q28" s="45">
        <f t="shared" si="10"/>
        <v>0</v>
      </c>
      <c r="R28" s="40">
        <f>SUM(R21:R27)</f>
        <v>189386</v>
      </c>
      <c r="S28" s="45">
        <f t="shared" si="10"/>
        <v>187298</v>
      </c>
      <c r="T28" s="45">
        <f t="shared" si="10"/>
        <v>0</v>
      </c>
      <c r="U28" s="45">
        <f t="shared" si="10"/>
        <v>0</v>
      </c>
      <c r="V28" s="45">
        <f>SUM(V22:V27)</f>
        <v>189386</v>
      </c>
      <c r="W28" s="40">
        <f>SUM(W22:W27)</f>
        <v>187298</v>
      </c>
    </row>
    <row r="29" spans="1:23" ht="18" customHeight="1">
      <c r="A29" s="408" t="s">
        <v>406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28"/>
      <c r="W29" s="428"/>
    </row>
    <row r="30" spans="1:23" ht="18" customHeight="1">
      <c r="A30" s="199" t="s">
        <v>58</v>
      </c>
      <c r="B30" s="416"/>
      <c r="C30" s="417">
        <v>1585</v>
      </c>
      <c r="D30" s="417"/>
      <c r="E30" s="417">
        <v>429</v>
      </c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2">
        <f>SUM(C30,E30,G30,I30,K30)</f>
        <v>2014</v>
      </c>
      <c r="T30" s="417"/>
      <c r="U30" s="42"/>
      <c r="V30" s="417"/>
      <c r="W30" s="418">
        <f>SUM(S30,U30)</f>
        <v>2014</v>
      </c>
    </row>
    <row r="31" spans="1:23" ht="18" customHeight="1">
      <c r="A31" s="199" t="s">
        <v>407</v>
      </c>
      <c r="B31" s="416"/>
      <c r="C31" s="417">
        <v>2171</v>
      </c>
      <c r="D31" s="417"/>
      <c r="E31" s="417">
        <v>586</v>
      </c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2">
        <f aca="true" t="shared" si="11" ref="S31:S36">SUM(C31,E31,G31,I31,K31)</f>
        <v>2757</v>
      </c>
      <c r="T31" s="417"/>
      <c r="U31" s="42"/>
      <c r="V31" s="417"/>
      <c r="W31" s="418">
        <f aca="true" t="shared" si="12" ref="W31:W36">SUM(S31,U31)</f>
        <v>2757</v>
      </c>
    </row>
    <row r="32" spans="1:23" ht="18" customHeight="1">
      <c r="A32" s="199" t="s">
        <v>408</v>
      </c>
      <c r="B32" s="416"/>
      <c r="C32" s="417">
        <v>1386</v>
      </c>
      <c r="D32" s="417"/>
      <c r="E32" s="417">
        <v>375</v>
      </c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2">
        <f t="shared" si="11"/>
        <v>1761</v>
      </c>
      <c r="T32" s="417"/>
      <c r="U32" s="42"/>
      <c r="V32" s="417"/>
      <c r="W32" s="418">
        <f t="shared" si="12"/>
        <v>1761</v>
      </c>
    </row>
    <row r="33" spans="1:23" ht="18" customHeight="1">
      <c r="A33" s="199" t="s">
        <v>409</v>
      </c>
      <c r="B33" s="416"/>
      <c r="C33" s="417">
        <v>325</v>
      </c>
      <c r="D33" s="417"/>
      <c r="E33" s="417">
        <v>87</v>
      </c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2">
        <f t="shared" si="11"/>
        <v>412</v>
      </c>
      <c r="T33" s="417"/>
      <c r="U33" s="42"/>
      <c r="V33" s="417"/>
      <c r="W33" s="418">
        <f t="shared" si="12"/>
        <v>412</v>
      </c>
    </row>
    <row r="34" spans="1:23" ht="18" customHeight="1">
      <c r="A34" s="199" t="s">
        <v>410</v>
      </c>
      <c r="B34" s="416"/>
      <c r="C34" s="417">
        <v>1421</v>
      </c>
      <c r="D34" s="417"/>
      <c r="E34" s="417">
        <v>382</v>
      </c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2">
        <f t="shared" si="11"/>
        <v>1803</v>
      </c>
      <c r="T34" s="417"/>
      <c r="U34" s="42"/>
      <c r="V34" s="417"/>
      <c r="W34" s="418">
        <f t="shared" si="12"/>
        <v>1803</v>
      </c>
    </row>
    <row r="35" spans="1:23" ht="18" customHeight="1" thickBot="1">
      <c r="A35" s="201" t="s">
        <v>411</v>
      </c>
      <c r="B35" s="419"/>
      <c r="C35" s="420"/>
      <c r="D35" s="420"/>
      <c r="E35" s="420"/>
      <c r="F35" s="420"/>
      <c r="G35" s="420"/>
      <c r="H35" s="420"/>
      <c r="I35" s="420"/>
      <c r="J35" s="420"/>
      <c r="K35" s="420">
        <v>14733</v>
      </c>
      <c r="L35" s="420"/>
      <c r="M35" s="420"/>
      <c r="N35" s="420"/>
      <c r="O35" s="420"/>
      <c r="P35" s="420"/>
      <c r="Q35" s="420"/>
      <c r="R35" s="420"/>
      <c r="S35" s="44">
        <f t="shared" si="11"/>
        <v>14733</v>
      </c>
      <c r="T35" s="421"/>
      <c r="U35" s="44"/>
      <c r="V35" s="421"/>
      <c r="W35" s="422">
        <f t="shared" si="12"/>
        <v>14733</v>
      </c>
    </row>
    <row r="36" spans="1:24" ht="18" customHeight="1" thickBot="1">
      <c r="A36" s="409" t="s">
        <v>38</v>
      </c>
      <c r="B36" s="423"/>
      <c r="C36" s="424">
        <f>SUM(C30:C35)</f>
        <v>6888</v>
      </c>
      <c r="D36" s="424"/>
      <c r="E36" s="424">
        <f>SUM(E30:E35)</f>
        <v>1859</v>
      </c>
      <c r="F36" s="424"/>
      <c r="G36" s="424"/>
      <c r="H36" s="424"/>
      <c r="I36" s="424"/>
      <c r="J36" s="424"/>
      <c r="K36" s="424">
        <f>SUM(K30:K35)</f>
        <v>14733</v>
      </c>
      <c r="L36" s="424"/>
      <c r="M36" s="424"/>
      <c r="N36" s="424"/>
      <c r="O36" s="424"/>
      <c r="P36" s="424"/>
      <c r="Q36" s="424"/>
      <c r="R36" s="424"/>
      <c r="S36" s="40">
        <f t="shared" si="11"/>
        <v>23480</v>
      </c>
      <c r="T36" s="424"/>
      <c r="U36" s="40"/>
      <c r="V36" s="424"/>
      <c r="W36" s="424">
        <f t="shared" si="12"/>
        <v>23480</v>
      </c>
      <c r="X36" s="119"/>
    </row>
  </sheetData>
  <sheetProtection/>
  <mergeCells count="25">
    <mergeCell ref="R4:W4"/>
    <mergeCell ref="T7:U7"/>
    <mergeCell ref="J4:K4"/>
    <mergeCell ref="L4:M4"/>
    <mergeCell ref="H5:I7"/>
    <mergeCell ref="R5:W6"/>
    <mergeCell ref="V7:W7"/>
    <mergeCell ref="P5:Q7"/>
    <mergeCell ref="R7:S7"/>
    <mergeCell ref="F5:G7"/>
    <mergeCell ref="N4:O4"/>
    <mergeCell ref="L5:M7"/>
    <mergeCell ref="B5:C7"/>
    <mergeCell ref="J5:K7"/>
    <mergeCell ref="N5:O7"/>
    <mergeCell ref="A1:N1"/>
    <mergeCell ref="B4:C4"/>
    <mergeCell ref="D4:E4"/>
    <mergeCell ref="F4:G4"/>
    <mergeCell ref="H4:I4"/>
    <mergeCell ref="A2:W2"/>
    <mergeCell ref="A3:W3"/>
    <mergeCell ref="A4:A8"/>
    <mergeCell ref="D5:E7"/>
    <mergeCell ref="P4:Q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PageLayoutView="0" workbookViewId="0" topLeftCell="J19">
      <selection activeCell="A1" sqref="A1"/>
    </sheetView>
  </sheetViews>
  <sheetFormatPr defaultColWidth="9.140625" defaultRowHeight="12.75"/>
  <cols>
    <col min="1" max="1" width="52.28125" style="0" customWidth="1"/>
    <col min="2" max="13" width="13.7109375" style="0" customWidth="1"/>
    <col min="14" max="15" width="14.421875" style="0" customWidth="1"/>
    <col min="16" max="21" width="13.7109375" style="0" customWidth="1"/>
    <col min="22" max="22" width="13.8515625" style="119" customWidth="1"/>
    <col min="23" max="23" width="14.140625" style="0" customWidth="1"/>
  </cols>
  <sheetData>
    <row r="1" spans="1:22" s="304" customFormat="1" ht="15">
      <c r="A1" s="302" t="s">
        <v>598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303"/>
    </row>
    <row r="2" spans="1:22" ht="12.7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17"/>
    </row>
    <row r="3" spans="1:23" ht="34.5" customHeight="1">
      <c r="A3" s="714" t="s">
        <v>378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</row>
    <row r="4" spans="1:23" ht="13.5" thickBot="1">
      <c r="A4" s="715" t="s">
        <v>117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</row>
    <row r="5" spans="1:23" ht="24.75" customHeight="1" thickBot="1">
      <c r="A5" s="711" t="s">
        <v>29</v>
      </c>
      <c r="B5" s="709" t="s">
        <v>151</v>
      </c>
      <c r="C5" s="710"/>
      <c r="D5" s="709" t="s">
        <v>152</v>
      </c>
      <c r="E5" s="710"/>
      <c r="F5" s="709" t="s">
        <v>153</v>
      </c>
      <c r="G5" s="710"/>
      <c r="H5" s="709" t="s">
        <v>154</v>
      </c>
      <c r="I5" s="710"/>
      <c r="J5" s="709" t="s">
        <v>155</v>
      </c>
      <c r="K5" s="710"/>
      <c r="L5" s="709" t="s">
        <v>156</v>
      </c>
      <c r="M5" s="710"/>
      <c r="N5" s="709" t="s">
        <v>157</v>
      </c>
      <c r="O5" s="710"/>
      <c r="P5" s="709" t="s">
        <v>158</v>
      </c>
      <c r="Q5" s="710"/>
      <c r="R5" s="709" t="s">
        <v>159</v>
      </c>
      <c r="S5" s="716"/>
      <c r="T5" s="716"/>
      <c r="U5" s="716"/>
      <c r="V5" s="716"/>
      <c r="W5" s="710"/>
    </row>
    <row r="6" spans="1:23" ht="24.75" customHeight="1">
      <c r="A6" s="712"/>
      <c r="B6" s="686" t="s">
        <v>1</v>
      </c>
      <c r="C6" s="687"/>
      <c r="D6" s="686" t="s">
        <v>13</v>
      </c>
      <c r="E6" s="687"/>
      <c r="F6" s="686" t="s">
        <v>160</v>
      </c>
      <c r="G6" s="687"/>
      <c r="H6" s="686" t="s">
        <v>15</v>
      </c>
      <c r="I6" s="687"/>
      <c r="J6" s="686" t="s">
        <v>161</v>
      </c>
      <c r="K6" s="687"/>
      <c r="L6" s="686" t="s">
        <v>162</v>
      </c>
      <c r="M6" s="687"/>
      <c r="N6" s="686" t="s">
        <v>163</v>
      </c>
      <c r="O6" s="687"/>
      <c r="P6" s="686" t="s">
        <v>164</v>
      </c>
      <c r="Q6" s="687"/>
      <c r="R6" s="686" t="s">
        <v>165</v>
      </c>
      <c r="S6" s="701"/>
      <c r="T6" s="701"/>
      <c r="U6" s="701"/>
      <c r="V6" s="701"/>
      <c r="W6" s="687"/>
    </row>
    <row r="7" spans="1:23" ht="24.75" customHeight="1" thickBot="1">
      <c r="A7" s="712"/>
      <c r="B7" s="695"/>
      <c r="C7" s="698"/>
      <c r="D7" s="695"/>
      <c r="E7" s="698"/>
      <c r="F7" s="695"/>
      <c r="G7" s="698"/>
      <c r="H7" s="695"/>
      <c r="I7" s="698"/>
      <c r="J7" s="695"/>
      <c r="K7" s="698"/>
      <c r="L7" s="695"/>
      <c r="M7" s="698"/>
      <c r="N7" s="695"/>
      <c r="O7" s="698"/>
      <c r="P7" s="695"/>
      <c r="Q7" s="698"/>
      <c r="R7" s="688"/>
      <c r="S7" s="702"/>
      <c r="T7" s="702"/>
      <c r="U7" s="702"/>
      <c r="V7" s="702"/>
      <c r="W7" s="689"/>
    </row>
    <row r="8" spans="1:23" ht="35.25" customHeight="1" thickBot="1">
      <c r="A8" s="712"/>
      <c r="B8" s="688"/>
      <c r="C8" s="689"/>
      <c r="D8" s="688"/>
      <c r="E8" s="689"/>
      <c r="F8" s="688"/>
      <c r="G8" s="689"/>
      <c r="H8" s="688"/>
      <c r="I8" s="689"/>
      <c r="J8" s="688"/>
      <c r="K8" s="689"/>
      <c r="L8" s="688"/>
      <c r="M8" s="689"/>
      <c r="N8" s="688"/>
      <c r="O8" s="689"/>
      <c r="P8" s="688"/>
      <c r="Q8" s="689"/>
      <c r="R8" s="683" t="s">
        <v>139</v>
      </c>
      <c r="S8" s="685"/>
      <c r="T8" s="683" t="s">
        <v>140</v>
      </c>
      <c r="U8" s="685"/>
      <c r="V8" s="683" t="s">
        <v>165</v>
      </c>
      <c r="W8" s="685"/>
    </row>
    <row r="9" spans="1:23" ht="35.25" customHeight="1" thickBot="1">
      <c r="A9" s="713"/>
      <c r="B9" s="78" t="s">
        <v>384</v>
      </c>
      <c r="C9" s="78" t="s">
        <v>383</v>
      </c>
      <c r="D9" s="78" t="s">
        <v>384</v>
      </c>
      <c r="E9" s="78" t="s">
        <v>383</v>
      </c>
      <c r="F9" s="78" t="s">
        <v>384</v>
      </c>
      <c r="G9" s="78" t="s">
        <v>383</v>
      </c>
      <c r="H9" s="78" t="s">
        <v>384</v>
      </c>
      <c r="I9" s="78" t="s">
        <v>383</v>
      </c>
      <c r="J9" s="78" t="s">
        <v>384</v>
      </c>
      <c r="K9" s="78" t="s">
        <v>383</v>
      </c>
      <c r="L9" s="78" t="s">
        <v>384</v>
      </c>
      <c r="M9" s="78" t="s">
        <v>383</v>
      </c>
      <c r="N9" s="78" t="s">
        <v>384</v>
      </c>
      <c r="O9" s="78" t="s">
        <v>383</v>
      </c>
      <c r="P9" s="78" t="s">
        <v>384</v>
      </c>
      <c r="Q9" s="78" t="s">
        <v>383</v>
      </c>
      <c r="R9" s="78" t="s">
        <v>384</v>
      </c>
      <c r="S9" s="78" t="s">
        <v>383</v>
      </c>
      <c r="T9" s="78" t="s">
        <v>384</v>
      </c>
      <c r="U9" s="78" t="s">
        <v>383</v>
      </c>
      <c r="V9" s="78" t="s">
        <v>384</v>
      </c>
      <c r="W9" s="78" t="s">
        <v>383</v>
      </c>
    </row>
    <row r="10" spans="1:23" ht="30" customHeight="1">
      <c r="A10" s="305" t="s">
        <v>60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329"/>
      <c r="M10" s="120"/>
      <c r="N10" s="120"/>
      <c r="O10" s="120"/>
      <c r="P10" s="120"/>
      <c r="Q10" s="120"/>
      <c r="R10" s="330"/>
      <c r="S10" s="346"/>
      <c r="T10" s="120"/>
      <c r="U10" s="120"/>
      <c r="V10" s="120"/>
      <c r="W10" s="345"/>
    </row>
    <row r="11" spans="1:23" ht="30" customHeight="1" thickBot="1">
      <c r="A11" s="115" t="s">
        <v>4</v>
      </c>
      <c r="B11" s="20">
        <v>131001</v>
      </c>
      <c r="C11" s="20">
        <v>135673</v>
      </c>
      <c r="D11" s="20">
        <v>36515</v>
      </c>
      <c r="E11" s="20">
        <v>38698</v>
      </c>
      <c r="F11" s="20">
        <v>50320</v>
      </c>
      <c r="G11" s="20">
        <v>50341</v>
      </c>
      <c r="H11" s="20"/>
      <c r="I11" s="20"/>
      <c r="J11" s="20"/>
      <c r="K11" s="20">
        <v>27745</v>
      </c>
      <c r="L11" s="20">
        <v>1659</v>
      </c>
      <c r="M11" s="20">
        <v>3436</v>
      </c>
      <c r="N11" s="20"/>
      <c r="O11" s="20"/>
      <c r="P11" s="20"/>
      <c r="Q11" s="20"/>
      <c r="R11" s="20">
        <f>SUM(B11,D11,F11)</f>
        <v>217836</v>
      </c>
      <c r="S11" s="20">
        <f>SUM(C11,E11,G11,I11,K11)</f>
        <v>252457</v>
      </c>
      <c r="T11" s="20">
        <f>SUM(L11,N11,P11)</f>
        <v>1659</v>
      </c>
      <c r="U11" s="20">
        <f>SUM(M11,O11,Q11)</f>
        <v>3436</v>
      </c>
      <c r="V11" s="33">
        <f>SUM(R11,T11)</f>
        <v>219495</v>
      </c>
      <c r="W11" s="410">
        <f>SUM(S11,U11)</f>
        <v>255893</v>
      </c>
    </row>
    <row r="12" spans="1:23" ht="36.75" customHeight="1" thickBot="1">
      <c r="A12" s="115" t="s">
        <v>412</v>
      </c>
      <c r="B12" s="20"/>
      <c r="C12" s="20"/>
      <c r="D12" s="20"/>
      <c r="E12" s="20"/>
      <c r="F12" s="20"/>
      <c r="G12" s="20">
        <v>373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>
        <f>SUM(C12,E12,G12,I12,K12)</f>
        <v>373</v>
      </c>
      <c r="T12" s="20"/>
      <c r="U12" s="20">
        <f>SUM(M12,O12,Q12)</f>
        <v>0</v>
      </c>
      <c r="V12" s="33"/>
      <c r="W12" s="410">
        <f>SUM(S12,U12)</f>
        <v>373</v>
      </c>
    </row>
    <row r="13" spans="1:23" ht="30" customHeight="1" thickBot="1">
      <c r="A13" s="115" t="s">
        <v>413</v>
      </c>
      <c r="B13" s="20"/>
      <c r="C13" s="20">
        <v>41</v>
      </c>
      <c r="D13" s="20"/>
      <c r="E13" s="20">
        <v>11</v>
      </c>
      <c r="F13" s="20"/>
      <c r="G13" s="20">
        <v>186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>
        <f>SUM(C13,E13,G13,I13,K13)</f>
        <v>238</v>
      </c>
      <c r="T13" s="20"/>
      <c r="U13" s="20">
        <f>SUM(M13,O13,Q13)</f>
        <v>0</v>
      </c>
      <c r="V13" s="33"/>
      <c r="W13" s="410">
        <f>SUM(S13,U13)</f>
        <v>238</v>
      </c>
    </row>
    <row r="14" spans="1:23" ht="30" customHeight="1" thickBot="1">
      <c r="A14" s="115" t="s">
        <v>414</v>
      </c>
      <c r="B14" s="20"/>
      <c r="C14" s="20">
        <v>506</v>
      </c>
      <c r="D14" s="20"/>
      <c r="E14" s="20">
        <v>136</v>
      </c>
      <c r="F14" s="20"/>
      <c r="G14" s="20">
        <v>45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>
        <f>SUM(C14,E14,G14,I14,K14)</f>
        <v>687</v>
      </c>
      <c r="T14" s="20"/>
      <c r="U14" s="20">
        <f>SUM(M14,O14,Q14)</f>
        <v>0</v>
      </c>
      <c r="V14" s="33"/>
      <c r="W14" s="410">
        <f>SUM(S14,U14)</f>
        <v>687</v>
      </c>
    </row>
    <row r="15" spans="1:23" ht="30" customHeight="1" thickBot="1">
      <c r="A15" s="121" t="s">
        <v>73</v>
      </c>
      <c r="B15" s="33">
        <f>SUM(B11:B11)</f>
        <v>131001</v>
      </c>
      <c r="C15" s="33">
        <f>SUM(C11:C14)</f>
        <v>136220</v>
      </c>
      <c r="D15" s="33">
        <f aca="true" t="shared" si="0" ref="D15:W15">SUM(D11:D14)</f>
        <v>36515</v>
      </c>
      <c r="E15" s="33">
        <f t="shared" si="0"/>
        <v>38845</v>
      </c>
      <c r="F15" s="33">
        <f t="shared" si="0"/>
        <v>50320</v>
      </c>
      <c r="G15" s="33">
        <f t="shared" si="0"/>
        <v>50945</v>
      </c>
      <c r="H15" s="33">
        <f t="shared" si="0"/>
        <v>0</v>
      </c>
      <c r="I15" s="33">
        <f t="shared" si="0"/>
        <v>0</v>
      </c>
      <c r="J15" s="33">
        <f t="shared" si="0"/>
        <v>0</v>
      </c>
      <c r="K15" s="33">
        <f t="shared" si="0"/>
        <v>27745</v>
      </c>
      <c r="L15" s="33">
        <f t="shared" si="0"/>
        <v>1659</v>
      </c>
      <c r="M15" s="33">
        <f t="shared" si="0"/>
        <v>3436</v>
      </c>
      <c r="N15" s="33">
        <f t="shared" si="0"/>
        <v>0</v>
      </c>
      <c r="O15" s="33">
        <f t="shared" si="0"/>
        <v>0</v>
      </c>
      <c r="P15" s="33">
        <f t="shared" si="0"/>
        <v>0</v>
      </c>
      <c r="Q15" s="33">
        <f t="shared" si="0"/>
        <v>0</v>
      </c>
      <c r="R15" s="33">
        <f t="shared" si="0"/>
        <v>217836</v>
      </c>
      <c r="S15" s="33">
        <f t="shared" si="0"/>
        <v>253755</v>
      </c>
      <c r="T15" s="33">
        <f t="shared" si="0"/>
        <v>1659</v>
      </c>
      <c r="U15" s="33">
        <f t="shared" si="0"/>
        <v>3436</v>
      </c>
      <c r="V15" s="33">
        <f t="shared" si="0"/>
        <v>219495</v>
      </c>
      <c r="W15" s="33">
        <f t="shared" si="0"/>
        <v>257191</v>
      </c>
    </row>
    <row r="16" spans="1:23" ht="30" customHeight="1">
      <c r="A16" s="122" t="s">
        <v>61</v>
      </c>
      <c r="B16" s="123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118"/>
      <c r="W16" s="348"/>
    </row>
    <row r="17" spans="1:23" s="107" customFormat="1" ht="30" customHeight="1" thickBot="1">
      <c r="A17" s="216" t="s">
        <v>4</v>
      </c>
      <c r="B17" s="214">
        <v>0</v>
      </c>
      <c r="C17" s="214"/>
      <c r="D17" s="214">
        <v>0</v>
      </c>
      <c r="E17" s="214"/>
      <c r="F17" s="214">
        <v>0</v>
      </c>
      <c r="G17" s="214"/>
      <c r="H17" s="214">
        <v>0</v>
      </c>
      <c r="I17" s="214"/>
      <c r="J17" s="214">
        <v>0</v>
      </c>
      <c r="K17" s="214"/>
      <c r="L17" s="214">
        <v>0</v>
      </c>
      <c r="M17" s="214"/>
      <c r="N17" s="214">
        <v>0</v>
      </c>
      <c r="O17" s="214"/>
      <c r="P17" s="214">
        <v>0</v>
      </c>
      <c r="Q17" s="214"/>
      <c r="R17" s="214">
        <f>SUM(B17:P17)</f>
        <v>0</v>
      </c>
      <c r="S17" s="20">
        <f>SUM(C17,E17,G17,I17,K17)</f>
        <v>0</v>
      </c>
      <c r="T17" s="214">
        <f>SUM(L17:P17)</f>
        <v>0</v>
      </c>
      <c r="U17" s="20">
        <f>SUM(M17,O17,Q17)</f>
        <v>0</v>
      </c>
      <c r="V17" s="217">
        <f>SUM(B17:P17)</f>
        <v>0</v>
      </c>
      <c r="W17" s="347">
        <f>SUM(S17,U17)</f>
        <v>0</v>
      </c>
    </row>
    <row r="18" spans="1:23" ht="30" customHeight="1" thickBot="1">
      <c r="A18" s="124" t="s">
        <v>74</v>
      </c>
      <c r="B18" s="33">
        <f>SUM(B17)</f>
        <v>0</v>
      </c>
      <c r="C18" s="33">
        <f aca="true" t="shared" si="1" ref="C18:Q18">SUM(C17)</f>
        <v>0</v>
      </c>
      <c r="D18" s="33">
        <f t="shared" si="1"/>
        <v>0</v>
      </c>
      <c r="E18" s="33">
        <f t="shared" si="1"/>
        <v>0</v>
      </c>
      <c r="F18" s="33">
        <f t="shared" si="1"/>
        <v>0</v>
      </c>
      <c r="G18" s="33">
        <f t="shared" si="1"/>
        <v>0</v>
      </c>
      <c r="H18" s="33">
        <f t="shared" si="1"/>
        <v>0</v>
      </c>
      <c r="I18" s="33">
        <f t="shared" si="1"/>
        <v>0</v>
      </c>
      <c r="J18" s="33">
        <f t="shared" si="1"/>
        <v>0</v>
      </c>
      <c r="K18" s="33">
        <f t="shared" si="1"/>
        <v>0</v>
      </c>
      <c r="L18" s="33">
        <f t="shared" si="1"/>
        <v>0</v>
      </c>
      <c r="M18" s="33">
        <f t="shared" si="1"/>
        <v>0</v>
      </c>
      <c r="N18" s="33">
        <f t="shared" si="1"/>
        <v>0</v>
      </c>
      <c r="O18" s="33">
        <f t="shared" si="1"/>
        <v>0</v>
      </c>
      <c r="P18" s="33">
        <f t="shared" si="1"/>
        <v>0</v>
      </c>
      <c r="Q18" s="33">
        <f t="shared" si="1"/>
        <v>0</v>
      </c>
      <c r="R18" s="33">
        <f>SUM(R17)</f>
        <v>0</v>
      </c>
      <c r="S18" s="33">
        <f>SUM(S17)</f>
        <v>0</v>
      </c>
      <c r="T18" s="33">
        <f>SUM(T17)</f>
        <v>0</v>
      </c>
      <c r="U18" s="33">
        <f>SUM(U17:U17)</f>
        <v>0</v>
      </c>
      <c r="V18" s="33">
        <f>SUM(V17)</f>
        <v>0</v>
      </c>
      <c r="W18" s="33">
        <f>SUM(W17)</f>
        <v>0</v>
      </c>
    </row>
    <row r="19" spans="1:23" ht="30" customHeight="1">
      <c r="A19" s="122" t="s">
        <v>141</v>
      </c>
      <c r="B19" s="123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18"/>
      <c r="W19" s="348"/>
    </row>
    <row r="20" spans="1:23" ht="45" customHeight="1" thickBot="1">
      <c r="A20" s="115" t="s">
        <v>184</v>
      </c>
      <c r="B20" s="20"/>
      <c r="C20" s="20"/>
      <c r="D20" s="20"/>
      <c r="E20" s="20"/>
      <c r="F20" s="20"/>
      <c r="G20" s="20"/>
      <c r="H20" s="20">
        <v>3042</v>
      </c>
      <c r="I20" s="20">
        <v>3042</v>
      </c>
      <c r="J20" s="20"/>
      <c r="K20" s="20"/>
      <c r="L20" s="32"/>
      <c r="M20" s="20"/>
      <c r="N20" s="20"/>
      <c r="O20" s="20"/>
      <c r="P20" s="20"/>
      <c r="Q20" s="20"/>
      <c r="R20" s="20">
        <f>SUM(H20)</f>
        <v>3042</v>
      </c>
      <c r="S20" s="20">
        <f aca="true" t="shared" si="2" ref="S20:S26">SUM(C20,E20,G20,I20,K20)</f>
        <v>3042</v>
      </c>
      <c r="T20" s="20">
        <f>SUM(L20:P20)</f>
        <v>0</v>
      </c>
      <c r="U20" s="20">
        <f>SUM(M20,O20,Q20)</f>
        <v>0</v>
      </c>
      <c r="V20" s="33">
        <f aca="true" t="shared" si="3" ref="V20:W25">SUM(R20,T20)</f>
        <v>3042</v>
      </c>
      <c r="W20" s="347">
        <f t="shared" si="3"/>
        <v>3042</v>
      </c>
    </row>
    <row r="21" spans="1:23" ht="45" customHeight="1" thickBot="1">
      <c r="A21" s="115" t="s">
        <v>183</v>
      </c>
      <c r="B21" s="20"/>
      <c r="C21" s="20"/>
      <c r="D21" s="20"/>
      <c r="E21" s="20"/>
      <c r="F21" s="20"/>
      <c r="G21" s="20"/>
      <c r="H21" s="20">
        <v>4659</v>
      </c>
      <c r="I21" s="20">
        <v>4659</v>
      </c>
      <c r="J21" s="20"/>
      <c r="K21" s="20"/>
      <c r="L21" s="20"/>
      <c r="M21" s="20"/>
      <c r="N21" s="20"/>
      <c r="O21" s="20"/>
      <c r="P21" s="20"/>
      <c r="Q21" s="20"/>
      <c r="R21" s="20">
        <f>SUM(H21)</f>
        <v>4659</v>
      </c>
      <c r="S21" s="20">
        <f t="shared" si="2"/>
        <v>4659</v>
      </c>
      <c r="T21" s="20">
        <f>SUM(L21:P21)</f>
        <v>0</v>
      </c>
      <c r="U21" s="20">
        <f>SUM(M21,O21,Q21)</f>
        <v>0</v>
      </c>
      <c r="V21" s="33">
        <f t="shared" si="3"/>
        <v>4659</v>
      </c>
      <c r="W21" s="347">
        <f t="shared" si="3"/>
        <v>4659</v>
      </c>
    </row>
    <row r="22" spans="1:23" ht="45" customHeight="1" thickBot="1">
      <c r="A22" s="115" t="s">
        <v>182</v>
      </c>
      <c r="B22" s="20"/>
      <c r="C22" s="20"/>
      <c r="D22" s="20"/>
      <c r="E22" s="20"/>
      <c r="F22" s="20"/>
      <c r="G22" s="20"/>
      <c r="H22" s="20">
        <v>54529</v>
      </c>
      <c r="I22" s="477">
        <v>54529</v>
      </c>
      <c r="J22" s="20"/>
      <c r="K22" s="20"/>
      <c r="L22" s="20"/>
      <c r="M22" s="20"/>
      <c r="N22" s="20"/>
      <c r="O22" s="20"/>
      <c r="P22" s="20"/>
      <c r="Q22" s="20"/>
      <c r="R22" s="20">
        <f>SUM(H22)</f>
        <v>54529</v>
      </c>
      <c r="S22" s="20">
        <f t="shared" si="2"/>
        <v>54529</v>
      </c>
      <c r="T22" s="20">
        <f>SUM(L22:P22)</f>
        <v>0</v>
      </c>
      <c r="U22" s="20">
        <f>SUM(M22,O22,Q22)</f>
        <v>0</v>
      </c>
      <c r="V22" s="33">
        <f t="shared" si="3"/>
        <v>54529</v>
      </c>
      <c r="W22" s="347">
        <f t="shared" si="3"/>
        <v>54529</v>
      </c>
    </row>
    <row r="23" spans="1:23" ht="30" customHeight="1" thickBot="1">
      <c r="A23" s="115" t="s">
        <v>181</v>
      </c>
      <c r="B23" s="20"/>
      <c r="C23" s="20"/>
      <c r="D23" s="20"/>
      <c r="E23" s="20"/>
      <c r="F23" s="20"/>
      <c r="G23" s="20"/>
      <c r="H23" s="20">
        <v>31797</v>
      </c>
      <c r="I23" s="20">
        <v>38503</v>
      </c>
      <c r="J23" s="20"/>
      <c r="K23" s="20"/>
      <c r="L23" s="20"/>
      <c r="M23" s="20"/>
      <c r="N23" s="20"/>
      <c r="O23" s="20"/>
      <c r="P23" s="20"/>
      <c r="Q23" s="20"/>
      <c r="R23" s="20">
        <f>SUM(H23)</f>
        <v>31797</v>
      </c>
      <c r="S23" s="20">
        <f t="shared" si="2"/>
        <v>38503</v>
      </c>
      <c r="T23" s="20">
        <f>SUM(L23:P23)</f>
        <v>0</v>
      </c>
      <c r="U23" s="20">
        <f>SUM(M23,O23,Q23)</f>
        <v>0</v>
      </c>
      <c r="V23" s="33">
        <f t="shared" si="3"/>
        <v>31797</v>
      </c>
      <c r="W23" s="347">
        <f t="shared" si="3"/>
        <v>38503</v>
      </c>
    </row>
    <row r="24" spans="1:23" ht="30" customHeight="1" thickBot="1">
      <c r="A24" s="115" t="s">
        <v>415</v>
      </c>
      <c r="B24" s="20"/>
      <c r="C24" s="20"/>
      <c r="D24" s="20"/>
      <c r="E24" s="20"/>
      <c r="F24" s="20"/>
      <c r="G24" s="20"/>
      <c r="H24" s="20"/>
      <c r="I24" s="20">
        <v>1470</v>
      </c>
      <c r="J24" s="20"/>
      <c r="K24" s="20"/>
      <c r="L24" s="20"/>
      <c r="M24" s="20"/>
      <c r="N24" s="20"/>
      <c r="O24" s="20"/>
      <c r="P24" s="20"/>
      <c r="Q24" s="20"/>
      <c r="R24" s="20">
        <f>SUM(H24)</f>
        <v>0</v>
      </c>
      <c r="S24" s="20">
        <f t="shared" si="2"/>
        <v>1470</v>
      </c>
      <c r="T24" s="20"/>
      <c r="U24" s="20"/>
      <c r="V24" s="33">
        <f>SUM(R24,T24)</f>
        <v>0</v>
      </c>
      <c r="W24" s="347">
        <f t="shared" si="3"/>
        <v>1470</v>
      </c>
    </row>
    <row r="25" spans="1:23" ht="34.5" customHeight="1" thickBot="1">
      <c r="A25" s="115" t="s">
        <v>428</v>
      </c>
      <c r="B25" s="20"/>
      <c r="C25" s="20"/>
      <c r="D25" s="20"/>
      <c r="E25" s="20"/>
      <c r="F25" s="20"/>
      <c r="G25" s="20"/>
      <c r="H25" s="20"/>
      <c r="I25" s="20">
        <v>19389</v>
      </c>
      <c r="J25" s="20"/>
      <c r="K25" s="20"/>
      <c r="L25" s="20"/>
      <c r="M25" s="20"/>
      <c r="N25" s="20"/>
      <c r="O25" s="20"/>
      <c r="P25" s="20"/>
      <c r="Q25" s="20"/>
      <c r="R25" s="20"/>
      <c r="S25" s="20">
        <f t="shared" si="2"/>
        <v>19389</v>
      </c>
      <c r="T25" s="20"/>
      <c r="U25" s="20"/>
      <c r="V25" s="33"/>
      <c r="W25" s="347">
        <f t="shared" si="3"/>
        <v>19389</v>
      </c>
    </row>
    <row r="26" spans="1:23" s="107" customFormat="1" ht="30" customHeight="1" thickBot="1">
      <c r="A26" s="216" t="s">
        <v>328</v>
      </c>
      <c r="B26" s="214">
        <v>47096</v>
      </c>
      <c r="C26" s="214">
        <v>47096</v>
      </c>
      <c r="D26" s="214">
        <v>12716</v>
      </c>
      <c r="E26" s="214">
        <v>12716</v>
      </c>
      <c r="F26" s="214">
        <v>17667</v>
      </c>
      <c r="G26" s="214">
        <v>17667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0">
        <f>SUM(B26,D26,F26,H26,J26)</f>
        <v>77479</v>
      </c>
      <c r="S26" s="20">
        <f t="shared" si="2"/>
        <v>77479</v>
      </c>
      <c r="T26" s="214">
        <f>SUM(L26:P26)</f>
        <v>0</v>
      </c>
      <c r="U26" s="20">
        <f>SUM(M26,O26,Q26)</f>
        <v>0</v>
      </c>
      <c r="V26" s="33">
        <f>SUM(R26,T26)</f>
        <v>77479</v>
      </c>
      <c r="W26" s="347">
        <f>SUM(S26,U26)</f>
        <v>77479</v>
      </c>
    </row>
    <row r="27" spans="1:23" ht="30" customHeight="1" thickBot="1">
      <c r="A27" s="124" t="s">
        <v>185</v>
      </c>
      <c r="B27" s="33">
        <f>SUM(B20:B26)</f>
        <v>47096</v>
      </c>
      <c r="C27" s="33">
        <f aca="true" t="shared" si="4" ref="C27:Q27">SUM(C20:C26)</f>
        <v>47096</v>
      </c>
      <c r="D27" s="33">
        <f t="shared" si="4"/>
        <v>12716</v>
      </c>
      <c r="E27" s="33">
        <f t="shared" si="4"/>
        <v>12716</v>
      </c>
      <c r="F27" s="33">
        <f t="shared" si="4"/>
        <v>17667</v>
      </c>
      <c r="G27" s="33">
        <f t="shared" si="4"/>
        <v>17667</v>
      </c>
      <c r="H27" s="33">
        <f t="shared" si="4"/>
        <v>94027</v>
      </c>
      <c r="I27" s="33">
        <f t="shared" si="4"/>
        <v>121592</v>
      </c>
      <c r="J27" s="33">
        <f t="shared" si="4"/>
        <v>0</v>
      </c>
      <c r="K27" s="33">
        <f t="shared" si="4"/>
        <v>0</v>
      </c>
      <c r="L27" s="33">
        <f t="shared" si="4"/>
        <v>0</v>
      </c>
      <c r="M27" s="33">
        <f t="shared" si="4"/>
        <v>0</v>
      </c>
      <c r="N27" s="33">
        <f t="shared" si="4"/>
        <v>0</v>
      </c>
      <c r="O27" s="33">
        <f t="shared" si="4"/>
        <v>0</v>
      </c>
      <c r="P27" s="33">
        <f t="shared" si="4"/>
        <v>0</v>
      </c>
      <c r="Q27" s="33">
        <f t="shared" si="4"/>
        <v>0</v>
      </c>
      <c r="R27" s="33">
        <f>SUM(R20:R26)</f>
        <v>171506</v>
      </c>
      <c r="S27" s="33">
        <f>SUM(S20:S26)</f>
        <v>199071</v>
      </c>
      <c r="T27" s="33">
        <f>SUM(T26)</f>
        <v>0</v>
      </c>
      <c r="U27" s="33">
        <f>SUM(U20:U26)</f>
        <v>0</v>
      </c>
      <c r="V27" s="33">
        <f>SUM(V20:V26)</f>
        <v>171506</v>
      </c>
      <c r="W27" s="33">
        <f>SUM(W20:W26)</f>
        <v>199071</v>
      </c>
    </row>
    <row r="28" spans="1:23" ht="30" customHeight="1" thickBot="1">
      <c r="A28" s="125" t="s">
        <v>18</v>
      </c>
      <c r="B28" s="33">
        <f>SUM(B15+B18+B27)</f>
        <v>178097</v>
      </c>
      <c r="C28" s="33">
        <f aca="true" t="shared" si="5" ref="C28:Q28">SUM(C15+C18+C27)</f>
        <v>183316</v>
      </c>
      <c r="D28" s="33">
        <f t="shared" si="5"/>
        <v>49231</v>
      </c>
      <c r="E28" s="33">
        <f t="shared" si="5"/>
        <v>51561</v>
      </c>
      <c r="F28" s="33">
        <f t="shared" si="5"/>
        <v>67987</v>
      </c>
      <c r="G28" s="33">
        <f t="shared" si="5"/>
        <v>68612</v>
      </c>
      <c r="H28" s="33">
        <f t="shared" si="5"/>
        <v>94027</v>
      </c>
      <c r="I28" s="33">
        <f t="shared" si="5"/>
        <v>121592</v>
      </c>
      <c r="J28" s="33">
        <f t="shared" si="5"/>
        <v>0</v>
      </c>
      <c r="K28" s="33">
        <f t="shared" si="5"/>
        <v>27745</v>
      </c>
      <c r="L28" s="33">
        <f t="shared" si="5"/>
        <v>1659</v>
      </c>
      <c r="M28" s="33">
        <f t="shared" si="5"/>
        <v>3436</v>
      </c>
      <c r="N28" s="33">
        <f t="shared" si="5"/>
        <v>0</v>
      </c>
      <c r="O28" s="33">
        <f t="shared" si="5"/>
        <v>0</v>
      </c>
      <c r="P28" s="33">
        <f t="shared" si="5"/>
        <v>0</v>
      </c>
      <c r="Q28" s="33">
        <f t="shared" si="5"/>
        <v>0</v>
      </c>
      <c r="R28" s="33">
        <f aca="true" t="shared" si="6" ref="R28:W28">SUM(R15+R18+R27)</f>
        <v>389342</v>
      </c>
      <c r="S28" s="33">
        <f t="shared" si="6"/>
        <v>452826</v>
      </c>
      <c r="T28" s="33">
        <f t="shared" si="6"/>
        <v>1659</v>
      </c>
      <c r="U28" s="33">
        <f t="shared" si="6"/>
        <v>3436</v>
      </c>
      <c r="V28" s="33">
        <f t="shared" si="6"/>
        <v>391001</v>
      </c>
      <c r="W28" s="33">
        <f t="shared" si="6"/>
        <v>456262</v>
      </c>
    </row>
    <row r="31" ht="12.75">
      <c r="A31" s="22"/>
    </row>
  </sheetData>
  <sheetProtection/>
  <mergeCells count="24">
    <mergeCell ref="A3:W3"/>
    <mergeCell ref="A4:W4"/>
    <mergeCell ref="R5:W5"/>
    <mergeCell ref="R6:W7"/>
    <mergeCell ref="V8:W8"/>
    <mergeCell ref="B5:C5"/>
    <mergeCell ref="L5:M5"/>
    <mergeCell ref="J5:K5"/>
    <mergeCell ref="R8:S8"/>
    <mergeCell ref="T8:U8"/>
    <mergeCell ref="D6:E8"/>
    <mergeCell ref="F6:G8"/>
    <mergeCell ref="H6:I8"/>
    <mergeCell ref="L6:M8"/>
    <mergeCell ref="A5:A9"/>
    <mergeCell ref="B6:C8"/>
    <mergeCell ref="D5:E5"/>
    <mergeCell ref="F5:G5"/>
    <mergeCell ref="P5:Q5"/>
    <mergeCell ref="N5:O5"/>
    <mergeCell ref="N6:O8"/>
    <mergeCell ref="J6:K8"/>
    <mergeCell ref="H5:I5"/>
    <mergeCell ref="P6:Q8"/>
  </mergeCells>
  <printOptions horizontalCentered="1"/>
  <pageMargins left="0.4724409448818898" right="0.4724409448818898" top="0.4724409448818898" bottom="0.3937007874015748" header="0.4724409448818898" footer="0.5118110236220472"/>
  <pageSetup fitToHeight="1" fitToWidth="1" horizontalDpi="300" verticalDpi="300" orientation="landscape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view="pageBreakPreview" zoomScale="82" zoomScaleSheetLayoutView="82" zoomScalePageLayoutView="0" workbookViewId="0" topLeftCell="A1">
      <selection activeCell="A1" sqref="A1"/>
    </sheetView>
  </sheetViews>
  <sheetFormatPr defaultColWidth="9.140625" defaultRowHeight="12.75"/>
  <cols>
    <col min="1" max="1" width="57.57421875" style="0" customWidth="1"/>
    <col min="2" max="2" width="17.140625" style="0" customWidth="1"/>
    <col min="3" max="4" width="15.140625" style="0" customWidth="1"/>
    <col min="5" max="8" width="16.57421875" style="0" customWidth="1"/>
    <col min="9" max="12" width="15.140625" style="0" customWidth="1"/>
    <col min="13" max="13" width="15.28125" style="0" customWidth="1"/>
    <col min="14" max="14" width="15.57421875" style="0" customWidth="1"/>
    <col min="15" max="15" width="17.00390625" style="0" customWidth="1"/>
    <col min="16" max="16" width="16.28125" style="0" customWidth="1"/>
  </cols>
  <sheetData>
    <row r="1" spans="1:2" ht="15.75">
      <c r="A1" s="478" t="s">
        <v>489</v>
      </c>
      <c r="B1" s="23"/>
    </row>
    <row r="2" spans="1:2" ht="12.75">
      <c r="A2" s="2"/>
      <c r="B2" s="2"/>
    </row>
    <row r="3" spans="1:2" ht="12.75">
      <c r="A3" s="2"/>
      <c r="B3" s="2"/>
    </row>
    <row r="4" spans="1:2" ht="15.75">
      <c r="A4" s="6"/>
      <c r="B4" s="6"/>
    </row>
    <row r="5" spans="1:16" s="295" customFormat="1" ht="17.25">
      <c r="A5" s="717" t="s">
        <v>490</v>
      </c>
      <c r="B5" s="717"/>
      <c r="C5" s="717"/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</row>
    <row r="6" spans="1:16" s="295" customFormat="1" ht="17.25">
      <c r="A6" s="717" t="s">
        <v>491</v>
      </c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</row>
    <row r="7" spans="1:10" ht="15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6.5" thickBo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6" s="479" customFormat="1" ht="19.5" customHeight="1" thickBot="1">
      <c r="A10" s="718" t="s">
        <v>24</v>
      </c>
      <c r="B10" s="720" t="s">
        <v>492</v>
      </c>
      <c r="C10" s="723" t="s">
        <v>493</v>
      </c>
      <c r="D10" s="724"/>
      <c r="E10" s="723" t="s">
        <v>494</v>
      </c>
      <c r="F10" s="729"/>
      <c r="G10" s="729"/>
      <c r="H10" s="729"/>
      <c r="I10" s="729"/>
      <c r="J10" s="724"/>
      <c r="K10" s="731" t="s">
        <v>495</v>
      </c>
      <c r="L10" s="732"/>
      <c r="M10" s="735" t="s">
        <v>496</v>
      </c>
      <c r="N10" s="735" t="s">
        <v>497</v>
      </c>
      <c r="O10" s="735" t="s">
        <v>498</v>
      </c>
      <c r="P10" s="735" t="s">
        <v>497</v>
      </c>
    </row>
    <row r="11" spans="1:16" s="126" customFormat="1" ht="19.5" customHeight="1" thickBot="1">
      <c r="A11" s="719"/>
      <c r="B11" s="721"/>
      <c r="C11" s="725"/>
      <c r="D11" s="726"/>
      <c r="E11" s="727"/>
      <c r="F11" s="730"/>
      <c r="G11" s="730"/>
      <c r="H11" s="730"/>
      <c r="I11" s="730"/>
      <c r="J11" s="728"/>
      <c r="K11" s="733"/>
      <c r="L11" s="734"/>
      <c r="M11" s="735"/>
      <c r="N11" s="735"/>
      <c r="O11" s="735"/>
      <c r="P11" s="735"/>
    </row>
    <row r="12" spans="1:16" s="126" customFormat="1" ht="51" customHeight="1" thickBot="1">
      <c r="A12" s="719"/>
      <c r="B12" s="721"/>
      <c r="C12" s="725"/>
      <c r="D12" s="726"/>
      <c r="E12" s="723" t="s">
        <v>499</v>
      </c>
      <c r="F12" s="724"/>
      <c r="G12" s="723" t="s">
        <v>500</v>
      </c>
      <c r="H12" s="724"/>
      <c r="I12" s="723" t="s">
        <v>501</v>
      </c>
      <c r="J12" s="724"/>
      <c r="K12" s="733"/>
      <c r="L12" s="734"/>
      <c r="M12" s="735"/>
      <c r="N12" s="735"/>
      <c r="O12" s="735"/>
      <c r="P12" s="735"/>
    </row>
    <row r="13" spans="1:16" s="126" customFormat="1" ht="18.75" customHeight="1" thickBot="1">
      <c r="A13" s="719"/>
      <c r="B13" s="721"/>
      <c r="C13" s="727"/>
      <c r="D13" s="728"/>
      <c r="E13" s="727"/>
      <c r="F13" s="728"/>
      <c r="G13" s="727"/>
      <c r="H13" s="728"/>
      <c r="I13" s="727"/>
      <c r="J13" s="728"/>
      <c r="K13" s="733"/>
      <c r="L13" s="734"/>
      <c r="M13" s="735"/>
      <c r="N13" s="735"/>
      <c r="O13" s="735"/>
      <c r="P13" s="735"/>
    </row>
    <row r="14" spans="1:16" s="126" customFormat="1" ht="44.25" customHeight="1" thickBot="1">
      <c r="A14" s="719"/>
      <c r="B14" s="722"/>
      <c r="C14" s="480" t="s">
        <v>502</v>
      </c>
      <c r="D14" s="480" t="s">
        <v>383</v>
      </c>
      <c r="E14" s="480" t="s">
        <v>502</v>
      </c>
      <c r="F14" s="480" t="s">
        <v>383</v>
      </c>
      <c r="G14" s="480" t="s">
        <v>502</v>
      </c>
      <c r="H14" s="480" t="s">
        <v>383</v>
      </c>
      <c r="I14" s="480" t="s">
        <v>502</v>
      </c>
      <c r="J14" s="480" t="s">
        <v>383</v>
      </c>
      <c r="K14" s="480" t="s">
        <v>502</v>
      </c>
      <c r="L14" s="480" t="s">
        <v>383</v>
      </c>
      <c r="M14" s="735"/>
      <c r="N14" s="735"/>
      <c r="O14" s="735"/>
      <c r="P14" s="735"/>
    </row>
    <row r="15" spans="1:16" s="126" customFormat="1" ht="39.75" customHeight="1">
      <c r="A15" s="481" t="s">
        <v>503</v>
      </c>
      <c r="B15" s="482"/>
      <c r="C15" s="483"/>
      <c r="D15" s="484"/>
      <c r="E15" s="485"/>
      <c r="F15" s="485"/>
      <c r="G15" s="486"/>
      <c r="H15" s="486"/>
      <c r="I15" s="487"/>
      <c r="J15" s="487"/>
      <c r="K15" s="396"/>
      <c r="L15" s="396"/>
      <c r="M15" s="488"/>
      <c r="N15" s="488"/>
      <c r="O15" s="488"/>
      <c r="P15" s="488"/>
    </row>
    <row r="16" spans="1:16" s="126" customFormat="1" ht="19.5" customHeight="1">
      <c r="A16" s="60" t="s">
        <v>504</v>
      </c>
      <c r="B16" s="489">
        <v>115.5</v>
      </c>
      <c r="C16" s="490">
        <f aca="true" t="shared" si="0" ref="C16:D24">SUM(E16+G16)</f>
        <v>112.5</v>
      </c>
      <c r="D16" s="491">
        <f t="shared" si="0"/>
        <v>112.5</v>
      </c>
      <c r="E16" s="492">
        <v>112</v>
      </c>
      <c r="F16" s="492">
        <v>112</v>
      </c>
      <c r="G16" s="493">
        <v>0.5</v>
      </c>
      <c r="H16" s="493">
        <v>0.5</v>
      </c>
      <c r="I16" s="494">
        <v>1</v>
      </c>
      <c r="J16" s="494">
        <v>1</v>
      </c>
      <c r="K16" s="495">
        <v>4</v>
      </c>
      <c r="L16" s="495">
        <v>1</v>
      </c>
      <c r="M16" s="496">
        <v>14</v>
      </c>
      <c r="N16" s="496" t="s">
        <v>505</v>
      </c>
      <c r="O16" s="496">
        <v>12</v>
      </c>
      <c r="P16" s="496" t="s">
        <v>506</v>
      </c>
    </row>
    <row r="17" spans="1:16" s="126" customFormat="1" ht="19.5" customHeight="1">
      <c r="A17" s="497" t="s">
        <v>10</v>
      </c>
      <c r="B17" s="498">
        <v>27.5</v>
      </c>
      <c r="C17" s="499">
        <f t="shared" si="0"/>
        <v>27.5</v>
      </c>
      <c r="D17" s="499">
        <f t="shared" si="0"/>
        <v>27.5</v>
      </c>
      <c r="E17" s="500">
        <v>27</v>
      </c>
      <c r="F17" s="500">
        <v>27</v>
      </c>
      <c r="G17" s="501">
        <v>0.5</v>
      </c>
      <c r="H17" s="501">
        <v>0.5</v>
      </c>
      <c r="I17" s="502">
        <v>1</v>
      </c>
      <c r="J17" s="502">
        <v>1</v>
      </c>
      <c r="K17" s="503">
        <v>4</v>
      </c>
      <c r="L17" s="503">
        <v>4</v>
      </c>
      <c r="M17" s="504">
        <v>22</v>
      </c>
      <c r="N17" s="505" t="s">
        <v>505</v>
      </c>
      <c r="O17" s="505">
        <v>1</v>
      </c>
      <c r="P17" s="506" t="s">
        <v>506</v>
      </c>
    </row>
    <row r="18" spans="1:16" s="126" customFormat="1" ht="19.5" customHeight="1">
      <c r="A18" s="497" t="s">
        <v>507</v>
      </c>
      <c r="B18" s="498">
        <v>4.75</v>
      </c>
      <c r="C18" s="499">
        <f t="shared" si="0"/>
        <v>5.75</v>
      </c>
      <c r="D18" s="499">
        <f t="shared" si="0"/>
        <v>9.75</v>
      </c>
      <c r="E18" s="507">
        <v>5</v>
      </c>
      <c r="F18" s="507">
        <v>9</v>
      </c>
      <c r="G18" s="508">
        <v>0.75</v>
      </c>
      <c r="H18" s="508">
        <v>0.75</v>
      </c>
      <c r="I18" s="509">
        <v>1</v>
      </c>
      <c r="J18" s="509">
        <v>1</v>
      </c>
      <c r="K18" s="510">
        <v>6</v>
      </c>
      <c r="L18" s="510">
        <v>6</v>
      </c>
      <c r="M18" s="511">
        <v>2</v>
      </c>
      <c r="N18" s="506" t="s">
        <v>505</v>
      </c>
      <c r="O18" s="504"/>
      <c r="P18" s="511"/>
    </row>
    <row r="19" spans="1:16" s="126" customFormat="1" ht="19.5" customHeight="1">
      <c r="A19" s="83" t="s">
        <v>28</v>
      </c>
      <c r="B19" s="512">
        <v>43.25</v>
      </c>
      <c r="C19" s="513">
        <f>SUM(E19+G19)</f>
        <v>43.25</v>
      </c>
      <c r="D19" s="490">
        <f t="shared" si="0"/>
        <v>43.25</v>
      </c>
      <c r="E19" s="507">
        <v>42</v>
      </c>
      <c r="F19" s="507">
        <v>42</v>
      </c>
      <c r="G19" s="508">
        <v>1.25</v>
      </c>
      <c r="H19" s="508">
        <v>1.25</v>
      </c>
      <c r="I19" s="509">
        <v>2</v>
      </c>
      <c r="J19" s="509">
        <v>2</v>
      </c>
      <c r="K19" s="510" t="s">
        <v>508</v>
      </c>
      <c r="L19" s="510" t="s">
        <v>508</v>
      </c>
      <c r="M19" s="511">
        <v>110</v>
      </c>
      <c r="N19" s="505" t="s">
        <v>505</v>
      </c>
      <c r="O19" s="511"/>
      <c r="P19" s="511"/>
    </row>
    <row r="20" spans="1:16" s="126" customFormat="1" ht="19.5" customHeight="1" thickBot="1">
      <c r="A20" s="514"/>
      <c r="B20" s="515"/>
      <c r="C20" s="516"/>
      <c r="D20" s="517"/>
      <c r="E20" s="518"/>
      <c r="F20" s="518"/>
      <c r="G20" s="519"/>
      <c r="H20" s="519"/>
      <c r="I20" s="520"/>
      <c r="J20" s="520"/>
      <c r="K20" s="521"/>
      <c r="L20" s="521"/>
      <c r="M20" s="522">
        <v>90</v>
      </c>
      <c r="N20" s="522" t="s">
        <v>509</v>
      </c>
      <c r="O20" s="522"/>
      <c r="P20" s="522"/>
    </row>
    <row r="21" spans="1:16" s="126" customFormat="1" ht="39.75" customHeight="1" thickBot="1">
      <c r="A21" s="523" t="s">
        <v>510</v>
      </c>
      <c r="B21" s="524">
        <f>SUM(B16:B20)</f>
        <v>191</v>
      </c>
      <c r="C21" s="525">
        <f t="shared" si="0"/>
        <v>189</v>
      </c>
      <c r="D21" s="525">
        <f t="shared" si="0"/>
        <v>193</v>
      </c>
      <c r="E21" s="526">
        <f aca="true" t="shared" si="1" ref="E21:J21">SUM(E16:E20)</f>
        <v>186</v>
      </c>
      <c r="F21" s="526">
        <f t="shared" si="1"/>
        <v>190</v>
      </c>
      <c r="G21" s="527">
        <f t="shared" si="1"/>
        <v>3</v>
      </c>
      <c r="H21" s="527">
        <f t="shared" si="1"/>
        <v>3</v>
      </c>
      <c r="I21" s="526">
        <f t="shared" si="1"/>
        <v>5</v>
      </c>
      <c r="J21" s="526">
        <f t="shared" si="1"/>
        <v>5</v>
      </c>
      <c r="K21" s="61"/>
      <c r="L21" s="61"/>
      <c r="M21" s="528"/>
      <c r="N21" s="528"/>
      <c r="O21" s="528"/>
      <c r="P21" s="528"/>
    </row>
    <row r="22" spans="1:16" s="126" customFormat="1" ht="19.5" customHeight="1" thickBot="1">
      <c r="A22" s="529" t="s">
        <v>511</v>
      </c>
      <c r="B22" s="524">
        <v>59</v>
      </c>
      <c r="C22" s="525">
        <f t="shared" si="0"/>
        <v>59</v>
      </c>
      <c r="D22" s="525">
        <f t="shared" si="0"/>
        <v>59</v>
      </c>
      <c r="E22" s="526">
        <v>59</v>
      </c>
      <c r="F22" s="526">
        <v>59</v>
      </c>
      <c r="G22" s="527"/>
      <c r="H22" s="527"/>
      <c r="I22" s="526"/>
      <c r="J22" s="526"/>
      <c r="K22" s="61"/>
      <c r="L22" s="61"/>
      <c r="M22" s="530">
        <v>15</v>
      </c>
      <c r="N22" s="530" t="s">
        <v>505</v>
      </c>
      <c r="O22" s="528"/>
      <c r="P22" s="528"/>
    </row>
    <row r="23" spans="1:16" s="126" customFormat="1" ht="49.5" customHeight="1" thickBot="1">
      <c r="A23" s="529" t="s">
        <v>512</v>
      </c>
      <c r="B23" s="524">
        <v>6</v>
      </c>
      <c r="C23" s="525">
        <f t="shared" si="0"/>
        <v>6</v>
      </c>
      <c r="D23" s="525">
        <f t="shared" si="0"/>
        <v>2</v>
      </c>
      <c r="E23" s="526">
        <v>6</v>
      </c>
      <c r="F23" s="526">
        <v>2</v>
      </c>
      <c r="G23" s="527"/>
      <c r="H23" s="527"/>
      <c r="I23" s="526"/>
      <c r="J23" s="526"/>
      <c r="K23" s="61"/>
      <c r="L23" s="61"/>
      <c r="M23" s="528"/>
      <c r="N23" s="528"/>
      <c r="O23" s="528"/>
      <c r="P23" s="528"/>
    </row>
    <row r="24" spans="1:16" s="126" customFormat="1" ht="19.5" customHeight="1" thickBot="1">
      <c r="A24" s="529" t="s">
        <v>513</v>
      </c>
      <c r="B24" s="531">
        <f>SUM(B21:B23)</f>
        <v>256</v>
      </c>
      <c r="C24" s="532">
        <f t="shared" si="0"/>
        <v>254</v>
      </c>
      <c r="D24" s="532">
        <f t="shared" si="0"/>
        <v>254</v>
      </c>
      <c r="E24" s="533">
        <f>E21+E22+E23</f>
        <v>251</v>
      </c>
      <c r="F24" s="533">
        <f>F21+F22+F23</f>
        <v>251</v>
      </c>
      <c r="G24" s="534">
        <f>G21+G22</f>
        <v>3</v>
      </c>
      <c r="H24" s="534">
        <f>H21+H22+H23</f>
        <v>3</v>
      </c>
      <c r="I24" s="533">
        <f>I21+I22</f>
        <v>5</v>
      </c>
      <c r="J24" s="533">
        <f>J21+J22+J23</f>
        <v>5</v>
      </c>
      <c r="K24" s="535"/>
      <c r="L24" s="535"/>
      <c r="M24" s="536">
        <f>SUM(M16:M23)</f>
        <v>253</v>
      </c>
      <c r="N24" s="536"/>
      <c r="O24" s="536">
        <f>SUM(O16:O23)</f>
        <v>13</v>
      </c>
      <c r="P24" s="537"/>
    </row>
    <row r="25" spans="1:10" ht="12.75">
      <c r="A25" s="538"/>
      <c r="B25" s="538"/>
      <c r="C25" s="538"/>
      <c r="D25" s="538"/>
      <c r="E25" s="538"/>
      <c r="F25" s="538"/>
      <c r="G25" s="538"/>
      <c r="H25" s="538"/>
      <c r="I25" s="538"/>
      <c r="J25" s="538"/>
    </row>
    <row r="26" spans="1:2" ht="12.75">
      <c r="A26" s="539"/>
      <c r="B26" s="539"/>
    </row>
    <row r="27" spans="1:2" s="293" customFormat="1" ht="15.75">
      <c r="A27" s="126" t="s">
        <v>514</v>
      </c>
      <c r="B27" s="126"/>
    </row>
    <row r="28" spans="1:2" s="293" customFormat="1" ht="15.75">
      <c r="A28" s="126" t="s">
        <v>515</v>
      </c>
      <c r="B28" s="126"/>
    </row>
    <row r="29" spans="1:2" ht="12.75">
      <c r="A29" s="539"/>
      <c r="B29" s="539"/>
    </row>
    <row r="30" spans="1:10" ht="12.75">
      <c r="A30" s="540"/>
      <c r="B30" s="540"/>
      <c r="C30" s="736"/>
      <c r="D30" s="736"/>
      <c r="E30" s="736"/>
      <c r="F30" s="736"/>
      <c r="G30" s="736"/>
      <c r="H30" s="541"/>
      <c r="I30" s="541"/>
      <c r="J30" s="541"/>
    </row>
    <row r="31" spans="1:6" ht="12.75">
      <c r="A31" s="542"/>
      <c r="B31" s="542"/>
      <c r="C31" s="543"/>
      <c r="D31" s="543"/>
      <c r="E31" s="25"/>
      <c r="F31" s="25"/>
    </row>
    <row r="32" spans="1:10" ht="12.75">
      <c r="A32" s="540"/>
      <c r="B32" s="540"/>
      <c r="C32" s="736"/>
      <c r="D32" s="736"/>
      <c r="E32" s="736"/>
      <c r="F32" s="736"/>
      <c r="G32" s="736"/>
      <c r="H32" s="541"/>
      <c r="I32" s="541"/>
      <c r="J32" s="541"/>
    </row>
    <row r="33" spans="1:10" ht="12.75">
      <c r="A33" s="542"/>
      <c r="B33" s="542"/>
      <c r="C33" s="737"/>
      <c r="D33" s="737"/>
      <c r="E33" s="737"/>
      <c r="F33" s="737"/>
      <c r="G33" s="737"/>
      <c r="H33" s="544"/>
      <c r="I33" s="544"/>
      <c r="J33" s="544"/>
    </row>
    <row r="34" spans="1:10" ht="12.75">
      <c r="A34" s="545"/>
      <c r="B34" s="545"/>
      <c r="C34" s="737"/>
      <c r="D34" s="737"/>
      <c r="E34" s="737"/>
      <c r="F34" s="737"/>
      <c r="G34" s="737"/>
      <c r="H34" s="544"/>
      <c r="I34" s="544"/>
      <c r="J34" s="544"/>
    </row>
    <row r="35" spans="1:6" ht="12.75">
      <c r="A35" s="545"/>
      <c r="B35" s="545"/>
      <c r="C35" s="543"/>
      <c r="D35" s="543"/>
      <c r="E35" s="25"/>
      <c r="F35" s="25"/>
    </row>
    <row r="36" spans="1:10" ht="12.75">
      <c r="A36" s="545"/>
      <c r="B36" s="545"/>
      <c r="C36" s="737"/>
      <c r="D36" s="737"/>
      <c r="E36" s="737"/>
      <c r="F36" s="737"/>
      <c r="G36" s="737"/>
      <c r="H36" s="544"/>
      <c r="I36" s="544"/>
      <c r="J36" s="544"/>
    </row>
    <row r="37" spans="1:10" ht="12.75">
      <c r="A37" s="545"/>
      <c r="B37" s="545"/>
      <c r="C37" s="737"/>
      <c r="D37" s="737"/>
      <c r="E37" s="737"/>
      <c r="F37" s="737"/>
      <c r="G37" s="737"/>
      <c r="H37" s="544"/>
      <c r="I37" s="544"/>
      <c r="J37" s="544"/>
    </row>
    <row r="38" spans="1:6" ht="12.75">
      <c r="A38" s="545"/>
      <c r="B38" s="545"/>
      <c r="C38" s="543"/>
      <c r="D38" s="543"/>
      <c r="E38" s="25"/>
      <c r="F38" s="25"/>
    </row>
    <row r="39" spans="1:6" ht="12.75">
      <c r="A39" s="546"/>
      <c r="B39" s="546"/>
      <c r="C39" s="547"/>
      <c r="D39" s="547"/>
      <c r="E39" s="25"/>
      <c r="F39" s="25"/>
    </row>
    <row r="40" spans="1:10" ht="12.75">
      <c r="A40" s="546"/>
      <c r="B40" s="546"/>
      <c r="C40" s="738"/>
      <c r="D40" s="738"/>
      <c r="E40" s="738"/>
      <c r="F40" s="738"/>
      <c r="G40" s="738"/>
      <c r="H40" s="548"/>
      <c r="I40" s="548"/>
      <c r="J40" s="548"/>
    </row>
    <row r="41" spans="1:10" ht="12.75">
      <c r="A41" s="546"/>
      <c r="B41" s="546"/>
      <c r="C41" s="737"/>
      <c r="D41" s="737"/>
      <c r="E41" s="737"/>
      <c r="F41" s="737"/>
      <c r="G41" s="737"/>
      <c r="H41" s="544"/>
      <c r="I41" s="544"/>
      <c r="J41" s="544"/>
    </row>
    <row r="42" spans="1:10" ht="12.75">
      <c r="A42" s="546"/>
      <c r="B42" s="546"/>
      <c r="C42" s="737"/>
      <c r="D42" s="737"/>
      <c r="E42" s="737"/>
      <c r="F42" s="737"/>
      <c r="G42" s="737"/>
      <c r="H42" s="544"/>
      <c r="I42" s="544"/>
      <c r="J42" s="544"/>
    </row>
    <row r="43" spans="1:10" ht="12.75">
      <c r="A43" s="546"/>
      <c r="B43" s="546"/>
      <c r="C43" s="737"/>
      <c r="D43" s="737"/>
      <c r="E43" s="737"/>
      <c r="F43" s="737"/>
      <c r="G43" s="737"/>
      <c r="H43" s="544"/>
      <c r="I43" s="544"/>
      <c r="J43" s="544"/>
    </row>
  </sheetData>
  <sheetProtection/>
  <mergeCells count="24">
    <mergeCell ref="C42:G42"/>
    <mergeCell ref="C43:G43"/>
    <mergeCell ref="C33:G33"/>
    <mergeCell ref="C34:G34"/>
    <mergeCell ref="C36:G36"/>
    <mergeCell ref="C37:G37"/>
    <mergeCell ref="C40:G40"/>
    <mergeCell ref="C41:G41"/>
    <mergeCell ref="P10:P14"/>
    <mergeCell ref="E12:F13"/>
    <mergeCell ref="G12:H13"/>
    <mergeCell ref="I12:J13"/>
    <mergeCell ref="C30:G30"/>
    <mergeCell ref="C32:G32"/>
    <mergeCell ref="A5:P5"/>
    <mergeCell ref="A6:P6"/>
    <mergeCell ref="A10:A14"/>
    <mergeCell ref="B10:B14"/>
    <mergeCell ref="C10:D13"/>
    <mergeCell ref="E10:J11"/>
    <mergeCell ref="K10:L13"/>
    <mergeCell ref="M10:M14"/>
    <mergeCell ref="N10:N14"/>
    <mergeCell ref="O10:O1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julcsi</cp:lastModifiedBy>
  <cp:lastPrinted>2016-02-26T12:55:55Z</cp:lastPrinted>
  <dcterms:created xsi:type="dcterms:W3CDTF">2009-01-12T09:23:48Z</dcterms:created>
  <dcterms:modified xsi:type="dcterms:W3CDTF">2016-03-02T08:32:12Z</dcterms:modified>
  <cp:category/>
  <cp:version/>
  <cp:contentType/>
  <cp:contentStatus/>
</cp:coreProperties>
</file>