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Rend.terv.1.sz." sheetId="1" r:id="rId1"/>
    <sheet name="Rend.terv.1.1.sz." sheetId="2" r:id="rId2"/>
    <sheet name=" Rend.terv 1.2.sz." sheetId="3" r:id="rId3"/>
    <sheet name="Rend.terv.1.3.sz." sheetId="4" r:id="rId4"/>
    <sheet name="Rend.terv.2.sz." sheetId="5" r:id="rId5"/>
    <sheet name="Rend.terv.2.1.sz." sheetId="6" r:id="rId6"/>
    <sheet name="Rend.terv.2.1.1." sheetId="7" r:id="rId7"/>
    <sheet name="Rend.terv.2.2.sz." sheetId="8" r:id="rId8"/>
    <sheet name="Rend.terv.2.3.sz." sheetId="9" r:id="rId9"/>
  </sheets>
  <definedNames>
    <definedName name="_xlnm.Print_Area" localSheetId="7">'Rend.terv.2.2.sz.'!$A$1:$AL$201</definedName>
    <definedName name="_xlnm.Print_Area" localSheetId="4">'Rend.terv.2.sz.'!$A$1:$AK$43</definedName>
  </definedNames>
  <calcPr fullCalcOnLoad="1"/>
</workbook>
</file>

<file path=xl/sharedStrings.xml><?xml version="1.0" encoding="utf-8"?>
<sst xmlns="http://schemas.openxmlformats.org/spreadsheetml/2006/main" count="1088" uniqueCount="311">
  <si>
    <t>Felújítási kiadás</t>
  </si>
  <si>
    <t>M e g n e v e z é s</t>
  </si>
  <si>
    <t>Személyi juttatások</t>
  </si>
  <si>
    <t>Karcagi „Erőforrás” Kft. részére üzemeltetésre
(Laktanya ingatlan, volt Ruhaipari Szöv. Üzemeltetésére, intézményi felújítások és pályázatok kezelésére)</t>
  </si>
  <si>
    <t>Orvosi ügyelet ellátására kiegészítés 520/2011.(XII.21.)"kt"sz.határozat alapján</t>
  </si>
  <si>
    <t xml:space="preserve">Jászkun kapitányok nyomában c. projekthez működésre </t>
  </si>
  <si>
    <t>Adatok 1.000,-Ft-ban</t>
  </si>
  <si>
    <t xml:space="preserve">Bevétel </t>
  </si>
  <si>
    <t xml:space="preserve"> 1. Tárgyi eszközök, immateriális javak értékesítése </t>
  </si>
  <si>
    <t xml:space="preserve"> 2. Önkormányzat sajátos felhalmozási és tőke bevétele</t>
  </si>
  <si>
    <t>Anyakönyvi események</t>
  </si>
  <si>
    <t>Szabadidősport és diáksport</t>
  </si>
  <si>
    <t>Tartalék</t>
  </si>
  <si>
    <t>Hivatali feladatok</t>
  </si>
  <si>
    <t>Kamat és árfolyambevétel</t>
  </si>
  <si>
    <t>Anyakönyvi események bevételei</t>
  </si>
  <si>
    <t>Működési költségvetés</t>
  </si>
  <si>
    <t>Felhalmozási költségvetés</t>
  </si>
  <si>
    <t xml:space="preserve"> 3. Pénzügyi befektetések bevétel</t>
  </si>
  <si>
    <t>Befektetési célú részesedések vásárlására</t>
  </si>
  <si>
    <t>Egyéb felhalmozási kiadás</t>
  </si>
  <si>
    <t>Támogatásértékű felhalmozási kiadás</t>
  </si>
  <si>
    <t>Felhalmozási célú pénzeszköz átadás államháztartáson kivülre</t>
  </si>
  <si>
    <t>Beruházási kiadások</t>
  </si>
  <si>
    <t>Támogatásértékű működésikiadás</t>
  </si>
  <si>
    <t>Működési célú pénzeszköz átadás államháztartáson kivülre</t>
  </si>
  <si>
    <t>Társadalom-, szociálpolitikai és egyéb juttatás támogatás</t>
  </si>
  <si>
    <t>Kölcsönök</t>
  </si>
  <si>
    <t>Működésre</t>
  </si>
  <si>
    <t>Felhalmozásra</t>
  </si>
  <si>
    <t>Nemzeti Közfoglalkoztatási Program keretében közfoglalkoztatásra</t>
  </si>
  <si>
    <t>Karcag Városi TV-vel együttműködési szerződés hirdetésre és támogatásra</t>
  </si>
  <si>
    <t>Karcagi Sportegyesület támogatás</t>
  </si>
  <si>
    <t>Finanszírozási kiadás</t>
  </si>
  <si>
    <t>Költségvetési szervek támogatása</t>
  </si>
  <si>
    <t>Egyéb működési kiadások</t>
  </si>
  <si>
    <t>Kiadás 
összesen</t>
  </si>
  <si>
    <t>Egyéb működési kiadás</t>
  </si>
  <si>
    <t>Támogatásértékű működési kiadás</t>
  </si>
  <si>
    <t>Egyéb felhalmozási kiadások</t>
  </si>
  <si>
    <t>Támogatáértékű felhalmozási kiadás</t>
  </si>
  <si>
    <t>Befektetési célú részesedések vásárlása</t>
  </si>
  <si>
    <t>Pénzforgalom nélküli kiadás (céltartalék működésre)</t>
  </si>
  <si>
    <t>Önkormányzat kiadása költségvetési szervek támogatása nélkül</t>
  </si>
  <si>
    <t xml:space="preserve">Önkormányzat irányítása alá tartozó költségvetési szerveknek részére támogatás </t>
  </si>
  <si>
    <t>Társadalom-, szociálpolitikai és egyéb juttatás</t>
  </si>
  <si>
    <t>Kiadás
összesen</t>
  </si>
  <si>
    <t>Költségvetési szervek megnevezése</t>
  </si>
  <si>
    <t>Déryné Kulturális,Turisztikai,Sport Központ és Könyvtár</t>
  </si>
  <si>
    <t>Önkormányzatot terhelő kifizetések</t>
  </si>
  <si>
    <t>Felhalmozási és tőke jellegű bevétel</t>
  </si>
  <si>
    <r>
      <t>1</t>
    </r>
    <r>
      <rPr>
        <b/>
        <u val="single"/>
        <sz val="10"/>
        <rFont val="Arial"/>
        <family val="2"/>
      </rPr>
      <t xml:space="preserve">.Városi Önkormányzat Városgondnokság és a hozzá tartozó intézmények: </t>
    </r>
  </si>
  <si>
    <t>Ingatlan értékesítések után fizetendő ÁFA</t>
  </si>
  <si>
    <t>Felhalmozási</t>
  </si>
  <si>
    <t>Karcagi Hírmondó</t>
  </si>
  <si>
    <t>Egészségügyi feladatok</t>
  </si>
  <si>
    <t>Oktatási feladatok</t>
  </si>
  <si>
    <t>Polgármesteri Hivatal</t>
  </si>
  <si>
    <t>Munkaadót terhelő járulékok és szociális hozzájárulási adó</t>
  </si>
  <si>
    <t>Működési bevétel</t>
  </si>
  <si>
    <t>Önkormányzati támogatás</t>
  </si>
  <si>
    <t>Ellátottak pénzbeli juttatásai</t>
  </si>
  <si>
    <t>Dologi és egyéb folyó kiadás</t>
  </si>
  <si>
    <t xml:space="preserve">Személyi juttatások </t>
  </si>
  <si>
    <t>Dologi és egyéb folyó kiadások</t>
  </si>
  <si>
    <t>Felújítási kiadások</t>
  </si>
  <si>
    <t xml:space="preserve">                Adatok: 1.000,-Ft-ban</t>
  </si>
  <si>
    <t>Földhaszon</t>
  </si>
  <si>
    <t>Mezőőri járulék</t>
  </si>
  <si>
    <t>Közterület-használati díj</t>
  </si>
  <si>
    <t>Ö s s z e s e n :</t>
  </si>
  <si>
    <t xml:space="preserve">                 </t>
  </si>
  <si>
    <t>Cím megnevezése</t>
  </si>
  <si>
    <t>Ö S S Z E S E N:</t>
  </si>
  <si>
    <t>Kiadás összesen</t>
  </si>
  <si>
    <t>Működési</t>
  </si>
  <si>
    <t>Városi díjak és kegyeleti költség</t>
  </si>
  <si>
    <t>Képviselői keret</t>
  </si>
  <si>
    <t>Tagdíjak, támogatások</t>
  </si>
  <si>
    <t>Adatok: 1.000,-Ft-ban</t>
  </si>
  <si>
    <t>Hitelek törlesztése, kötvény és hitelek kamatai</t>
  </si>
  <si>
    <t xml:space="preserve">   1. Belső finanszírozási művelet</t>
  </si>
  <si>
    <t>Mezőgazdaság és környezetvédelem</t>
  </si>
  <si>
    <t xml:space="preserve">    1.1 Helyi adók </t>
  </si>
  <si>
    <t xml:space="preserve">    1.1.2. Idegenforgalmi adó</t>
  </si>
  <si>
    <t xml:space="preserve">    1.2. Átengedett központi adók</t>
  </si>
  <si>
    <t>I. Közhatalmi bevétel összesen:</t>
  </si>
  <si>
    <r>
      <t xml:space="preserve">III. </t>
    </r>
    <r>
      <rPr>
        <b/>
        <u val="single"/>
        <sz val="9"/>
        <rFont val="Times New Roman"/>
        <family val="1"/>
      </rPr>
      <t>Támogatás</t>
    </r>
    <r>
      <rPr>
        <b/>
        <sz val="9"/>
        <rFont val="Times New Roman"/>
        <family val="1"/>
      </rPr>
      <t xml:space="preserve"> </t>
    </r>
  </si>
  <si>
    <t>II. Intézményi működési bevétel összesen</t>
  </si>
  <si>
    <t xml:space="preserve">III. Támogatás összesen: </t>
  </si>
  <si>
    <t>1. Működési célú támogatásértékű bevétel</t>
  </si>
  <si>
    <t>2. Felhalmozási célú támogatásértékű bevétel</t>
  </si>
  <si>
    <t>2. Felhalmozási célú átvett pénzeszköz az államháztartáson kívülről</t>
  </si>
  <si>
    <t>1. Működési célú átvett pénzeszköz az államháztartáson kívülről</t>
  </si>
  <si>
    <t>1. Előző évi működési célú maradvány átvétele</t>
  </si>
  <si>
    <t>2. Előző évi felhalmozási célú maradvány átvétele</t>
  </si>
  <si>
    <t>VII. Kölcsön összesen:
     (Kapott kölcsönökből és a nyújtott kölcsönök visszatérüléséből származik)</t>
  </si>
  <si>
    <r>
      <t xml:space="preserve">I. </t>
    </r>
    <r>
      <rPr>
        <b/>
        <u val="single"/>
        <sz val="9"/>
        <rFont val="Times New Roman"/>
        <family val="1"/>
      </rPr>
      <t xml:space="preserve">Közhatalmi bevétel </t>
    </r>
  </si>
  <si>
    <t>1. Kölcsön működésre</t>
  </si>
  <si>
    <t>2. Kölcsön felhalmozásra</t>
  </si>
  <si>
    <t>Kiemelt előirányzat megnevezése</t>
  </si>
  <si>
    <t>Működési és a felhalmozási célú támogatásértékű bevétel</t>
  </si>
  <si>
    <t>Működési és felhalmozási célú átvett pénzeszköz</t>
  </si>
  <si>
    <t>Kölcsön</t>
  </si>
  <si>
    <t xml:space="preserve">Polgármesteri Hivatal </t>
  </si>
  <si>
    <t>Költségvetési szerv megnevezése</t>
  </si>
  <si>
    <t xml:space="preserve">Városi Önkormányzat Városgondnoksága és a hozzá tartozó költségvetési szervek összesen: </t>
  </si>
  <si>
    <t>Költségvetési szervek összesen:</t>
  </si>
  <si>
    <t>Költségvetési szervenként 
bevétel összesen</t>
  </si>
  <si>
    <t>Költségvetési szervenként 
bevétel mindösszesen</t>
  </si>
  <si>
    <t>Előző évi pénzmaradvány és tartalék (pénzforgalom nélküli bevétel)</t>
  </si>
  <si>
    <t>M i n d ö s s z s e n:</t>
  </si>
  <si>
    <t>Ö s s z e s e n:</t>
  </si>
  <si>
    <t xml:space="preserve">Közvilágítás  </t>
  </si>
  <si>
    <t>Városi Önkormányzat Városgondnoksága</t>
  </si>
  <si>
    <t xml:space="preserve">M e g n e v e z é s </t>
  </si>
  <si>
    <t>Összesen</t>
  </si>
  <si>
    <t>K i a d á s b ó l</t>
  </si>
  <si>
    <t>Út-híd fenntartás</t>
  </si>
  <si>
    <t xml:space="preserve">                                 </t>
  </si>
  <si>
    <t>K I A D Á S B Ó L</t>
  </si>
  <si>
    <t xml:space="preserve">Kötbér, egyéb kártérítés, bánatpénz </t>
  </si>
  <si>
    <t>Polgárőrség támogatása</t>
  </si>
  <si>
    <t>Polgárvédelem</t>
  </si>
  <si>
    <t>Ifjúságpolitikai feladatok</t>
  </si>
  <si>
    <t>Közművelődési feladatok</t>
  </si>
  <si>
    <t>Megnevezés</t>
  </si>
  <si>
    <r>
      <t xml:space="preserve">IV. </t>
    </r>
    <r>
      <rPr>
        <b/>
        <u val="single"/>
        <sz val="9"/>
        <rFont val="Times New Roman"/>
        <family val="1"/>
      </rPr>
      <t>Felhalmozási és tőke jellegű bevétel</t>
    </r>
  </si>
  <si>
    <t xml:space="preserve">IV. Felhalmozási és tőke jellegű bevétel összesen: </t>
  </si>
  <si>
    <r>
      <t xml:space="preserve">V. </t>
    </r>
    <r>
      <rPr>
        <b/>
        <u val="single"/>
        <sz val="9"/>
        <rFont val="Times New Roman"/>
        <family val="1"/>
      </rPr>
      <t>Működési és a felhalmozási célú támogatásértékű bevétel</t>
    </r>
  </si>
  <si>
    <t xml:space="preserve">V. Működési és a felhalmozási célú támogatásértékű bevétel összesen: </t>
  </si>
  <si>
    <r>
      <t xml:space="preserve">VI. </t>
    </r>
    <r>
      <rPr>
        <b/>
        <u val="single"/>
        <sz val="9"/>
        <rFont val="Times New Roman"/>
        <family val="1"/>
      </rPr>
      <t>Működési és a felhalmozási célú átvett pénzeszköz</t>
    </r>
  </si>
  <si>
    <t xml:space="preserve">VI. Működési és a felhalmozási célú átvett pénzeszköz összesen: </t>
  </si>
  <si>
    <r>
      <t xml:space="preserve">VII. </t>
    </r>
    <r>
      <rPr>
        <b/>
        <u val="single"/>
        <sz val="9"/>
        <rFont val="Times New Roman"/>
        <family val="1"/>
      </rPr>
      <t>Előző év működési és felhalmozási célú maradvány átvétele</t>
    </r>
  </si>
  <si>
    <t>VII. Előző évi működési és felhalmozási célú maradvány átvétele összesen:</t>
  </si>
  <si>
    <t>VIII. Kölcsön összesen:
     (Kapott kölcsönökből és a nyújtott kölcsönök visszatérüléséből származik)</t>
  </si>
  <si>
    <t>VIII. Kölcsön összesen:</t>
  </si>
  <si>
    <r>
      <t xml:space="preserve">IX. </t>
    </r>
    <r>
      <rPr>
        <b/>
        <u val="single"/>
        <sz val="9"/>
        <rFont val="Times New Roman"/>
        <family val="1"/>
      </rPr>
      <t>Finanszírozási bevételek</t>
    </r>
  </si>
  <si>
    <t>IX. Finanszírozási bevételek összesen:</t>
  </si>
  <si>
    <t>Bevételek mindösszesen (I-IX.):</t>
  </si>
  <si>
    <t xml:space="preserve">Önkormányzati bevétel finanaszírozási bevétel nélkül összesen (I.-VIII.): </t>
  </si>
  <si>
    <t>Önkormányzat</t>
  </si>
  <si>
    <t>Észak-Alföldi Ivóvízminőség Javító Program  beruházáshoz saját forrás biztosítására</t>
  </si>
  <si>
    <t>Győrffy István Nagykun Múzeum</t>
  </si>
  <si>
    <t>II. Működési bevétel</t>
  </si>
  <si>
    <t>Karcag Városi Önkormányzat és Polgármesteri Hivatala</t>
  </si>
  <si>
    <t>Rágcsálóírtás</t>
  </si>
  <si>
    <t>Csatlakozás a "Parlagfűmentesítési Alaphoz"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</si>
  <si>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</si>
  <si>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</si>
  <si>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</si>
  <si>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</si>
  <si>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Nagykunsági Víz és Csatornamű Kft. részére a karcagi Városi Gyógyvizű Termálfürdő fejlesztésére az ÉAOP-2.1.1/A-2f-2009-0007 pályázatban nem finanszírozott, de a fejlesztéshez szorosan kapcsolódó beruházások és üzemeltetési támogatás </t>
  </si>
  <si>
    <t>Adatok 1000 Ft-ban</t>
  </si>
  <si>
    <t xml:space="preserve">Adatok 1.000.-Ft-ban </t>
  </si>
  <si>
    <t>Eredeti 
előirányzat</t>
  </si>
  <si>
    <t>Céltartalék</t>
  </si>
  <si>
    <t xml:space="preserve">   Működésre</t>
  </si>
  <si>
    <t>Általános tartalék</t>
  </si>
  <si>
    <t xml:space="preserve">Ö s s z e s e n : </t>
  </si>
  <si>
    <t>Rendszeres szociális segély a Szoc.tv.37 § (1) bek.a., pontja alapján egészségkárosodott személynek minősülők részére</t>
  </si>
  <si>
    <t>Rendszeres szociális segély a Szoc.tv.35 § (1) bek.b., pontja alapján folyósított foglalkoztatást helyettesítő támogatás</t>
  </si>
  <si>
    <t>Normatív ápolási díj a Szoc.tv. 41 § (1) bekezdése alapján (december havi)</t>
  </si>
  <si>
    <t>Fokozott ápolási díj a Szoc.tv. 43/A § (4) bekezdésben foglaltak alapján (december havi)</t>
  </si>
  <si>
    <t>Szakértői vélemény a Szoc.tv.43/A (4) bekezdés alapján (december havi)</t>
  </si>
  <si>
    <t>Időskorúak járadéka a Szoc.tv. 32/B § alapján (december havi)</t>
  </si>
  <si>
    <t>Normatív lakásfenntartási támogatás a Szoc.tv.38 § (2) bekezdése alapján</t>
  </si>
  <si>
    <t>340/2012.(XII.20..)"kt"sz.határozat alapján a Karcag Város helyi autóbusz-közlekedési közszolgáltatás 2013. évi támogatása</t>
  </si>
  <si>
    <t>Epítési és településfejlesztési feladatok</t>
  </si>
  <si>
    <t>Rendkívüli szociális támogatás a Szoc.tv. 45 § - 49 § alapján</t>
  </si>
  <si>
    <t>Rendkivüli gyermekvédelmi támogatás a Gyvt.tv. 21 § alapján</t>
  </si>
  <si>
    <t>Világitótest felállítása az Akácos utca végén</t>
  </si>
  <si>
    <t>Madarász Imre Egyesített Óvoda Kuthen utcai óvoda épületének felújítása, korszerűsítése (Saját forrás 5 %)</t>
  </si>
  <si>
    <t>335/2012.(XII.13.)"kt"sz. határozat a Karcag Városi Gyógyvízű Termálfürdő fejlesztésére irányuló,  ÉAOP-2.1.1/A-2f-2009-0007 azonosító számú pályázat megvalósításához várhatóan szükséges további tagi kölcsön biztosításáról</t>
  </si>
  <si>
    <t>Központi költségvetés részére visszafizetési kötelezettség  a 2011. évi létszámleépítés állami hozzájárulási (tőke) és kamat összeg az önrevizió alapján</t>
  </si>
  <si>
    <t>Lakossági szennyvíz bekötés</t>
  </si>
  <si>
    <t xml:space="preserve">    1.1.1.1. Állandó iparűzési adó</t>
  </si>
  <si>
    <t xml:space="preserve">    1.1.1.2. Ideiglenes iparűzési adó</t>
  </si>
  <si>
    <r>
      <t xml:space="preserve">I. </t>
    </r>
    <r>
      <rPr>
        <b/>
        <u val="single"/>
        <sz val="10"/>
        <rFont val="Times New Roman"/>
        <family val="1"/>
      </rPr>
      <t xml:space="preserve">Közhatalmi bevétel </t>
    </r>
  </si>
  <si>
    <t xml:space="preserve">1.   Önkormányzatok sajátos működési bevételei </t>
  </si>
  <si>
    <r>
      <t xml:space="preserve">III. </t>
    </r>
    <r>
      <rPr>
        <b/>
        <u val="single"/>
        <sz val="10"/>
        <rFont val="Times New Roman"/>
        <family val="1"/>
      </rPr>
      <t>Támogatás</t>
    </r>
    <r>
      <rPr>
        <b/>
        <sz val="10"/>
        <rFont val="Times New Roman"/>
        <family val="1"/>
      </rPr>
      <t xml:space="preserve"> </t>
    </r>
  </si>
  <si>
    <r>
      <t xml:space="preserve">IV. </t>
    </r>
    <r>
      <rPr>
        <b/>
        <u val="single"/>
        <sz val="10"/>
        <rFont val="Times New Roman"/>
        <family val="1"/>
      </rPr>
      <t>Felhalmozási és tőke jellegű bevétel</t>
    </r>
  </si>
  <si>
    <r>
      <t xml:space="preserve">V. </t>
    </r>
    <r>
      <rPr>
        <b/>
        <u val="single"/>
        <sz val="10"/>
        <rFont val="Times New Roman"/>
        <family val="1"/>
      </rPr>
      <t>Működési és a felhalmozási célú támogatásértékű bevétel</t>
    </r>
  </si>
  <si>
    <r>
      <t xml:space="preserve">VI. </t>
    </r>
    <r>
      <rPr>
        <b/>
        <u val="single"/>
        <sz val="10"/>
        <rFont val="Times New Roman"/>
        <family val="1"/>
      </rPr>
      <t>Működési és a felhalmozási célú átvett pénzeszköz</t>
    </r>
  </si>
  <si>
    <r>
      <t xml:space="preserve">VII. </t>
    </r>
    <r>
      <rPr>
        <b/>
        <u val="single"/>
        <sz val="10"/>
        <rFont val="Times New Roman"/>
        <family val="1"/>
      </rPr>
      <t>Előző év működési és felhalmozási célú maradvány átvétele</t>
    </r>
  </si>
  <si>
    <r>
      <t xml:space="preserve">IX. </t>
    </r>
    <r>
      <rPr>
        <b/>
        <u val="single"/>
        <sz val="10"/>
        <rFont val="Times New Roman"/>
        <family val="1"/>
      </rPr>
      <t>Finanszírozási bevételek</t>
    </r>
  </si>
  <si>
    <t xml:space="preserve">    1.1.1. Iparűzési adó</t>
  </si>
  <si>
    <t>Pályázati alp, tervezési és értékbecslés költségek</t>
  </si>
  <si>
    <t>Madarász Imre Egyesített Óvoda</t>
  </si>
  <si>
    <t>Jász-Nagykun-Szolnok Megyei Kádas György Óvoda, Általános Iskola Szakiskola, Egységes Gyógypedagógiai Módszertani Intézmény, Diákotthon és Gyermekotthon Tagintézmény (élelmezés várható kiadása)</t>
  </si>
  <si>
    <t>Hírmondó bevétele:
    ebből: "Kátai Program" bevétele  5 263 ezer Ft
               Hirdetés bevétele                606 ezer Ft</t>
  </si>
  <si>
    <t xml:space="preserve">    1.    Az Önkormányzat működésének általános támogatása összesen</t>
  </si>
  <si>
    <t xml:space="preserve">    2.    Az önkormányzat köznevelési és gyermekétkeztetési feladatainak 
           támogatása</t>
  </si>
  <si>
    <t xml:space="preserve">    3.    Az Önkormányzat szociális és gyermekjóléti feladatainak támogatása 
           összesen</t>
  </si>
  <si>
    <t xml:space="preserve">    4.    Könyvtár és közművelődési feladatok támogatása összesen</t>
  </si>
  <si>
    <t xml:space="preserve">    5.    Az Önkormányzat muzeális intézményi feladatainak támogatása</t>
  </si>
  <si>
    <t xml:space="preserve">        7.    Normatív kötött felhasználású támogatások</t>
  </si>
  <si>
    <t xml:space="preserve">       1.1. Önkormányzat 2012. évi pénzmaradványa és tartaléka</t>
  </si>
  <si>
    <t xml:space="preserve">                                    - felhalmozási célra                                                                                         </t>
  </si>
  <si>
    <t xml:space="preserve">             1.1.1. Egyéb feladattal kötött pénzmaradvány és 
                       tartalék</t>
  </si>
  <si>
    <t>Köznevelési intézmények működtetésére fizetendő hozzájárulás</t>
  </si>
  <si>
    <t>235/2012.(IX.27.)"kt"sz.határozat alapján az iskola egészségügyi feladatok ellátás
2012. évi támogatása (2012. évi pénzmaradványból)</t>
  </si>
  <si>
    <t>Karcagi Sportegyesület 2012. évi támogatása (2012. évi pénzmaradványból)</t>
  </si>
  <si>
    <t>2012. évben megrendelt közvilágítási  Kertész J. u. 2 sz. alatti kandeláber áthelyezése és légvezetékes közvilágitási lámpatestek felszerelése (2012. évi pénzmaradványból)</t>
  </si>
  <si>
    <t>Laktanya telekhatárán kerítés és bekötő út építés, valamint kerítés bontás szerződés alapján (2012. évi pénzmaradványból.)</t>
  </si>
  <si>
    <t>Városi Sportcsarnok leválasztása szerződés szerinti összeg II. részlete (2012. évi pénzmaradványból.)</t>
  </si>
  <si>
    <t>Liget Úti Sporttelep öltöző felújítására a 76/2012.(III.29.)"kt"sz. határozat alapján önerő és pályázati pénz (2012. évi pénzmaradványból.)</t>
  </si>
  <si>
    <t>Költségvetési szervek kiadása</t>
  </si>
  <si>
    <t>Kötelező feladat</t>
  </si>
  <si>
    <t>Önként vállalt feladat</t>
  </si>
  <si>
    <t>Költségvetési szervek kiadásai összesen</t>
  </si>
  <si>
    <t>Önkormányzat kiadása költségvetési szervek támogatása nélkül összesen:</t>
  </si>
  <si>
    <t>Madarász Imre Egyesített Óvoda összesen:</t>
  </si>
  <si>
    <t>Déryné Kulturális,Turisztikai,Sport Központ és Könyvtár összesen:</t>
  </si>
  <si>
    <t>Városi Önkormányzat Városgondnoksága összesen: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</si>
  <si>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</si>
  <si>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</si>
  <si>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</si>
  <si>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Polgármesteri Hivatal összesen: </t>
  </si>
  <si>
    <t>Költségvetési szervek kötelező feladatai összesen:</t>
  </si>
  <si>
    <t>Költségvetési szervek önként vállalt feladatai összesen:</t>
  </si>
  <si>
    <t>Egyéb feladatra</t>
  </si>
  <si>
    <t>Kötelező feladat összesen:</t>
  </si>
  <si>
    <t>Önként vállalt feladatok összesen:</t>
  </si>
  <si>
    <t xml:space="preserve"> </t>
  </si>
  <si>
    <t>Kötelező feladatok összesen:</t>
  </si>
  <si>
    <t>Hatósági, engedélyezési feladatok (Kötelező feladat)</t>
  </si>
  <si>
    <t>Városháza költségeinek továbbszámlázása (Kötelező feladat)</t>
  </si>
  <si>
    <t xml:space="preserve">Bérleti díj </t>
  </si>
  <si>
    <t>2/2</t>
  </si>
  <si>
    <t>Rendszeres szociális segély a Szoc.tv.37 § (1) bek.b., pontja alapján rá irányadó nyugdíj korhatárt öt éven belül betöltők részére</t>
  </si>
  <si>
    <t>Karácsonyi díszkivilágítás és Széchényi sgt. 45. sz. alatti lakások áram bekötése megállapodás szerint (2012. évi pénzmaradványból.)</t>
  </si>
  <si>
    <t>Eredeti előirányzat</t>
  </si>
  <si>
    <t>Módosított előirányzat</t>
  </si>
  <si>
    <t>Módosított 
előirányzat</t>
  </si>
  <si>
    <t>Módosított
előirányzat</t>
  </si>
  <si>
    <t>272/2012.(XI.15.)"kt."sz határozat alapján az "Alföld Szíve" Térségi Turisztikai Egyesület által benyújtandó "Helyi és térségi turisztikai desztinációs menedzsment szervezetek és turisztikai klaszterek létrehozása és fejlesztése" pályázathoz hozzájárulás</t>
  </si>
  <si>
    <t>Gazdakör részére 2012. évben megítélt támogatás (2012. évi pénzmaradványból)</t>
  </si>
  <si>
    <t xml:space="preserve">        1.2.1. Gépjárműadó (40%)                 </t>
  </si>
  <si>
    <t>Eredeti
előirányzat</t>
  </si>
  <si>
    <t>Eredeti
 előirányzat</t>
  </si>
  <si>
    <t>Módosított
 előirányzat</t>
  </si>
  <si>
    <t xml:space="preserve">                        Ebből: - működési célra (ebből :141 664 e Ft a
                                   2012.évi folyószámla igénybevétel)                                                                                        </t>
  </si>
  <si>
    <t xml:space="preserve">                        Ebből: - működési célra ( ebből: 141 664 e Ft 
                                    a 2012. évi folyószámla igénybevétel)                                                                              </t>
  </si>
  <si>
    <t>Folyószámlavezetés és adósságmegújító hitel közbeszerzési eljárás lebonyolítására (2012. évi pénzmaradvány terhére)</t>
  </si>
  <si>
    <t xml:space="preserve">Parlagfű mentesítési pályázat </t>
  </si>
  <si>
    <t>Karcagi Többcélú Kistérségi Társulás részére támogatás a karcagi székhellyel, telephellyel rendelkező intézmények működtetéséhez és normatíva átadása</t>
  </si>
  <si>
    <t>Személygépkocsi vásárlás (2012. évi pénzmaradványból)</t>
  </si>
  <si>
    <t>2007. évben kibocsátott svájci frank alapú kötvény átstrukturálás költségeire 
( 2012. évi pénzmaradvány terhére)</t>
  </si>
  <si>
    <t>Egyéb bevétel, továbbszámlázás</t>
  </si>
  <si>
    <t>Polgárvédelmi feladatokra</t>
  </si>
  <si>
    <t>GYIVI részére jogszabály szerint befolyt gyermekgondozási díj</t>
  </si>
  <si>
    <t>Óvodáztatási támogatás</t>
  </si>
  <si>
    <t>Városudvar melegedő üzemeltetése</t>
  </si>
  <si>
    <t xml:space="preserve">Helyi autóbusz-közlekedési közszolgáltatásra </t>
  </si>
  <si>
    <t>Közműfejlesztési támogatás lakosság részre</t>
  </si>
  <si>
    <t>A központi költségvetés részére visszafizetendő összeg</t>
  </si>
  <si>
    <t xml:space="preserve">Rekultivációra és eszköz beszerzésre </t>
  </si>
  <si>
    <t xml:space="preserve">Térinformatikai rendszerre </t>
  </si>
  <si>
    <t xml:space="preserve">Lakossági települési folyékony hulladék ártalmatlanítására </t>
  </si>
  <si>
    <t>Jogszabály szerint 2012. évben befolyt gyermekgondozási díj GYIVI részére</t>
  </si>
  <si>
    <t>A Közoktatási Intézmények a Klebelsberg Intézményfenntartó Központ részére
 történő átadásából adódó a Karcag Városi Önkormányzatot  megillető
 pénzügyi elszámolás</t>
  </si>
  <si>
    <t>Völgyeskert I-es kertkapu  útalapépítő közösség önkormányzati támogatása</t>
  </si>
  <si>
    <t>Járási Hivatal és Tankerület felállásával kapcsolatos kiadásokra</t>
  </si>
  <si>
    <t xml:space="preserve">Kuthen  úti tagóvoda bővítése miatti  az intézmény működés áthelyezésével </t>
  </si>
  <si>
    <t>Karcag Városi Cigány Nemzetiségi Önkormányzat támogatása (1 fő adminisztrátor 4 órás foglalkoztatásához 900 ezer Ft és a Kulturális rendezvényekhez 100 ezer Ft)</t>
  </si>
  <si>
    <t>235/2012.(IX.27.)"kt"sz.határozat alapján az iskola egészségügyi feladatok ellátására(4 017 fő) az OEP finanszírozás 70,-Ft/ellátott fő/hó összegre történő kiegészítésére</t>
  </si>
  <si>
    <t>Karácsonyi fénydekorációs eszközös beszerezésére benyújtandó pályázat</t>
  </si>
  <si>
    <t xml:space="preserve">A Széchenyi  sugárút 1-5. sz. Belső tér megvilágítás kiépítésére </t>
  </si>
  <si>
    <t>Szociális Szövetkezetbe való belépés</t>
  </si>
  <si>
    <t>Személygépkocsi bérleti díj</t>
  </si>
  <si>
    <t xml:space="preserve">,,Magyarország Legszebb Konyhakertje pályázat-konferencia sorozat” kiadásaira  </t>
  </si>
  <si>
    <t>103/2013.(V.15. „kt.” sz. a Nagykunság-Tisza-Tavi térségi előtanulmány 
finanszírozásáról szóló határozat alapján</t>
  </si>
  <si>
    <t xml:space="preserve">Karcag, Kisújszállási út 24. szám alatti TRV Vízművek Karcagi Üzemegységének bérleményét képező raktárépület tetőszerkezetének felújításáról </t>
  </si>
  <si>
    <t>6.    Központosított előirányzatok és egyéb támogatás</t>
  </si>
  <si>
    <t>Kálvin u. 9. szám alatti épület felújítási munkáira</t>
  </si>
  <si>
    <t>Önkormányzati épületek felújítása</t>
  </si>
  <si>
    <t>Teljesítés</t>
  </si>
  <si>
    <t>Telj.
%</t>
  </si>
  <si>
    <t xml:space="preserve">    1.3.3. Egyéb sajátos bevételek</t>
  </si>
  <si>
    <t xml:space="preserve">      2.1. Folyószámla hitel igénybevétel</t>
  </si>
  <si>
    <t xml:space="preserve">    1.3.3. Egyéb sajátos bevétel</t>
  </si>
  <si>
    <t xml:space="preserve">   2. Külső finanszírozási művelet</t>
  </si>
  <si>
    <t>Adatok 1000,-Ft-ban</t>
  </si>
  <si>
    <t>Működési kiadás</t>
  </si>
  <si>
    <t>Felhalmozási kiadás</t>
  </si>
  <si>
    <t>Támogatás értékű felhalmozási kiadás</t>
  </si>
  <si>
    <t>Karcag Városi Önkormányzat 2013. évi költségvetés bevételi főösszege 
kiemelt előirányzatonkénti alakulása az I. félévben</t>
  </si>
  <si>
    <t>Karcag Városi Önkormányzat 2013. évi költségvetés bevételi főösszegén belül 
az önkormányzat bevétele kiemelt előirányzatonkénti alakulása az I. félévben</t>
  </si>
  <si>
    <t>Karcag Városi Önkormányzat 2013. évi költségvetési bevételi főösszegén belül 
a költségvetési szervek bevételei kiemelt előirányzatonkénti alakulása az I. félévben</t>
  </si>
  <si>
    <t>2013. évi működési bevételei forrásonkénti alakulása az I. félévben</t>
  </si>
  <si>
    <t>Karcag Városi Önkormányzat 2013. évi költségvetési kiadás főösszegén belül a címenkénti kiadás, előirányzat-csoportokként és kiemelt előirányzatonkénti alakulása az I. félévben</t>
  </si>
  <si>
    <t>Karcag Városi Önkormányzat 2013. évi költségvetési kiadás főösszege előirányzat-csoportonként és kiemelt előirányzatonkénti alakulása az I. félévben</t>
  </si>
  <si>
    <t>Karcag Városi Önkormányzat Polgármesteri Hivatala 2013. évi kiadásai feladatonként,
 előirányzat-csoportokként és kiemelt előirányzatonkénti alakulása az I. félévben</t>
  </si>
  <si>
    <t xml:space="preserve">Karcag Városi Önkormányzat 2013. évi költségvetés kiadási főösszegén belül az önkormányzat kiadásai feladatonként, 
előirányzat csoportokként és kiemelt előirányzatonkénti alakulása az I. félévben </t>
  </si>
  <si>
    <r>
      <t>Karcag Városi Önkormányzat 2013. évi költségvetési főösszegén belül 
a tartalék összege feladatonkénti alakulása az I. félévben</t>
    </r>
    <r>
      <rPr>
        <i/>
        <sz val="12"/>
        <rFont val="Times New Roman"/>
        <family val="1"/>
      </rPr>
      <t xml:space="preserve">
</t>
    </r>
  </si>
  <si>
    <t>Továbbszámlázás</t>
  </si>
  <si>
    <t>Ingatlan vásárlás</t>
  </si>
  <si>
    <t>Közhatalmi és működési bevétel</t>
  </si>
  <si>
    <t>Önkormányzat önként vállalt kiadása költségvetési szervek támogatása nélkül</t>
  </si>
  <si>
    <t>Önkormányzat kötelező kiadása költségvetési szervek támogatása nélkül</t>
  </si>
  <si>
    <t>A 2013. szeptember 26-ai nyílt jegyzőkönyv 1. sz. melléklete</t>
  </si>
  <si>
    <t xml:space="preserve">1. sz. melléklet Karcag Városi Önkormányzat képviselő-testületének a  196/2013. (IX.26.) "kt" sz. határozatához </t>
  </si>
  <si>
    <t xml:space="preserve">1.1. sz. melléklet Karcag Városi Önkormányzat képviselő-testületének a  196/2013. (IX.26.) "kt" sz. határozatához </t>
  </si>
  <si>
    <t>1.2. sz. melléklet  Karcag Városi Önkormányzata képviselő-testületének a 196/2013. (IX.26.) "kt" sz. határozatához</t>
  </si>
  <si>
    <t xml:space="preserve">1.3. sz. melléklet Karcag Városi Önkormányzat képviselő-testületének a 196/2013. (IX.26.) "kt" sz. határozatához </t>
  </si>
  <si>
    <t>2.  sz. melléklet Karcag Várois Önkormányzat képviselő-testületének a  196/2013. (IX.26.)"kt" sz. határozatához</t>
  </si>
  <si>
    <t xml:space="preserve">2.1. sz. melléklet Karcag Városi Önkormányzat képviselő-testületének a  196/2013. (IX.26.) "kt" sz. határozatához </t>
  </si>
  <si>
    <t xml:space="preserve">2.1.1. sz. melléklet Karcag Városi Önkormányzat képviselő-testületének a 196/2013. (IX.26.) "kt" sz. határozatához </t>
  </si>
  <si>
    <t xml:space="preserve">2.2. sz. melléklet Karcag Városi Önkormányzat képviselő-testületének a  196/2013. (IX.26.) "kt" sz. határozatához </t>
  </si>
  <si>
    <t>2.3. sz. melléklet Karcag Városi Önkormányzat képviselő-testületének a 196/2013. (IX.26.)"kt" sz. határozatához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</si>
</sst>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  <numFmt numFmtId="170" formatCode="#,##0.0"/>
  </numFmts>
  <fonts count="7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9"/>
      <name val="Times New Roman"/>
      <family val="1"/>
    </font>
    <font>
      <sz val="9"/>
      <name val="Arial"/>
      <family val="2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17" fillId="0" borderId="12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167" fontId="0" fillId="0" borderId="0" xfId="0" applyNumberFormat="1" applyAlignment="1">
      <alignment/>
    </xf>
    <xf numFmtId="167" fontId="14" fillId="0" borderId="12" xfId="0" applyNumberFormat="1" applyFont="1" applyBorder="1" applyAlignment="1">
      <alignment horizontal="right" vertical="top" wrapText="1"/>
    </xf>
    <xf numFmtId="167" fontId="1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167" fontId="4" fillId="0" borderId="0" xfId="0" applyNumberFormat="1" applyFont="1" applyAlignment="1">
      <alignment horizontal="right"/>
    </xf>
    <xf numFmtId="0" fontId="7" fillId="0" borderId="18" xfId="0" applyFont="1" applyBorder="1" applyAlignment="1">
      <alignment vertical="top" wrapText="1"/>
    </xf>
    <xf numFmtId="167" fontId="14" fillId="0" borderId="12" xfId="0" applyNumberFormat="1" applyFont="1" applyBorder="1" applyAlignment="1">
      <alignment horizontal="right" vertical="center" wrapText="1" indent="1"/>
    </xf>
    <xf numFmtId="167" fontId="16" fillId="0" borderId="19" xfId="0" applyNumberFormat="1" applyFont="1" applyBorder="1" applyAlignment="1">
      <alignment horizontal="right" vertical="center" wrapText="1" indent="1"/>
    </xf>
    <xf numFmtId="167" fontId="16" fillId="0" borderId="12" xfId="0" applyNumberFormat="1" applyFont="1" applyBorder="1" applyAlignment="1">
      <alignment horizontal="right" vertical="center" wrapText="1" indent="1"/>
    </xf>
    <xf numFmtId="167" fontId="14" fillId="0" borderId="20" xfId="0" applyNumberFormat="1" applyFont="1" applyBorder="1" applyAlignment="1">
      <alignment horizontal="right" vertical="center" wrapText="1" indent="1"/>
    </xf>
    <xf numFmtId="167" fontId="14" fillId="0" borderId="16" xfId="0" applyNumberFormat="1" applyFont="1" applyBorder="1" applyAlignment="1">
      <alignment horizontal="right" vertical="center" wrapText="1" indent="1"/>
    </xf>
    <xf numFmtId="167" fontId="14" fillId="0" borderId="0" xfId="0" applyNumberFormat="1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 vertical="center" indent="1"/>
    </xf>
    <xf numFmtId="167" fontId="14" fillId="0" borderId="19" xfId="0" applyNumberFormat="1" applyFont="1" applyBorder="1" applyAlignment="1">
      <alignment horizontal="right" vertical="center" wrapText="1" indent="1"/>
    </xf>
    <xf numFmtId="167" fontId="16" fillId="0" borderId="20" xfId="0" applyNumberFormat="1" applyFont="1" applyBorder="1" applyAlignment="1">
      <alignment horizontal="right" vertical="center" wrapText="1" indent="1"/>
    </xf>
    <xf numFmtId="167" fontId="16" fillId="0" borderId="21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horizontal="right" vertical="center" indent="1"/>
    </xf>
    <xf numFmtId="167" fontId="16" fillId="0" borderId="22" xfId="0" applyNumberFormat="1" applyFont="1" applyBorder="1" applyAlignment="1">
      <alignment horizontal="right" vertical="center" wrapText="1" indent="1"/>
    </xf>
    <xf numFmtId="167" fontId="16" fillId="0" borderId="1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 indent="1"/>
    </xf>
    <xf numFmtId="0" fontId="2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left" vertical="center" wrapText="1" indent="1"/>
    </xf>
    <xf numFmtId="0" fontId="0" fillId="0" borderId="26" xfId="0" applyBorder="1" applyAlignment="1">
      <alignment/>
    </xf>
    <xf numFmtId="3" fontId="7" fillId="0" borderId="11" xfId="0" applyNumberFormat="1" applyFont="1" applyBorder="1" applyAlignment="1">
      <alignment horizontal="right" vertical="center" wrapText="1" indent="1"/>
    </xf>
    <xf numFmtId="0" fontId="20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4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3" fontId="4" fillId="0" borderId="0" xfId="0" applyNumberFormat="1" applyFont="1" applyAlignment="1">
      <alignment horizontal="right" vertical="center" wrapText="1" inden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right" vertical="top" wrapText="1"/>
    </xf>
    <xf numFmtId="167" fontId="4" fillId="0" borderId="0" xfId="0" applyNumberFormat="1" applyFont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167" fontId="4" fillId="0" borderId="19" xfId="0" applyNumberFormat="1" applyFont="1" applyBorder="1" applyAlignment="1">
      <alignment horizontal="right" vertical="center" wrapText="1" indent="1"/>
    </xf>
    <xf numFmtId="167" fontId="7" fillId="0" borderId="19" xfId="0" applyNumberFormat="1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167" fontId="7" fillId="0" borderId="12" xfId="0" applyNumberFormat="1" applyFont="1" applyBorder="1" applyAlignment="1">
      <alignment horizontal="right" vertical="center" wrapText="1" indent="1"/>
    </xf>
    <xf numFmtId="0" fontId="7" fillId="0" borderId="14" xfId="0" applyFont="1" applyBorder="1" applyAlignment="1">
      <alignment vertical="top" wrapText="1"/>
    </xf>
    <xf numFmtId="167" fontId="4" fillId="0" borderId="20" xfId="0" applyNumberFormat="1" applyFont="1" applyBorder="1" applyAlignment="1">
      <alignment horizontal="right" vertical="center" wrapText="1" indent="1"/>
    </xf>
    <xf numFmtId="167" fontId="4" fillId="0" borderId="16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indent="1"/>
    </xf>
    <xf numFmtId="167" fontId="7" fillId="0" borderId="18" xfId="0" applyNumberFormat="1" applyFont="1" applyBorder="1" applyAlignment="1">
      <alignment horizontal="right" vertical="center" wrapText="1" indent="1"/>
    </xf>
    <xf numFmtId="167" fontId="7" fillId="0" borderId="20" xfId="0" applyNumberFormat="1" applyFont="1" applyBorder="1" applyAlignment="1">
      <alignment horizontal="right" vertical="center" wrapText="1" indent="1"/>
    </xf>
    <xf numFmtId="167" fontId="7" fillId="0" borderId="22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1" fillId="0" borderId="26" xfId="0" applyNumberFormat="1" applyFont="1" applyBorder="1" applyAlignment="1">
      <alignment horizontal="right" vertical="center" wrapText="1" inden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right" vertical="center" wrapText="1" indent="1"/>
    </xf>
    <xf numFmtId="0" fontId="0" fillId="0" borderId="13" xfId="0" applyBorder="1" applyAlignment="1">
      <alignment/>
    </xf>
    <xf numFmtId="0" fontId="30" fillId="0" borderId="29" xfId="0" applyFont="1" applyBorder="1" applyAlignment="1">
      <alignment horizontal="left" vertical="center" wrapText="1"/>
    </xf>
    <xf numFmtId="0" fontId="30" fillId="0" borderId="13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3" fontId="7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/>
    </xf>
    <xf numFmtId="0" fontId="0" fillId="0" borderId="32" xfId="0" applyBorder="1" applyAlignment="1">
      <alignment horizontal="left" vertical="center"/>
    </xf>
    <xf numFmtId="3" fontId="2" fillId="0" borderId="31" xfId="0" applyNumberFormat="1" applyFont="1" applyBorder="1" applyAlignment="1">
      <alignment horizontal="right" vertical="center" indent="1"/>
    </xf>
    <xf numFmtId="0" fontId="0" fillId="0" borderId="33" xfId="0" applyFont="1" applyBorder="1" applyAlignment="1">
      <alignment horizontal="left" vertical="center" wrapText="1" indent="1"/>
    </xf>
    <xf numFmtId="3" fontId="16" fillId="0" borderId="11" xfId="0" applyNumberFormat="1" applyFont="1" applyBorder="1" applyAlignment="1">
      <alignment horizontal="right" vertical="center" wrapText="1" indent="1"/>
    </xf>
    <xf numFmtId="0" fontId="0" fillId="0" borderId="11" xfId="0" applyBorder="1" applyAlignment="1">
      <alignment/>
    </xf>
    <xf numFmtId="167" fontId="4" fillId="0" borderId="25" xfId="0" applyNumberFormat="1" applyFont="1" applyBorder="1" applyAlignment="1">
      <alignment horizontal="right" vertical="center" wrapText="1" indent="1"/>
    </xf>
    <xf numFmtId="167" fontId="2" fillId="0" borderId="34" xfId="0" applyNumberFormat="1" applyFont="1" applyBorder="1" applyAlignment="1">
      <alignment horizontal="center" vertical="center" wrapText="1"/>
    </xf>
    <xf numFmtId="167" fontId="2" fillId="0" borderId="35" xfId="0" applyNumberFormat="1" applyFont="1" applyBorder="1" applyAlignment="1">
      <alignment horizontal="center" vertical="center" wrapText="1"/>
    </xf>
    <xf numFmtId="167" fontId="2" fillId="0" borderId="36" xfId="0" applyNumberFormat="1" applyFont="1" applyBorder="1" applyAlignment="1">
      <alignment horizontal="center" vertical="center" wrapText="1"/>
    </xf>
    <xf numFmtId="167" fontId="2" fillId="0" borderId="37" xfId="0" applyNumberFormat="1" applyFont="1" applyBorder="1" applyAlignment="1">
      <alignment horizontal="center" vertical="center" wrapText="1"/>
    </xf>
    <xf numFmtId="167" fontId="2" fillId="0" borderId="38" xfId="0" applyNumberFormat="1" applyFont="1" applyBorder="1" applyAlignment="1">
      <alignment horizontal="center" vertical="center" wrapText="1"/>
    </xf>
    <xf numFmtId="167" fontId="2" fillId="0" borderId="39" xfId="0" applyNumberFormat="1" applyFont="1" applyBorder="1" applyAlignment="1">
      <alignment horizontal="center" vertical="center" wrapText="1"/>
    </xf>
    <xf numFmtId="167" fontId="2" fillId="0" borderId="40" xfId="0" applyNumberFormat="1" applyFont="1" applyBorder="1" applyAlignment="1">
      <alignment horizontal="center" vertical="center" wrapText="1"/>
    </xf>
    <xf numFmtId="167" fontId="1" fillId="0" borderId="39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 indent="1"/>
    </xf>
    <xf numFmtId="0" fontId="21" fillId="0" borderId="41" xfId="0" applyFont="1" applyBorder="1" applyAlignment="1">
      <alignment horizontal="left" vertical="center" wrapText="1" indent="1"/>
    </xf>
    <xf numFmtId="0" fontId="21" fillId="0" borderId="33" xfId="0" applyFont="1" applyBorder="1" applyAlignment="1">
      <alignment horizontal="left" vertical="center" wrapText="1" indent="1"/>
    </xf>
    <xf numFmtId="0" fontId="25" fillId="0" borderId="26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26" xfId="0" applyFont="1" applyBorder="1" applyAlignment="1">
      <alignment horizontal="left" vertical="center" wrapText="1" indent="1"/>
    </xf>
    <xf numFmtId="3" fontId="21" fillId="0" borderId="41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42" xfId="0" applyNumberFormat="1" applyFont="1" applyBorder="1" applyAlignment="1">
      <alignment vertical="center" wrapText="1"/>
    </xf>
    <xf numFmtId="3" fontId="25" fillId="0" borderId="26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3" fontId="21" fillId="0" borderId="26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4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 indent="1"/>
    </xf>
    <xf numFmtId="0" fontId="30" fillId="0" borderId="44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right" vertical="center" wrapText="1" inden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2" fillId="0" borderId="45" xfId="0" applyFont="1" applyBorder="1" applyAlignment="1">
      <alignment vertical="center" wrapText="1"/>
    </xf>
    <xf numFmtId="3" fontId="2" fillId="0" borderId="43" xfId="0" applyNumberFormat="1" applyFont="1" applyBorder="1" applyAlignment="1">
      <alignment horizontal="right" vertical="center" wrapText="1" indent="1"/>
    </xf>
    <xf numFmtId="0" fontId="2" fillId="0" borderId="46" xfId="0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 indent="1"/>
    </xf>
    <xf numFmtId="0" fontId="2" fillId="0" borderId="4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6" xfId="0" applyNumberFormat="1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3" fontId="1" fillId="0" borderId="46" xfId="0" applyNumberFormat="1" applyFont="1" applyBorder="1" applyAlignment="1">
      <alignment horizontal="left" vertical="center"/>
    </xf>
    <xf numFmtId="3" fontId="31" fillId="0" borderId="4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/>
    </xf>
    <xf numFmtId="3" fontId="2" fillId="0" borderId="24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 indent="1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justify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35" fillId="0" borderId="26" xfId="0" applyNumberFormat="1" applyFont="1" applyBorder="1" applyAlignment="1">
      <alignment horizontal="right" vertical="center"/>
    </xf>
    <xf numFmtId="167" fontId="16" fillId="0" borderId="14" xfId="0" applyNumberFormat="1" applyFont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20" fillId="0" borderId="49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horizontal="right" vertical="top" wrapText="1"/>
    </xf>
    <xf numFmtId="167" fontId="16" fillId="0" borderId="5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7" fillId="0" borderId="29" xfId="0" applyNumberFormat="1" applyFont="1" applyBorder="1" applyAlignment="1">
      <alignment horizontal="right" vertical="center" wrapText="1" indent="1"/>
    </xf>
    <xf numFmtId="3" fontId="14" fillId="0" borderId="11" xfId="0" applyNumberFormat="1" applyFont="1" applyBorder="1" applyAlignment="1">
      <alignment horizontal="right" vertical="center" indent="1"/>
    </xf>
    <xf numFmtId="3" fontId="14" fillId="0" borderId="51" xfId="0" applyNumberFormat="1" applyFont="1" applyBorder="1" applyAlignment="1">
      <alignment horizontal="right" vertical="center" indent="1"/>
    </xf>
    <xf numFmtId="3" fontId="7" fillId="0" borderId="52" xfId="0" applyNumberFormat="1" applyFont="1" applyBorder="1" applyAlignment="1">
      <alignment horizontal="right" vertical="center" wrapText="1" indent="1"/>
    </xf>
    <xf numFmtId="3" fontId="4" fillId="0" borderId="51" xfId="0" applyNumberFormat="1" applyFont="1" applyBorder="1" applyAlignment="1">
      <alignment horizontal="right" vertical="center" indent="1"/>
    </xf>
    <xf numFmtId="3" fontId="7" fillId="0" borderId="51" xfId="0" applyNumberFormat="1" applyFont="1" applyBorder="1" applyAlignment="1">
      <alignment horizontal="right" vertical="center" wrapText="1" indent="1"/>
    </xf>
    <xf numFmtId="3" fontId="4" fillId="0" borderId="29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4" fillId="0" borderId="51" xfId="0" applyNumberFormat="1" applyFont="1" applyBorder="1" applyAlignment="1">
      <alignment horizontal="right" vertical="center" wrapText="1" indent="1"/>
    </xf>
    <xf numFmtId="3" fontId="14" fillId="0" borderId="51" xfId="0" applyNumberFormat="1" applyFont="1" applyBorder="1" applyAlignment="1">
      <alignment horizontal="right" vertical="center" wrapText="1" indent="1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right" vertical="center" wrapText="1" indent="1"/>
    </xf>
    <xf numFmtId="170" fontId="4" fillId="0" borderId="55" xfId="0" applyNumberFormat="1" applyFont="1" applyBorder="1" applyAlignment="1">
      <alignment/>
    </xf>
    <xf numFmtId="170" fontId="4" fillId="0" borderId="56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right" vertical="center" wrapText="1" indent="1"/>
    </xf>
    <xf numFmtId="167" fontId="16" fillId="0" borderId="16" xfId="0" applyNumberFormat="1" applyFont="1" applyBorder="1" applyAlignment="1">
      <alignment horizontal="right" vertical="center" wrapText="1" indent="1"/>
    </xf>
    <xf numFmtId="167" fontId="14" fillId="0" borderId="57" xfId="0" applyNumberFormat="1" applyFont="1" applyBorder="1" applyAlignment="1">
      <alignment horizontal="right" vertical="center" wrapText="1" indent="1"/>
    </xf>
    <xf numFmtId="167" fontId="14" fillId="0" borderId="25" xfId="0" applyNumberFormat="1" applyFont="1" applyBorder="1" applyAlignment="1">
      <alignment horizontal="right" vertical="center" wrapText="1" indent="1"/>
    </xf>
    <xf numFmtId="3" fontId="14" fillId="0" borderId="25" xfId="0" applyNumberFormat="1" applyFont="1" applyBorder="1" applyAlignment="1">
      <alignment horizontal="right" vertical="center" indent="1"/>
    </xf>
    <xf numFmtId="167" fontId="16" fillId="0" borderId="58" xfId="0" applyNumberFormat="1" applyFont="1" applyBorder="1" applyAlignment="1">
      <alignment horizontal="right" vertical="center" wrapText="1" indent="1"/>
    </xf>
    <xf numFmtId="167" fontId="14" fillId="0" borderId="22" xfId="0" applyNumberFormat="1" applyFont="1" applyBorder="1" applyAlignment="1">
      <alignment horizontal="right" vertical="center" wrapText="1" indent="1"/>
    </xf>
    <xf numFmtId="167" fontId="14" fillId="0" borderId="54" xfId="0" applyNumberFormat="1" applyFont="1" applyBorder="1" applyAlignment="1">
      <alignment horizontal="right" vertical="center" wrapText="1" indent="1"/>
    </xf>
    <xf numFmtId="0" fontId="16" fillId="0" borderId="52" xfId="0" applyFont="1" applyBorder="1" applyAlignment="1">
      <alignment horizontal="center" wrapText="1"/>
    </xf>
    <xf numFmtId="3" fontId="7" fillId="0" borderId="52" xfId="0" applyNumberFormat="1" applyFont="1" applyBorder="1" applyAlignment="1">
      <alignment horizontal="right" vertical="center" indent="1"/>
    </xf>
    <xf numFmtId="3" fontId="16" fillId="0" borderId="29" xfId="0" applyNumberFormat="1" applyFont="1" applyBorder="1" applyAlignment="1">
      <alignment horizontal="right" vertical="center" wrapText="1" indent="1"/>
    </xf>
    <xf numFmtId="3" fontId="16" fillId="0" borderId="52" xfId="0" applyNumberFormat="1" applyFont="1" applyBorder="1" applyAlignment="1">
      <alignment horizontal="right" vertical="center" wrapText="1" indent="1"/>
    </xf>
    <xf numFmtId="3" fontId="16" fillId="0" borderId="51" xfId="0" applyNumberFormat="1" applyFont="1" applyBorder="1" applyAlignment="1">
      <alignment horizontal="right" vertical="center" wrapText="1" indent="1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170" fontId="4" fillId="0" borderId="55" xfId="0" applyNumberFormat="1" applyFont="1" applyBorder="1" applyAlignment="1">
      <alignment horizontal="right" vertical="center" indent="1"/>
    </xf>
    <xf numFmtId="170" fontId="4" fillId="0" borderId="56" xfId="0" applyNumberFormat="1" applyFont="1" applyBorder="1" applyAlignment="1">
      <alignment horizontal="right" vertical="center" indent="1"/>
    </xf>
    <xf numFmtId="167" fontId="28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167" fontId="0" fillId="0" borderId="13" xfId="0" applyNumberFormat="1" applyBorder="1" applyAlignment="1">
      <alignment/>
    </xf>
    <xf numFmtId="167" fontId="0" fillId="0" borderId="33" xfId="0" applyNumberFormat="1" applyBorder="1" applyAlignment="1">
      <alignment/>
    </xf>
    <xf numFmtId="3" fontId="25" fillId="0" borderId="13" xfId="0" applyNumberFormat="1" applyFont="1" applyBorder="1" applyAlignment="1">
      <alignment vertical="center"/>
    </xf>
    <xf numFmtId="167" fontId="1" fillId="0" borderId="26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right" vertical="center" wrapText="1" indent="1"/>
    </xf>
    <xf numFmtId="3" fontId="2" fillId="0" borderId="29" xfId="0" applyNumberFormat="1" applyFont="1" applyBorder="1" applyAlignment="1">
      <alignment horizontal="right" vertical="center" wrapText="1" indent="1"/>
    </xf>
    <xf numFmtId="0" fontId="20" fillId="0" borderId="50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20" fillId="0" borderId="4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6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4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43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7" fillId="0" borderId="26" xfId="0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 indent="1"/>
    </xf>
    <xf numFmtId="0" fontId="29" fillId="0" borderId="1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vertical="center" wrapText="1"/>
    </xf>
    <xf numFmtId="3" fontId="7" fillId="0" borderId="43" xfId="0" applyNumberFormat="1" applyFont="1" applyBorder="1" applyAlignment="1">
      <alignment horizontal="right" vertical="center" wrapText="1" indent="1"/>
    </xf>
    <xf numFmtId="0" fontId="7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4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 indent="1"/>
    </xf>
    <xf numFmtId="0" fontId="19" fillId="0" borderId="26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 indent="1"/>
    </xf>
    <xf numFmtId="0" fontId="0" fillId="0" borderId="38" xfId="0" applyBorder="1" applyAlignment="1">
      <alignment/>
    </xf>
    <xf numFmtId="0" fontId="22" fillId="0" borderId="39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61" xfId="0" applyBorder="1" applyAlignment="1">
      <alignment/>
    </xf>
    <xf numFmtId="0" fontId="22" fillId="0" borderId="62" xfId="0" applyFont="1" applyBorder="1" applyAlignment="1">
      <alignment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 horizontal="left"/>
    </xf>
    <xf numFmtId="167" fontId="1" fillId="0" borderId="66" xfId="0" applyNumberFormat="1" applyFont="1" applyBorder="1" applyAlignment="1">
      <alignment vertical="center" wrapText="1"/>
    </xf>
    <xf numFmtId="167" fontId="1" fillId="0" borderId="67" xfId="0" applyNumberFormat="1" applyFont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9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170" fontId="2" fillId="0" borderId="24" xfId="0" applyNumberFormat="1" applyFont="1" applyBorder="1" applyAlignment="1">
      <alignment horizontal="center" vertical="center" wrapText="1"/>
    </xf>
    <xf numFmtId="170" fontId="2" fillId="0" borderId="43" xfId="0" applyNumberFormat="1" applyFont="1" applyBorder="1" applyAlignment="1">
      <alignment vertical="center" wrapText="1"/>
    </xf>
    <xf numFmtId="170" fontId="2" fillId="0" borderId="47" xfId="0" applyNumberFormat="1" applyFont="1" applyBorder="1" applyAlignment="1">
      <alignment vertical="center" wrapText="1"/>
    </xf>
    <xf numFmtId="170" fontId="1" fillId="0" borderId="47" xfId="0" applyNumberFormat="1" applyFont="1" applyBorder="1" applyAlignment="1">
      <alignment vertical="center" wrapText="1"/>
    </xf>
    <xf numFmtId="170" fontId="2" fillId="0" borderId="13" xfId="0" applyNumberFormat="1" applyFont="1" applyBorder="1" applyAlignment="1">
      <alignment vertical="center" wrapText="1"/>
    </xf>
    <xf numFmtId="170" fontId="1" fillId="0" borderId="26" xfId="0" applyNumberFormat="1" applyFont="1" applyBorder="1" applyAlignment="1">
      <alignment vertical="center" wrapText="1"/>
    </xf>
    <xf numFmtId="170" fontId="1" fillId="0" borderId="43" xfId="0" applyNumberFormat="1" applyFont="1" applyBorder="1" applyAlignment="1">
      <alignment vertical="center" wrapText="1"/>
    </xf>
    <xf numFmtId="170" fontId="2" fillId="0" borderId="26" xfId="0" applyNumberFormat="1" applyFont="1" applyBorder="1" applyAlignment="1">
      <alignment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24" xfId="0" applyNumberFormat="1" applyFont="1" applyBorder="1" applyAlignment="1">
      <alignment vertical="center" wrapText="1"/>
    </xf>
    <xf numFmtId="170" fontId="2" fillId="0" borderId="26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170" fontId="2" fillId="0" borderId="47" xfId="0" applyNumberFormat="1" applyFont="1" applyBorder="1" applyAlignment="1">
      <alignment horizontal="right" vertical="center" wrapText="1"/>
    </xf>
    <xf numFmtId="170" fontId="1" fillId="0" borderId="47" xfId="0" applyNumberFormat="1" applyFont="1" applyBorder="1" applyAlignment="1">
      <alignment horizontal="right" vertical="center" wrapText="1"/>
    </xf>
    <xf numFmtId="170" fontId="1" fillId="0" borderId="26" xfId="0" applyNumberFormat="1" applyFont="1" applyBorder="1" applyAlignment="1">
      <alignment horizontal="right" vertical="center" wrapText="1"/>
    </xf>
    <xf numFmtId="170" fontId="1" fillId="0" borderId="26" xfId="0" applyNumberFormat="1" applyFont="1" applyBorder="1" applyAlignment="1">
      <alignment horizontal="right" vertical="center"/>
    </xf>
    <xf numFmtId="170" fontId="4" fillId="0" borderId="43" xfId="0" applyNumberFormat="1" applyFont="1" applyBorder="1" applyAlignment="1">
      <alignment horizontal="right" vertical="center" wrapText="1" indent="1"/>
    </xf>
    <xf numFmtId="170" fontId="4" fillId="0" borderId="12" xfId="0" applyNumberFormat="1" applyFont="1" applyBorder="1" applyAlignment="1">
      <alignment horizontal="right" vertical="center" wrapText="1" indent="1"/>
    </xf>
    <xf numFmtId="170" fontId="4" fillId="0" borderId="10" xfId="0" applyNumberFormat="1" applyFont="1" applyBorder="1" applyAlignment="1">
      <alignment horizontal="right" vertical="center" wrapText="1" indent="1"/>
    </xf>
    <xf numFmtId="170" fontId="7" fillId="0" borderId="43" xfId="0" applyNumberFormat="1" applyFont="1" applyBorder="1" applyAlignment="1">
      <alignment horizontal="right" vertical="center" wrapText="1" indent="1"/>
    </xf>
    <xf numFmtId="170" fontId="7" fillId="0" borderId="56" xfId="0" applyNumberFormat="1" applyFont="1" applyBorder="1" applyAlignment="1">
      <alignment horizontal="right" vertical="center" indent="1"/>
    </xf>
    <xf numFmtId="170" fontId="1" fillId="0" borderId="26" xfId="0" applyNumberFormat="1" applyFont="1" applyBorder="1" applyAlignment="1">
      <alignment horizontal="right" vertical="center" wrapText="1" indent="1"/>
    </xf>
    <xf numFmtId="170" fontId="1" fillId="0" borderId="26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3" fontId="2" fillId="0" borderId="13" xfId="0" applyNumberFormat="1" applyFont="1" applyBorder="1" applyAlignment="1">
      <alignment horizontal="right" vertical="center" indent="1"/>
    </xf>
    <xf numFmtId="170" fontId="2" fillId="0" borderId="13" xfId="0" applyNumberFormat="1" applyFont="1" applyBorder="1" applyAlignment="1">
      <alignment horizontal="right" vertical="center" indent="1"/>
    </xf>
    <xf numFmtId="170" fontId="2" fillId="0" borderId="11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170" fontId="2" fillId="0" borderId="10" xfId="0" applyNumberFormat="1" applyFont="1" applyBorder="1" applyAlignment="1">
      <alignment horizontal="right" vertical="center" indent="1"/>
    </xf>
    <xf numFmtId="170" fontId="21" fillId="0" borderId="11" xfId="0" applyNumberFormat="1" applyFont="1" applyBorder="1" applyAlignment="1">
      <alignment vertical="center" wrapText="1"/>
    </xf>
    <xf numFmtId="170" fontId="21" fillId="0" borderId="33" xfId="0" applyNumberFormat="1" applyFont="1" applyBorder="1" applyAlignment="1">
      <alignment vertical="center" wrapText="1"/>
    </xf>
    <xf numFmtId="170" fontId="25" fillId="0" borderId="11" xfId="0" applyNumberFormat="1" applyFont="1" applyBorder="1" applyAlignment="1">
      <alignment vertical="center" wrapText="1"/>
    </xf>
    <xf numFmtId="170" fontId="21" fillId="0" borderId="41" xfId="0" applyNumberFormat="1" applyFont="1" applyBorder="1" applyAlignment="1">
      <alignment vertical="center" wrapText="1"/>
    </xf>
    <xf numFmtId="170" fontId="21" fillId="0" borderId="13" xfId="0" applyNumberFormat="1" applyFont="1" applyBorder="1" applyAlignment="1">
      <alignment vertical="center" wrapText="1"/>
    </xf>
    <xf numFmtId="170" fontId="21" fillId="0" borderId="26" xfId="0" applyNumberFormat="1" applyFont="1" applyBorder="1" applyAlignment="1">
      <alignment vertical="center" wrapText="1"/>
    </xf>
    <xf numFmtId="170" fontId="25" fillId="0" borderId="26" xfId="0" applyNumberFormat="1" applyFont="1" applyBorder="1" applyAlignment="1">
      <alignment vertical="center" wrapText="1"/>
    </xf>
    <xf numFmtId="170" fontId="25" fillId="0" borderId="41" xfId="0" applyNumberFormat="1" applyFont="1" applyBorder="1" applyAlignment="1">
      <alignment vertical="center" wrapText="1"/>
    </xf>
    <xf numFmtId="170" fontId="7" fillId="0" borderId="26" xfId="0" applyNumberFormat="1" applyFont="1" applyBorder="1" applyAlignment="1">
      <alignment horizontal="right" vertical="center" wrapText="1" indent="1"/>
    </xf>
    <xf numFmtId="3" fontId="7" fillId="0" borderId="52" xfId="0" applyNumberFormat="1" applyFont="1" applyBorder="1" applyAlignment="1" applyProtection="1">
      <alignment horizontal="right" vertical="center" wrapText="1" indent="1"/>
      <protection/>
    </xf>
    <xf numFmtId="170" fontId="7" fillId="0" borderId="56" xfId="0" applyNumberFormat="1" applyFont="1" applyBorder="1" applyAlignment="1">
      <alignment/>
    </xf>
    <xf numFmtId="170" fontId="1" fillId="0" borderId="50" xfId="0" applyNumberFormat="1" applyFont="1" applyBorder="1" applyAlignment="1">
      <alignment vertical="center" wrapText="1"/>
    </xf>
    <xf numFmtId="170" fontId="1" fillId="0" borderId="19" xfId="0" applyNumberFormat="1" applyFont="1" applyBorder="1" applyAlignment="1">
      <alignment vertical="center" wrapText="1"/>
    </xf>
    <xf numFmtId="170" fontId="4" fillId="0" borderId="11" xfId="0" applyNumberFormat="1" applyFont="1" applyBorder="1" applyAlignment="1">
      <alignment vertical="center" wrapText="1"/>
    </xf>
    <xf numFmtId="170" fontId="4" fillId="0" borderId="10" xfId="0" applyNumberFormat="1" applyFont="1" applyBorder="1" applyAlignment="1">
      <alignment vertical="center" wrapText="1"/>
    </xf>
    <xf numFmtId="170" fontId="4" fillId="0" borderId="41" xfId="0" applyNumberFormat="1" applyFont="1" applyBorder="1" applyAlignment="1">
      <alignment vertical="center" wrapText="1"/>
    </xf>
    <xf numFmtId="170" fontId="7" fillId="0" borderId="11" xfId="0" applyNumberFormat="1" applyFont="1" applyBorder="1" applyAlignment="1">
      <alignment vertical="center" wrapText="1"/>
    </xf>
    <xf numFmtId="170" fontId="7" fillId="0" borderId="26" xfId="0" applyNumberFormat="1" applyFont="1" applyBorder="1" applyAlignment="1">
      <alignment vertical="center" wrapText="1"/>
    </xf>
    <xf numFmtId="170" fontId="4" fillId="0" borderId="33" xfId="0" applyNumberFormat="1" applyFont="1" applyBorder="1" applyAlignment="1">
      <alignment vertical="center" wrapText="1"/>
    </xf>
    <xf numFmtId="170" fontId="7" fillId="0" borderId="26" xfId="0" applyNumberFormat="1" applyFont="1" applyBorder="1" applyAlignment="1">
      <alignment vertical="center"/>
    </xf>
    <xf numFmtId="170" fontId="4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170" fontId="2" fillId="0" borderId="10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69" xfId="0" applyFont="1" applyBorder="1" applyAlignment="1">
      <alignment/>
    </xf>
    <xf numFmtId="170" fontId="2" fillId="0" borderId="72" xfId="0" applyNumberFormat="1" applyFont="1" applyBorder="1" applyAlignment="1">
      <alignment horizontal="right" vertical="center"/>
    </xf>
    <xf numFmtId="170" fontId="1" fillId="0" borderId="7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170" fontId="1" fillId="0" borderId="53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left" vertical="center" wrapText="1"/>
    </xf>
    <xf numFmtId="3" fontId="2" fillId="0" borderId="68" xfId="0" applyNumberFormat="1" applyFont="1" applyBorder="1" applyAlignment="1">
      <alignment horizontal="right" vertical="center" wrapText="1" indent="1"/>
    </xf>
    <xf numFmtId="0" fontId="2" fillId="0" borderId="75" xfId="0" applyFont="1" applyBorder="1" applyAlignment="1">
      <alignment horizontal="left" vertical="center" wrapText="1"/>
    </xf>
    <xf numFmtId="3" fontId="2" fillId="0" borderId="76" xfId="0" applyNumberFormat="1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3" fontId="1" fillId="0" borderId="76" xfId="0" applyNumberFormat="1" applyFont="1" applyBorder="1" applyAlignment="1">
      <alignment vertical="center" wrapText="1"/>
    </xf>
    <xf numFmtId="0" fontId="30" fillId="0" borderId="77" xfId="0" applyFont="1" applyBorder="1" applyAlignment="1">
      <alignment vertical="top" wrapText="1"/>
    </xf>
    <xf numFmtId="3" fontId="2" fillId="0" borderId="78" xfId="0" applyNumberFormat="1" applyFont="1" applyBorder="1" applyAlignment="1">
      <alignment vertical="center"/>
    </xf>
    <xf numFmtId="0" fontId="2" fillId="0" borderId="75" xfId="0" applyFont="1" applyBorder="1" applyAlignment="1">
      <alignment vertical="top" wrapText="1"/>
    </xf>
    <xf numFmtId="3" fontId="2" fillId="0" borderId="79" xfId="0" applyNumberFormat="1" applyFont="1" applyBorder="1" applyAlignment="1">
      <alignment vertical="center"/>
    </xf>
    <xf numFmtId="0" fontId="1" fillId="0" borderId="75" xfId="0" applyFont="1" applyBorder="1" applyAlignment="1">
      <alignment vertical="top" wrapText="1"/>
    </xf>
    <xf numFmtId="170" fontId="1" fillId="0" borderId="49" xfId="0" applyNumberFormat="1" applyFont="1" applyBorder="1" applyAlignment="1">
      <alignment vertical="center" wrapText="1"/>
    </xf>
    <xf numFmtId="3" fontId="1" fillId="0" borderId="73" xfId="0" applyNumberFormat="1" applyFont="1" applyBorder="1" applyAlignment="1">
      <alignment vertical="center" wrapText="1"/>
    </xf>
    <xf numFmtId="170" fontId="4" fillId="0" borderId="55" xfId="0" applyNumberFormat="1" applyFont="1" applyBorder="1" applyAlignment="1">
      <alignment horizontal="right" vertical="center"/>
    </xf>
    <xf numFmtId="170" fontId="21" fillId="0" borderId="13" xfId="0" applyNumberFormat="1" applyFont="1" applyBorder="1" applyAlignment="1">
      <alignment vertical="center"/>
    </xf>
    <xf numFmtId="170" fontId="25" fillId="0" borderId="26" xfId="0" applyNumberFormat="1" applyFont="1" applyBorder="1" applyAlignment="1">
      <alignment vertical="center"/>
    </xf>
    <xf numFmtId="167" fontId="0" fillId="0" borderId="24" xfId="0" applyNumberFormat="1" applyBorder="1" applyAlignment="1">
      <alignment horizontal="right" vertical="center"/>
    </xf>
    <xf numFmtId="170" fontId="0" fillId="0" borderId="12" xfId="0" applyNumberFormat="1" applyBorder="1" applyAlignment="1">
      <alignment horizontal="right" vertical="center"/>
    </xf>
    <xf numFmtId="170" fontId="0" fillId="0" borderId="59" xfId="0" applyNumberFormat="1" applyBorder="1" applyAlignment="1">
      <alignment horizontal="right" vertical="center"/>
    </xf>
    <xf numFmtId="170" fontId="22" fillId="0" borderId="47" xfId="0" applyNumberFormat="1" applyFont="1" applyBorder="1" applyAlignment="1">
      <alignment horizontal="right" vertical="center"/>
    </xf>
    <xf numFmtId="170" fontId="0" fillId="0" borderId="24" xfId="0" applyNumberFormat="1" applyBorder="1" applyAlignment="1">
      <alignment horizontal="right" vertical="center"/>
    </xf>
    <xf numFmtId="170" fontId="22" fillId="0" borderId="24" xfId="0" applyNumberFormat="1" applyFont="1" applyBorder="1" applyAlignment="1">
      <alignment horizontal="right" vertical="center"/>
    </xf>
    <xf numFmtId="170" fontId="0" fillId="0" borderId="11" xfId="0" applyNumberFormat="1" applyBorder="1" applyAlignment="1">
      <alignment horizontal="right" vertical="center"/>
    </xf>
    <xf numFmtId="170" fontId="0" fillId="0" borderId="33" xfId="0" applyNumberFormat="1" applyBorder="1" applyAlignment="1">
      <alignment horizontal="right" vertical="center"/>
    </xf>
    <xf numFmtId="0" fontId="36" fillId="0" borderId="0" xfId="0" applyFont="1" applyAlignment="1">
      <alignment/>
    </xf>
    <xf numFmtId="0" fontId="4" fillId="0" borderId="27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10" fillId="0" borderId="0" xfId="56" applyFont="1" applyAlignment="1">
      <alignment horizontal="center"/>
      <protection/>
    </xf>
    <xf numFmtId="0" fontId="0" fillId="0" borderId="0" xfId="56" applyAlignment="1">
      <alignment/>
      <protection/>
    </xf>
    <xf numFmtId="0" fontId="13" fillId="0" borderId="0" xfId="0" applyFont="1" applyAlignment="1">
      <alignment horizontal="center" wrapText="1"/>
    </xf>
    <xf numFmtId="167" fontId="16" fillId="0" borderId="15" xfId="0" applyNumberFormat="1" applyFont="1" applyBorder="1" applyAlignment="1">
      <alignment horizontal="center" vertical="center" wrapText="1"/>
    </xf>
    <xf numFmtId="167" fontId="1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4" fillId="0" borderId="27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4" fillId="0" borderId="27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6" fillId="0" borderId="7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28" xfId="0" applyFont="1" applyBorder="1" applyAlignment="1">
      <alignment horizontal="left" vertical="center" indent="1"/>
    </xf>
    <xf numFmtId="167" fontId="16" fillId="0" borderId="14" xfId="0" applyNumberFormat="1" applyFont="1" applyBorder="1" applyAlignment="1">
      <alignment horizontal="center" vertical="center" wrapText="1"/>
    </xf>
    <xf numFmtId="167" fontId="16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67" fontId="25" fillId="0" borderId="11" xfId="0" applyNumberFormat="1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7" fontId="2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18" fillId="0" borderId="0" xfId="56" applyFont="1" applyAlignment="1">
      <alignment horizontal="left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7" fontId="25" fillId="0" borderId="44" xfId="0" applyNumberFormat="1" applyFont="1" applyBorder="1" applyAlignment="1">
      <alignment horizontal="center" vertical="center" wrapText="1"/>
    </xf>
    <xf numFmtId="167" fontId="2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25" fillId="0" borderId="25" xfId="0" applyNumberFormat="1" applyFont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7" fontId="25" fillId="0" borderId="45" xfId="0" applyNumberFormat="1" applyFont="1" applyBorder="1" applyAlignment="1">
      <alignment horizontal="center" vertical="center" wrapText="1"/>
    </xf>
    <xf numFmtId="167" fontId="25" fillId="0" borderId="82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7" fontId="25" fillId="0" borderId="46" xfId="0" applyNumberFormat="1" applyFont="1" applyBorder="1" applyAlignment="1">
      <alignment horizontal="center" vertical="center" wrapText="1"/>
    </xf>
    <xf numFmtId="167" fontId="25" fillId="0" borderId="81" xfId="0" applyNumberFormat="1" applyFont="1" applyBorder="1" applyAlignment="1">
      <alignment horizontal="center" vertical="center" wrapText="1"/>
    </xf>
    <xf numFmtId="167" fontId="22" fillId="0" borderId="44" xfId="0" applyNumberFormat="1" applyFont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167" fontId="22" fillId="0" borderId="24" xfId="0" applyNumberFormat="1" applyFont="1" applyBorder="1" applyAlignment="1">
      <alignment horizontal="center" vertical="center"/>
    </xf>
    <xf numFmtId="167" fontId="22" fillId="0" borderId="45" xfId="0" applyNumberFormat="1" applyFont="1" applyBorder="1" applyAlignment="1">
      <alignment horizontal="center" vertical="center"/>
    </xf>
    <xf numFmtId="167" fontId="22" fillId="0" borderId="82" xfId="0" applyNumberFormat="1" applyFont="1" applyBorder="1" applyAlignment="1">
      <alignment horizontal="center" vertical="center"/>
    </xf>
    <xf numFmtId="167" fontId="22" fillId="0" borderId="43" xfId="0" applyNumberFormat="1" applyFont="1" applyBorder="1" applyAlignment="1">
      <alignment horizontal="center" vertical="center"/>
    </xf>
    <xf numFmtId="167" fontId="0" fillId="0" borderId="82" xfId="0" applyNumberFormat="1" applyBorder="1" applyAlignment="1">
      <alignment horizontal="right"/>
    </xf>
    <xf numFmtId="0" fontId="0" fillId="0" borderId="82" xfId="0" applyBorder="1" applyAlignment="1">
      <alignment horizontal="right"/>
    </xf>
    <xf numFmtId="167" fontId="25" fillId="0" borderId="24" xfId="0" applyNumberFormat="1" applyFont="1" applyBorder="1" applyAlignment="1">
      <alignment horizontal="center" vertical="center" wrapText="1"/>
    </xf>
    <xf numFmtId="167" fontId="25" fillId="0" borderId="43" xfId="0" applyNumberFormat="1" applyFont="1" applyBorder="1" applyAlignment="1">
      <alignment horizontal="center" vertical="center" wrapText="1"/>
    </xf>
    <xf numFmtId="0" fontId="1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0" fontId="5" fillId="32" borderId="0" xfId="0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167" fontId="1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7" fillId="0" borderId="82" xfId="0" applyFont="1" applyBorder="1" applyAlignment="1">
      <alignment horizontal="right"/>
    </xf>
    <xf numFmtId="0" fontId="16" fillId="0" borderId="4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8" fillId="0" borderId="82" xfId="0" applyFont="1" applyBorder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7" fillId="0" borderId="4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" fontId="22" fillId="0" borderId="0" xfId="0" applyNumberFormat="1" applyFont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89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90" xfId="0" applyFont="1" applyBorder="1" applyAlignment="1">
      <alignment horizontal="left"/>
    </xf>
    <xf numFmtId="167" fontId="2" fillId="0" borderId="34" xfId="0" applyNumberFormat="1" applyFont="1" applyBorder="1" applyAlignment="1">
      <alignment horizontal="center" vertical="center" wrapText="1"/>
    </xf>
    <xf numFmtId="167" fontId="1" fillId="0" borderId="66" xfId="0" applyNumberFormat="1" applyFont="1" applyBorder="1" applyAlignment="1">
      <alignment horizontal="center" vertical="center" wrapText="1"/>
    </xf>
    <xf numFmtId="0" fontId="5" fillId="0" borderId="9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48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2" fillId="0" borderId="94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167" fontId="1" fillId="0" borderId="3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67" fontId="2" fillId="0" borderId="92" xfId="0" applyNumberFormat="1" applyFont="1" applyBorder="1" applyAlignment="1">
      <alignment horizontal="center" vertical="center" wrapText="1"/>
    </xf>
    <xf numFmtId="167" fontId="2" fillId="0" borderId="95" xfId="0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right"/>
    </xf>
    <xf numFmtId="0" fontId="6" fillId="0" borderId="9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15.57421875" style="0" customWidth="1"/>
    <col min="3" max="3" width="10.140625" style="17" customWidth="1"/>
    <col min="4" max="4" width="14.140625" style="17" customWidth="1"/>
    <col min="5" max="5" width="11.57421875" style="0" customWidth="1"/>
    <col min="6" max="6" width="10.28125" style="0" customWidth="1"/>
  </cols>
  <sheetData>
    <row r="1" ht="21.75" customHeight="1">
      <c r="A1" s="433" t="s">
        <v>301</v>
      </c>
    </row>
    <row r="2" spans="1:5" ht="12.75">
      <c r="A2" s="436" t="s">
        <v>302</v>
      </c>
      <c r="B2" s="436"/>
      <c r="C2" s="436"/>
      <c r="D2" s="436"/>
      <c r="E2" s="437"/>
    </row>
    <row r="3" spans="1:4" ht="8.25" customHeight="1">
      <c r="A3" s="6"/>
      <c r="B3" s="2"/>
      <c r="C3" s="38"/>
      <c r="D3" s="38"/>
    </row>
    <row r="4" spans="1:5" ht="30" customHeight="1">
      <c r="A4" s="438" t="s">
        <v>287</v>
      </c>
      <c r="B4" s="438"/>
      <c r="C4" s="438"/>
      <c r="D4" s="438"/>
      <c r="E4" s="438"/>
    </row>
    <row r="5" spans="1:4" ht="7.5" customHeight="1">
      <c r="A5" s="6"/>
      <c r="B5" s="2"/>
      <c r="C5" s="38"/>
      <c r="D5" s="38"/>
    </row>
    <row r="6" spans="1:7" ht="13.5" thickBot="1">
      <c r="A6" s="443" t="s">
        <v>6</v>
      </c>
      <c r="B6" s="443"/>
      <c r="C6" s="443"/>
      <c r="D6" s="443"/>
      <c r="E6" s="443"/>
      <c r="F6" s="444"/>
      <c r="G6" s="444"/>
    </row>
    <row r="7" spans="1:7" ht="25.5" customHeight="1" thickBot="1" thickTop="1">
      <c r="A7" s="445" t="s">
        <v>100</v>
      </c>
      <c r="B7" s="446"/>
      <c r="C7" s="447"/>
      <c r="D7" s="439" t="s">
        <v>7</v>
      </c>
      <c r="E7" s="440"/>
      <c r="F7" s="441"/>
      <c r="G7" s="442"/>
    </row>
    <row r="8" spans="1:7" ht="25.5" customHeight="1" thickBot="1">
      <c r="A8" s="448"/>
      <c r="B8" s="449"/>
      <c r="C8" s="449"/>
      <c r="D8" s="227" t="s">
        <v>232</v>
      </c>
      <c r="E8" s="227" t="s">
        <v>233</v>
      </c>
      <c r="F8" s="240" t="s">
        <v>277</v>
      </c>
      <c r="G8" s="241" t="s">
        <v>278</v>
      </c>
    </row>
    <row r="9" spans="1:7" ht="13.5" thickTop="1">
      <c r="A9" s="450" t="s">
        <v>178</v>
      </c>
      <c r="B9" s="451"/>
      <c r="C9" s="226"/>
      <c r="D9" s="237"/>
      <c r="E9" s="237"/>
      <c r="F9" s="237"/>
      <c r="G9" s="243"/>
    </row>
    <row r="10" spans="1:7" ht="12.75">
      <c r="A10" s="452" t="s">
        <v>179</v>
      </c>
      <c r="B10" s="453"/>
      <c r="C10" s="226"/>
      <c r="D10" s="237"/>
      <c r="E10" s="237"/>
      <c r="F10" s="237"/>
      <c r="G10" s="243"/>
    </row>
    <row r="11" spans="1:7" ht="12.75">
      <c r="A11" s="434" t="s">
        <v>83</v>
      </c>
      <c r="B11" s="454"/>
      <c r="C11" s="94"/>
      <c r="D11" s="237"/>
      <c r="E11" s="237"/>
      <c r="F11" s="237"/>
      <c r="G11" s="243"/>
    </row>
    <row r="12" spans="1:7" ht="12.75">
      <c r="A12" s="434" t="s">
        <v>186</v>
      </c>
      <c r="B12" s="435"/>
      <c r="C12" s="94"/>
      <c r="D12" s="237"/>
      <c r="E12" s="237"/>
      <c r="F12" s="237"/>
      <c r="G12" s="243"/>
    </row>
    <row r="13" spans="1:7" ht="12.75">
      <c r="A13" s="77" t="s">
        <v>176</v>
      </c>
      <c r="B13" s="79"/>
      <c r="C13" s="94"/>
      <c r="D13" s="237">
        <v>425000</v>
      </c>
      <c r="E13" s="237">
        <v>425000</v>
      </c>
      <c r="F13" s="237">
        <v>194253</v>
      </c>
      <c r="G13" s="243">
        <f>F13/E13*100</f>
        <v>45.70658823529411</v>
      </c>
    </row>
    <row r="14" spans="1:7" ht="12.75">
      <c r="A14" s="77" t="s">
        <v>177</v>
      </c>
      <c r="B14" s="79"/>
      <c r="C14" s="94"/>
      <c r="D14" s="237">
        <v>3000</v>
      </c>
      <c r="E14" s="237">
        <v>3000</v>
      </c>
      <c r="F14" s="237">
        <v>2095</v>
      </c>
      <c r="G14" s="243">
        <f aca="true" t="shared" si="0" ref="G14:G21">F14/E14*100</f>
        <v>69.83333333333334</v>
      </c>
    </row>
    <row r="15" spans="1:7" ht="12.75">
      <c r="A15" s="434" t="s">
        <v>84</v>
      </c>
      <c r="B15" s="435"/>
      <c r="C15" s="94"/>
      <c r="D15" s="237">
        <v>3000</v>
      </c>
      <c r="E15" s="237">
        <v>3000</v>
      </c>
      <c r="F15" s="237">
        <v>946</v>
      </c>
      <c r="G15" s="243">
        <f t="shared" si="0"/>
        <v>31.533333333333335</v>
      </c>
    </row>
    <row r="16" spans="1:7" ht="12.75">
      <c r="A16" s="77" t="s">
        <v>85</v>
      </c>
      <c r="B16" s="83"/>
      <c r="C16" s="94"/>
      <c r="D16" s="237"/>
      <c r="E16" s="237"/>
      <c r="F16" s="237"/>
      <c r="G16" s="243"/>
    </row>
    <row r="17" spans="1:7" ht="12.75">
      <c r="A17" s="461" t="s">
        <v>238</v>
      </c>
      <c r="B17" s="462"/>
      <c r="C17" s="94"/>
      <c r="D17" s="237">
        <v>40000</v>
      </c>
      <c r="E17" s="237">
        <v>40000</v>
      </c>
      <c r="F17" s="237">
        <v>23759</v>
      </c>
      <c r="G17" s="243">
        <f t="shared" si="0"/>
        <v>59.3975</v>
      </c>
    </row>
    <row r="18" spans="1:7" ht="12.75">
      <c r="A18" s="461" t="s">
        <v>148</v>
      </c>
      <c r="B18" s="462"/>
      <c r="C18" s="94"/>
      <c r="D18" s="237">
        <v>400</v>
      </c>
      <c r="E18" s="237">
        <v>400</v>
      </c>
      <c r="F18" s="237">
        <v>283</v>
      </c>
      <c r="G18" s="243">
        <f t="shared" si="0"/>
        <v>70.75</v>
      </c>
    </row>
    <row r="19" spans="1:7" ht="12.75">
      <c r="A19" s="434" t="s">
        <v>149</v>
      </c>
      <c r="B19" s="454"/>
      <c r="C19" s="94"/>
      <c r="D19" s="237"/>
      <c r="E19" s="237"/>
      <c r="F19" s="237"/>
      <c r="G19" s="243"/>
    </row>
    <row r="20" spans="1:7" ht="12.75">
      <c r="A20" s="77" t="s">
        <v>150</v>
      </c>
      <c r="B20" s="78"/>
      <c r="C20" s="94"/>
      <c r="D20" s="237">
        <v>1500</v>
      </c>
      <c r="E20" s="237">
        <v>1500</v>
      </c>
      <c r="F20" s="237">
        <v>930</v>
      </c>
      <c r="G20" s="243">
        <f t="shared" si="0"/>
        <v>62</v>
      </c>
    </row>
    <row r="21" spans="1:7" ht="12.75">
      <c r="A21" s="77" t="s">
        <v>151</v>
      </c>
      <c r="B21" s="78"/>
      <c r="C21" s="94"/>
      <c r="D21" s="237">
        <v>3000</v>
      </c>
      <c r="E21" s="237">
        <v>3000</v>
      </c>
      <c r="F21" s="237">
        <v>210</v>
      </c>
      <c r="G21" s="243">
        <f t="shared" si="0"/>
        <v>7.000000000000001</v>
      </c>
    </row>
    <row r="22" spans="1:7" ht="13.5" thickBot="1">
      <c r="A22" s="84" t="s">
        <v>279</v>
      </c>
      <c r="B22" s="85"/>
      <c r="C22" s="225"/>
      <c r="D22" s="238"/>
      <c r="E22" s="242"/>
      <c r="F22" s="238">
        <v>1144</v>
      </c>
      <c r="G22" s="243"/>
    </row>
    <row r="23" spans="1:7" ht="14.25" thickBot="1" thickTop="1">
      <c r="A23" s="465" t="s">
        <v>86</v>
      </c>
      <c r="B23" s="466"/>
      <c r="C23" s="98"/>
      <c r="D23" s="233">
        <f>SUM(D10:D21)</f>
        <v>475900</v>
      </c>
      <c r="E23" s="233">
        <f>SUM(E10:E21)</f>
        <v>475900</v>
      </c>
      <c r="F23" s="233">
        <f>SUM(F10:F22)</f>
        <v>223620</v>
      </c>
      <c r="G23" s="376">
        <f>F23/E23*100</f>
        <v>46.988863206556</v>
      </c>
    </row>
    <row r="24" spans="1:7" ht="14.25" thickBot="1" thickTop="1">
      <c r="A24" s="88" t="s">
        <v>88</v>
      </c>
      <c r="B24" s="89"/>
      <c r="C24" s="96"/>
      <c r="D24" s="235">
        <v>340620</v>
      </c>
      <c r="E24" s="235">
        <v>350145</v>
      </c>
      <c r="F24" s="375">
        <v>120080</v>
      </c>
      <c r="G24" s="376">
        <f>F24/E24*100</f>
        <v>34.29436376358366</v>
      </c>
    </row>
    <row r="25" spans="1:7" ht="13.5" thickTop="1">
      <c r="A25" s="467" t="s">
        <v>180</v>
      </c>
      <c r="B25" s="477"/>
      <c r="C25" s="90"/>
      <c r="D25" s="68"/>
      <c r="E25" s="236"/>
      <c r="F25" s="237"/>
      <c r="G25" s="243"/>
    </row>
    <row r="26" spans="1:7" ht="12.75">
      <c r="A26" s="459" t="s">
        <v>191</v>
      </c>
      <c r="B26" s="460"/>
      <c r="C26" s="40"/>
      <c r="D26" s="207">
        <v>240369</v>
      </c>
      <c r="E26" s="237">
        <v>240369</v>
      </c>
      <c r="F26" s="237">
        <v>120185</v>
      </c>
      <c r="G26" s="243">
        <f>F26/E26*100</f>
        <v>50.00020801351256</v>
      </c>
    </row>
    <row r="27" spans="1:7" ht="12.75">
      <c r="A27" s="459" t="s">
        <v>192</v>
      </c>
      <c r="B27" s="460"/>
      <c r="C27" s="40"/>
      <c r="D27" s="207">
        <v>385382</v>
      </c>
      <c r="E27" s="237">
        <v>386504</v>
      </c>
      <c r="F27" s="237">
        <v>187368</v>
      </c>
      <c r="G27" s="243">
        <f aca="true" t="shared" si="1" ref="G27:G32">F27/E27*100</f>
        <v>48.47763541903836</v>
      </c>
    </row>
    <row r="28" spans="1:7" ht="12.75">
      <c r="A28" s="459" t="s">
        <v>193</v>
      </c>
      <c r="B28" s="460"/>
      <c r="C28" s="40"/>
      <c r="D28" s="207">
        <v>177048</v>
      </c>
      <c r="E28" s="237">
        <v>407293</v>
      </c>
      <c r="F28" s="237">
        <v>88524</v>
      </c>
      <c r="G28" s="243">
        <f t="shared" si="1"/>
        <v>21.734721686844605</v>
      </c>
    </row>
    <row r="29" spans="1:7" ht="13.5" customHeight="1">
      <c r="A29" s="459" t="s">
        <v>194</v>
      </c>
      <c r="B29" s="460"/>
      <c r="C29" s="40"/>
      <c r="D29" s="207">
        <v>24044</v>
      </c>
      <c r="E29" s="237">
        <v>24044</v>
      </c>
      <c r="F29" s="237">
        <v>12022</v>
      </c>
      <c r="G29" s="243">
        <f t="shared" si="1"/>
        <v>50</v>
      </c>
    </row>
    <row r="30" spans="1:7" ht="12.75">
      <c r="A30" s="459" t="s">
        <v>195</v>
      </c>
      <c r="B30" s="460"/>
      <c r="C30" s="40"/>
      <c r="D30" s="207">
        <v>12287</v>
      </c>
      <c r="E30" s="237">
        <v>12287</v>
      </c>
      <c r="F30" s="237">
        <v>12287</v>
      </c>
      <c r="G30" s="243">
        <f t="shared" si="1"/>
        <v>100</v>
      </c>
    </row>
    <row r="31" spans="1:7" ht="12.75" customHeight="1">
      <c r="A31" s="457" t="s">
        <v>274</v>
      </c>
      <c r="B31" s="458"/>
      <c r="C31" s="40"/>
      <c r="D31" s="207">
        <v>116308</v>
      </c>
      <c r="E31" s="207">
        <v>125156</v>
      </c>
      <c r="F31" s="237">
        <v>149833</v>
      </c>
      <c r="G31" s="243">
        <f t="shared" si="1"/>
        <v>119.71699319249576</v>
      </c>
    </row>
    <row r="32" spans="1:7" ht="13.5" thickBot="1">
      <c r="A32" s="463" t="s">
        <v>196</v>
      </c>
      <c r="B32" s="464"/>
      <c r="C32" s="40"/>
      <c r="D32" s="207">
        <v>410558</v>
      </c>
      <c r="E32" s="207">
        <v>411458</v>
      </c>
      <c r="F32" s="237">
        <v>214307</v>
      </c>
      <c r="G32" s="243">
        <f t="shared" si="1"/>
        <v>52.0847814357723</v>
      </c>
    </row>
    <row r="33" spans="1:7" ht="14.25" thickBot="1" thickTop="1">
      <c r="A33" s="455" t="s">
        <v>89</v>
      </c>
      <c r="B33" s="456"/>
      <c r="C33" s="92"/>
      <c r="D33" s="230">
        <f>SUM(D26:D32)</f>
        <v>1365996</v>
      </c>
      <c r="E33" s="230">
        <f>SUM(E26:E32)</f>
        <v>1607111</v>
      </c>
      <c r="F33" s="233">
        <f>SUM(F26:F32)</f>
        <v>784526</v>
      </c>
      <c r="G33" s="376">
        <f>F33/E33*100</f>
        <v>48.815918751100575</v>
      </c>
    </row>
    <row r="34" spans="1:7" ht="13.5" thickTop="1">
      <c r="A34" s="483" t="s">
        <v>181</v>
      </c>
      <c r="B34" s="484"/>
      <c r="C34" s="93"/>
      <c r="D34" s="236"/>
      <c r="E34" s="236"/>
      <c r="F34" s="237"/>
      <c r="G34" s="243"/>
    </row>
    <row r="35" spans="1:7" ht="12.75">
      <c r="A35" s="471" t="s">
        <v>8</v>
      </c>
      <c r="B35" s="472"/>
      <c r="C35" s="94"/>
      <c r="D35" s="237">
        <v>286578</v>
      </c>
      <c r="E35" s="237">
        <v>286578</v>
      </c>
      <c r="F35" s="237">
        <v>67962</v>
      </c>
      <c r="G35" s="243">
        <f>F35/E35*100</f>
        <v>23.71500952620229</v>
      </c>
    </row>
    <row r="36" spans="1:7" s="5" customFormat="1" ht="12.75">
      <c r="A36" s="479" t="s">
        <v>9</v>
      </c>
      <c r="B36" s="480"/>
      <c r="C36" s="95"/>
      <c r="D36" s="237"/>
      <c r="E36" s="207"/>
      <c r="F36" s="207"/>
      <c r="G36" s="243"/>
    </row>
    <row r="37" spans="1:7" s="5" customFormat="1" ht="13.5" thickBot="1">
      <c r="A37" s="481" t="s">
        <v>18</v>
      </c>
      <c r="B37" s="482"/>
      <c r="C37" s="95"/>
      <c r="D37" s="237"/>
      <c r="E37" s="239"/>
      <c r="F37" s="207"/>
      <c r="G37" s="243"/>
    </row>
    <row r="38" spans="1:7" ht="14.25" thickBot="1" thickTop="1">
      <c r="A38" s="455" t="s">
        <v>128</v>
      </c>
      <c r="B38" s="456"/>
      <c r="C38" s="96"/>
      <c r="D38" s="233">
        <f>SUM(D35:D37)</f>
        <v>286578</v>
      </c>
      <c r="E38" s="233">
        <f>SUM(E35:E37)</f>
        <v>286578</v>
      </c>
      <c r="F38" s="233">
        <f>SUM(F35:F37)</f>
        <v>67962</v>
      </c>
      <c r="G38" s="376">
        <f>F38/E38*100</f>
        <v>23.71500952620229</v>
      </c>
    </row>
    <row r="39" spans="1:7" ht="13.5" thickTop="1">
      <c r="A39" s="467" t="s">
        <v>182</v>
      </c>
      <c r="B39" s="477"/>
      <c r="C39" s="92"/>
      <c r="D39" s="230"/>
      <c r="E39" s="236"/>
      <c r="F39" s="237"/>
      <c r="G39" s="243"/>
    </row>
    <row r="40" spans="1:7" ht="12.75">
      <c r="A40" s="471" t="s">
        <v>90</v>
      </c>
      <c r="B40" s="472"/>
      <c r="C40" s="71"/>
      <c r="D40" s="237">
        <v>4665</v>
      </c>
      <c r="E40" s="237">
        <v>66617</v>
      </c>
      <c r="F40" s="237">
        <v>150862</v>
      </c>
      <c r="G40" s="243">
        <f>F40/E40*100</f>
        <v>226.46171397691282</v>
      </c>
    </row>
    <row r="41" spans="1:7" ht="13.5" thickBot="1">
      <c r="A41" s="474" t="s">
        <v>91</v>
      </c>
      <c r="B41" s="475"/>
      <c r="C41" s="86"/>
      <c r="D41" s="238"/>
      <c r="E41" s="238">
        <v>5477</v>
      </c>
      <c r="F41" s="237">
        <v>10920</v>
      </c>
      <c r="G41" s="243">
        <f>F41/E41*100</f>
        <v>199.37922220193536</v>
      </c>
    </row>
    <row r="42" spans="1:7" ht="14.25" thickBot="1" thickTop="1">
      <c r="A42" s="455" t="s">
        <v>130</v>
      </c>
      <c r="B42" s="456"/>
      <c r="C42" s="90"/>
      <c r="D42" s="68">
        <f>SUM(D40:D41)</f>
        <v>4665</v>
      </c>
      <c r="E42" s="68">
        <f>SUM(E40:E41)</f>
        <v>72094</v>
      </c>
      <c r="F42" s="233">
        <f>SUM(F40:F41)</f>
        <v>161782</v>
      </c>
      <c r="G42" s="376">
        <f>F42/E42*100</f>
        <v>224.40425000693537</v>
      </c>
    </row>
    <row r="43" spans="1:7" ht="13.5" thickTop="1">
      <c r="A43" s="467" t="s">
        <v>183</v>
      </c>
      <c r="B43" s="477"/>
      <c r="C43" s="97"/>
      <c r="D43" s="236"/>
      <c r="E43" s="236"/>
      <c r="F43" s="237"/>
      <c r="G43" s="243"/>
    </row>
    <row r="44" spans="1:7" ht="12.75">
      <c r="A44" s="471" t="s">
        <v>93</v>
      </c>
      <c r="B44" s="472"/>
      <c r="C44" s="71"/>
      <c r="D44" s="237"/>
      <c r="E44" s="237">
        <v>220</v>
      </c>
      <c r="F44" s="237">
        <v>3315</v>
      </c>
      <c r="G44" s="243">
        <f>F44/E44*100</f>
        <v>1506.8181818181818</v>
      </c>
    </row>
    <row r="45" spans="1:7" ht="13.5" thickBot="1">
      <c r="A45" s="474" t="s">
        <v>92</v>
      </c>
      <c r="B45" s="475"/>
      <c r="C45" s="86"/>
      <c r="D45" s="238">
        <v>8500</v>
      </c>
      <c r="E45" s="238">
        <v>8500</v>
      </c>
      <c r="F45" s="237">
        <v>1890</v>
      </c>
      <c r="G45" s="243">
        <f>F45/E45*100</f>
        <v>22.235294117647058</v>
      </c>
    </row>
    <row r="46" spans="1:7" ht="14.25" thickBot="1" thickTop="1">
      <c r="A46" s="455" t="s">
        <v>132</v>
      </c>
      <c r="B46" s="456"/>
      <c r="C46" s="87"/>
      <c r="D46" s="235">
        <f>D44+D45</f>
        <v>8500</v>
      </c>
      <c r="E46" s="235">
        <f>E44+E45</f>
        <v>8720</v>
      </c>
      <c r="F46" s="233">
        <f>F44+F45</f>
        <v>5205</v>
      </c>
      <c r="G46" s="376">
        <f>F46/E46*100</f>
        <v>59.69036697247706</v>
      </c>
    </row>
    <row r="47" spans="1:7" ht="13.5" thickTop="1">
      <c r="A47" s="467" t="s">
        <v>184</v>
      </c>
      <c r="B47" s="468"/>
      <c r="C47" s="90"/>
      <c r="D47" s="68"/>
      <c r="E47" s="236"/>
      <c r="F47" s="237"/>
      <c r="G47" s="243"/>
    </row>
    <row r="48" spans="1:7" ht="12.75">
      <c r="A48" s="471" t="s">
        <v>94</v>
      </c>
      <c r="B48" s="473"/>
      <c r="C48" s="90"/>
      <c r="D48" s="68"/>
      <c r="E48" s="237"/>
      <c r="F48" s="237"/>
      <c r="G48" s="243"/>
    </row>
    <row r="49" spans="1:7" ht="13.5" thickBot="1">
      <c r="A49" s="474" t="s">
        <v>95</v>
      </c>
      <c r="B49" s="475"/>
      <c r="C49" s="87"/>
      <c r="D49" s="235"/>
      <c r="E49" s="238"/>
      <c r="F49" s="237"/>
      <c r="G49" s="243"/>
    </row>
    <row r="50" spans="1:7" ht="14.25" thickBot="1" thickTop="1">
      <c r="A50" s="455" t="s">
        <v>134</v>
      </c>
      <c r="B50" s="476"/>
      <c r="C50" s="87"/>
      <c r="D50" s="235">
        <f>D48+D49</f>
        <v>0</v>
      </c>
      <c r="E50" s="235">
        <f>E48+E49</f>
        <v>0</v>
      </c>
      <c r="F50" s="233">
        <f>F48+F49</f>
        <v>0</v>
      </c>
      <c r="G50" s="244"/>
    </row>
    <row r="51" spans="1:7" s="27" customFormat="1" ht="28.5" customHeight="1" thickTop="1">
      <c r="A51" s="467" t="s">
        <v>135</v>
      </c>
      <c r="B51" s="477"/>
      <c r="C51" s="478"/>
      <c r="D51" s="230"/>
      <c r="E51" s="236"/>
      <c r="F51" s="237"/>
      <c r="G51" s="243"/>
    </row>
    <row r="52" spans="1:7" s="27" customFormat="1" ht="14.25" customHeight="1">
      <c r="A52" s="471" t="s">
        <v>98</v>
      </c>
      <c r="B52" s="472"/>
      <c r="C52" s="99"/>
      <c r="D52" s="237"/>
      <c r="E52" s="237"/>
      <c r="F52" s="237"/>
      <c r="G52" s="243"/>
    </row>
    <row r="53" spans="1:7" s="27" customFormat="1" ht="14.25" customHeight="1" thickBot="1">
      <c r="A53" s="474" t="s">
        <v>99</v>
      </c>
      <c r="B53" s="475"/>
      <c r="C53" s="100"/>
      <c r="D53" s="238">
        <v>3000</v>
      </c>
      <c r="E53" s="238">
        <v>3000</v>
      </c>
      <c r="F53" s="237">
        <v>2578</v>
      </c>
      <c r="G53" s="243">
        <f>F53/E53*100</f>
        <v>85.93333333333332</v>
      </c>
    </row>
    <row r="54" spans="1:7" s="27" customFormat="1" ht="14.25" customHeight="1" thickBot="1" thickTop="1">
      <c r="A54" s="469" t="s">
        <v>136</v>
      </c>
      <c r="B54" s="470"/>
      <c r="C54" s="100"/>
      <c r="D54" s="233">
        <f>D52+D53</f>
        <v>3000</v>
      </c>
      <c r="E54" s="233">
        <f>E52+E53</f>
        <v>3000</v>
      </c>
      <c r="F54" s="233">
        <f>F52+F53</f>
        <v>2578</v>
      </c>
      <c r="G54" s="376">
        <f>F54/E54*100</f>
        <v>85.93333333333332</v>
      </c>
    </row>
    <row r="55" spans="1:7" ht="14.25" thickBot="1" thickTop="1">
      <c r="A55" s="455" t="s">
        <v>140</v>
      </c>
      <c r="B55" s="456"/>
      <c r="C55" s="98"/>
      <c r="D55" s="233">
        <f>SUM(D23+D33+D38+D42+D46+D54+D24+D50)</f>
        <v>2485259</v>
      </c>
      <c r="E55" s="233">
        <f>SUM(E23+E33+E38+E42+E46+E54+E24+E50)</f>
        <v>2803548</v>
      </c>
      <c r="F55" s="233">
        <f>SUM(F23+F33+F38+F42+F46+F54+F24+F50)</f>
        <v>1365753</v>
      </c>
      <c r="G55" s="376">
        <f>F55/E55*100</f>
        <v>48.71516378531775</v>
      </c>
    </row>
    <row r="56" spans="1:7" ht="13.5" thickTop="1">
      <c r="A56" s="80" t="s">
        <v>185</v>
      </c>
      <c r="B56" s="81"/>
      <c r="C56" s="97"/>
      <c r="D56" s="230"/>
      <c r="E56" s="236"/>
      <c r="F56" s="237"/>
      <c r="G56" s="243"/>
    </row>
    <row r="57" spans="1:7" ht="12.75">
      <c r="A57" s="76" t="s">
        <v>81</v>
      </c>
      <c r="B57" s="55"/>
      <c r="C57" s="71"/>
      <c r="D57" s="237"/>
      <c r="E57" s="237"/>
      <c r="F57" s="237"/>
      <c r="G57" s="243"/>
    </row>
    <row r="58" spans="1:7" ht="12.75">
      <c r="A58" s="461" t="s">
        <v>197</v>
      </c>
      <c r="B58" s="462"/>
      <c r="C58" s="71"/>
      <c r="D58" s="237"/>
      <c r="E58" s="237"/>
      <c r="F58" s="237"/>
      <c r="G58" s="243"/>
    </row>
    <row r="59" spans="1:7" ht="25.5">
      <c r="A59" s="76" t="s">
        <v>199</v>
      </c>
      <c r="B59" s="94"/>
      <c r="C59" s="63"/>
      <c r="D59" s="237"/>
      <c r="E59" s="237"/>
      <c r="F59" s="237"/>
      <c r="G59" s="243"/>
    </row>
    <row r="60" spans="1:7" ht="29.25" customHeight="1">
      <c r="A60" s="76" t="s">
        <v>243</v>
      </c>
      <c r="B60" s="94"/>
      <c r="C60" s="50"/>
      <c r="D60" s="237"/>
      <c r="E60" s="237">
        <v>546967</v>
      </c>
      <c r="F60" s="237">
        <v>128514</v>
      </c>
      <c r="G60" s="422">
        <f>F60/E60*100</f>
        <v>23.49575020065196</v>
      </c>
    </row>
    <row r="61" spans="1:7" ht="12.75">
      <c r="A61" s="76" t="s">
        <v>198</v>
      </c>
      <c r="B61" s="94"/>
      <c r="C61" s="50"/>
      <c r="D61" s="237"/>
      <c r="E61" s="237">
        <v>51464</v>
      </c>
      <c r="F61" s="237">
        <v>10329</v>
      </c>
      <c r="G61" s="243">
        <f>F61/E61*100</f>
        <v>20.070340432146743</v>
      </c>
    </row>
    <row r="62" spans="1:7" ht="12.75">
      <c r="A62" s="76" t="s">
        <v>282</v>
      </c>
      <c r="B62" s="94"/>
      <c r="C62" s="50"/>
      <c r="D62" s="237"/>
      <c r="E62" s="237"/>
      <c r="F62" s="237"/>
      <c r="G62" s="243"/>
    </row>
    <row r="63" spans="1:7" ht="13.5" thickBot="1">
      <c r="A63" s="76" t="s">
        <v>280</v>
      </c>
      <c r="B63" s="94"/>
      <c r="C63" s="50"/>
      <c r="D63" s="237"/>
      <c r="E63" s="238"/>
      <c r="F63" s="237">
        <v>6476</v>
      </c>
      <c r="G63" s="243"/>
    </row>
    <row r="64" spans="1:7" ht="14.25" thickBot="1" thickTop="1">
      <c r="A64" s="91" t="s">
        <v>138</v>
      </c>
      <c r="B64" s="39"/>
      <c r="C64" s="96"/>
      <c r="D64" s="233">
        <f>D60+D61+D63</f>
        <v>0</v>
      </c>
      <c r="E64" s="233">
        <f>E60+E61+E63</f>
        <v>598431</v>
      </c>
      <c r="F64" s="233">
        <f>F60+F61+F63</f>
        <v>145319</v>
      </c>
      <c r="G64" s="376">
        <f>F64/E64*100</f>
        <v>24.283334252403368</v>
      </c>
    </row>
    <row r="65" spans="1:7" ht="14.25" thickBot="1" thickTop="1">
      <c r="A65" s="455" t="s">
        <v>139</v>
      </c>
      <c r="B65" s="456"/>
      <c r="C65" s="96"/>
      <c r="D65" s="233">
        <f>D55+D64</f>
        <v>2485259</v>
      </c>
      <c r="E65" s="233">
        <f>E55+E64</f>
        <v>3401979</v>
      </c>
      <c r="F65" s="233">
        <f>F55+F64</f>
        <v>1511072</v>
      </c>
      <c r="G65" s="376">
        <f>F65/E65*100</f>
        <v>44.41744055445375</v>
      </c>
    </row>
    <row r="66" ht="13.5" thickTop="1"/>
  </sheetData>
  <sheetProtection/>
  <mergeCells count="47">
    <mergeCell ref="A45:B45"/>
    <mergeCell ref="A43:B43"/>
    <mergeCell ref="A41:B41"/>
    <mergeCell ref="A44:B44"/>
    <mergeCell ref="A34:B34"/>
    <mergeCell ref="A40:B40"/>
    <mergeCell ref="A35:B35"/>
    <mergeCell ref="A42:B42"/>
    <mergeCell ref="A25:B25"/>
    <mergeCell ref="A27:B27"/>
    <mergeCell ref="A30:B30"/>
    <mergeCell ref="A12:B12"/>
    <mergeCell ref="A53:B53"/>
    <mergeCell ref="A51:C51"/>
    <mergeCell ref="A36:B36"/>
    <mergeCell ref="A38:B38"/>
    <mergeCell ref="A39:B39"/>
    <mergeCell ref="A37:B37"/>
    <mergeCell ref="A65:B65"/>
    <mergeCell ref="A55:B55"/>
    <mergeCell ref="A58:B58"/>
    <mergeCell ref="A46:B46"/>
    <mergeCell ref="A47:B47"/>
    <mergeCell ref="A54:B54"/>
    <mergeCell ref="A52:B52"/>
    <mergeCell ref="A48:B48"/>
    <mergeCell ref="A49:B49"/>
    <mergeCell ref="A50:B50"/>
    <mergeCell ref="A33:B33"/>
    <mergeCell ref="A31:B31"/>
    <mergeCell ref="A29:B29"/>
    <mergeCell ref="A17:B17"/>
    <mergeCell ref="A18:B18"/>
    <mergeCell ref="A19:B19"/>
    <mergeCell ref="A26:B26"/>
    <mergeCell ref="A32:B32"/>
    <mergeCell ref="A28:B28"/>
    <mergeCell ref="A23:B23"/>
    <mergeCell ref="A15:B15"/>
    <mergeCell ref="A2:E2"/>
    <mergeCell ref="A4:E4"/>
    <mergeCell ref="D7:G7"/>
    <mergeCell ref="A6:G6"/>
    <mergeCell ref="A7:C8"/>
    <mergeCell ref="A9:B9"/>
    <mergeCell ref="A10:B10"/>
    <mergeCell ref="A11:B1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4.8515625" style="0" customWidth="1"/>
    <col min="2" max="2" width="15.140625" style="0" customWidth="1"/>
    <col min="3" max="3" width="10.140625" style="17" customWidth="1"/>
    <col min="4" max="4" width="14.140625" style="17" customWidth="1"/>
    <col min="5" max="5" width="11.57421875" style="0" customWidth="1"/>
    <col min="6" max="6" width="11.28125" style="0" customWidth="1"/>
  </cols>
  <sheetData>
    <row r="1" spans="1:5" ht="12.75">
      <c r="A1" s="436" t="s">
        <v>303</v>
      </c>
      <c r="B1" s="436"/>
      <c r="C1" s="436"/>
      <c r="D1" s="436"/>
      <c r="E1" s="437"/>
    </row>
    <row r="2" spans="1:4" ht="8.25" customHeight="1">
      <c r="A2" s="6"/>
      <c r="B2" s="2"/>
      <c r="C2" s="38"/>
      <c r="D2" s="38"/>
    </row>
    <row r="3" spans="1:5" ht="30" customHeight="1">
      <c r="A3" s="438" t="s">
        <v>288</v>
      </c>
      <c r="B3" s="438"/>
      <c r="C3" s="438"/>
      <c r="D3" s="438"/>
      <c r="E3" s="438"/>
    </row>
    <row r="4" spans="1:4" ht="7.5" customHeight="1">
      <c r="A4" s="6"/>
      <c r="B4" s="2"/>
      <c r="C4" s="38"/>
      <c r="D4" s="38"/>
    </row>
    <row r="5" spans="1:7" ht="13.5" thickBot="1">
      <c r="A5" s="443" t="s">
        <v>6</v>
      </c>
      <c r="B5" s="443"/>
      <c r="C5" s="443"/>
      <c r="D5" s="443"/>
      <c r="E5" s="443"/>
      <c r="F5" s="444"/>
      <c r="G5" s="444"/>
    </row>
    <row r="6" spans="1:7" ht="25.5" customHeight="1" thickBot="1" thickTop="1">
      <c r="A6" s="445" t="s">
        <v>100</v>
      </c>
      <c r="B6" s="446"/>
      <c r="C6" s="447"/>
      <c r="D6" s="504" t="s">
        <v>7</v>
      </c>
      <c r="E6" s="505"/>
      <c r="F6" s="506"/>
      <c r="G6" s="507"/>
    </row>
    <row r="7" spans="1:7" ht="25.5" customHeight="1" thickBot="1" thickTop="1">
      <c r="A7" s="448"/>
      <c r="B7" s="449"/>
      <c r="C7" s="485"/>
      <c r="D7" s="221" t="s">
        <v>232</v>
      </c>
      <c r="E7" s="253" t="s">
        <v>234</v>
      </c>
      <c r="F7" s="258" t="s">
        <v>277</v>
      </c>
      <c r="G7" s="259" t="s">
        <v>278</v>
      </c>
    </row>
    <row r="8" spans="1:7" ht="13.5" thickTop="1">
      <c r="A8" s="494" t="s">
        <v>97</v>
      </c>
      <c r="B8" s="495"/>
      <c r="C8" s="18"/>
      <c r="D8" s="45"/>
      <c r="E8" s="228"/>
      <c r="F8" s="229"/>
      <c r="G8" s="260"/>
    </row>
    <row r="9" spans="1:7" ht="12.75">
      <c r="A9" s="452" t="s">
        <v>179</v>
      </c>
      <c r="B9" s="453"/>
      <c r="C9" s="82"/>
      <c r="D9" s="94"/>
      <c r="E9" s="229"/>
      <c r="F9" s="229"/>
      <c r="G9" s="260"/>
    </row>
    <row r="10" spans="1:7" ht="12.75">
      <c r="A10" s="434" t="s">
        <v>83</v>
      </c>
      <c r="B10" s="454"/>
      <c r="C10" s="71"/>
      <c r="D10" s="94"/>
      <c r="E10" s="237"/>
      <c r="F10" s="229"/>
      <c r="G10" s="260"/>
    </row>
    <row r="11" spans="1:7" ht="12.75">
      <c r="A11" s="434" t="s">
        <v>186</v>
      </c>
      <c r="B11" s="435"/>
      <c r="C11" s="71"/>
      <c r="D11" s="94"/>
      <c r="E11" s="229"/>
      <c r="F11" s="229"/>
      <c r="G11" s="260"/>
    </row>
    <row r="12" spans="1:7" ht="12.75">
      <c r="A12" s="77" t="s">
        <v>176</v>
      </c>
      <c r="B12" s="79"/>
      <c r="C12" s="71"/>
      <c r="D12" s="94">
        <v>425000</v>
      </c>
      <c r="E12" s="229">
        <v>425000</v>
      </c>
      <c r="F12" s="229">
        <v>194253</v>
      </c>
      <c r="G12" s="260">
        <f>F12/E12*100</f>
        <v>45.70658823529411</v>
      </c>
    </row>
    <row r="13" spans="1:7" ht="12.75">
      <c r="A13" s="77" t="s">
        <v>177</v>
      </c>
      <c r="B13" s="79"/>
      <c r="C13" s="71"/>
      <c r="D13" s="94">
        <v>3000</v>
      </c>
      <c r="E13" s="229">
        <v>3000</v>
      </c>
      <c r="F13" s="229">
        <v>2095</v>
      </c>
      <c r="G13" s="260">
        <f aca="true" t="shared" si="0" ref="G13:G64">F13/E13*100</f>
        <v>69.83333333333334</v>
      </c>
    </row>
    <row r="14" spans="1:7" ht="12.75">
      <c r="A14" s="434" t="s">
        <v>84</v>
      </c>
      <c r="B14" s="435"/>
      <c r="C14" s="71"/>
      <c r="D14" s="94">
        <v>3000</v>
      </c>
      <c r="E14" s="229">
        <v>3000</v>
      </c>
      <c r="F14" s="229">
        <v>946</v>
      </c>
      <c r="G14" s="260">
        <f t="shared" si="0"/>
        <v>31.533333333333335</v>
      </c>
    </row>
    <row r="15" spans="1:7" ht="12.75">
      <c r="A15" s="77" t="s">
        <v>85</v>
      </c>
      <c r="B15" s="83"/>
      <c r="C15" s="71"/>
      <c r="D15" s="94"/>
      <c r="E15" s="237"/>
      <c r="F15" s="229"/>
      <c r="G15" s="260"/>
    </row>
    <row r="16" spans="1:7" ht="12.75">
      <c r="A16" s="461" t="s">
        <v>238</v>
      </c>
      <c r="B16" s="462"/>
      <c r="C16" s="71"/>
      <c r="D16" s="128">
        <v>40000</v>
      </c>
      <c r="E16" s="229">
        <v>40000</v>
      </c>
      <c r="F16" s="229">
        <v>23759</v>
      </c>
      <c r="G16" s="260">
        <f t="shared" si="0"/>
        <v>59.3975</v>
      </c>
    </row>
    <row r="17" spans="1:7" ht="12.75">
      <c r="A17" s="461" t="s">
        <v>148</v>
      </c>
      <c r="B17" s="462"/>
      <c r="C17" s="71"/>
      <c r="D17" s="128">
        <v>400</v>
      </c>
      <c r="E17" s="229">
        <v>400</v>
      </c>
      <c r="F17" s="229">
        <v>283</v>
      </c>
      <c r="G17" s="260">
        <f t="shared" si="0"/>
        <v>70.75</v>
      </c>
    </row>
    <row r="18" spans="1:7" ht="12.75">
      <c r="A18" s="434" t="s">
        <v>149</v>
      </c>
      <c r="B18" s="454"/>
      <c r="C18" s="71"/>
      <c r="D18" s="94"/>
      <c r="E18" s="237"/>
      <c r="F18" s="229"/>
      <c r="G18" s="260"/>
    </row>
    <row r="19" spans="1:7" ht="12.75">
      <c r="A19" s="77" t="s">
        <v>150</v>
      </c>
      <c r="B19" s="78"/>
      <c r="C19" s="71"/>
      <c r="D19" s="94">
        <v>1500</v>
      </c>
      <c r="E19" s="229">
        <v>1500</v>
      </c>
      <c r="F19" s="229">
        <v>930</v>
      </c>
      <c r="G19" s="260">
        <f t="shared" si="0"/>
        <v>62</v>
      </c>
    </row>
    <row r="20" spans="1:7" ht="12.75" customHeight="1">
      <c r="A20" s="77" t="s">
        <v>151</v>
      </c>
      <c r="B20" s="78"/>
      <c r="C20" s="71"/>
      <c r="D20" s="94">
        <v>3000</v>
      </c>
      <c r="E20" s="229">
        <v>3000</v>
      </c>
      <c r="F20" s="229">
        <v>210</v>
      </c>
      <c r="G20" s="260">
        <f t="shared" si="0"/>
        <v>7.000000000000001</v>
      </c>
    </row>
    <row r="21" spans="1:7" ht="12.75" customHeight="1" thickBot="1">
      <c r="A21" s="84" t="s">
        <v>281</v>
      </c>
      <c r="B21" s="85"/>
      <c r="C21" s="86"/>
      <c r="D21" s="225"/>
      <c r="E21" s="234"/>
      <c r="F21" s="234">
        <v>691</v>
      </c>
      <c r="G21" s="260"/>
    </row>
    <row r="22" spans="1:7" ht="14.25" thickBot="1" thickTop="1">
      <c r="A22" s="496" t="s">
        <v>86</v>
      </c>
      <c r="B22" s="497"/>
      <c r="C22" s="41"/>
      <c r="D22" s="51">
        <f>SUM(D9:D20)</f>
        <v>475900</v>
      </c>
      <c r="E22" s="257">
        <f>SUM(E9:E20)</f>
        <v>475900</v>
      </c>
      <c r="F22" s="257">
        <f>SUM(F9:F21)</f>
        <v>223167</v>
      </c>
      <c r="G22" s="357">
        <f t="shared" si="0"/>
        <v>46.893675141836525</v>
      </c>
    </row>
    <row r="23" spans="1:7" ht="14.25" thickBot="1" thickTop="1">
      <c r="A23" s="64" t="s">
        <v>144</v>
      </c>
      <c r="B23" s="65"/>
      <c r="C23" s="49"/>
      <c r="D23" s="52">
        <v>181320</v>
      </c>
      <c r="E23" s="254">
        <v>181845</v>
      </c>
      <c r="F23" s="254">
        <v>62651</v>
      </c>
      <c r="G23" s="357">
        <f t="shared" si="0"/>
        <v>34.45296818719239</v>
      </c>
    </row>
    <row r="24" spans="1:7" ht="13.5" thickTop="1">
      <c r="A24" s="492" t="s">
        <v>87</v>
      </c>
      <c r="B24" s="493"/>
      <c r="C24" s="42"/>
      <c r="D24" s="245"/>
      <c r="E24" s="228"/>
      <c r="F24" s="229"/>
      <c r="G24" s="260"/>
    </row>
    <row r="25" spans="1:7" ht="12.75">
      <c r="A25" s="459" t="s">
        <v>191</v>
      </c>
      <c r="B25" s="460"/>
      <c r="C25" s="40"/>
      <c r="D25" s="45">
        <v>240369</v>
      </c>
      <c r="E25" s="229">
        <v>240369</v>
      </c>
      <c r="F25" s="229">
        <v>120185</v>
      </c>
      <c r="G25" s="260">
        <f t="shared" si="0"/>
        <v>50.00020801351256</v>
      </c>
    </row>
    <row r="26" spans="1:7" ht="27" customHeight="1">
      <c r="A26" s="459" t="s">
        <v>192</v>
      </c>
      <c r="B26" s="460"/>
      <c r="C26" s="40"/>
      <c r="D26" s="45">
        <v>385382</v>
      </c>
      <c r="E26" s="229">
        <v>386504</v>
      </c>
      <c r="F26" s="229">
        <v>187368</v>
      </c>
      <c r="G26" s="260">
        <f t="shared" si="0"/>
        <v>48.47763541903836</v>
      </c>
    </row>
    <row r="27" spans="1:7" ht="27" customHeight="1">
      <c r="A27" s="459" t="s">
        <v>193</v>
      </c>
      <c r="B27" s="460"/>
      <c r="C27" s="40"/>
      <c r="D27" s="45">
        <v>177048</v>
      </c>
      <c r="E27" s="229">
        <v>407293</v>
      </c>
      <c r="F27" s="229">
        <v>88524</v>
      </c>
      <c r="G27" s="260">
        <f t="shared" si="0"/>
        <v>21.734721686844605</v>
      </c>
    </row>
    <row r="28" spans="1:7" ht="12.75">
      <c r="A28" s="459" t="s">
        <v>194</v>
      </c>
      <c r="B28" s="460"/>
      <c r="C28" s="40"/>
      <c r="D28" s="45">
        <v>24044</v>
      </c>
      <c r="E28" s="229">
        <v>24044</v>
      </c>
      <c r="F28" s="229">
        <v>12022</v>
      </c>
      <c r="G28" s="260">
        <f t="shared" si="0"/>
        <v>50</v>
      </c>
    </row>
    <row r="29" spans="1:7" ht="12.75">
      <c r="A29" s="459" t="s">
        <v>195</v>
      </c>
      <c r="B29" s="460"/>
      <c r="C29" s="40"/>
      <c r="D29" s="45">
        <v>12287</v>
      </c>
      <c r="E29" s="229">
        <v>12287</v>
      </c>
      <c r="F29" s="229">
        <v>12287</v>
      </c>
      <c r="G29" s="260">
        <f t="shared" si="0"/>
        <v>100</v>
      </c>
    </row>
    <row r="30" spans="1:7" ht="12.75">
      <c r="A30" s="457" t="s">
        <v>274</v>
      </c>
      <c r="B30" s="458"/>
      <c r="C30" s="40"/>
      <c r="D30" s="45">
        <v>116308</v>
      </c>
      <c r="E30" s="207">
        <v>125156</v>
      </c>
      <c r="F30" s="229">
        <v>149833</v>
      </c>
      <c r="G30" s="260">
        <f t="shared" si="0"/>
        <v>119.71699319249576</v>
      </c>
    </row>
    <row r="31" spans="1:7" ht="13.5" thickBot="1">
      <c r="A31" s="463" t="s">
        <v>196</v>
      </c>
      <c r="B31" s="464"/>
      <c r="C31" s="40"/>
      <c r="D31" s="45">
        <v>410558</v>
      </c>
      <c r="E31" s="207">
        <v>411458</v>
      </c>
      <c r="F31" s="229">
        <v>214307</v>
      </c>
      <c r="G31" s="260">
        <f t="shared" si="0"/>
        <v>52.0847814357723</v>
      </c>
    </row>
    <row r="32" spans="1:7" ht="14.25" thickBot="1" thickTop="1">
      <c r="A32" s="490" t="s">
        <v>89</v>
      </c>
      <c r="B32" s="491"/>
      <c r="C32" s="43"/>
      <c r="D32" s="246">
        <f>SUM(D25:D31)</f>
        <v>1365996</v>
      </c>
      <c r="E32" s="255">
        <f>SUM(E25:E31)</f>
        <v>1607111</v>
      </c>
      <c r="F32" s="256">
        <f>SUM(F25:F31)</f>
        <v>784526</v>
      </c>
      <c r="G32" s="357">
        <f t="shared" si="0"/>
        <v>48.815918751100575</v>
      </c>
    </row>
    <row r="33" spans="1:7" ht="13.5" thickTop="1">
      <c r="A33" s="498" t="s">
        <v>127</v>
      </c>
      <c r="B33" s="499"/>
      <c r="C33" s="44"/>
      <c r="D33" s="247"/>
      <c r="E33" s="228"/>
      <c r="F33" s="229"/>
      <c r="G33" s="260"/>
    </row>
    <row r="34" spans="1:7" ht="12.75">
      <c r="A34" s="488" t="s">
        <v>8</v>
      </c>
      <c r="B34" s="489"/>
      <c r="C34" s="45"/>
      <c r="D34" s="248">
        <v>286578</v>
      </c>
      <c r="E34" s="229">
        <v>286578</v>
      </c>
      <c r="F34" s="229">
        <v>67931</v>
      </c>
      <c r="G34" s="260">
        <f t="shared" si="0"/>
        <v>23.704192226898087</v>
      </c>
    </row>
    <row r="35" spans="1:7" s="5" customFormat="1" ht="12.75">
      <c r="A35" s="500" t="s">
        <v>9</v>
      </c>
      <c r="B35" s="480"/>
      <c r="C35" s="46"/>
      <c r="D35" s="249"/>
      <c r="E35" s="231"/>
      <c r="F35" s="231"/>
      <c r="G35" s="260"/>
    </row>
    <row r="36" spans="1:7" s="5" customFormat="1" ht="13.5" thickBot="1">
      <c r="A36" s="503" t="s">
        <v>18</v>
      </c>
      <c r="B36" s="482"/>
      <c r="C36" s="46"/>
      <c r="D36" s="249"/>
      <c r="E36" s="232"/>
      <c r="F36" s="231"/>
      <c r="G36" s="260"/>
    </row>
    <row r="37" spans="1:7" ht="14.25" thickBot="1" thickTop="1">
      <c r="A37" s="490" t="s">
        <v>128</v>
      </c>
      <c r="B37" s="491"/>
      <c r="C37" s="52"/>
      <c r="D37" s="250">
        <f>SUM(D34:D36)</f>
        <v>286578</v>
      </c>
      <c r="E37" s="256">
        <f>SUM(E34:E36)</f>
        <v>286578</v>
      </c>
      <c r="F37" s="256">
        <f>SUM(F34:F36)</f>
        <v>67931</v>
      </c>
      <c r="G37" s="357">
        <f t="shared" si="0"/>
        <v>23.704192226898087</v>
      </c>
    </row>
    <row r="38" spans="1:7" ht="13.5" thickTop="1">
      <c r="A38" s="492" t="s">
        <v>129</v>
      </c>
      <c r="B38" s="493"/>
      <c r="C38" s="43"/>
      <c r="D38" s="246"/>
      <c r="E38" s="228"/>
      <c r="F38" s="229"/>
      <c r="G38" s="260"/>
    </row>
    <row r="39" spans="1:7" ht="12.75">
      <c r="A39" s="488" t="s">
        <v>90</v>
      </c>
      <c r="B39" s="489"/>
      <c r="C39" s="40"/>
      <c r="D39" s="45">
        <v>4200</v>
      </c>
      <c r="E39" s="229">
        <v>4200</v>
      </c>
      <c r="F39" s="229">
        <v>32645</v>
      </c>
      <c r="G39" s="260">
        <f t="shared" si="0"/>
        <v>777.2619047619048</v>
      </c>
    </row>
    <row r="40" spans="1:7" ht="13.5" thickBot="1">
      <c r="A40" s="486" t="s">
        <v>91</v>
      </c>
      <c r="B40" s="487"/>
      <c r="C40" s="47"/>
      <c r="D40" s="251"/>
      <c r="E40" s="234">
        <v>474</v>
      </c>
      <c r="F40" s="229">
        <v>5960</v>
      </c>
      <c r="G40" s="260">
        <f t="shared" si="0"/>
        <v>1257.3839662447258</v>
      </c>
    </row>
    <row r="41" spans="1:7" ht="14.25" thickBot="1" thickTop="1">
      <c r="A41" s="490" t="s">
        <v>130</v>
      </c>
      <c r="B41" s="491"/>
      <c r="C41" s="42"/>
      <c r="D41" s="245">
        <f>SUM(D39:D40)</f>
        <v>4200</v>
      </c>
      <c r="E41" s="126">
        <f>SUM(E39:E40)</f>
        <v>4674</v>
      </c>
      <c r="F41" s="256">
        <f>SUM(F39:F40)</f>
        <v>38605</v>
      </c>
      <c r="G41" s="357">
        <f t="shared" si="0"/>
        <v>825.9520753102269</v>
      </c>
    </row>
    <row r="42" spans="1:7" ht="13.5" thickTop="1">
      <c r="A42" s="492" t="s">
        <v>131</v>
      </c>
      <c r="B42" s="493"/>
      <c r="C42" s="48"/>
      <c r="D42" s="44"/>
      <c r="E42" s="228"/>
      <c r="F42" s="229"/>
      <c r="G42" s="260"/>
    </row>
    <row r="43" spans="1:7" ht="12.75">
      <c r="A43" s="488" t="s">
        <v>93</v>
      </c>
      <c r="B43" s="489"/>
      <c r="C43" s="40"/>
      <c r="D43" s="45"/>
      <c r="E43" s="229">
        <v>150</v>
      </c>
      <c r="F43" s="229">
        <v>150</v>
      </c>
      <c r="G43" s="260">
        <f t="shared" si="0"/>
        <v>100</v>
      </c>
    </row>
    <row r="44" spans="1:7" ht="13.5" thickBot="1">
      <c r="A44" s="486" t="s">
        <v>92</v>
      </c>
      <c r="B44" s="487"/>
      <c r="C44" s="47"/>
      <c r="D44" s="251">
        <v>8500</v>
      </c>
      <c r="E44" s="234">
        <v>8500</v>
      </c>
      <c r="F44" s="229">
        <v>1890</v>
      </c>
      <c r="G44" s="260">
        <f t="shared" si="0"/>
        <v>22.235294117647058</v>
      </c>
    </row>
    <row r="45" spans="1:7" ht="14.25" thickBot="1" thickTop="1">
      <c r="A45" s="490" t="s">
        <v>132</v>
      </c>
      <c r="B45" s="491"/>
      <c r="C45" s="41"/>
      <c r="D45" s="51">
        <f>SUM(D43:D44)</f>
        <v>8500</v>
      </c>
      <c r="E45" s="257">
        <f>SUM(E43:E44)</f>
        <v>8650</v>
      </c>
      <c r="F45" s="256">
        <f>SUM(F43:F44)</f>
        <v>2040</v>
      </c>
      <c r="G45" s="357">
        <f t="shared" si="0"/>
        <v>23.583815028901732</v>
      </c>
    </row>
    <row r="46" spans="1:7" ht="13.5" thickTop="1">
      <c r="A46" s="492" t="s">
        <v>133</v>
      </c>
      <c r="B46" s="468"/>
      <c r="C46" s="42"/>
      <c r="D46" s="245"/>
      <c r="E46" s="228"/>
      <c r="F46" s="229"/>
      <c r="G46" s="260"/>
    </row>
    <row r="47" spans="1:7" ht="12.75">
      <c r="A47" s="488" t="s">
        <v>94</v>
      </c>
      <c r="B47" s="502"/>
      <c r="C47" s="42"/>
      <c r="D47" s="245"/>
      <c r="E47" s="229"/>
      <c r="F47" s="229"/>
      <c r="G47" s="260"/>
    </row>
    <row r="48" spans="1:7" ht="13.5" thickBot="1">
      <c r="A48" s="486" t="s">
        <v>95</v>
      </c>
      <c r="B48" s="475"/>
      <c r="C48" s="41"/>
      <c r="D48" s="51"/>
      <c r="E48" s="234"/>
      <c r="F48" s="229"/>
      <c r="G48" s="260"/>
    </row>
    <row r="49" spans="1:7" ht="14.25" thickBot="1" thickTop="1">
      <c r="A49" s="490" t="s">
        <v>134</v>
      </c>
      <c r="B49" s="476"/>
      <c r="C49" s="41"/>
      <c r="D49" s="51"/>
      <c r="E49" s="257"/>
      <c r="F49" s="256"/>
      <c r="G49" s="261"/>
    </row>
    <row r="50" spans="1:7" s="27" customFormat="1" ht="28.5" customHeight="1" thickTop="1">
      <c r="A50" s="492" t="s">
        <v>96</v>
      </c>
      <c r="B50" s="493"/>
      <c r="C50" s="478"/>
      <c r="D50" s="246"/>
      <c r="E50" s="236"/>
      <c r="F50" s="237"/>
      <c r="G50" s="260"/>
    </row>
    <row r="51" spans="1:7" s="27" customFormat="1" ht="14.25" customHeight="1">
      <c r="A51" s="488" t="s">
        <v>98</v>
      </c>
      <c r="B51" s="472"/>
      <c r="C51" s="99"/>
      <c r="D51" s="248"/>
      <c r="E51" s="237"/>
      <c r="F51" s="237"/>
      <c r="G51" s="260"/>
    </row>
    <row r="52" spans="1:7" s="27" customFormat="1" ht="14.25" customHeight="1" thickBot="1">
      <c r="A52" s="486" t="s">
        <v>99</v>
      </c>
      <c r="B52" s="475"/>
      <c r="C52" s="100"/>
      <c r="D52" s="252">
        <v>3000</v>
      </c>
      <c r="E52" s="238">
        <v>3000</v>
      </c>
      <c r="F52" s="237">
        <v>422</v>
      </c>
      <c r="G52" s="260">
        <f t="shared" si="0"/>
        <v>14.066666666666666</v>
      </c>
    </row>
    <row r="53" spans="1:7" s="27" customFormat="1" ht="14.25" customHeight="1" thickBot="1" thickTop="1">
      <c r="A53" s="501" t="s">
        <v>136</v>
      </c>
      <c r="B53" s="470"/>
      <c r="C53" s="100"/>
      <c r="D53" s="250">
        <f>D51+D52</f>
        <v>3000</v>
      </c>
      <c r="E53" s="256">
        <f>E51+E52</f>
        <v>3000</v>
      </c>
      <c r="F53" s="256">
        <f>F51+F52</f>
        <v>422</v>
      </c>
      <c r="G53" s="357">
        <f t="shared" si="0"/>
        <v>14.066666666666666</v>
      </c>
    </row>
    <row r="54" spans="1:7" ht="14.25" thickBot="1" thickTop="1">
      <c r="A54" s="490" t="s">
        <v>140</v>
      </c>
      <c r="B54" s="491"/>
      <c r="C54" s="51"/>
      <c r="D54" s="250">
        <f>SUM(D22+D23+D32+D37+D41+D45+D49+D53)</f>
        <v>2325494</v>
      </c>
      <c r="E54" s="256">
        <f>SUM(E22+E23+E32+E37+E41+E45+E49+E53)</f>
        <v>2567758</v>
      </c>
      <c r="F54" s="256">
        <f>SUM(F22+F23+F32+F37+F41+F45+F49+F53)</f>
        <v>1179342</v>
      </c>
      <c r="G54" s="357">
        <f t="shared" si="0"/>
        <v>45.92886089732755</v>
      </c>
    </row>
    <row r="55" spans="1:7" ht="13.5" thickTop="1">
      <c r="A55" s="33" t="s">
        <v>137</v>
      </c>
      <c r="B55" s="34"/>
      <c r="C55" s="48"/>
      <c r="D55" s="246"/>
      <c r="E55" s="228"/>
      <c r="F55" s="229"/>
      <c r="G55" s="260"/>
    </row>
    <row r="56" spans="1:7" ht="12.75">
      <c r="A56" s="76" t="s">
        <v>81</v>
      </c>
      <c r="B56" s="55"/>
      <c r="C56" s="71"/>
      <c r="D56" s="94"/>
      <c r="E56" s="237"/>
      <c r="F56" s="229"/>
      <c r="G56" s="260"/>
    </row>
    <row r="57" spans="1:7" ht="12.75" customHeight="1">
      <c r="A57" s="461" t="s">
        <v>197</v>
      </c>
      <c r="B57" s="462"/>
      <c r="C57" s="71"/>
      <c r="D57" s="94"/>
      <c r="E57" s="229"/>
      <c r="F57" s="229"/>
      <c r="G57" s="260"/>
    </row>
    <row r="58" spans="1:7" ht="12.75" customHeight="1">
      <c r="A58" s="76" t="s">
        <v>199</v>
      </c>
      <c r="B58" s="94"/>
      <c r="C58" s="63"/>
      <c r="D58" s="128"/>
      <c r="E58" s="229"/>
      <c r="F58" s="229"/>
      <c r="G58" s="260"/>
    </row>
    <row r="59" spans="1:7" ht="27" customHeight="1">
      <c r="A59" s="76" t="s">
        <v>242</v>
      </c>
      <c r="B59" s="94"/>
      <c r="C59" s="50"/>
      <c r="D59" s="128"/>
      <c r="E59" s="229">
        <v>498232</v>
      </c>
      <c r="F59" s="229">
        <v>96426</v>
      </c>
      <c r="G59" s="260">
        <f t="shared" si="0"/>
        <v>19.35363445142022</v>
      </c>
    </row>
    <row r="60" spans="1:7" ht="12.75" customHeight="1">
      <c r="A60" s="76" t="s">
        <v>198</v>
      </c>
      <c r="B60" s="94"/>
      <c r="C60" s="50"/>
      <c r="D60" s="128"/>
      <c r="E60" s="229">
        <v>47418</v>
      </c>
      <c r="F60" s="229">
        <v>9596</v>
      </c>
      <c r="G60" s="260">
        <f t="shared" si="0"/>
        <v>20.237040786199334</v>
      </c>
    </row>
    <row r="61" spans="1:7" ht="12.75" customHeight="1">
      <c r="A61" s="76" t="s">
        <v>282</v>
      </c>
      <c r="B61" s="94"/>
      <c r="C61" s="50"/>
      <c r="D61" s="128"/>
      <c r="E61" s="229"/>
      <c r="F61" s="229"/>
      <c r="G61" s="260"/>
    </row>
    <row r="62" spans="1:7" ht="12.75" customHeight="1" thickBot="1">
      <c r="A62" s="76" t="s">
        <v>280</v>
      </c>
      <c r="B62" s="94"/>
      <c r="C62" s="50"/>
      <c r="D62" s="128"/>
      <c r="E62" s="229"/>
      <c r="F62" s="229">
        <v>6476</v>
      </c>
      <c r="G62" s="260"/>
    </row>
    <row r="63" spans="1:7" ht="14.25" thickBot="1" thickTop="1">
      <c r="A63" s="32" t="s">
        <v>138</v>
      </c>
      <c r="B63" s="39"/>
      <c r="C63" s="52"/>
      <c r="D63" s="250"/>
      <c r="E63" s="256">
        <f>E59+E60+E62</f>
        <v>545650</v>
      </c>
      <c r="F63" s="256">
        <f>F59+F60+F62</f>
        <v>112498</v>
      </c>
      <c r="G63" s="357">
        <f t="shared" si="0"/>
        <v>20.617245487033813</v>
      </c>
    </row>
    <row r="64" spans="1:7" ht="14.25" thickBot="1" thickTop="1">
      <c r="A64" s="490" t="s">
        <v>139</v>
      </c>
      <c r="B64" s="491"/>
      <c r="C64" s="52"/>
      <c r="D64" s="250">
        <f>D54+D63</f>
        <v>2325494</v>
      </c>
      <c r="E64" s="256">
        <f>E54+E63</f>
        <v>3113408</v>
      </c>
      <c r="F64" s="256">
        <f>F54+F63</f>
        <v>1291840</v>
      </c>
      <c r="G64" s="357">
        <f t="shared" si="0"/>
        <v>41.49279503360947</v>
      </c>
    </row>
    <row r="65" ht="13.5" thickTop="1"/>
  </sheetData>
  <sheetProtection/>
  <mergeCells count="47">
    <mergeCell ref="A3:E3"/>
    <mergeCell ref="A18:B18"/>
    <mergeCell ref="A48:B48"/>
    <mergeCell ref="A49:B49"/>
    <mergeCell ref="A1:E1"/>
    <mergeCell ref="A38:B38"/>
    <mergeCell ref="A36:B36"/>
    <mergeCell ref="A31:B31"/>
    <mergeCell ref="A32:B32"/>
    <mergeCell ref="D6:G6"/>
    <mergeCell ref="A5:G5"/>
    <mergeCell ref="A34:B34"/>
    <mergeCell ref="A64:B64"/>
    <mergeCell ref="A54:B54"/>
    <mergeCell ref="A57:B57"/>
    <mergeCell ref="A51:B51"/>
    <mergeCell ref="A53:B53"/>
    <mergeCell ref="A50:C50"/>
    <mergeCell ref="A52:B52"/>
    <mergeCell ref="A47:B47"/>
    <mergeCell ref="A33:B33"/>
    <mergeCell ref="A28:B28"/>
    <mergeCell ref="A26:B26"/>
    <mergeCell ref="A45:B45"/>
    <mergeCell ref="A46:B46"/>
    <mergeCell ref="A40:B40"/>
    <mergeCell ref="A35:B35"/>
    <mergeCell ref="A11:B11"/>
    <mergeCell ref="A22:B22"/>
    <mergeCell ref="A10:B10"/>
    <mergeCell ref="A30:B30"/>
    <mergeCell ref="A14:B14"/>
    <mergeCell ref="A16:B16"/>
    <mergeCell ref="A29:B29"/>
    <mergeCell ref="A27:B27"/>
    <mergeCell ref="A17:B17"/>
    <mergeCell ref="A25:B25"/>
    <mergeCell ref="A6:C7"/>
    <mergeCell ref="A44:B44"/>
    <mergeCell ref="A43:B43"/>
    <mergeCell ref="A41:B41"/>
    <mergeCell ref="A39:B39"/>
    <mergeCell ref="A37:B37"/>
    <mergeCell ref="A42:B42"/>
    <mergeCell ref="A8:B8"/>
    <mergeCell ref="A24:B24"/>
    <mergeCell ref="A9:B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zoomScale="110" zoomScaleNormal="110" zoomScalePageLayoutView="0" workbookViewId="0" topLeftCell="A1">
      <selection activeCell="A1" sqref="A1:AK1"/>
    </sheetView>
  </sheetViews>
  <sheetFormatPr defaultColWidth="9.140625" defaultRowHeight="12.75"/>
  <cols>
    <col min="1" max="1" width="45.7109375" style="0" customWidth="1"/>
    <col min="2" max="2" width="15.00390625" style="17" customWidth="1"/>
    <col min="3" max="5" width="11.8515625" style="17" customWidth="1"/>
    <col min="6" max="6" width="12.140625" style="17" customWidth="1"/>
    <col min="7" max="9" width="12.7109375" style="17" customWidth="1"/>
    <col min="10" max="10" width="13.00390625" style="17" customWidth="1"/>
    <col min="11" max="13" width="11.8515625" style="17" customWidth="1"/>
    <col min="14" max="18" width="11.7109375" style="17" customWidth="1"/>
    <col min="19" max="21" width="13.00390625" style="17" customWidth="1"/>
    <col min="22" max="22" width="12.57421875" style="17" customWidth="1"/>
    <col min="23" max="25" width="13.28125" style="17" customWidth="1"/>
    <col min="26" max="26" width="11.8515625" style="17" customWidth="1"/>
    <col min="27" max="29" width="12.421875" style="17" customWidth="1"/>
    <col min="30" max="30" width="12.28125" style="17" customWidth="1"/>
    <col min="31" max="31" width="12.57421875" style="17" customWidth="1"/>
    <col min="32" max="33" width="11.7109375" style="17" customWidth="1"/>
    <col min="34" max="34" width="17.140625" style="17" customWidth="1"/>
    <col min="35" max="37" width="12.28125" style="17" customWidth="1"/>
    <col min="38" max="39" width="12.140625" style="0" customWidth="1"/>
  </cols>
  <sheetData>
    <row r="1" spans="1:37" ht="12.75">
      <c r="A1" s="518" t="s">
        <v>304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</row>
    <row r="2" spans="1:3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 hidden="1">
      <c r="A4" s="1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9" ht="48" customHeight="1">
      <c r="A5" s="517" t="s">
        <v>289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223"/>
      <c r="AM5" s="223"/>
    </row>
    <row r="6" spans="1:37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9" ht="15.75" thickBot="1">
      <c r="A8" s="2"/>
      <c r="AJ8" s="548" t="s">
        <v>153</v>
      </c>
      <c r="AK8" s="549"/>
      <c r="AL8" s="262"/>
      <c r="AM8" s="262"/>
    </row>
    <row r="9" spans="1:39" ht="12.75" customHeight="1">
      <c r="A9" s="519" t="s">
        <v>105</v>
      </c>
      <c r="B9" s="522" t="s">
        <v>298</v>
      </c>
      <c r="C9" s="523"/>
      <c r="D9" s="532"/>
      <c r="E9" s="533"/>
      <c r="F9" s="522" t="s">
        <v>50</v>
      </c>
      <c r="G9" s="523"/>
      <c r="H9" s="532"/>
      <c r="I9" s="533"/>
      <c r="J9" s="522" t="s">
        <v>101</v>
      </c>
      <c r="K9" s="523"/>
      <c r="L9" s="523"/>
      <c r="M9" s="523"/>
      <c r="N9" s="523"/>
      <c r="O9" s="523"/>
      <c r="P9" s="532"/>
      <c r="Q9" s="533"/>
      <c r="R9" s="522" t="s">
        <v>102</v>
      </c>
      <c r="S9" s="523"/>
      <c r="T9" s="523"/>
      <c r="U9" s="523"/>
      <c r="V9" s="523"/>
      <c r="W9" s="523"/>
      <c r="X9" s="532"/>
      <c r="Y9" s="533"/>
      <c r="Z9" s="522" t="s">
        <v>103</v>
      </c>
      <c r="AA9" s="523"/>
      <c r="AB9" s="523"/>
      <c r="AC9" s="523"/>
      <c r="AD9" s="523"/>
      <c r="AE9" s="523"/>
      <c r="AF9" s="532"/>
      <c r="AG9" s="533"/>
      <c r="AH9" s="522" t="s">
        <v>60</v>
      </c>
      <c r="AI9" s="523"/>
      <c r="AJ9" s="523"/>
      <c r="AK9" s="550"/>
      <c r="AL9" s="222"/>
      <c r="AM9" s="222"/>
    </row>
    <row r="10" spans="1:39" ht="19.5" customHeight="1" thickBot="1">
      <c r="A10" s="520"/>
      <c r="B10" s="526"/>
      <c r="C10" s="527"/>
      <c r="D10" s="538"/>
      <c r="E10" s="539"/>
      <c r="F10" s="526"/>
      <c r="G10" s="527"/>
      <c r="H10" s="538"/>
      <c r="I10" s="539"/>
      <c r="J10" s="534"/>
      <c r="K10" s="535"/>
      <c r="L10" s="535"/>
      <c r="M10" s="535"/>
      <c r="N10" s="535"/>
      <c r="O10" s="535"/>
      <c r="P10" s="536"/>
      <c r="Q10" s="537"/>
      <c r="R10" s="534"/>
      <c r="S10" s="535"/>
      <c r="T10" s="535"/>
      <c r="U10" s="535"/>
      <c r="V10" s="535"/>
      <c r="W10" s="535"/>
      <c r="X10" s="536"/>
      <c r="Y10" s="537"/>
      <c r="Z10" s="534"/>
      <c r="AA10" s="535"/>
      <c r="AB10" s="535"/>
      <c r="AC10" s="535"/>
      <c r="AD10" s="535"/>
      <c r="AE10" s="535"/>
      <c r="AF10" s="536"/>
      <c r="AG10" s="537"/>
      <c r="AH10" s="534"/>
      <c r="AI10" s="535"/>
      <c r="AJ10" s="535"/>
      <c r="AK10" s="551"/>
      <c r="AL10" s="222"/>
      <c r="AM10" s="222"/>
    </row>
    <row r="11" spans="1:39" ht="15.75" customHeight="1" thickBot="1">
      <c r="A11" s="520"/>
      <c r="B11" s="534"/>
      <c r="C11" s="535"/>
      <c r="D11" s="536"/>
      <c r="E11" s="537"/>
      <c r="F11" s="534"/>
      <c r="G11" s="535"/>
      <c r="H11" s="536"/>
      <c r="I11" s="537"/>
      <c r="J11" s="540" t="s">
        <v>75</v>
      </c>
      <c r="K11" s="541"/>
      <c r="L11" s="515"/>
      <c r="M11" s="516"/>
      <c r="N11" s="540" t="s">
        <v>53</v>
      </c>
      <c r="O11" s="541"/>
      <c r="P11" s="515"/>
      <c r="Q11" s="516"/>
      <c r="R11" s="540" t="s">
        <v>75</v>
      </c>
      <c r="S11" s="541"/>
      <c r="T11" s="515"/>
      <c r="U11" s="516"/>
      <c r="V11" s="540" t="s">
        <v>53</v>
      </c>
      <c r="W11" s="541"/>
      <c r="X11" s="515"/>
      <c r="Y11" s="516"/>
      <c r="Z11" s="513" t="s">
        <v>75</v>
      </c>
      <c r="AA11" s="514"/>
      <c r="AB11" s="515"/>
      <c r="AC11" s="516"/>
      <c r="AD11" s="513" t="s">
        <v>53</v>
      </c>
      <c r="AE11" s="514"/>
      <c r="AF11" s="515"/>
      <c r="AG11" s="516"/>
      <c r="AH11" s="540" t="s">
        <v>75</v>
      </c>
      <c r="AI11" s="541"/>
      <c r="AJ11" s="515"/>
      <c r="AK11" s="516"/>
      <c r="AL11" s="263"/>
      <c r="AM11" s="263"/>
    </row>
    <row r="12" spans="1:39" ht="12.75" customHeight="1">
      <c r="A12" s="520"/>
      <c r="B12" s="508" t="s">
        <v>232</v>
      </c>
      <c r="C12" s="508" t="s">
        <v>233</v>
      </c>
      <c r="D12" s="510" t="s">
        <v>277</v>
      </c>
      <c r="E12" s="510" t="s">
        <v>278</v>
      </c>
      <c r="F12" s="508" t="s">
        <v>232</v>
      </c>
      <c r="G12" s="508" t="s">
        <v>233</v>
      </c>
      <c r="H12" s="510" t="s">
        <v>277</v>
      </c>
      <c r="I12" s="510" t="s">
        <v>278</v>
      </c>
      <c r="J12" s="508" t="s">
        <v>232</v>
      </c>
      <c r="K12" s="508" t="s">
        <v>233</v>
      </c>
      <c r="L12" s="510" t="s">
        <v>277</v>
      </c>
      <c r="M12" s="510" t="s">
        <v>278</v>
      </c>
      <c r="N12" s="508" t="s">
        <v>232</v>
      </c>
      <c r="O12" s="508" t="s">
        <v>233</v>
      </c>
      <c r="P12" s="510" t="s">
        <v>277</v>
      </c>
      <c r="Q12" s="510" t="s">
        <v>278</v>
      </c>
      <c r="R12" s="508" t="s">
        <v>232</v>
      </c>
      <c r="S12" s="508" t="s">
        <v>233</v>
      </c>
      <c r="T12" s="510" t="s">
        <v>277</v>
      </c>
      <c r="U12" s="510" t="s">
        <v>278</v>
      </c>
      <c r="V12" s="508" t="s">
        <v>232</v>
      </c>
      <c r="W12" s="508" t="s">
        <v>233</v>
      </c>
      <c r="X12" s="510" t="s">
        <v>277</v>
      </c>
      <c r="Y12" s="510" t="s">
        <v>278</v>
      </c>
      <c r="Z12" s="508" t="s">
        <v>232</v>
      </c>
      <c r="AA12" s="508" t="s">
        <v>233</v>
      </c>
      <c r="AB12" s="510" t="s">
        <v>277</v>
      </c>
      <c r="AC12" s="510" t="s">
        <v>278</v>
      </c>
      <c r="AD12" s="508" t="s">
        <v>232</v>
      </c>
      <c r="AE12" s="508" t="s">
        <v>233</v>
      </c>
      <c r="AF12" s="510" t="s">
        <v>277</v>
      </c>
      <c r="AG12" s="510" t="s">
        <v>278</v>
      </c>
      <c r="AH12" s="508" t="s">
        <v>232</v>
      </c>
      <c r="AI12" s="508" t="s">
        <v>233</v>
      </c>
      <c r="AJ12" s="510" t="s">
        <v>277</v>
      </c>
      <c r="AK12" s="510" t="s">
        <v>278</v>
      </c>
      <c r="AL12" s="222"/>
      <c r="AM12" s="222"/>
    </row>
    <row r="13" spans="1:39" ht="15">
      <c r="A13" s="520"/>
      <c r="B13" s="508"/>
      <c r="C13" s="508"/>
      <c r="D13" s="511"/>
      <c r="E13" s="511"/>
      <c r="F13" s="508"/>
      <c r="G13" s="508"/>
      <c r="H13" s="511"/>
      <c r="I13" s="511"/>
      <c r="J13" s="508"/>
      <c r="K13" s="508"/>
      <c r="L13" s="511"/>
      <c r="M13" s="511"/>
      <c r="N13" s="508"/>
      <c r="O13" s="508"/>
      <c r="P13" s="511"/>
      <c r="Q13" s="511"/>
      <c r="R13" s="508"/>
      <c r="S13" s="508"/>
      <c r="T13" s="511"/>
      <c r="U13" s="511"/>
      <c r="V13" s="508"/>
      <c r="W13" s="508"/>
      <c r="X13" s="511"/>
      <c r="Y13" s="511"/>
      <c r="Z13" s="508"/>
      <c r="AA13" s="508"/>
      <c r="AB13" s="511"/>
      <c r="AC13" s="511"/>
      <c r="AD13" s="508"/>
      <c r="AE13" s="508"/>
      <c r="AF13" s="511"/>
      <c r="AG13" s="511"/>
      <c r="AH13" s="508"/>
      <c r="AI13" s="508"/>
      <c r="AJ13" s="511"/>
      <c r="AK13" s="511"/>
      <c r="AL13" s="222"/>
      <c r="AM13" s="222"/>
    </row>
    <row r="14" spans="1:39" ht="17.25" customHeight="1" thickBot="1">
      <c r="A14" s="521"/>
      <c r="B14" s="509"/>
      <c r="C14" s="509"/>
      <c r="D14" s="512"/>
      <c r="E14" s="512"/>
      <c r="F14" s="509"/>
      <c r="G14" s="509"/>
      <c r="H14" s="512"/>
      <c r="I14" s="512"/>
      <c r="J14" s="509"/>
      <c r="K14" s="509"/>
      <c r="L14" s="512"/>
      <c r="M14" s="512"/>
      <c r="N14" s="509"/>
      <c r="O14" s="509"/>
      <c r="P14" s="512"/>
      <c r="Q14" s="512"/>
      <c r="R14" s="509"/>
      <c r="S14" s="509"/>
      <c r="T14" s="512"/>
      <c r="U14" s="512"/>
      <c r="V14" s="509"/>
      <c r="W14" s="509"/>
      <c r="X14" s="512"/>
      <c r="Y14" s="512"/>
      <c r="Z14" s="509"/>
      <c r="AA14" s="509"/>
      <c r="AB14" s="512"/>
      <c r="AC14" s="512"/>
      <c r="AD14" s="509"/>
      <c r="AE14" s="509"/>
      <c r="AF14" s="512"/>
      <c r="AG14" s="512"/>
      <c r="AH14" s="509"/>
      <c r="AI14" s="509"/>
      <c r="AJ14" s="512"/>
      <c r="AK14" s="512"/>
      <c r="AL14" s="222"/>
      <c r="AM14" s="222"/>
    </row>
    <row r="15" spans="1:39" s="22" customFormat="1" ht="38.25" customHeight="1">
      <c r="A15" s="138" t="s">
        <v>188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264"/>
      <c r="AM15" s="264"/>
    </row>
    <row r="16" spans="1:39" s="22" customFormat="1" ht="14.25" customHeight="1">
      <c r="A16" s="139" t="s">
        <v>208</v>
      </c>
      <c r="B16" s="144">
        <v>24394</v>
      </c>
      <c r="C16" s="144">
        <v>24484</v>
      </c>
      <c r="D16" s="144">
        <v>12172</v>
      </c>
      <c r="E16" s="369">
        <f>D16/C16*100</f>
        <v>49.71409900343081</v>
      </c>
      <c r="F16" s="144"/>
      <c r="G16" s="144"/>
      <c r="H16" s="144"/>
      <c r="I16" s="144"/>
      <c r="J16" s="144"/>
      <c r="K16" s="144">
        <v>1318</v>
      </c>
      <c r="L16" s="144">
        <v>2994</v>
      </c>
      <c r="M16" s="369">
        <f>L16/K16*100</f>
        <v>227.16236722306525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>
        <v>372560</v>
      </c>
      <c r="AI16" s="144">
        <v>377405</v>
      </c>
      <c r="AJ16" s="144">
        <v>172426</v>
      </c>
      <c r="AK16" s="369">
        <f>AJ16/AI16*100</f>
        <v>45.68725904532266</v>
      </c>
      <c r="AL16" s="265"/>
      <c r="AM16" s="265"/>
    </row>
    <row r="17" spans="1:39" s="22" customFormat="1" ht="14.25" customHeight="1" thickBot="1">
      <c r="A17" s="140" t="s">
        <v>209</v>
      </c>
      <c r="B17" s="145"/>
      <c r="C17" s="145"/>
      <c r="D17" s="145"/>
      <c r="E17" s="369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265"/>
      <c r="AM17" s="265"/>
    </row>
    <row r="18" spans="1:39" s="22" customFormat="1" ht="39.75" customHeight="1" thickBot="1">
      <c r="A18" s="141" t="s">
        <v>212</v>
      </c>
      <c r="B18" s="147">
        <f>B16+B17</f>
        <v>24394</v>
      </c>
      <c r="C18" s="147">
        <f>C16+C17</f>
        <v>24484</v>
      </c>
      <c r="D18" s="147">
        <f>D16+D17</f>
        <v>12172</v>
      </c>
      <c r="E18" s="373">
        <f aca="true" t="shared" si="0" ref="E18:E40">D18/C18*100</f>
        <v>49.71409900343081</v>
      </c>
      <c r="F18" s="147"/>
      <c r="G18" s="147"/>
      <c r="H18" s="147"/>
      <c r="I18" s="147"/>
      <c r="J18" s="147"/>
      <c r="K18" s="147">
        <f>K16+K17</f>
        <v>1318</v>
      </c>
      <c r="L18" s="147">
        <f>L16+L17</f>
        <v>2994</v>
      </c>
      <c r="M18" s="372">
        <f>L18/K18*100</f>
        <v>227.16236722306525</v>
      </c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>
        <f>AH16+AH17</f>
        <v>372560</v>
      </c>
      <c r="AI18" s="147">
        <f>AI16+AI17</f>
        <v>377405</v>
      </c>
      <c r="AJ18" s="147">
        <f>AJ16+AJ17</f>
        <v>172426</v>
      </c>
      <c r="AK18" s="372">
        <f>AJ18/AI18*100</f>
        <v>45.68725904532266</v>
      </c>
      <c r="AL18" s="266"/>
      <c r="AM18" s="266"/>
    </row>
    <row r="19" spans="1:39" s="22" customFormat="1" ht="39.75" customHeight="1">
      <c r="A19" s="138" t="s">
        <v>48</v>
      </c>
      <c r="B19" s="148"/>
      <c r="C19" s="148"/>
      <c r="D19" s="148"/>
      <c r="E19" s="36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264"/>
      <c r="AM19" s="264"/>
    </row>
    <row r="20" spans="1:39" s="22" customFormat="1" ht="14.25" customHeight="1">
      <c r="A20" s="139" t="s">
        <v>208</v>
      </c>
      <c r="B20" s="144">
        <v>20664</v>
      </c>
      <c r="C20" s="144">
        <v>29574</v>
      </c>
      <c r="D20" s="144">
        <v>14563</v>
      </c>
      <c r="E20" s="366">
        <f t="shared" si="0"/>
        <v>49.242577940082505</v>
      </c>
      <c r="F20" s="144"/>
      <c r="G20" s="144"/>
      <c r="H20" s="144"/>
      <c r="I20" s="144"/>
      <c r="J20" s="144"/>
      <c r="K20" s="144">
        <v>1072</v>
      </c>
      <c r="L20" s="144">
        <v>2117</v>
      </c>
      <c r="M20" s="369">
        <f>L20/K20*100</f>
        <v>197.48134328358208</v>
      </c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>
        <v>94718</v>
      </c>
      <c r="AI20" s="144">
        <v>86961</v>
      </c>
      <c r="AJ20" s="144">
        <v>51871</v>
      </c>
      <c r="AK20" s="369">
        <f>AJ20/AI20*100</f>
        <v>59.648578098227944</v>
      </c>
      <c r="AL20" s="265"/>
      <c r="AM20" s="265"/>
    </row>
    <row r="21" spans="1:39" s="22" customFormat="1" ht="14.25" customHeight="1" thickBot="1">
      <c r="A21" s="140" t="s">
        <v>209</v>
      </c>
      <c r="B21" s="145">
        <v>7430</v>
      </c>
      <c r="C21" s="145">
        <v>7430</v>
      </c>
      <c r="D21" s="145">
        <v>5431</v>
      </c>
      <c r="E21" s="367">
        <f t="shared" si="0"/>
        <v>73.09555854643338</v>
      </c>
      <c r="F21" s="145"/>
      <c r="G21" s="145"/>
      <c r="H21" s="145"/>
      <c r="I21" s="145"/>
      <c r="J21" s="145"/>
      <c r="K21" s="145"/>
      <c r="L21" s="145">
        <v>1512</v>
      </c>
      <c r="M21" s="145"/>
      <c r="N21" s="145"/>
      <c r="O21" s="145"/>
      <c r="P21" s="145"/>
      <c r="Q21" s="145"/>
      <c r="R21" s="145"/>
      <c r="S21" s="145">
        <v>70</v>
      </c>
      <c r="T21" s="145">
        <v>3165</v>
      </c>
      <c r="U21" s="367">
        <f>T21/S21*100</f>
        <v>4521.428571428572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>
        <v>23292</v>
      </c>
      <c r="AI21" s="145">
        <v>23292</v>
      </c>
      <c r="AJ21" s="145"/>
      <c r="AK21" s="145"/>
      <c r="AL21" s="265"/>
      <c r="AM21" s="265"/>
    </row>
    <row r="22" spans="1:39" s="22" customFormat="1" ht="39.75" customHeight="1" thickBot="1">
      <c r="A22" s="141" t="s">
        <v>213</v>
      </c>
      <c r="B22" s="147">
        <f>B20+B21</f>
        <v>28094</v>
      </c>
      <c r="C22" s="147">
        <f>C20+C21</f>
        <v>37004</v>
      </c>
      <c r="D22" s="147">
        <f>D20+D21</f>
        <v>19994</v>
      </c>
      <c r="E22" s="368">
        <f t="shared" si="0"/>
        <v>54.0319965409145</v>
      </c>
      <c r="F22" s="147"/>
      <c r="G22" s="147"/>
      <c r="H22" s="147"/>
      <c r="I22" s="147"/>
      <c r="J22" s="147"/>
      <c r="K22" s="147">
        <f>K20+K21</f>
        <v>1072</v>
      </c>
      <c r="L22" s="147">
        <f>L20+L21</f>
        <v>3629</v>
      </c>
      <c r="M22" s="372">
        <f>L22/K22*100</f>
        <v>338.52611940298505</v>
      </c>
      <c r="N22" s="147"/>
      <c r="O22" s="147"/>
      <c r="P22" s="147"/>
      <c r="Q22" s="147"/>
      <c r="R22" s="147"/>
      <c r="S22" s="147">
        <f>S20+S21</f>
        <v>70</v>
      </c>
      <c r="T22" s="147">
        <f>T20+T21</f>
        <v>3165</v>
      </c>
      <c r="U22" s="372">
        <f>T22/S22*100</f>
        <v>4521.428571428572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>
        <f>AH20+AH21</f>
        <v>118010</v>
      </c>
      <c r="AI22" s="147">
        <f>AI20+AI21</f>
        <v>110253</v>
      </c>
      <c r="AJ22" s="147">
        <f>AJ20+AJ21</f>
        <v>51871</v>
      </c>
      <c r="AK22" s="372">
        <f>AJ22/AI22*100</f>
        <v>47.047245879930706</v>
      </c>
      <c r="AL22" s="266"/>
      <c r="AM22" s="266"/>
    </row>
    <row r="23" spans="1:39" s="22" customFormat="1" ht="39.75" customHeight="1">
      <c r="A23" s="138" t="s">
        <v>114</v>
      </c>
      <c r="B23" s="148"/>
      <c r="C23" s="148"/>
      <c r="D23" s="148"/>
      <c r="E23" s="370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264"/>
      <c r="AM23" s="264"/>
    </row>
    <row r="24" spans="1:39" s="22" customFormat="1" ht="14.25" customHeight="1">
      <c r="A24" s="139" t="s">
        <v>208</v>
      </c>
      <c r="B24" s="144">
        <v>67827</v>
      </c>
      <c r="C24" s="144">
        <v>67827</v>
      </c>
      <c r="D24" s="144">
        <v>20290</v>
      </c>
      <c r="E24" s="369">
        <f t="shared" si="0"/>
        <v>29.91434089669306</v>
      </c>
      <c r="F24" s="144"/>
      <c r="G24" s="144"/>
      <c r="H24" s="144"/>
      <c r="I24" s="144"/>
      <c r="J24" s="144"/>
      <c r="K24" s="144">
        <v>59291</v>
      </c>
      <c r="L24" s="144">
        <v>110781</v>
      </c>
      <c r="M24" s="369">
        <f>L24/K24*100</f>
        <v>186.84285979322325</v>
      </c>
      <c r="N24" s="144"/>
      <c r="O24" s="144">
        <v>5003</v>
      </c>
      <c r="P24" s="144">
        <v>4960</v>
      </c>
      <c r="Q24" s="369">
        <f>P24/O24*100</f>
        <v>99.14051569058564</v>
      </c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>
        <v>109362</v>
      </c>
      <c r="AI24" s="144">
        <v>122654</v>
      </c>
      <c r="AJ24" s="144">
        <v>100378</v>
      </c>
      <c r="AK24" s="369">
        <f>AJ24/AI24*100</f>
        <v>81.8383420027068</v>
      </c>
      <c r="AL24" s="265"/>
      <c r="AM24" s="265"/>
    </row>
    <row r="25" spans="1:39" s="22" customFormat="1" ht="14.25" customHeight="1" thickBot="1">
      <c r="A25" s="140" t="s">
        <v>209</v>
      </c>
      <c r="B25" s="145">
        <v>26446</v>
      </c>
      <c r="C25" s="145">
        <v>26446</v>
      </c>
      <c r="D25" s="145">
        <v>587</v>
      </c>
      <c r="E25" s="366">
        <f t="shared" si="0"/>
        <v>2.219617333434168</v>
      </c>
      <c r="F25" s="145"/>
      <c r="G25" s="145"/>
      <c r="H25" s="145"/>
      <c r="I25" s="145"/>
      <c r="J25" s="145">
        <v>465</v>
      </c>
      <c r="K25" s="145">
        <v>465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>
        <v>2156</v>
      </c>
      <c r="Y25" s="145"/>
      <c r="Z25" s="145"/>
      <c r="AA25" s="145"/>
      <c r="AB25" s="145"/>
      <c r="AC25" s="145"/>
      <c r="AD25" s="145"/>
      <c r="AE25" s="145"/>
      <c r="AF25" s="145"/>
      <c r="AG25" s="145"/>
      <c r="AH25" s="145">
        <v>69677</v>
      </c>
      <c r="AI25" s="145">
        <v>69677</v>
      </c>
      <c r="AJ25" s="145">
        <v>11080</v>
      </c>
      <c r="AK25" s="367">
        <f>AJ25/AI25*100</f>
        <v>15.90194755801771</v>
      </c>
      <c r="AL25" s="265"/>
      <c r="AM25" s="265"/>
    </row>
    <row r="26" spans="1:39" s="22" customFormat="1" ht="39.75" customHeight="1" thickBot="1">
      <c r="A26" s="141" t="s">
        <v>214</v>
      </c>
      <c r="B26" s="147">
        <f>B24+B25</f>
        <v>94273</v>
      </c>
      <c r="C26" s="147">
        <f>C24+C25</f>
        <v>94273</v>
      </c>
      <c r="D26" s="147">
        <f>D24+D25</f>
        <v>20877</v>
      </c>
      <c r="E26" s="372">
        <f t="shared" si="0"/>
        <v>22.14525898189301</v>
      </c>
      <c r="F26" s="147"/>
      <c r="G26" s="147"/>
      <c r="H26" s="147"/>
      <c r="I26" s="147"/>
      <c r="J26" s="147">
        <f>J24+J25</f>
        <v>465</v>
      </c>
      <c r="K26" s="147">
        <f>K24+K25</f>
        <v>59756</v>
      </c>
      <c r="L26" s="147">
        <f>L24+L25</f>
        <v>110781</v>
      </c>
      <c r="M26" s="372">
        <f>L26/K26*100</f>
        <v>185.38891492067742</v>
      </c>
      <c r="N26" s="147"/>
      <c r="O26" s="147">
        <f>O24+O25</f>
        <v>5003</v>
      </c>
      <c r="P26" s="147">
        <f>P24+P25</f>
        <v>4960</v>
      </c>
      <c r="Q26" s="372">
        <f>P26/O26*100</f>
        <v>99.14051569058564</v>
      </c>
      <c r="R26" s="147"/>
      <c r="S26" s="147"/>
      <c r="T26" s="147"/>
      <c r="U26" s="147"/>
      <c r="V26" s="147"/>
      <c r="W26" s="147"/>
      <c r="X26" s="147">
        <f>X24+X25</f>
        <v>2156</v>
      </c>
      <c r="Y26" s="147"/>
      <c r="Z26" s="147"/>
      <c r="AA26" s="147"/>
      <c r="AB26" s="147"/>
      <c r="AC26" s="147"/>
      <c r="AD26" s="147"/>
      <c r="AE26" s="147"/>
      <c r="AF26" s="147"/>
      <c r="AG26" s="147"/>
      <c r="AH26" s="147">
        <f>AH24+AH25</f>
        <v>179039</v>
      </c>
      <c r="AI26" s="147">
        <f>AI24+AI25</f>
        <v>192331</v>
      </c>
      <c r="AJ26" s="147">
        <f>AJ24+AJ25</f>
        <v>111458</v>
      </c>
      <c r="AK26" s="372">
        <f>AJ26/AI26*100</f>
        <v>57.95113632227774</v>
      </c>
      <c r="AL26" s="266"/>
      <c r="AM26" s="266"/>
    </row>
    <row r="27" spans="1:39" s="22" customFormat="1" ht="39.75" customHeight="1">
      <c r="A27" s="138" t="s">
        <v>143</v>
      </c>
      <c r="B27" s="148"/>
      <c r="C27" s="148"/>
      <c r="D27" s="148"/>
      <c r="E27" s="370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264"/>
      <c r="AM27" s="264"/>
    </row>
    <row r="28" spans="1:39" s="22" customFormat="1" ht="14.25" customHeight="1">
      <c r="A28" s="142" t="s">
        <v>208</v>
      </c>
      <c r="B28" s="149">
        <v>115</v>
      </c>
      <c r="C28" s="149">
        <v>115</v>
      </c>
      <c r="D28" s="149">
        <v>126</v>
      </c>
      <c r="E28" s="369">
        <f t="shared" si="0"/>
        <v>109.56521739130434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>
        <v>13444</v>
      </c>
      <c r="AI28" s="149">
        <v>13582</v>
      </c>
      <c r="AJ28" s="149">
        <v>6734</v>
      </c>
      <c r="AK28" s="366">
        <f>AJ28/AI28*100</f>
        <v>49.58032690325431</v>
      </c>
      <c r="AL28" s="265"/>
      <c r="AM28" s="265"/>
    </row>
    <row r="29" spans="1:39" s="22" customFormat="1" ht="14.25" customHeight="1" thickBot="1">
      <c r="A29" s="140" t="s">
        <v>209</v>
      </c>
      <c r="B29" s="145"/>
      <c r="C29" s="145"/>
      <c r="D29" s="145"/>
      <c r="E29" s="366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265"/>
      <c r="AM29" s="265"/>
    </row>
    <row r="30" spans="1:39" s="22" customFormat="1" ht="39.75" customHeight="1" thickBot="1">
      <c r="A30" s="141" t="s">
        <v>215</v>
      </c>
      <c r="B30" s="147">
        <f>B28+B29</f>
        <v>115</v>
      </c>
      <c r="C30" s="147">
        <f>C28+C29</f>
        <v>115</v>
      </c>
      <c r="D30" s="147">
        <f>D28+D29</f>
        <v>126</v>
      </c>
      <c r="E30" s="372">
        <f t="shared" si="0"/>
        <v>109.56521739130434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>
        <f>AH28+AH29</f>
        <v>13444</v>
      </c>
      <c r="AI30" s="147">
        <f>AI28+AI29</f>
        <v>13582</v>
      </c>
      <c r="AJ30" s="147">
        <f>AJ28+AJ29</f>
        <v>6734</v>
      </c>
      <c r="AK30" s="372">
        <f>AJ30/AI30*100</f>
        <v>49.58032690325431</v>
      </c>
      <c r="AL30" s="266"/>
      <c r="AM30" s="266"/>
    </row>
    <row r="31" spans="1:39" s="22" customFormat="1" ht="43.5" customHeight="1" thickBot="1">
      <c r="A31" s="143" t="s">
        <v>216</v>
      </c>
      <c r="B31" s="147">
        <f aca="true" t="shared" si="1" ref="B31:D32">B16+B20+B24+B28</f>
        <v>113000</v>
      </c>
      <c r="C31" s="147">
        <f t="shared" si="1"/>
        <v>122000</v>
      </c>
      <c r="D31" s="147">
        <f t="shared" si="1"/>
        <v>47151</v>
      </c>
      <c r="E31" s="371">
        <f t="shared" si="0"/>
        <v>38.648360655737704</v>
      </c>
      <c r="F31" s="147"/>
      <c r="G31" s="147"/>
      <c r="H31" s="147"/>
      <c r="I31" s="147"/>
      <c r="J31" s="147"/>
      <c r="K31" s="147">
        <f>K16+K20+K24+K28</f>
        <v>61681</v>
      </c>
      <c r="L31" s="147">
        <f>L16+L20+L24+L28</f>
        <v>115892</v>
      </c>
      <c r="M31" s="372">
        <f>L31/K31*100</f>
        <v>187.88930140561922</v>
      </c>
      <c r="N31" s="147"/>
      <c r="O31" s="147">
        <f>SUM(O26)</f>
        <v>5003</v>
      </c>
      <c r="P31" s="147">
        <f>SUM(P26)</f>
        <v>4960</v>
      </c>
      <c r="Q31" s="372">
        <f>P31/O31*100</f>
        <v>99.14051569058564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>
        <f aca="true" t="shared" si="2" ref="AH31:AJ32">AH16+AH20+AH24+AH28</f>
        <v>590084</v>
      </c>
      <c r="AI31" s="147">
        <f t="shared" si="2"/>
        <v>600602</v>
      </c>
      <c r="AJ31" s="147">
        <f t="shared" si="2"/>
        <v>331409</v>
      </c>
      <c r="AK31" s="372">
        <f>AJ31/AI31*100</f>
        <v>55.17946993183506</v>
      </c>
      <c r="AL31" s="266"/>
      <c r="AM31" s="266"/>
    </row>
    <row r="32" spans="1:39" s="22" customFormat="1" ht="45.75" customHeight="1" thickBot="1">
      <c r="A32" s="143" t="s">
        <v>217</v>
      </c>
      <c r="B32" s="147">
        <f t="shared" si="1"/>
        <v>33876</v>
      </c>
      <c r="C32" s="147">
        <f t="shared" si="1"/>
        <v>33876</v>
      </c>
      <c r="D32" s="147">
        <f t="shared" si="1"/>
        <v>6018</v>
      </c>
      <c r="E32" s="366">
        <f t="shared" si="0"/>
        <v>17.764789231314204</v>
      </c>
      <c r="F32" s="147"/>
      <c r="G32" s="147"/>
      <c r="H32" s="147"/>
      <c r="I32" s="147"/>
      <c r="J32" s="147">
        <f>J17+J21+J25+J29</f>
        <v>465</v>
      </c>
      <c r="K32" s="147">
        <f>K17+K21+K25+K29</f>
        <v>465</v>
      </c>
      <c r="L32" s="147">
        <f>L17+L21+L25+L29</f>
        <v>1512</v>
      </c>
      <c r="M32" s="372">
        <f>L32/K32*100</f>
        <v>325.1612903225806</v>
      </c>
      <c r="N32" s="147"/>
      <c r="O32" s="147"/>
      <c r="P32" s="147"/>
      <c r="Q32" s="147"/>
      <c r="R32" s="147"/>
      <c r="S32" s="147">
        <f>S21+S25</f>
        <v>70</v>
      </c>
      <c r="T32" s="147">
        <f>T21+T25</f>
        <v>3165</v>
      </c>
      <c r="U32" s="372">
        <f>T32/S32*100</f>
        <v>4521.428571428572</v>
      </c>
      <c r="V32" s="147"/>
      <c r="W32" s="147"/>
      <c r="X32" s="147">
        <f>X25</f>
        <v>2156</v>
      </c>
      <c r="Y32" s="147"/>
      <c r="Z32" s="147"/>
      <c r="AA32" s="147"/>
      <c r="AB32" s="147"/>
      <c r="AC32" s="147"/>
      <c r="AD32" s="147"/>
      <c r="AE32" s="147"/>
      <c r="AF32" s="147"/>
      <c r="AG32" s="147"/>
      <c r="AH32" s="147">
        <f t="shared" si="2"/>
        <v>92969</v>
      </c>
      <c r="AI32" s="147">
        <f t="shared" si="2"/>
        <v>92969</v>
      </c>
      <c r="AJ32" s="147">
        <f t="shared" si="2"/>
        <v>11080</v>
      </c>
      <c r="AK32" s="372">
        <f>AJ32/AI32*100</f>
        <v>11.917951145005325</v>
      </c>
      <c r="AL32" s="266"/>
      <c r="AM32" s="266"/>
    </row>
    <row r="33" spans="1:39" s="22" customFormat="1" ht="45.75" customHeight="1" thickBot="1">
      <c r="A33" s="141" t="s">
        <v>106</v>
      </c>
      <c r="B33" s="147">
        <f>B31+B32</f>
        <v>146876</v>
      </c>
      <c r="C33" s="147">
        <f>C31+C32</f>
        <v>155876</v>
      </c>
      <c r="D33" s="147">
        <f>D31+D32</f>
        <v>53169</v>
      </c>
      <c r="E33" s="372">
        <f t="shared" si="0"/>
        <v>34.10980522979805</v>
      </c>
      <c r="F33" s="147"/>
      <c r="G33" s="147"/>
      <c r="H33" s="147"/>
      <c r="I33" s="147"/>
      <c r="J33" s="147">
        <f>J31+J32</f>
        <v>465</v>
      </c>
      <c r="K33" s="147">
        <f>K31+K32</f>
        <v>62146</v>
      </c>
      <c r="L33" s="147">
        <f>L31+L32</f>
        <v>117404</v>
      </c>
      <c r="M33" s="372">
        <f>L33/K33*100</f>
        <v>188.9164226177067</v>
      </c>
      <c r="N33" s="147"/>
      <c r="O33" s="147">
        <f>O31+O32</f>
        <v>5003</v>
      </c>
      <c r="P33" s="147">
        <f>P31+P32</f>
        <v>4960</v>
      </c>
      <c r="Q33" s="372">
        <f>P33/O33*100</f>
        <v>99.14051569058564</v>
      </c>
      <c r="R33" s="147"/>
      <c r="S33" s="147">
        <f>S31+S32</f>
        <v>70</v>
      </c>
      <c r="T33" s="147">
        <f>T31+T32</f>
        <v>3165</v>
      </c>
      <c r="U33" s="372">
        <f>T33/S33*100</f>
        <v>4521.428571428572</v>
      </c>
      <c r="V33" s="147"/>
      <c r="W33" s="147"/>
      <c r="X33" s="147">
        <f>X31+X32</f>
        <v>2156</v>
      </c>
      <c r="Y33" s="147"/>
      <c r="Z33" s="147"/>
      <c r="AA33" s="147"/>
      <c r="AB33" s="147"/>
      <c r="AC33" s="147"/>
      <c r="AD33" s="147"/>
      <c r="AE33" s="147"/>
      <c r="AF33" s="147"/>
      <c r="AG33" s="147"/>
      <c r="AH33" s="147">
        <f>AH31+AH32</f>
        <v>683053</v>
      </c>
      <c r="AI33" s="147">
        <f>AI31+AI32</f>
        <v>693571</v>
      </c>
      <c r="AJ33" s="147">
        <f>AJ31+AJ32</f>
        <v>342489</v>
      </c>
      <c r="AK33" s="372">
        <f>AJ33/AI33*100</f>
        <v>49.380524848933995</v>
      </c>
      <c r="AL33" s="266"/>
      <c r="AM33" s="266"/>
    </row>
    <row r="34" spans="1:39" s="22" customFormat="1" ht="39.75" customHeight="1">
      <c r="A34" s="138" t="s">
        <v>104</v>
      </c>
      <c r="B34" s="148"/>
      <c r="C34" s="148"/>
      <c r="D34" s="148"/>
      <c r="E34" s="370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264"/>
      <c r="AM34" s="264"/>
    </row>
    <row r="35" spans="1:39" s="22" customFormat="1" ht="14.25" customHeight="1">
      <c r="A35" s="142" t="s">
        <v>208</v>
      </c>
      <c r="B35" s="149">
        <v>5315</v>
      </c>
      <c r="C35" s="149">
        <v>5315</v>
      </c>
      <c r="D35" s="149">
        <v>719</v>
      </c>
      <c r="E35" s="369">
        <f t="shared" si="0"/>
        <v>13.527751646284102</v>
      </c>
      <c r="F35" s="149"/>
      <c r="G35" s="149"/>
      <c r="H35" s="149">
        <v>31</v>
      </c>
      <c r="I35" s="149"/>
      <c r="J35" s="149"/>
      <c r="K35" s="149">
        <v>271</v>
      </c>
      <c r="L35" s="149">
        <v>813</v>
      </c>
      <c r="M35" s="366">
        <f>L35/K35*100</f>
        <v>300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>
        <v>799785</v>
      </c>
      <c r="AI35" s="149">
        <v>799193</v>
      </c>
      <c r="AJ35" s="149">
        <v>406411</v>
      </c>
      <c r="AK35" s="366">
        <f aca="true" t="shared" si="3" ref="AK35:AK40">AJ35/AI35*100</f>
        <v>50.852672633519056</v>
      </c>
      <c r="AL35" s="266"/>
      <c r="AM35" s="266"/>
    </row>
    <row r="36" spans="1:39" s="22" customFormat="1" ht="14.25" customHeight="1" thickBot="1">
      <c r="A36" s="140" t="s">
        <v>209</v>
      </c>
      <c r="B36" s="145">
        <v>7109</v>
      </c>
      <c r="C36" s="145">
        <v>7109</v>
      </c>
      <c r="D36" s="145">
        <v>3994</v>
      </c>
      <c r="E36" s="366">
        <f t="shared" si="0"/>
        <v>56.182304121536085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>
        <v>19812</v>
      </c>
      <c r="AI36" s="145">
        <v>21181</v>
      </c>
      <c r="AJ36" s="145">
        <v>9223</v>
      </c>
      <c r="AK36" s="367">
        <f t="shared" si="3"/>
        <v>43.543742032954064</v>
      </c>
      <c r="AL36" s="266"/>
      <c r="AM36" s="266"/>
    </row>
    <row r="37" spans="1:39" s="22" customFormat="1" ht="39.75" customHeight="1" thickBot="1">
      <c r="A37" s="141" t="s">
        <v>218</v>
      </c>
      <c r="B37" s="147">
        <f>B35+B36</f>
        <v>12424</v>
      </c>
      <c r="C37" s="147">
        <f>C35+C36</f>
        <v>12424</v>
      </c>
      <c r="D37" s="147">
        <f>D35+D36</f>
        <v>4713</v>
      </c>
      <c r="E37" s="372">
        <f t="shared" si="0"/>
        <v>37.93464262717322</v>
      </c>
      <c r="F37" s="147"/>
      <c r="G37" s="147"/>
      <c r="H37" s="147">
        <f>H35+H36</f>
        <v>31</v>
      </c>
      <c r="I37" s="147"/>
      <c r="J37" s="147"/>
      <c r="K37" s="147">
        <f>K35+K36</f>
        <v>271</v>
      </c>
      <c r="L37" s="147">
        <f>L35+L36</f>
        <v>813</v>
      </c>
      <c r="M37" s="372">
        <f>L37/K37*100</f>
        <v>300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>
        <f>AH35+AH36</f>
        <v>819597</v>
      </c>
      <c r="AI37" s="147">
        <f>AI35+AI36</f>
        <v>820374</v>
      </c>
      <c r="AJ37" s="147">
        <f>AJ35+AJ36</f>
        <v>415634</v>
      </c>
      <c r="AK37" s="372">
        <f t="shared" si="3"/>
        <v>50.663965459656204</v>
      </c>
      <c r="AL37" s="266"/>
      <c r="AM37" s="266"/>
    </row>
    <row r="38" spans="1:39" s="22" customFormat="1" ht="39.75" customHeight="1" thickBot="1">
      <c r="A38" s="141" t="s">
        <v>219</v>
      </c>
      <c r="B38" s="147">
        <f aca="true" t="shared" si="4" ref="B38:D39">B31+B35</f>
        <v>118315</v>
      </c>
      <c r="C38" s="147">
        <f t="shared" si="4"/>
        <v>127315</v>
      </c>
      <c r="D38" s="147">
        <f t="shared" si="4"/>
        <v>47870</v>
      </c>
      <c r="E38" s="372">
        <f t="shared" si="0"/>
        <v>37.59965440050269</v>
      </c>
      <c r="F38" s="206"/>
      <c r="G38" s="206"/>
      <c r="H38" s="206"/>
      <c r="I38" s="206"/>
      <c r="J38" s="147"/>
      <c r="K38" s="147">
        <f>SUM(K31,K35)</f>
        <v>61952</v>
      </c>
      <c r="L38" s="147"/>
      <c r="M38" s="147"/>
      <c r="N38" s="147"/>
      <c r="O38" s="147">
        <f>SUM(O33)</f>
        <v>5003</v>
      </c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147">
        <f aca="true" t="shared" si="5" ref="AH38:AJ39">AH31+AH35</f>
        <v>1389869</v>
      </c>
      <c r="AI38" s="147">
        <f t="shared" si="5"/>
        <v>1399795</v>
      </c>
      <c r="AJ38" s="147">
        <f t="shared" si="5"/>
        <v>737820</v>
      </c>
      <c r="AK38" s="372">
        <f t="shared" si="3"/>
        <v>52.70914669648056</v>
      </c>
      <c r="AL38" s="265"/>
      <c r="AM38" s="265"/>
    </row>
    <row r="39" spans="1:39" ht="39.75" customHeight="1" thickBot="1">
      <c r="A39" s="141" t="s">
        <v>220</v>
      </c>
      <c r="B39" s="152">
        <f t="shared" si="4"/>
        <v>40985</v>
      </c>
      <c r="C39" s="152">
        <f t="shared" si="4"/>
        <v>40985</v>
      </c>
      <c r="D39" s="152">
        <f t="shared" si="4"/>
        <v>10012</v>
      </c>
      <c r="E39" s="372">
        <f t="shared" si="0"/>
        <v>24.428449432719287</v>
      </c>
      <c r="F39" s="151"/>
      <c r="G39" s="151"/>
      <c r="H39" s="151"/>
      <c r="I39" s="151"/>
      <c r="J39" s="152">
        <f>J32+J36</f>
        <v>465</v>
      </c>
      <c r="K39" s="152">
        <f>K32+K36</f>
        <v>465</v>
      </c>
      <c r="L39" s="152"/>
      <c r="M39" s="152"/>
      <c r="N39" s="152"/>
      <c r="O39" s="152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2">
        <f t="shared" si="5"/>
        <v>112781</v>
      </c>
      <c r="AI39" s="152">
        <f t="shared" si="5"/>
        <v>114150</v>
      </c>
      <c r="AJ39" s="152">
        <f t="shared" si="5"/>
        <v>20303</v>
      </c>
      <c r="AK39" s="372">
        <f t="shared" si="3"/>
        <v>17.786246167323696</v>
      </c>
      <c r="AL39" s="264"/>
      <c r="AM39" s="264"/>
    </row>
    <row r="40" spans="1:39" ht="39.75" customHeight="1" thickBot="1">
      <c r="A40" s="141" t="s">
        <v>107</v>
      </c>
      <c r="B40" s="152">
        <f>B38+B39</f>
        <v>159300</v>
      </c>
      <c r="C40" s="152">
        <f>C38+C39</f>
        <v>168300</v>
      </c>
      <c r="D40" s="152">
        <f>D38+D39</f>
        <v>57882</v>
      </c>
      <c r="E40" s="372">
        <f t="shared" si="0"/>
        <v>34.3921568627451</v>
      </c>
      <c r="F40" s="152"/>
      <c r="G40" s="152"/>
      <c r="H40" s="152"/>
      <c r="I40" s="152"/>
      <c r="J40" s="152">
        <f>J38+J39</f>
        <v>465</v>
      </c>
      <c r="K40" s="152">
        <f>K38+K39</f>
        <v>62417</v>
      </c>
      <c r="L40" s="152"/>
      <c r="M40" s="152"/>
      <c r="N40" s="152"/>
      <c r="O40" s="152">
        <f>O38+O39</f>
        <v>5003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>
        <f>AH38+AH39</f>
        <v>1502650</v>
      </c>
      <c r="AI40" s="152">
        <f>AI38+AI39</f>
        <v>1513945</v>
      </c>
      <c r="AJ40" s="152">
        <f>AJ38+AJ39</f>
        <v>758123</v>
      </c>
      <c r="AK40" s="372">
        <f t="shared" si="3"/>
        <v>50.075993513634906</v>
      </c>
      <c r="AL40" s="267"/>
      <c r="AM40" s="267"/>
    </row>
    <row r="43" spans="36:37" ht="13.5" thickBot="1">
      <c r="AJ43" s="548" t="s">
        <v>153</v>
      </c>
      <c r="AK43" s="549"/>
    </row>
    <row r="44" spans="1:37" ht="12.75">
      <c r="A44" s="519" t="s">
        <v>105</v>
      </c>
      <c r="B44" s="542" t="s">
        <v>60</v>
      </c>
      <c r="C44" s="543"/>
      <c r="D44" s="543"/>
      <c r="E44" s="544"/>
      <c r="F44" s="522" t="s">
        <v>108</v>
      </c>
      <c r="G44" s="523"/>
      <c r="H44" s="523"/>
      <c r="I44" s="523"/>
      <c r="J44" s="523"/>
      <c r="K44" s="523"/>
      <c r="L44" s="523"/>
      <c r="M44" s="523"/>
      <c r="N44" s="523"/>
      <c r="O44" s="523"/>
      <c r="P44" s="532"/>
      <c r="Q44" s="533"/>
      <c r="R44" s="522" t="s">
        <v>110</v>
      </c>
      <c r="S44" s="523"/>
      <c r="T44" s="523"/>
      <c r="U44" s="523"/>
      <c r="V44" s="523"/>
      <c r="W44" s="523"/>
      <c r="X44" s="532"/>
      <c r="Y44" s="533"/>
      <c r="Z44" s="522" t="s">
        <v>109</v>
      </c>
      <c r="AA44" s="523"/>
      <c r="AB44" s="523"/>
      <c r="AC44" s="523"/>
      <c r="AD44" s="523"/>
      <c r="AE44" s="523"/>
      <c r="AF44" s="523"/>
      <c r="AG44" s="523"/>
      <c r="AH44" s="523"/>
      <c r="AI44" s="523"/>
      <c r="AJ44" s="524"/>
      <c r="AK44" s="525"/>
    </row>
    <row r="45" spans="1:37" ht="13.5" thickBot="1">
      <c r="A45" s="520"/>
      <c r="B45" s="545"/>
      <c r="C45" s="546"/>
      <c r="D45" s="546"/>
      <c r="E45" s="547"/>
      <c r="F45" s="534"/>
      <c r="G45" s="535"/>
      <c r="H45" s="535"/>
      <c r="I45" s="535"/>
      <c r="J45" s="535"/>
      <c r="K45" s="535"/>
      <c r="L45" s="535"/>
      <c r="M45" s="535"/>
      <c r="N45" s="535"/>
      <c r="O45" s="535"/>
      <c r="P45" s="536"/>
      <c r="Q45" s="537"/>
      <c r="R45" s="526"/>
      <c r="S45" s="527"/>
      <c r="T45" s="527"/>
      <c r="U45" s="527"/>
      <c r="V45" s="527"/>
      <c r="W45" s="527"/>
      <c r="X45" s="538"/>
      <c r="Y45" s="539"/>
      <c r="Z45" s="526"/>
      <c r="AA45" s="527"/>
      <c r="AB45" s="527"/>
      <c r="AC45" s="527"/>
      <c r="AD45" s="527"/>
      <c r="AE45" s="527"/>
      <c r="AF45" s="527"/>
      <c r="AG45" s="527"/>
      <c r="AH45" s="527"/>
      <c r="AI45" s="527"/>
      <c r="AJ45" s="528"/>
      <c r="AK45" s="529"/>
    </row>
    <row r="46" spans="1:37" ht="15.75" thickBot="1">
      <c r="A46" s="520"/>
      <c r="B46" s="540" t="s">
        <v>53</v>
      </c>
      <c r="C46" s="541"/>
      <c r="D46" s="515"/>
      <c r="E46" s="516"/>
      <c r="F46" s="513" t="s">
        <v>75</v>
      </c>
      <c r="G46" s="514"/>
      <c r="H46" s="515"/>
      <c r="I46" s="516"/>
      <c r="J46" s="513" t="s">
        <v>53</v>
      </c>
      <c r="K46" s="514"/>
      <c r="L46" s="515"/>
      <c r="M46" s="516"/>
      <c r="N46" s="513" t="s">
        <v>116</v>
      </c>
      <c r="O46" s="514"/>
      <c r="P46" s="515"/>
      <c r="Q46" s="516"/>
      <c r="R46" s="540" t="s">
        <v>75</v>
      </c>
      <c r="S46" s="541"/>
      <c r="T46" s="515"/>
      <c r="U46" s="516"/>
      <c r="V46" s="540" t="s">
        <v>53</v>
      </c>
      <c r="W46" s="541"/>
      <c r="X46" s="515"/>
      <c r="Y46" s="516"/>
      <c r="Z46" s="513" t="s">
        <v>75</v>
      </c>
      <c r="AA46" s="514"/>
      <c r="AB46" s="515"/>
      <c r="AC46" s="516"/>
      <c r="AD46" s="513" t="s">
        <v>53</v>
      </c>
      <c r="AE46" s="514"/>
      <c r="AF46" s="515"/>
      <c r="AG46" s="516"/>
      <c r="AH46" s="513" t="s">
        <v>116</v>
      </c>
      <c r="AI46" s="514"/>
      <c r="AJ46" s="530"/>
      <c r="AK46" s="531"/>
    </row>
    <row r="47" spans="1:37" ht="12.75">
      <c r="A47" s="520"/>
      <c r="B47" s="508" t="s">
        <v>232</v>
      </c>
      <c r="C47" s="508" t="s">
        <v>233</v>
      </c>
      <c r="D47" s="510" t="s">
        <v>277</v>
      </c>
      <c r="E47" s="510" t="s">
        <v>278</v>
      </c>
      <c r="F47" s="508" t="s">
        <v>232</v>
      </c>
      <c r="G47" s="508" t="s">
        <v>233</v>
      </c>
      <c r="H47" s="510" t="s">
        <v>277</v>
      </c>
      <c r="I47" s="510" t="s">
        <v>278</v>
      </c>
      <c r="J47" s="508" t="s">
        <v>232</v>
      </c>
      <c r="K47" s="508" t="s">
        <v>233</v>
      </c>
      <c r="L47" s="510" t="s">
        <v>277</v>
      </c>
      <c r="M47" s="510" t="s">
        <v>278</v>
      </c>
      <c r="N47" s="508" t="s">
        <v>232</v>
      </c>
      <c r="O47" s="508" t="s">
        <v>233</v>
      </c>
      <c r="P47" s="510" t="s">
        <v>277</v>
      </c>
      <c r="Q47" s="510" t="s">
        <v>278</v>
      </c>
      <c r="R47" s="508" t="s">
        <v>232</v>
      </c>
      <c r="S47" s="508" t="s">
        <v>233</v>
      </c>
      <c r="T47" s="510" t="s">
        <v>277</v>
      </c>
      <c r="U47" s="510" t="s">
        <v>278</v>
      </c>
      <c r="V47" s="508" t="s">
        <v>232</v>
      </c>
      <c r="W47" s="508" t="s">
        <v>233</v>
      </c>
      <c r="X47" s="510" t="s">
        <v>277</v>
      </c>
      <c r="Y47" s="510" t="s">
        <v>278</v>
      </c>
      <c r="Z47" s="508" t="s">
        <v>232</v>
      </c>
      <c r="AA47" s="508" t="s">
        <v>233</v>
      </c>
      <c r="AB47" s="510" t="s">
        <v>277</v>
      </c>
      <c r="AC47" s="510" t="s">
        <v>278</v>
      </c>
      <c r="AD47" s="508" t="s">
        <v>232</v>
      </c>
      <c r="AE47" s="508" t="s">
        <v>233</v>
      </c>
      <c r="AF47" s="510" t="s">
        <v>277</v>
      </c>
      <c r="AG47" s="510" t="s">
        <v>278</v>
      </c>
      <c r="AH47" s="508" t="s">
        <v>232</v>
      </c>
      <c r="AI47" s="508" t="s">
        <v>233</v>
      </c>
      <c r="AJ47" s="510" t="s">
        <v>277</v>
      </c>
      <c r="AK47" s="510" t="s">
        <v>278</v>
      </c>
    </row>
    <row r="48" spans="1:37" ht="12.75">
      <c r="A48" s="520"/>
      <c r="B48" s="508"/>
      <c r="C48" s="508"/>
      <c r="D48" s="511"/>
      <c r="E48" s="511"/>
      <c r="F48" s="508"/>
      <c r="G48" s="508"/>
      <c r="H48" s="511"/>
      <c r="I48" s="511"/>
      <c r="J48" s="508"/>
      <c r="K48" s="508"/>
      <c r="L48" s="511"/>
      <c r="M48" s="511"/>
      <c r="N48" s="508"/>
      <c r="O48" s="508"/>
      <c r="P48" s="511"/>
      <c r="Q48" s="511"/>
      <c r="R48" s="508"/>
      <c r="S48" s="508"/>
      <c r="T48" s="511"/>
      <c r="U48" s="511"/>
      <c r="V48" s="508"/>
      <c r="W48" s="508"/>
      <c r="X48" s="511"/>
      <c r="Y48" s="511"/>
      <c r="Z48" s="508"/>
      <c r="AA48" s="508"/>
      <c r="AB48" s="511"/>
      <c r="AC48" s="511"/>
      <c r="AD48" s="508"/>
      <c r="AE48" s="508"/>
      <c r="AF48" s="511"/>
      <c r="AG48" s="511"/>
      <c r="AH48" s="508"/>
      <c r="AI48" s="508"/>
      <c r="AJ48" s="511"/>
      <c r="AK48" s="511"/>
    </row>
    <row r="49" spans="1:37" ht="13.5" thickBot="1">
      <c r="A49" s="521"/>
      <c r="B49" s="509"/>
      <c r="C49" s="509"/>
      <c r="D49" s="512"/>
      <c r="E49" s="512"/>
      <c r="F49" s="509"/>
      <c r="G49" s="509"/>
      <c r="H49" s="512"/>
      <c r="I49" s="512"/>
      <c r="J49" s="509"/>
      <c r="K49" s="509"/>
      <c r="L49" s="512"/>
      <c r="M49" s="512"/>
      <c r="N49" s="509"/>
      <c r="O49" s="509"/>
      <c r="P49" s="512"/>
      <c r="Q49" s="512"/>
      <c r="R49" s="509"/>
      <c r="S49" s="509"/>
      <c r="T49" s="512"/>
      <c r="U49" s="512"/>
      <c r="V49" s="509"/>
      <c r="W49" s="509"/>
      <c r="X49" s="512"/>
      <c r="Y49" s="512"/>
      <c r="Z49" s="509"/>
      <c r="AA49" s="509"/>
      <c r="AB49" s="512"/>
      <c r="AC49" s="512"/>
      <c r="AD49" s="509"/>
      <c r="AE49" s="509"/>
      <c r="AF49" s="512"/>
      <c r="AG49" s="512"/>
      <c r="AH49" s="509"/>
      <c r="AI49" s="509"/>
      <c r="AJ49" s="512"/>
      <c r="AK49" s="512"/>
    </row>
    <row r="50" spans="1:37" ht="15">
      <c r="A50" s="138" t="s">
        <v>188</v>
      </c>
      <c r="B50" s="148"/>
      <c r="C50" s="148"/>
      <c r="D50" s="148"/>
      <c r="E50" s="148"/>
      <c r="F50" s="270"/>
      <c r="G50" s="270"/>
      <c r="H50" s="148"/>
      <c r="I50" s="423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423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268"/>
      <c r="AK50" s="425"/>
    </row>
    <row r="51" spans="1:37" ht="14.25">
      <c r="A51" s="139" t="s">
        <v>208</v>
      </c>
      <c r="B51" s="144"/>
      <c r="C51" s="144"/>
      <c r="D51" s="144"/>
      <c r="E51" s="144"/>
      <c r="F51" s="144">
        <f>B16+J16+R16+Z16+AH16</f>
        <v>396954</v>
      </c>
      <c r="G51" s="144">
        <f>C16+K16+S16+AA16+AI16</f>
        <v>403207</v>
      </c>
      <c r="H51" s="144">
        <f>D16+H16+L16+P16+T16+X16+AB16+AF16+AJ16+D51</f>
        <v>187592</v>
      </c>
      <c r="I51" s="369">
        <f>H51/G51*100</f>
        <v>46.52498592534356</v>
      </c>
      <c r="J51" s="144"/>
      <c r="K51" s="144"/>
      <c r="L51" s="144"/>
      <c r="M51" s="369"/>
      <c r="N51" s="144">
        <f>J51+F51</f>
        <v>396954</v>
      </c>
      <c r="O51" s="144">
        <f>K51+G51</f>
        <v>403207</v>
      </c>
      <c r="P51" s="144">
        <f>L51+H51</f>
        <v>187592</v>
      </c>
      <c r="Q51" s="369">
        <f>P51/O51*100</f>
        <v>46.52498592534356</v>
      </c>
      <c r="R51" s="144"/>
      <c r="S51" s="144">
        <v>9265</v>
      </c>
      <c r="T51" s="144">
        <v>7188</v>
      </c>
      <c r="U51" s="369">
        <f>T51/S51*100</f>
        <v>77.58229897463572</v>
      </c>
      <c r="V51" s="144"/>
      <c r="W51" s="144"/>
      <c r="X51" s="144"/>
      <c r="Y51" s="144"/>
      <c r="Z51" s="144">
        <f>F51+R51</f>
        <v>396954</v>
      </c>
      <c r="AA51" s="144">
        <f>G51+S51</f>
        <v>412472</v>
      </c>
      <c r="AB51" s="144">
        <f>H51+T51</f>
        <v>194780</v>
      </c>
      <c r="AC51" s="369">
        <f>AB51/AA51*100</f>
        <v>47.22259935219845</v>
      </c>
      <c r="AD51" s="144"/>
      <c r="AE51" s="144"/>
      <c r="AF51" s="144"/>
      <c r="AG51" s="369"/>
      <c r="AH51" s="144">
        <f>Z51+AD51</f>
        <v>396954</v>
      </c>
      <c r="AI51" s="144">
        <f>AA51+AE51</f>
        <v>412472</v>
      </c>
      <c r="AJ51" s="144">
        <f>AB51+AF51</f>
        <v>194780</v>
      </c>
      <c r="AK51" s="426">
        <f>AJ51/AI51*100</f>
        <v>47.22259935219845</v>
      </c>
    </row>
    <row r="52" spans="1:37" ht="15" thickBot="1">
      <c r="A52" s="140" t="s">
        <v>209</v>
      </c>
      <c r="B52" s="145"/>
      <c r="C52" s="145"/>
      <c r="D52" s="145"/>
      <c r="E52" s="145"/>
      <c r="F52" s="149"/>
      <c r="G52" s="149"/>
      <c r="H52" s="145"/>
      <c r="I52" s="367"/>
      <c r="J52" s="149"/>
      <c r="K52" s="149"/>
      <c r="L52" s="145"/>
      <c r="M52" s="367"/>
      <c r="N52" s="145"/>
      <c r="O52" s="145"/>
      <c r="P52" s="145"/>
      <c r="Q52" s="367"/>
      <c r="R52" s="145"/>
      <c r="S52" s="145"/>
      <c r="T52" s="145"/>
      <c r="U52" s="367"/>
      <c r="V52" s="145"/>
      <c r="W52" s="145"/>
      <c r="X52" s="145"/>
      <c r="Y52" s="145"/>
      <c r="Z52" s="145"/>
      <c r="AA52" s="145"/>
      <c r="AB52" s="145"/>
      <c r="AC52" s="367"/>
      <c r="AD52" s="145"/>
      <c r="AE52" s="145"/>
      <c r="AF52" s="145"/>
      <c r="AG52" s="367"/>
      <c r="AH52" s="145"/>
      <c r="AI52" s="146"/>
      <c r="AJ52" s="269"/>
      <c r="AK52" s="427"/>
    </row>
    <row r="53" spans="1:37" ht="30.75" thickBot="1">
      <c r="A53" s="141" t="s">
        <v>212</v>
      </c>
      <c r="B53" s="147"/>
      <c r="C53" s="147"/>
      <c r="D53" s="147"/>
      <c r="E53" s="147"/>
      <c r="F53" s="147">
        <f aca="true" t="shared" si="6" ref="F53:F75">B18+J18+R18+Z18+AH18</f>
        <v>396954</v>
      </c>
      <c r="G53" s="147">
        <f aca="true" t="shared" si="7" ref="G53:H75">C18+K18+S18+AA18+AI18</f>
        <v>403207</v>
      </c>
      <c r="H53" s="147">
        <f t="shared" si="7"/>
        <v>187592</v>
      </c>
      <c r="I53" s="372">
        <f>H53/G53*100</f>
        <v>46.52498592534356</v>
      </c>
      <c r="J53" s="147"/>
      <c r="K53" s="147"/>
      <c r="L53" s="147"/>
      <c r="M53" s="372"/>
      <c r="N53" s="147">
        <f>N51+N52</f>
        <v>396954</v>
      </c>
      <c r="O53" s="147">
        <f>O51+O52</f>
        <v>403207</v>
      </c>
      <c r="P53" s="147">
        <f>P51+P52</f>
        <v>187592</v>
      </c>
      <c r="Q53" s="372">
        <f>P53/O53*100</f>
        <v>46.52498592534356</v>
      </c>
      <c r="R53" s="147"/>
      <c r="S53" s="147">
        <f>S51+S52</f>
        <v>9265</v>
      </c>
      <c r="T53" s="147">
        <f>T51+T52</f>
        <v>7188</v>
      </c>
      <c r="U53" s="372">
        <f>T53/S53*100</f>
        <v>77.58229897463572</v>
      </c>
      <c r="V53" s="147"/>
      <c r="W53" s="147"/>
      <c r="X53" s="147"/>
      <c r="Y53" s="147"/>
      <c r="Z53" s="147">
        <f>Z51+Z52</f>
        <v>396954</v>
      </c>
      <c r="AA53" s="147">
        <f>AA51+AA52</f>
        <v>412472</v>
      </c>
      <c r="AB53" s="147">
        <f>AB51+AB52</f>
        <v>194780</v>
      </c>
      <c r="AC53" s="372">
        <f>AB53/AA53*100</f>
        <v>47.22259935219845</v>
      </c>
      <c r="AD53" s="147"/>
      <c r="AE53" s="147"/>
      <c r="AF53" s="147"/>
      <c r="AG53" s="372"/>
      <c r="AH53" s="147">
        <f>AH51+AH52</f>
        <v>396954</v>
      </c>
      <c r="AI53" s="147">
        <f>AI51+AI52</f>
        <v>412472</v>
      </c>
      <c r="AJ53" s="147">
        <f>AJ51+AJ52</f>
        <v>194780</v>
      </c>
      <c r="AK53" s="428">
        <f>AJ53/AI53*100</f>
        <v>47.22259935219845</v>
      </c>
    </row>
    <row r="54" spans="1:37" ht="30">
      <c r="A54" s="138" t="s">
        <v>48</v>
      </c>
      <c r="B54" s="148"/>
      <c r="C54" s="148"/>
      <c r="D54" s="148"/>
      <c r="E54" s="148"/>
      <c r="F54" s="150"/>
      <c r="G54" s="150"/>
      <c r="H54" s="148"/>
      <c r="I54" s="423"/>
      <c r="J54" s="149"/>
      <c r="K54" s="149"/>
      <c r="L54" s="148"/>
      <c r="M54" s="423"/>
      <c r="N54" s="148"/>
      <c r="O54" s="148"/>
      <c r="P54" s="148"/>
      <c r="Q54" s="423"/>
      <c r="R54" s="148"/>
      <c r="S54" s="148"/>
      <c r="T54" s="148"/>
      <c r="U54" s="423"/>
      <c r="V54" s="148"/>
      <c r="W54" s="148"/>
      <c r="X54" s="148"/>
      <c r="Y54" s="148"/>
      <c r="Z54" s="148"/>
      <c r="AA54" s="148"/>
      <c r="AB54" s="148"/>
      <c r="AC54" s="423"/>
      <c r="AD54" s="148"/>
      <c r="AE54" s="148"/>
      <c r="AF54" s="148"/>
      <c r="AG54" s="423"/>
      <c r="AH54" s="148"/>
      <c r="AI54" s="148"/>
      <c r="AJ54" s="268"/>
      <c r="AK54" s="429"/>
    </row>
    <row r="55" spans="1:37" ht="14.25">
      <c r="A55" s="139" t="s">
        <v>208</v>
      </c>
      <c r="B55" s="144"/>
      <c r="C55" s="144"/>
      <c r="D55" s="144"/>
      <c r="E55" s="144"/>
      <c r="F55" s="144">
        <f t="shared" si="6"/>
        <v>115382</v>
      </c>
      <c r="G55" s="144">
        <f t="shared" si="7"/>
        <v>117607</v>
      </c>
      <c r="H55" s="144">
        <f t="shared" si="7"/>
        <v>68551</v>
      </c>
      <c r="I55" s="369">
        <f>H55/G55*100</f>
        <v>58.28819713112314</v>
      </c>
      <c r="J55" s="144"/>
      <c r="K55" s="144"/>
      <c r="L55" s="144"/>
      <c r="M55" s="369"/>
      <c r="N55" s="144">
        <f aca="true" t="shared" si="8" ref="N55:P56">F55+J55</f>
        <v>115382</v>
      </c>
      <c r="O55" s="144">
        <f t="shared" si="8"/>
        <v>117607</v>
      </c>
      <c r="P55" s="144">
        <f t="shared" si="8"/>
        <v>68551</v>
      </c>
      <c r="Q55" s="369">
        <f>P55/O55*100</f>
        <v>58.28819713112314</v>
      </c>
      <c r="R55" s="144"/>
      <c r="S55" s="144">
        <v>14624</v>
      </c>
      <c r="T55" s="144">
        <v>3065</v>
      </c>
      <c r="U55" s="369">
        <f>T55/S55*100</f>
        <v>20.958698030634572</v>
      </c>
      <c r="V55" s="144"/>
      <c r="W55" s="144">
        <v>2513</v>
      </c>
      <c r="X55" s="144"/>
      <c r="Y55" s="144"/>
      <c r="Z55" s="144">
        <f>F55+R55</f>
        <v>115382</v>
      </c>
      <c r="AA55" s="144">
        <f>G55+S55+W55</f>
        <v>134744</v>
      </c>
      <c r="AB55" s="144">
        <f>H55+T55+X55</f>
        <v>71616</v>
      </c>
      <c r="AC55" s="369">
        <f>AB55/AA55*100</f>
        <v>53.149676423440006</v>
      </c>
      <c r="AD55" s="144"/>
      <c r="AE55" s="144">
        <f>W55+K55</f>
        <v>2513</v>
      </c>
      <c r="AF55" s="144"/>
      <c r="AG55" s="369"/>
      <c r="AH55" s="144">
        <f aca="true" t="shared" si="9" ref="AH55:AJ56">Z55+AD55</f>
        <v>115382</v>
      </c>
      <c r="AI55" s="144">
        <f t="shared" si="9"/>
        <v>137257</v>
      </c>
      <c r="AJ55" s="144">
        <f t="shared" si="9"/>
        <v>71616</v>
      </c>
      <c r="AK55" s="426">
        <f>AJ55/AI55*100</f>
        <v>52.17657387237081</v>
      </c>
    </row>
    <row r="56" spans="1:37" ht="15" thickBot="1">
      <c r="A56" s="140" t="s">
        <v>209</v>
      </c>
      <c r="B56" s="145"/>
      <c r="C56" s="145"/>
      <c r="D56" s="145"/>
      <c r="E56" s="145"/>
      <c r="F56" s="149">
        <f t="shared" si="6"/>
        <v>30722</v>
      </c>
      <c r="G56" s="149">
        <f t="shared" si="7"/>
        <v>30792</v>
      </c>
      <c r="H56" s="149">
        <f t="shared" si="7"/>
        <v>10108</v>
      </c>
      <c r="I56" s="367">
        <f>H56/G56*100</f>
        <v>32.82670823590543</v>
      </c>
      <c r="J56" s="149"/>
      <c r="K56" s="149"/>
      <c r="L56" s="145"/>
      <c r="M56" s="367"/>
      <c r="N56" s="145">
        <f t="shared" si="8"/>
        <v>30722</v>
      </c>
      <c r="O56" s="145">
        <f t="shared" si="8"/>
        <v>30792</v>
      </c>
      <c r="P56" s="145">
        <f t="shared" si="8"/>
        <v>10108</v>
      </c>
      <c r="Q56" s="367">
        <f>P56/O56*100</f>
        <v>32.82670823590543</v>
      </c>
      <c r="R56" s="145"/>
      <c r="S56" s="145">
        <v>153</v>
      </c>
      <c r="T56" s="145"/>
      <c r="U56" s="367"/>
      <c r="V56" s="145"/>
      <c r="W56" s="145">
        <v>800</v>
      </c>
      <c r="X56" s="145"/>
      <c r="Y56" s="145"/>
      <c r="Z56" s="145">
        <f>F56+R56</f>
        <v>30722</v>
      </c>
      <c r="AA56" s="145">
        <f>G56+S56+W56</f>
        <v>31745</v>
      </c>
      <c r="AB56" s="145">
        <f>H56+T56+X56</f>
        <v>10108</v>
      </c>
      <c r="AC56" s="367">
        <f>AB56/AA56*100</f>
        <v>31.841234840132305</v>
      </c>
      <c r="AD56" s="145"/>
      <c r="AE56" s="144">
        <f>W56+K56</f>
        <v>800</v>
      </c>
      <c r="AF56" s="144"/>
      <c r="AG56" s="367"/>
      <c r="AH56" s="145">
        <f t="shared" si="9"/>
        <v>30722</v>
      </c>
      <c r="AI56" s="145">
        <f t="shared" si="9"/>
        <v>32545</v>
      </c>
      <c r="AJ56" s="145">
        <f t="shared" si="9"/>
        <v>10108</v>
      </c>
      <c r="AK56" s="427">
        <f>AJ56/AI56*100</f>
        <v>31.058534337071748</v>
      </c>
    </row>
    <row r="57" spans="1:37" ht="30.75" thickBot="1">
      <c r="A57" s="141" t="s">
        <v>213</v>
      </c>
      <c r="B57" s="147"/>
      <c r="C57" s="147"/>
      <c r="D57" s="147"/>
      <c r="E57" s="147"/>
      <c r="F57" s="147">
        <f t="shared" si="6"/>
        <v>146104</v>
      </c>
      <c r="G57" s="147">
        <f t="shared" si="7"/>
        <v>148399</v>
      </c>
      <c r="H57" s="147">
        <f t="shared" si="7"/>
        <v>78659</v>
      </c>
      <c r="I57" s="372">
        <f>H57/G57*100</f>
        <v>53.005074158181664</v>
      </c>
      <c r="J57" s="147"/>
      <c r="K57" s="147"/>
      <c r="L57" s="147"/>
      <c r="M57" s="372"/>
      <c r="N57" s="147">
        <f>N55+N56</f>
        <v>146104</v>
      </c>
      <c r="O57" s="147">
        <f>O55+O56</f>
        <v>148399</v>
      </c>
      <c r="P57" s="147">
        <f>P55+P56</f>
        <v>78659</v>
      </c>
      <c r="Q57" s="372">
        <f>P57/O57*100</f>
        <v>53.005074158181664</v>
      </c>
      <c r="R57" s="147"/>
      <c r="S57" s="147">
        <f>S55+S56</f>
        <v>14777</v>
      </c>
      <c r="T57" s="147">
        <f>T55+T56</f>
        <v>3065</v>
      </c>
      <c r="U57" s="372">
        <f>T57/S57*100</f>
        <v>20.741693171821073</v>
      </c>
      <c r="V57" s="147"/>
      <c r="W57" s="147">
        <f>W55+W56</f>
        <v>3313</v>
      </c>
      <c r="X57" s="147"/>
      <c r="Y57" s="147"/>
      <c r="Z57" s="147">
        <f>Z55+Z56</f>
        <v>146104</v>
      </c>
      <c r="AA57" s="147">
        <f>AA55+AA56</f>
        <v>166489</v>
      </c>
      <c r="AB57" s="147">
        <f>AB55+AB56</f>
        <v>81724</v>
      </c>
      <c r="AC57" s="372">
        <f>AB57/AA57*100</f>
        <v>49.08672645039612</v>
      </c>
      <c r="AD57" s="147"/>
      <c r="AE57" s="147">
        <f>AE55+AE56</f>
        <v>3313</v>
      </c>
      <c r="AF57" s="147"/>
      <c r="AG57" s="372"/>
      <c r="AH57" s="147">
        <f>AH55+AH56</f>
        <v>146104</v>
      </c>
      <c r="AI57" s="147">
        <f>AI55+AI56</f>
        <v>169802</v>
      </c>
      <c r="AJ57" s="147">
        <f>AJ55+AJ56</f>
        <v>81724</v>
      </c>
      <c r="AK57" s="428">
        <f>AJ57/AI57*100</f>
        <v>48.12899730274084</v>
      </c>
    </row>
    <row r="58" spans="1:37" ht="15">
      <c r="A58" s="138" t="s">
        <v>114</v>
      </c>
      <c r="B58" s="148"/>
      <c r="C58" s="148"/>
      <c r="D58" s="148"/>
      <c r="E58" s="148"/>
      <c r="F58" s="150"/>
      <c r="G58" s="150"/>
      <c r="H58" s="148"/>
      <c r="I58" s="423"/>
      <c r="J58" s="149"/>
      <c r="K58" s="149"/>
      <c r="L58" s="148"/>
      <c r="M58" s="423"/>
      <c r="N58" s="148"/>
      <c r="O58" s="148"/>
      <c r="P58" s="148"/>
      <c r="Q58" s="423"/>
      <c r="R58" s="148"/>
      <c r="S58" s="148"/>
      <c r="T58" s="148"/>
      <c r="U58" s="423"/>
      <c r="V58" s="148"/>
      <c r="W58" s="148"/>
      <c r="X58" s="148"/>
      <c r="Y58" s="148"/>
      <c r="Z58" s="148"/>
      <c r="AA58" s="148"/>
      <c r="AB58" s="148"/>
      <c r="AC58" s="423"/>
      <c r="AD58" s="148"/>
      <c r="AE58" s="148"/>
      <c r="AF58" s="148"/>
      <c r="AG58" s="423"/>
      <c r="AH58" s="148"/>
      <c r="AI58" s="148"/>
      <c r="AJ58" s="268"/>
      <c r="AK58" s="430"/>
    </row>
    <row r="59" spans="1:37" ht="14.25">
      <c r="A59" s="139" t="s">
        <v>208</v>
      </c>
      <c r="B59" s="144"/>
      <c r="C59" s="144"/>
      <c r="D59" s="144"/>
      <c r="E59" s="144"/>
      <c r="F59" s="144">
        <f t="shared" si="6"/>
        <v>177189</v>
      </c>
      <c r="G59" s="144">
        <f t="shared" si="7"/>
        <v>249772</v>
      </c>
      <c r="H59" s="144">
        <f>D24+L24+T24+AB24+AJ24</f>
        <v>231449</v>
      </c>
      <c r="I59" s="369">
        <f>H59/G59*100</f>
        <v>92.66410966801723</v>
      </c>
      <c r="J59" s="144"/>
      <c r="K59" s="144">
        <f aca="true" t="shared" si="10" ref="J59:L61">G24+O24+W24+AE24+C59</f>
        <v>5003</v>
      </c>
      <c r="L59" s="144">
        <f t="shared" si="10"/>
        <v>4960</v>
      </c>
      <c r="M59" s="369">
        <f>L59/K59*100</f>
        <v>99.14051569058564</v>
      </c>
      <c r="N59" s="144">
        <f>F59+J59</f>
        <v>177189</v>
      </c>
      <c r="O59" s="144">
        <f>G59+P59</f>
        <v>486181</v>
      </c>
      <c r="P59" s="144">
        <f>H59+L59</f>
        <v>236409</v>
      </c>
      <c r="Q59" s="369">
        <f>P59/O59*100</f>
        <v>48.62571758254642</v>
      </c>
      <c r="R59" s="144"/>
      <c r="S59" s="144">
        <v>2674</v>
      </c>
      <c r="T59" s="144"/>
      <c r="U59" s="369"/>
      <c r="V59" s="144"/>
      <c r="W59" s="144"/>
      <c r="X59" s="144"/>
      <c r="Y59" s="144"/>
      <c r="Z59" s="144">
        <f aca="true" t="shared" si="11" ref="Z59:AB60">F59+R59</f>
        <v>177189</v>
      </c>
      <c r="AA59" s="144">
        <f t="shared" si="11"/>
        <v>252446</v>
      </c>
      <c r="AB59" s="144">
        <f t="shared" si="11"/>
        <v>231449</v>
      </c>
      <c r="AC59" s="369">
        <f>AB59/AA59*100</f>
        <v>91.68257766017287</v>
      </c>
      <c r="AD59" s="144"/>
      <c r="AE59" s="144">
        <f>SUM(K59)</f>
        <v>5003</v>
      </c>
      <c r="AF59" s="144">
        <f>SUM(L59)</f>
        <v>4960</v>
      </c>
      <c r="AG59" s="369">
        <f>AF59/AE59*100</f>
        <v>99.14051569058564</v>
      </c>
      <c r="AH59" s="144">
        <f aca="true" t="shared" si="12" ref="AH59:AJ60">Z59+AD59</f>
        <v>177189</v>
      </c>
      <c r="AI59" s="144">
        <f t="shared" si="12"/>
        <v>257449</v>
      </c>
      <c r="AJ59" s="144">
        <f t="shared" si="12"/>
        <v>236409</v>
      </c>
      <c r="AK59" s="426">
        <f>AJ59/AI59*100</f>
        <v>91.82750758402635</v>
      </c>
    </row>
    <row r="60" spans="1:37" ht="15" thickBot="1">
      <c r="A60" s="140" t="s">
        <v>209</v>
      </c>
      <c r="B60" s="145">
        <v>1227</v>
      </c>
      <c r="C60" s="149">
        <v>1227</v>
      </c>
      <c r="D60" s="149"/>
      <c r="E60" s="149"/>
      <c r="F60" s="149">
        <f t="shared" si="6"/>
        <v>96588</v>
      </c>
      <c r="G60" s="149">
        <f t="shared" si="7"/>
        <v>96588</v>
      </c>
      <c r="H60" s="149">
        <f t="shared" si="7"/>
        <v>11667</v>
      </c>
      <c r="I60" s="369">
        <f>H60/G60*100</f>
        <v>12.079140265871537</v>
      </c>
      <c r="J60" s="149">
        <f t="shared" si="10"/>
        <v>1227</v>
      </c>
      <c r="K60" s="149">
        <f t="shared" si="10"/>
        <v>1227</v>
      </c>
      <c r="L60" s="149">
        <f t="shared" si="10"/>
        <v>2156</v>
      </c>
      <c r="M60" s="369">
        <f>L60/K60*100</f>
        <v>175.71312143439283</v>
      </c>
      <c r="N60" s="144">
        <f>F60+J60</f>
        <v>97815</v>
      </c>
      <c r="O60" s="144">
        <f>G60+K60</f>
        <v>97815</v>
      </c>
      <c r="P60" s="144">
        <f>H60+L60</f>
        <v>13823</v>
      </c>
      <c r="Q60" s="366">
        <f>P60/O60*100</f>
        <v>14.13177937944078</v>
      </c>
      <c r="R60" s="145"/>
      <c r="S60" s="145"/>
      <c r="T60" s="145"/>
      <c r="U60" s="367"/>
      <c r="V60" s="145"/>
      <c r="W60" s="149"/>
      <c r="X60" s="149"/>
      <c r="Y60" s="149"/>
      <c r="Z60" s="144">
        <f t="shared" si="11"/>
        <v>96588</v>
      </c>
      <c r="AA60" s="144">
        <f t="shared" si="11"/>
        <v>96588</v>
      </c>
      <c r="AB60" s="144">
        <f t="shared" si="11"/>
        <v>11667</v>
      </c>
      <c r="AC60" s="369">
        <f>AB60/AA60*100</f>
        <v>12.079140265871537</v>
      </c>
      <c r="AD60" s="144">
        <f>J60+R60</f>
        <v>1227</v>
      </c>
      <c r="AE60" s="144">
        <f>K60+S60</f>
        <v>1227</v>
      </c>
      <c r="AF60" s="144">
        <f>L60+T60</f>
        <v>2156</v>
      </c>
      <c r="AG60" s="369">
        <f>AF60/AE60*100</f>
        <v>175.71312143439283</v>
      </c>
      <c r="AH60" s="144">
        <f t="shared" si="12"/>
        <v>97815</v>
      </c>
      <c r="AI60" s="144">
        <f t="shared" si="12"/>
        <v>97815</v>
      </c>
      <c r="AJ60" s="144">
        <f t="shared" si="12"/>
        <v>13823</v>
      </c>
      <c r="AK60" s="427">
        <f>AJ60/AI60*100</f>
        <v>14.13177937944078</v>
      </c>
    </row>
    <row r="61" spans="1:37" ht="30.75" thickBot="1">
      <c r="A61" s="141" t="s">
        <v>214</v>
      </c>
      <c r="B61" s="147">
        <f>B59+B60</f>
        <v>1227</v>
      </c>
      <c r="C61" s="147">
        <f>C59+C60</f>
        <v>1227</v>
      </c>
      <c r="D61" s="147"/>
      <c r="E61" s="147"/>
      <c r="F61" s="147">
        <f t="shared" si="6"/>
        <v>273777</v>
      </c>
      <c r="G61" s="147">
        <f t="shared" si="7"/>
        <v>346360</v>
      </c>
      <c r="H61" s="147">
        <f t="shared" si="7"/>
        <v>243116</v>
      </c>
      <c r="I61" s="372">
        <f>H61/G61*100</f>
        <v>70.19170804942834</v>
      </c>
      <c r="J61" s="147">
        <f t="shared" si="10"/>
        <v>1227</v>
      </c>
      <c r="K61" s="147">
        <f t="shared" si="10"/>
        <v>6230</v>
      </c>
      <c r="L61" s="147">
        <f t="shared" si="10"/>
        <v>7116</v>
      </c>
      <c r="M61" s="372">
        <f>L61/K61*100</f>
        <v>114.22150882825039</v>
      </c>
      <c r="N61" s="147">
        <f>N59+N60</f>
        <v>275004</v>
      </c>
      <c r="O61" s="147">
        <f>O59+O60</f>
        <v>583996</v>
      </c>
      <c r="P61" s="147">
        <f>P59+P60</f>
        <v>250232</v>
      </c>
      <c r="Q61" s="372">
        <f>P61/O61*100</f>
        <v>42.84823868656635</v>
      </c>
      <c r="R61" s="147"/>
      <c r="S61" s="147">
        <f>S59+S60</f>
        <v>2674</v>
      </c>
      <c r="T61" s="147"/>
      <c r="U61" s="372"/>
      <c r="V61" s="147"/>
      <c r="W61" s="147"/>
      <c r="X61" s="147"/>
      <c r="Y61" s="147"/>
      <c r="Z61" s="147">
        <f>Z59+Z60</f>
        <v>273777</v>
      </c>
      <c r="AA61" s="147">
        <f>AA59+AA60</f>
        <v>349034</v>
      </c>
      <c r="AB61" s="147">
        <f>AB59+AB60</f>
        <v>243116</v>
      </c>
      <c r="AC61" s="372">
        <f>AB61/AA61*100</f>
        <v>69.65395921314256</v>
      </c>
      <c r="AD61" s="147">
        <f>AD59+AD60</f>
        <v>1227</v>
      </c>
      <c r="AE61" s="147">
        <f>AE59+AE60</f>
        <v>6230</v>
      </c>
      <c r="AF61" s="147">
        <f>AF59+AF60</f>
        <v>7116</v>
      </c>
      <c r="AG61" s="372">
        <f>AF61/AE61*100</f>
        <v>114.22150882825039</v>
      </c>
      <c r="AH61" s="147">
        <f>AH59+AH60</f>
        <v>275004</v>
      </c>
      <c r="AI61" s="147">
        <f>AI59+AI60</f>
        <v>355264</v>
      </c>
      <c r="AJ61" s="147">
        <f>AJ59+AJ60</f>
        <v>250232</v>
      </c>
      <c r="AK61" s="428">
        <f>AJ61/AI61*100</f>
        <v>70.43550711583498</v>
      </c>
    </row>
    <row r="62" spans="1:37" ht="15">
      <c r="A62" s="138" t="s">
        <v>143</v>
      </c>
      <c r="B62" s="148"/>
      <c r="C62" s="148"/>
      <c r="D62" s="148"/>
      <c r="E62" s="148"/>
      <c r="F62" s="150"/>
      <c r="G62" s="150"/>
      <c r="H62" s="148"/>
      <c r="I62" s="423"/>
      <c r="J62" s="149"/>
      <c r="K62" s="149"/>
      <c r="L62" s="148"/>
      <c r="M62" s="423"/>
      <c r="N62" s="148"/>
      <c r="O62" s="148"/>
      <c r="P62" s="148"/>
      <c r="Q62" s="423"/>
      <c r="R62" s="148"/>
      <c r="S62" s="148"/>
      <c r="T62" s="148"/>
      <c r="U62" s="423"/>
      <c r="V62" s="148"/>
      <c r="W62" s="148"/>
      <c r="X62" s="148"/>
      <c r="Y62" s="148"/>
      <c r="Z62" s="148"/>
      <c r="AA62" s="148"/>
      <c r="AB62" s="148"/>
      <c r="AC62" s="423"/>
      <c r="AD62" s="148"/>
      <c r="AE62" s="148"/>
      <c r="AF62" s="148"/>
      <c r="AG62" s="423"/>
      <c r="AH62" s="148"/>
      <c r="AI62" s="148"/>
      <c r="AJ62" s="268"/>
      <c r="AK62" s="429"/>
    </row>
    <row r="63" spans="1:37" ht="14.25">
      <c r="A63" s="142" t="s">
        <v>208</v>
      </c>
      <c r="B63" s="149"/>
      <c r="C63" s="149"/>
      <c r="D63" s="149"/>
      <c r="E63" s="149"/>
      <c r="F63" s="144">
        <f t="shared" si="6"/>
        <v>13559</v>
      </c>
      <c r="G63" s="144">
        <f t="shared" si="7"/>
        <v>13697</v>
      </c>
      <c r="H63" s="144">
        <f t="shared" si="7"/>
        <v>6860</v>
      </c>
      <c r="I63" s="366">
        <f>H63/G63*100</f>
        <v>50.083959991238956</v>
      </c>
      <c r="J63" s="144"/>
      <c r="K63" s="149"/>
      <c r="L63" s="149"/>
      <c r="M63" s="366"/>
      <c r="N63" s="149">
        <f>F63+J63</f>
        <v>13559</v>
      </c>
      <c r="O63" s="149">
        <f>G63+K63</f>
        <v>13697</v>
      </c>
      <c r="P63" s="149">
        <f>H63+L63</f>
        <v>6860</v>
      </c>
      <c r="Q63" s="366">
        <f>P63/O63*100</f>
        <v>50.083959991238956</v>
      </c>
      <c r="R63" s="149"/>
      <c r="S63" s="149"/>
      <c r="T63" s="149"/>
      <c r="U63" s="366"/>
      <c r="V63" s="149"/>
      <c r="W63" s="149"/>
      <c r="X63" s="149"/>
      <c r="Y63" s="149"/>
      <c r="Z63" s="149">
        <f>F63+R63</f>
        <v>13559</v>
      </c>
      <c r="AA63" s="149">
        <f>G63+S63</f>
        <v>13697</v>
      </c>
      <c r="AB63" s="149">
        <f>H63+T63</f>
        <v>6860</v>
      </c>
      <c r="AC63" s="366">
        <f>AB63/AA63*100</f>
        <v>50.083959991238956</v>
      </c>
      <c r="AD63" s="149"/>
      <c r="AE63" s="149"/>
      <c r="AF63" s="149"/>
      <c r="AG63" s="366"/>
      <c r="AH63" s="149">
        <f>Z63+AD63</f>
        <v>13559</v>
      </c>
      <c r="AI63" s="149">
        <f>AA63+AE63</f>
        <v>13697</v>
      </c>
      <c r="AJ63" s="149">
        <f>AB63+AF63</f>
        <v>6860</v>
      </c>
      <c r="AK63" s="426">
        <f>AJ63/AI63*100</f>
        <v>50.083959991238956</v>
      </c>
    </row>
    <row r="64" spans="1:37" ht="15" thickBot="1">
      <c r="A64" s="140" t="s">
        <v>209</v>
      </c>
      <c r="B64" s="145"/>
      <c r="C64" s="145"/>
      <c r="D64" s="145"/>
      <c r="E64" s="145"/>
      <c r="F64" s="149"/>
      <c r="G64" s="149"/>
      <c r="H64" s="145"/>
      <c r="I64" s="367"/>
      <c r="J64" s="149"/>
      <c r="K64" s="145"/>
      <c r="L64" s="145"/>
      <c r="M64" s="367"/>
      <c r="N64" s="145"/>
      <c r="O64" s="145"/>
      <c r="P64" s="145"/>
      <c r="Q64" s="367"/>
      <c r="R64" s="145"/>
      <c r="S64" s="145"/>
      <c r="T64" s="145"/>
      <c r="U64" s="367"/>
      <c r="V64" s="145"/>
      <c r="W64" s="145"/>
      <c r="X64" s="145"/>
      <c r="Y64" s="145"/>
      <c r="Z64" s="145"/>
      <c r="AA64" s="145"/>
      <c r="AB64" s="145"/>
      <c r="AC64" s="367"/>
      <c r="AD64" s="145"/>
      <c r="AE64" s="145"/>
      <c r="AF64" s="145"/>
      <c r="AG64" s="367"/>
      <c r="AH64" s="145"/>
      <c r="AI64" s="145"/>
      <c r="AJ64" s="269"/>
      <c r="AK64" s="427"/>
    </row>
    <row r="65" spans="1:37" ht="30.75" thickBot="1">
      <c r="A65" s="141" t="s">
        <v>215</v>
      </c>
      <c r="B65" s="147"/>
      <c r="C65" s="147"/>
      <c r="D65" s="147"/>
      <c r="E65" s="147"/>
      <c r="F65" s="147">
        <f t="shared" si="6"/>
        <v>13559</v>
      </c>
      <c r="G65" s="147">
        <f t="shared" si="7"/>
        <v>13697</v>
      </c>
      <c r="H65" s="147">
        <f t="shared" si="7"/>
        <v>6860</v>
      </c>
      <c r="I65" s="372">
        <f>H65/G65*100</f>
        <v>50.083959991238956</v>
      </c>
      <c r="J65" s="147"/>
      <c r="K65" s="147"/>
      <c r="L65" s="147"/>
      <c r="M65" s="372"/>
      <c r="N65" s="147">
        <f>N63+N64</f>
        <v>13559</v>
      </c>
      <c r="O65" s="147">
        <f>O63+O64</f>
        <v>13697</v>
      </c>
      <c r="P65" s="147">
        <f>P63+P64</f>
        <v>6860</v>
      </c>
      <c r="Q65" s="372">
        <f>P65/O65*100</f>
        <v>50.083959991238956</v>
      </c>
      <c r="R65" s="147"/>
      <c r="S65" s="147"/>
      <c r="T65" s="147"/>
      <c r="U65" s="372"/>
      <c r="V65" s="147"/>
      <c r="W65" s="147"/>
      <c r="X65" s="147"/>
      <c r="Y65" s="147"/>
      <c r="Z65" s="147">
        <f>Z63+Z64</f>
        <v>13559</v>
      </c>
      <c r="AA65" s="147">
        <f>AA63+AA64</f>
        <v>13697</v>
      </c>
      <c r="AB65" s="147">
        <f>AB63+AB64</f>
        <v>6860</v>
      </c>
      <c r="AC65" s="372">
        <f>AB65/AA65*100</f>
        <v>50.083959991238956</v>
      </c>
      <c r="AD65" s="147"/>
      <c r="AE65" s="147"/>
      <c r="AF65" s="147"/>
      <c r="AG65" s="372"/>
      <c r="AH65" s="147">
        <f>AH63+AH64</f>
        <v>13559</v>
      </c>
      <c r="AI65" s="147">
        <f>AI63+AI64</f>
        <v>13697</v>
      </c>
      <c r="AJ65" s="147">
        <f>AJ63+AJ64</f>
        <v>6860</v>
      </c>
      <c r="AK65" s="428">
        <f>AJ65/AI65*100</f>
        <v>50.083959991238956</v>
      </c>
    </row>
    <row r="66" spans="1:37" ht="43.5" thickBot="1">
      <c r="A66" s="143" t="s">
        <v>216</v>
      </c>
      <c r="B66" s="147"/>
      <c r="C66" s="147"/>
      <c r="D66" s="147"/>
      <c r="E66" s="147"/>
      <c r="F66" s="147">
        <f t="shared" si="6"/>
        <v>703084</v>
      </c>
      <c r="G66" s="147">
        <f t="shared" si="7"/>
        <v>784283</v>
      </c>
      <c r="H66" s="147">
        <f t="shared" si="7"/>
        <v>494452</v>
      </c>
      <c r="I66" s="372">
        <f>H66/G66*100</f>
        <v>63.045099791784345</v>
      </c>
      <c r="J66" s="147"/>
      <c r="K66" s="147">
        <f aca="true" t="shared" si="13" ref="J66:L68">G31+O31+W31+AE31+C66</f>
        <v>5003</v>
      </c>
      <c r="L66" s="147">
        <f t="shared" si="13"/>
        <v>4960</v>
      </c>
      <c r="M66" s="372">
        <f>L66/K66*100</f>
        <v>99.14051569058564</v>
      </c>
      <c r="N66" s="147">
        <f aca="true" t="shared" si="14" ref="N66:P67">N51+N55+N59+N63</f>
        <v>703084</v>
      </c>
      <c r="O66" s="147">
        <f t="shared" si="14"/>
        <v>1020692</v>
      </c>
      <c r="P66" s="147">
        <f t="shared" si="14"/>
        <v>499412</v>
      </c>
      <c r="Q66" s="372">
        <f>P66/O66*100</f>
        <v>48.928765974456546</v>
      </c>
      <c r="R66" s="147"/>
      <c r="S66" s="147">
        <f>SUM(S51,S55,S59,)</f>
        <v>26563</v>
      </c>
      <c r="T66" s="147">
        <f>SUM(T51,T55,T59,)</f>
        <v>10253</v>
      </c>
      <c r="U66" s="372">
        <f>T66/S66*100</f>
        <v>38.598802846064075</v>
      </c>
      <c r="V66" s="147"/>
      <c r="W66" s="147">
        <f>W51+W55+W59+W63</f>
        <v>2513</v>
      </c>
      <c r="X66" s="147"/>
      <c r="Y66" s="147"/>
      <c r="Z66" s="147">
        <f aca="true" t="shared" si="15" ref="Z66:AB67">Z51+Z55+Z59+Z63</f>
        <v>703084</v>
      </c>
      <c r="AA66" s="147">
        <f t="shared" si="15"/>
        <v>813359</v>
      </c>
      <c r="AB66" s="147">
        <f t="shared" si="15"/>
        <v>504705</v>
      </c>
      <c r="AC66" s="372">
        <f>AB66/AA66*100</f>
        <v>62.05193524630575</v>
      </c>
      <c r="AD66" s="147"/>
      <c r="AE66" s="147"/>
      <c r="AF66" s="147"/>
      <c r="AG66" s="372"/>
      <c r="AH66" s="147">
        <f aca="true" t="shared" si="16" ref="AH66:AJ67">AH51+AH55+AH59+AH63</f>
        <v>703084</v>
      </c>
      <c r="AI66" s="147">
        <f t="shared" si="16"/>
        <v>820875</v>
      </c>
      <c r="AJ66" s="147">
        <f t="shared" si="16"/>
        <v>509665</v>
      </c>
      <c r="AK66" s="428">
        <f aca="true" t="shared" si="17" ref="AK66:AK75">AJ66/AI66*100</f>
        <v>62.08801583675956</v>
      </c>
    </row>
    <row r="67" spans="1:37" ht="43.5" thickBot="1">
      <c r="A67" s="143" t="s">
        <v>217</v>
      </c>
      <c r="B67" s="147">
        <f>B52+B56+B60+B64</f>
        <v>1227</v>
      </c>
      <c r="C67" s="147">
        <f>C52+C56+C60+C64</f>
        <v>1227</v>
      </c>
      <c r="D67" s="147"/>
      <c r="E67" s="147"/>
      <c r="F67" s="147">
        <f t="shared" si="6"/>
        <v>127310</v>
      </c>
      <c r="G67" s="147">
        <f t="shared" si="7"/>
        <v>127380</v>
      </c>
      <c r="H67" s="147">
        <f t="shared" si="7"/>
        <v>21775</v>
      </c>
      <c r="I67" s="372">
        <f>H67/G67*100</f>
        <v>17.094520332862302</v>
      </c>
      <c r="J67" s="147">
        <f t="shared" si="13"/>
        <v>1227</v>
      </c>
      <c r="K67" s="147">
        <f t="shared" si="13"/>
        <v>1227</v>
      </c>
      <c r="L67" s="147">
        <f t="shared" si="13"/>
        <v>2156</v>
      </c>
      <c r="M67" s="372">
        <f>L67/K67*100</f>
        <v>175.71312143439283</v>
      </c>
      <c r="N67" s="147">
        <f t="shared" si="14"/>
        <v>128537</v>
      </c>
      <c r="O67" s="147">
        <f t="shared" si="14"/>
        <v>128607</v>
      </c>
      <c r="P67" s="147">
        <f t="shared" si="14"/>
        <v>23931</v>
      </c>
      <c r="Q67" s="372">
        <f>P67/O67*100</f>
        <v>18.607851827661015</v>
      </c>
      <c r="R67" s="147"/>
      <c r="S67" s="147">
        <f>SUM(S56)</f>
        <v>153</v>
      </c>
      <c r="T67" s="147"/>
      <c r="U67" s="372"/>
      <c r="V67" s="147"/>
      <c r="W67" s="147">
        <f>SUM(W56)</f>
        <v>800</v>
      </c>
      <c r="X67" s="147"/>
      <c r="Y67" s="147"/>
      <c r="Z67" s="147">
        <f t="shared" si="15"/>
        <v>127310</v>
      </c>
      <c r="AA67" s="147">
        <f t="shared" si="15"/>
        <v>128333</v>
      </c>
      <c r="AB67" s="147">
        <f t="shared" si="15"/>
        <v>21775</v>
      </c>
      <c r="AC67" s="372">
        <f>AB67/AA67*100</f>
        <v>16.967576539159843</v>
      </c>
      <c r="AD67" s="147">
        <f>AD52+AD56+AD60+AD64</f>
        <v>1227</v>
      </c>
      <c r="AE67" s="147">
        <f>AE52+AE56+AE60+AE64</f>
        <v>2027</v>
      </c>
      <c r="AF67" s="147">
        <f>AF52+AF56+AF60+AF64</f>
        <v>2156</v>
      </c>
      <c r="AG67" s="372">
        <f>AF67/AE67*100</f>
        <v>106.36408485446474</v>
      </c>
      <c r="AH67" s="147">
        <f t="shared" si="16"/>
        <v>128537</v>
      </c>
      <c r="AI67" s="147">
        <f t="shared" si="16"/>
        <v>130360</v>
      </c>
      <c r="AJ67" s="147">
        <f t="shared" si="16"/>
        <v>23931</v>
      </c>
      <c r="AK67" s="428">
        <f t="shared" si="17"/>
        <v>18.357625038355323</v>
      </c>
    </row>
    <row r="68" spans="1:37" ht="45.75" thickBot="1">
      <c r="A68" s="141" t="s">
        <v>106</v>
      </c>
      <c r="B68" s="147">
        <f>B66+B67</f>
        <v>1227</v>
      </c>
      <c r="C68" s="147">
        <f>C66+C67</f>
        <v>1227</v>
      </c>
      <c r="D68" s="147"/>
      <c r="E68" s="147"/>
      <c r="F68" s="147">
        <f t="shared" si="6"/>
        <v>830394</v>
      </c>
      <c r="G68" s="147">
        <f t="shared" si="7"/>
        <v>911663</v>
      </c>
      <c r="H68" s="147">
        <f t="shared" si="7"/>
        <v>516227</v>
      </c>
      <c r="I68" s="372">
        <f>H68/G68*100</f>
        <v>56.62476156211231</v>
      </c>
      <c r="J68" s="147">
        <f t="shared" si="13"/>
        <v>1227</v>
      </c>
      <c r="K68" s="147">
        <f t="shared" si="13"/>
        <v>6230</v>
      </c>
      <c r="L68" s="147">
        <f t="shared" si="13"/>
        <v>7116</v>
      </c>
      <c r="M68" s="372">
        <f>L68/K68*100</f>
        <v>114.22150882825039</v>
      </c>
      <c r="N68" s="147">
        <f>N66+N67</f>
        <v>831621</v>
      </c>
      <c r="O68" s="147">
        <f>O66+O67</f>
        <v>1149299</v>
      </c>
      <c r="P68" s="147">
        <f>P66+P67</f>
        <v>523343</v>
      </c>
      <c r="Q68" s="372">
        <f>P68/O68*100</f>
        <v>45.535844023182825</v>
      </c>
      <c r="R68" s="147"/>
      <c r="S68" s="147">
        <f>S66+S67</f>
        <v>26716</v>
      </c>
      <c r="T68" s="147">
        <f>T66+T67</f>
        <v>10253</v>
      </c>
      <c r="U68" s="372">
        <f>T68/S68*100</f>
        <v>38.37775116035335</v>
      </c>
      <c r="V68" s="147"/>
      <c r="W68" s="147">
        <f>W66+W67</f>
        <v>3313</v>
      </c>
      <c r="X68" s="147"/>
      <c r="Y68" s="147"/>
      <c r="Z68" s="147">
        <f>Z66+Z67</f>
        <v>830394</v>
      </c>
      <c r="AA68" s="147">
        <f>AA66+AA67</f>
        <v>941692</v>
      </c>
      <c r="AB68" s="147">
        <f>AB66+AB67</f>
        <v>526480</v>
      </c>
      <c r="AC68" s="372">
        <f>AB68/AA68*100</f>
        <v>55.90787646066867</v>
      </c>
      <c r="AD68" s="147">
        <f>AD66+AD67</f>
        <v>1227</v>
      </c>
      <c r="AE68" s="147">
        <f>AE66+AE67</f>
        <v>2027</v>
      </c>
      <c r="AF68" s="147">
        <f>AF66+AF67</f>
        <v>2156</v>
      </c>
      <c r="AG68" s="372">
        <f>AF68/AE68*100</f>
        <v>106.36408485446474</v>
      </c>
      <c r="AH68" s="147">
        <f>AH66+AH67</f>
        <v>831621</v>
      </c>
      <c r="AI68" s="147">
        <f>AI66+AI67</f>
        <v>951235</v>
      </c>
      <c r="AJ68" s="147">
        <f>AJ66+AJ67</f>
        <v>533596</v>
      </c>
      <c r="AK68" s="428">
        <f t="shared" si="17"/>
        <v>56.09507640067912</v>
      </c>
    </row>
    <row r="69" spans="1:37" ht="15">
      <c r="A69" s="138" t="s">
        <v>104</v>
      </c>
      <c r="B69" s="148"/>
      <c r="C69" s="148"/>
      <c r="D69" s="148"/>
      <c r="E69" s="148"/>
      <c r="F69" s="150"/>
      <c r="G69" s="150"/>
      <c r="H69" s="148"/>
      <c r="I69" s="423"/>
      <c r="J69" s="149"/>
      <c r="K69" s="149"/>
      <c r="L69" s="148"/>
      <c r="M69" s="423"/>
      <c r="N69" s="148"/>
      <c r="O69" s="148"/>
      <c r="P69" s="148"/>
      <c r="Q69" s="423"/>
      <c r="R69" s="148"/>
      <c r="S69" s="148"/>
      <c r="T69" s="148"/>
      <c r="U69" s="423"/>
      <c r="V69" s="148"/>
      <c r="W69" s="148"/>
      <c r="X69" s="148"/>
      <c r="Y69" s="148"/>
      <c r="Z69" s="148"/>
      <c r="AA69" s="148"/>
      <c r="AB69" s="148"/>
      <c r="AC69" s="423"/>
      <c r="AD69" s="148"/>
      <c r="AE69" s="148"/>
      <c r="AF69" s="148"/>
      <c r="AG69" s="423"/>
      <c r="AH69" s="148"/>
      <c r="AI69" s="148"/>
      <c r="AJ69" s="268"/>
      <c r="AK69" s="429"/>
    </row>
    <row r="70" spans="1:37" ht="14.25">
      <c r="A70" s="142" t="s">
        <v>208</v>
      </c>
      <c r="B70" s="149"/>
      <c r="C70" s="149"/>
      <c r="D70" s="149"/>
      <c r="E70" s="149"/>
      <c r="F70" s="144">
        <f t="shared" si="6"/>
        <v>805100</v>
      </c>
      <c r="G70" s="144">
        <f t="shared" si="7"/>
        <v>804779</v>
      </c>
      <c r="H70" s="144">
        <f t="shared" si="7"/>
        <v>407943</v>
      </c>
      <c r="I70" s="366">
        <f aca="true" t="shared" si="18" ref="I70:I75">H70/G70*100</f>
        <v>50.69006522287485</v>
      </c>
      <c r="J70" s="144"/>
      <c r="K70" s="144"/>
      <c r="L70" s="144">
        <f>H35+P35+X35+AF35+D70</f>
        <v>31</v>
      </c>
      <c r="M70" s="366"/>
      <c r="N70" s="149">
        <f aca="true" t="shared" si="19" ref="N70:P71">F70+J70</f>
        <v>805100</v>
      </c>
      <c r="O70" s="149">
        <f t="shared" si="19"/>
        <v>804779</v>
      </c>
      <c r="P70" s="149">
        <f t="shared" si="19"/>
        <v>407974</v>
      </c>
      <c r="Q70" s="366">
        <f aca="true" t="shared" si="20" ref="Q70:Q75">P70/O70*100</f>
        <v>50.69391721205449</v>
      </c>
      <c r="R70" s="149"/>
      <c r="S70" s="149">
        <v>21644</v>
      </c>
      <c r="T70" s="149">
        <v>21460</v>
      </c>
      <c r="U70" s="366">
        <f aca="true" t="shared" si="21" ref="U70:U75">T70/S70*100</f>
        <v>99.14987987433007</v>
      </c>
      <c r="V70" s="149"/>
      <c r="W70" s="149">
        <v>733</v>
      </c>
      <c r="X70" s="149">
        <v>733</v>
      </c>
      <c r="Y70" s="366">
        <f>X70/W70*100</f>
        <v>100</v>
      </c>
      <c r="Z70" s="149">
        <f aca="true" t="shared" si="22" ref="Z70:AB71">F70+R70</f>
        <v>805100</v>
      </c>
      <c r="AA70" s="149">
        <f t="shared" si="22"/>
        <v>826423</v>
      </c>
      <c r="AB70" s="149">
        <f t="shared" si="22"/>
        <v>429403</v>
      </c>
      <c r="AC70" s="366">
        <f aca="true" t="shared" si="23" ref="AC70:AC75">AB70/AA70*100</f>
        <v>51.95922669141589</v>
      </c>
      <c r="AD70" s="149"/>
      <c r="AE70" s="149">
        <f>K70+W70</f>
        <v>733</v>
      </c>
      <c r="AF70" s="149">
        <f>L70+X70</f>
        <v>764</v>
      </c>
      <c r="AG70" s="366">
        <f>AF70/AE70*100</f>
        <v>104.22919508867668</v>
      </c>
      <c r="AH70" s="149">
        <f aca="true" t="shared" si="24" ref="AH70:AJ71">Z70+AD70</f>
        <v>805100</v>
      </c>
      <c r="AI70" s="149">
        <f t="shared" si="24"/>
        <v>827156</v>
      </c>
      <c r="AJ70" s="149">
        <f t="shared" si="24"/>
        <v>430167</v>
      </c>
      <c r="AK70" s="431">
        <f t="shared" si="17"/>
        <v>52.005546716701566</v>
      </c>
    </row>
    <row r="71" spans="1:37" ht="15" thickBot="1">
      <c r="A71" s="140" t="s">
        <v>209</v>
      </c>
      <c r="B71" s="145"/>
      <c r="C71" s="145"/>
      <c r="D71" s="145"/>
      <c r="E71" s="145"/>
      <c r="F71" s="149">
        <f t="shared" si="6"/>
        <v>26921</v>
      </c>
      <c r="G71" s="149">
        <f t="shared" si="7"/>
        <v>28290</v>
      </c>
      <c r="H71" s="149">
        <f t="shared" si="7"/>
        <v>13217</v>
      </c>
      <c r="I71" s="367">
        <f t="shared" si="18"/>
        <v>46.71968893601979</v>
      </c>
      <c r="J71" s="149"/>
      <c r="K71" s="149"/>
      <c r="L71" s="145"/>
      <c r="M71" s="367"/>
      <c r="N71" s="145">
        <f t="shared" si="19"/>
        <v>26921</v>
      </c>
      <c r="O71" s="145">
        <f t="shared" si="19"/>
        <v>28290</v>
      </c>
      <c r="P71" s="145">
        <f t="shared" si="19"/>
        <v>13217</v>
      </c>
      <c r="Q71" s="367">
        <f t="shared" si="20"/>
        <v>46.71968893601979</v>
      </c>
      <c r="R71" s="145"/>
      <c r="S71" s="145">
        <v>375</v>
      </c>
      <c r="T71" s="145">
        <v>375</v>
      </c>
      <c r="U71" s="367">
        <f t="shared" si="21"/>
        <v>100</v>
      </c>
      <c r="V71" s="145"/>
      <c r="W71" s="145"/>
      <c r="X71" s="145"/>
      <c r="Y71" s="145"/>
      <c r="Z71" s="145">
        <f t="shared" si="22"/>
        <v>26921</v>
      </c>
      <c r="AA71" s="145">
        <f t="shared" si="22"/>
        <v>28665</v>
      </c>
      <c r="AB71" s="145">
        <f t="shared" si="22"/>
        <v>13592</v>
      </c>
      <c r="AC71" s="367">
        <f t="shared" si="23"/>
        <v>47.41671027385313</v>
      </c>
      <c r="AD71" s="145"/>
      <c r="AE71" s="145"/>
      <c r="AF71" s="145"/>
      <c r="AG71" s="367"/>
      <c r="AH71" s="145">
        <f t="shared" si="24"/>
        <v>26921</v>
      </c>
      <c r="AI71" s="145">
        <f t="shared" si="24"/>
        <v>28665</v>
      </c>
      <c r="AJ71" s="145">
        <f t="shared" si="24"/>
        <v>13592</v>
      </c>
      <c r="AK71" s="432">
        <f t="shared" si="17"/>
        <v>47.41671027385313</v>
      </c>
    </row>
    <row r="72" spans="1:37" ht="15.75" thickBot="1">
      <c r="A72" s="141" t="s">
        <v>218</v>
      </c>
      <c r="B72" s="147"/>
      <c r="C72" s="147"/>
      <c r="D72" s="147"/>
      <c r="E72" s="147"/>
      <c r="F72" s="147">
        <f t="shared" si="6"/>
        <v>832021</v>
      </c>
      <c r="G72" s="147">
        <f t="shared" si="7"/>
        <v>833069</v>
      </c>
      <c r="H72" s="147">
        <f t="shared" si="7"/>
        <v>421160</v>
      </c>
      <c r="I72" s="372">
        <f t="shared" si="18"/>
        <v>50.555236120897554</v>
      </c>
      <c r="J72" s="206"/>
      <c r="K72" s="206"/>
      <c r="L72" s="147">
        <f>H37+P37+X37+AF37+D72</f>
        <v>31</v>
      </c>
      <c r="M72" s="372"/>
      <c r="N72" s="147">
        <f>N70+N71</f>
        <v>832021</v>
      </c>
      <c r="O72" s="147">
        <f>O70+O71</f>
        <v>833069</v>
      </c>
      <c r="P72" s="147">
        <f>P70+P71</f>
        <v>421191</v>
      </c>
      <c r="Q72" s="372">
        <f t="shared" si="20"/>
        <v>50.55895730125596</v>
      </c>
      <c r="R72" s="147"/>
      <c r="S72" s="147">
        <f>S70+S71</f>
        <v>22019</v>
      </c>
      <c r="T72" s="147">
        <f>T70+T71</f>
        <v>21835</v>
      </c>
      <c r="U72" s="372">
        <f t="shared" si="21"/>
        <v>99.16435805440756</v>
      </c>
      <c r="V72" s="147"/>
      <c r="W72" s="147">
        <f>W70+W71</f>
        <v>733</v>
      </c>
      <c r="X72" s="147">
        <f>X70+X71</f>
        <v>733</v>
      </c>
      <c r="Y72" s="372">
        <f>X72/W72*100</f>
        <v>100</v>
      </c>
      <c r="Z72" s="147">
        <f>Z70+Z71</f>
        <v>832021</v>
      </c>
      <c r="AA72" s="147">
        <f>AA70+AA71</f>
        <v>855088</v>
      </c>
      <c r="AB72" s="147">
        <f>AB70+AB71</f>
        <v>442995</v>
      </c>
      <c r="AC72" s="372">
        <f t="shared" si="23"/>
        <v>51.806948524596294</v>
      </c>
      <c r="AD72" s="147"/>
      <c r="AE72" s="147">
        <f>AE70+AE71</f>
        <v>733</v>
      </c>
      <c r="AF72" s="147">
        <f>AF70+AF71</f>
        <v>764</v>
      </c>
      <c r="AG72" s="372">
        <f>AF72/AE72*100</f>
        <v>104.22919508867668</v>
      </c>
      <c r="AH72" s="147">
        <f>AH70+AH71</f>
        <v>832021</v>
      </c>
      <c r="AI72" s="147">
        <f>AI70+AI71</f>
        <v>855821</v>
      </c>
      <c r="AJ72" s="147">
        <f>AJ70+AJ71</f>
        <v>443759</v>
      </c>
      <c r="AK72" s="428">
        <f t="shared" si="17"/>
        <v>51.85184752419022</v>
      </c>
    </row>
    <row r="73" spans="1:37" ht="30.75" thickBot="1">
      <c r="A73" s="141" t="s">
        <v>219</v>
      </c>
      <c r="B73" s="147"/>
      <c r="C73" s="147"/>
      <c r="D73" s="147"/>
      <c r="E73" s="147"/>
      <c r="F73" s="147">
        <f t="shared" si="6"/>
        <v>1508184</v>
      </c>
      <c r="G73" s="147">
        <f t="shared" si="7"/>
        <v>1589062</v>
      </c>
      <c r="H73" s="147">
        <f t="shared" si="7"/>
        <v>785690</v>
      </c>
      <c r="I73" s="372">
        <f t="shared" si="18"/>
        <v>49.443634043228016</v>
      </c>
      <c r="J73" s="150"/>
      <c r="K73" s="150">
        <f>G38+O38+W38+AE38+C73</f>
        <v>5003</v>
      </c>
      <c r="L73" s="150">
        <f>H38+P38+X38+AF38+D73+L70</f>
        <v>31</v>
      </c>
      <c r="M73" s="372">
        <f>L73/K73*100</f>
        <v>0.6196282230661603</v>
      </c>
      <c r="N73" s="147">
        <f aca="true" t="shared" si="25" ref="N73:P74">N66+N70</f>
        <v>1508184</v>
      </c>
      <c r="O73" s="147">
        <f t="shared" si="25"/>
        <v>1825471</v>
      </c>
      <c r="P73" s="147">
        <f t="shared" si="25"/>
        <v>907386</v>
      </c>
      <c r="Q73" s="372">
        <f t="shared" si="20"/>
        <v>49.70695234271046</v>
      </c>
      <c r="R73" s="147"/>
      <c r="S73" s="147">
        <f>S66+S70</f>
        <v>48207</v>
      </c>
      <c r="T73" s="147">
        <f>T66+T70</f>
        <v>31713</v>
      </c>
      <c r="U73" s="372">
        <f t="shared" si="21"/>
        <v>65.78505196340781</v>
      </c>
      <c r="V73" s="147"/>
      <c r="W73" s="147">
        <f>W66+W70</f>
        <v>3246</v>
      </c>
      <c r="X73" s="147">
        <f>X66+X70</f>
        <v>733</v>
      </c>
      <c r="Y73" s="372">
        <f>X73/W73*100</f>
        <v>22.581638940234132</v>
      </c>
      <c r="Z73" s="147">
        <f aca="true" t="shared" si="26" ref="Z73:AB74">Z66+Z70</f>
        <v>1508184</v>
      </c>
      <c r="AA73" s="147">
        <f t="shared" si="26"/>
        <v>1639782</v>
      </c>
      <c r="AB73" s="147">
        <f t="shared" si="26"/>
        <v>934108</v>
      </c>
      <c r="AC73" s="372">
        <f t="shared" si="23"/>
        <v>56.96537710500542</v>
      </c>
      <c r="AD73" s="147"/>
      <c r="AE73" s="147"/>
      <c r="AF73" s="147"/>
      <c r="AG73" s="372"/>
      <c r="AH73" s="147">
        <f aca="true" t="shared" si="27" ref="AH73:AJ74">AH66+AH70</f>
        <v>1508184</v>
      </c>
      <c r="AI73" s="147">
        <f t="shared" si="27"/>
        <v>1648031</v>
      </c>
      <c r="AJ73" s="147">
        <f t="shared" si="27"/>
        <v>939832</v>
      </c>
      <c r="AK73" s="428">
        <f t="shared" si="17"/>
        <v>57.027568049387426</v>
      </c>
    </row>
    <row r="74" spans="1:37" ht="30.75" thickBot="1">
      <c r="A74" s="141" t="s">
        <v>220</v>
      </c>
      <c r="B74" s="152">
        <f>B67+B71</f>
        <v>1227</v>
      </c>
      <c r="C74" s="152">
        <f>C67+C71</f>
        <v>1227</v>
      </c>
      <c r="D74" s="152"/>
      <c r="E74" s="152"/>
      <c r="F74" s="147">
        <f t="shared" si="6"/>
        <v>154231</v>
      </c>
      <c r="G74" s="147">
        <f t="shared" si="7"/>
        <v>155600</v>
      </c>
      <c r="H74" s="147">
        <f t="shared" si="7"/>
        <v>30315</v>
      </c>
      <c r="I74" s="424">
        <f t="shared" si="18"/>
        <v>19.482647814910024</v>
      </c>
      <c r="J74" s="147">
        <f>F39+N39+V39+AD39+B74</f>
        <v>1227</v>
      </c>
      <c r="K74" s="147">
        <f>G39+O39+W39+AE39+C74</f>
        <v>1227</v>
      </c>
      <c r="L74" s="147"/>
      <c r="M74" s="424"/>
      <c r="N74" s="152">
        <f t="shared" si="25"/>
        <v>155458</v>
      </c>
      <c r="O74" s="152">
        <f t="shared" si="25"/>
        <v>156897</v>
      </c>
      <c r="P74" s="152">
        <f t="shared" si="25"/>
        <v>37148</v>
      </c>
      <c r="Q74" s="424">
        <f t="shared" si="20"/>
        <v>23.676679605091238</v>
      </c>
      <c r="R74" s="152"/>
      <c r="S74" s="152">
        <f>S67+S71</f>
        <v>528</v>
      </c>
      <c r="T74" s="152">
        <f>T67+T71</f>
        <v>375</v>
      </c>
      <c r="U74" s="424">
        <f t="shared" si="21"/>
        <v>71.02272727272727</v>
      </c>
      <c r="V74" s="152"/>
      <c r="W74" s="152">
        <f>W67+W71</f>
        <v>800</v>
      </c>
      <c r="X74" s="152"/>
      <c r="Y74" s="152"/>
      <c r="Z74" s="152">
        <f t="shared" si="26"/>
        <v>154231</v>
      </c>
      <c r="AA74" s="152">
        <f t="shared" si="26"/>
        <v>156998</v>
      </c>
      <c r="AB74" s="152">
        <f t="shared" si="26"/>
        <v>35367</v>
      </c>
      <c r="AC74" s="424">
        <f t="shared" si="23"/>
        <v>22.52703856100078</v>
      </c>
      <c r="AD74" s="152">
        <f>AD67+AD71</f>
        <v>1227</v>
      </c>
      <c r="AE74" s="152">
        <f>AE67+AE71</f>
        <v>2027</v>
      </c>
      <c r="AF74" s="152">
        <f>AF67+AF71</f>
        <v>2156</v>
      </c>
      <c r="AG74" s="424">
        <f>AF74/AE74*100</f>
        <v>106.36408485446474</v>
      </c>
      <c r="AH74" s="152">
        <f t="shared" si="27"/>
        <v>155458</v>
      </c>
      <c r="AI74" s="152">
        <f t="shared" si="27"/>
        <v>159025</v>
      </c>
      <c r="AJ74" s="152">
        <f t="shared" si="27"/>
        <v>37523</v>
      </c>
      <c r="AK74" s="428">
        <f t="shared" si="17"/>
        <v>23.595661059581825</v>
      </c>
    </row>
    <row r="75" spans="1:37" ht="15.75" thickBot="1">
      <c r="A75" s="141" t="s">
        <v>107</v>
      </c>
      <c r="B75" s="152">
        <f>B73+B74</f>
        <v>1227</v>
      </c>
      <c r="C75" s="152">
        <f>C73+C74</f>
        <v>1227</v>
      </c>
      <c r="D75" s="152"/>
      <c r="E75" s="152"/>
      <c r="F75" s="147">
        <f t="shared" si="6"/>
        <v>1662415</v>
      </c>
      <c r="G75" s="147">
        <f t="shared" si="7"/>
        <v>1744662</v>
      </c>
      <c r="H75" s="147">
        <f t="shared" si="7"/>
        <v>816005</v>
      </c>
      <c r="I75" s="424">
        <f t="shared" si="18"/>
        <v>46.77152365329216</v>
      </c>
      <c r="J75" s="152">
        <f>J73+J74</f>
        <v>1227</v>
      </c>
      <c r="K75" s="147">
        <f>G40+O40+W40+AE40+C75</f>
        <v>6230</v>
      </c>
      <c r="L75" s="147">
        <f>H40+P40+X40+AF40+D75+L73</f>
        <v>31</v>
      </c>
      <c r="M75" s="424">
        <f>L75/K75*100</f>
        <v>0.49759229534510435</v>
      </c>
      <c r="N75" s="152">
        <f>N73+N74</f>
        <v>1663642</v>
      </c>
      <c r="O75" s="152">
        <f>O73+O74</f>
        <v>1982368</v>
      </c>
      <c r="P75" s="152">
        <f>P73+P74</f>
        <v>944534</v>
      </c>
      <c r="Q75" s="424">
        <f t="shared" si="20"/>
        <v>47.64675378133626</v>
      </c>
      <c r="R75" s="152"/>
      <c r="S75" s="152">
        <f>S73+S74</f>
        <v>48735</v>
      </c>
      <c r="T75" s="152">
        <f>T73+T74</f>
        <v>32088</v>
      </c>
      <c r="U75" s="424">
        <f t="shared" si="21"/>
        <v>65.8417974761465</v>
      </c>
      <c r="V75" s="152"/>
      <c r="W75" s="152">
        <f>W73+W74</f>
        <v>4046</v>
      </c>
      <c r="X75" s="152">
        <f>X73+X74</f>
        <v>733</v>
      </c>
      <c r="Y75" s="424">
        <f>X75/W75*100</f>
        <v>18.116658428077113</v>
      </c>
      <c r="Z75" s="152">
        <f>Z73+Z74</f>
        <v>1662415</v>
      </c>
      <c r="AA75" s="152">
        <f>AA73+AA74</f>
        <v>1796780</v>
      </c>
      <c r="AB75" s="152">
        <f>AB73+AB74</f>
        <v>969475</v>
      </c>
      <c r="AC75" s="424">
        <f t="shared" si="23"/>
        <v>53.9562439475061</v>
      </c>
      <c r="AD75" s="152">
        <f>AD73+AD74</f>
        <v>1227</v>
      </c>
      <c r="AE75" s="152">
        <f>AE73+AE74</f>
        <v>2027</v>
      </c>
      <c r="AF75" s="152">
        <f>AF73+AF74</f>
        <v>2156</v>
      </c>
      <c r="AG75" s="424">
        <f>AF75/AE75*100</f>
        <v>106.36408485446474</v>
      </c>
      <c r="AH75" s="152">
        <f>AH73+AH74</f>
        <v>1663642</v>
      </c>
      <c r="AI75" s="152">
        <f>AI73+AI74</f>
        <v>1807056</v>
      </c>
      <c r="AJ75" s="152">
        <f>AJ73+AJ74</f>
        <v>977355</v>
      </c>
      <c r="AK75" s="428">
        <f t="shared" si="17"/>
        <v>54.08548489919516</v>
      </c>
    </row>
  </sheetData>
  <sheetProtection/>
  <mergeCells count="104">
    <mergeCell ref="AE47:AE49"/>
    <mergeCell ref="AB47:AB49"/>
    <mergeCell ref="AC47:AC49"/>
    <mergeCell ref="AK47:AK49"/>
    <mergeCell ref="AH47:AH49"/>
    <mergeCell ref="AI47:AI49"/>
    <mergeCell ref="AH9:AK10"/>
    <mergeCell ref="AH11:AK11"/>
    <mergeCell ref="X47:X49"/>
    <mergeCell ref="Y47:Y49"/>
    <mergeCell ref="Z47:Z49"/>
    <mergeCell ref="AA47:AA49"/>
    <mergeCell ref="AD47:AD49"/>
    <mergeCell ref="R9:Y10"/>
    <mergeCell ref="R11:U11"/>
    <mergeCell ref="V11:Y11"/>
    <mergeCell ref="Q47:Q49"/>
    <mergeCell ref="T47:T49"/>
    <mergeCell ref="U47:U49"/>
    <mergeCell ref="R47:R49"/>
    <mergeCell ref="S47:S49"/>
    <mergeCell ref="AJ8:AK8"/>
    <mergeCell ref="AJ43:AK43"/>
    <mergeCell ref="AF47:AF49"/>
    <mergeCell ref="AG47:AG49"/>
    <mergeCell ref="AJ47:AJ49"/>
    <mergeCell ref="D47:D49"/>
    <mergeCell ref="E47:E49"/>
    <mergeCell ref="H47:H49"/>
    <mergeCell ref="I47:I49"/>
    <mergeCell ref="G47:G49"/>
    <mergeCell ref="P47:P49"/>
    <mergeCell ref="J47:J49"/>
    <mergeCell ref="K47:K49"/>
    <mergeCell ref="N47:N49"/>
    <mergeCell ref="O47:O49"/>
    <mergeCell ref="P12:P14"/>
    <mergeCell ref="Q12:Q14"/>
    <mergeCell ref="O12:O14"/>
    <mergeCell ref="D12:D14"/>
    <mergeCell ref="E12:E14"/>
    <mergeCell ref="H12:H14"/>
    <mergeCell ref="I12:I14"/>
    <mergeCell ref="N12:N14"/>
    <mergeCell ref="L12:L14"/>
    <mergeCell ref="M12:M14"/>
    <mergeCell ref="B46:E46"/>
    <mergeCell ref="F44:Q45"/>
    <mergeCell ref="R44:Y45"/>
    <mergeCell ref="F46:I46"/>
    <mergeCell ref="J46:M46"/>
    <mergeCell ref="N46:Q46"/>
    <mergeCell ref="R46:U46"/>
    <mergeCell ref="V46:Y46"/>
    <mergeCell ref="Z9:AG10"/>
    <mergeCell ref="Z11:AC11"/>
    <mergeCell ref="AD11:AG11"/>
    <mergeCell ref="A44:A49"/>
    <mergeCell ref="B9:E11"/>
    <mergeCell ref="F9:I11"/>
    <mergeCell ref="J9:Q10"/>
    <mergeCell ref="J11:M11"/>
    <mergeCell ref="N11:Q11"/>
    <mergeCell ref="B44:E45"/>
    <mergeCell ref="B47:B49"/>
    <mergeCell ref="C47:C49"/>
    <mergeCell ref="F47:F49"/>
    <mergeCell ref="AD46:AG46"/>
    <mergeCell ref="AH46:AK46"/>
    <mergeCell ref="Z12:Z14"/>
    <mergeCell ref="AA12:AA14"/>
    <mergeCell ref="AD12:AD14"/>
    <mergeCell ref="AE12:AE14"/>
    <mergeCell ref="AB12:AB14"/>
    <mergeCell ref="A1:AK1"/>
    <mergeCell ref="A9:A14"/>
    <mergeCell ref="G12:G14"/>
    <mergeCell ref="Z44:AK45"/>
    <mergeCell ref="X12:X14"/>
    <mergeCell ref="Y12:Y14"/>
    <mergeCell ref="AF12:AF14"/>
    <mergeCell ref="AG12:AG14"/>
    <mergeCell ref="AJ12:AJ14"/>
    <mergeCell ref="AC12:AC14"/>
    <mergeCell ref="A5:AK5"/>
    <mergeCell ref="B12:B14"/>
    <mergeCell ref="C12:C14"/>
    <mergeCell ref="F12:F14"/>
    <mergeCell ref="AH12:AH14"/>
    <mergeCell ref="J12:J14"/>
    <mergeCell ref="R12:R14"/>
    <mergeCell ref="AI12:AI14"/>
    <mergeCell ref="S12:S14"/>
    <mergeCell ref="V12:V14"/>
    <mergeCell ref="K12:K14"/>
    <mergeCell ref="AK12:AK14"/>
    <mergeCell ref="L47:L49"/>
    <mergeCell ref="M47:M49"/>
    <mergeCell ref="V47:V49"/>
    <mergeCell ref="W47:W49"/>
    <mergeCell ref="Z46:AC46"/>
    <mergeCell ref="W12:W14"/>
    <mergeCell ref="T12:T14"/>
    <mergeCell ref="U12:U1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9.8515625" style="0" customWidth="1"/>
    <col min="2" max="5" width="17.28125" style="17" customWidth="1"/>
    <col min="6" max="7" width="17.57421875" style="0" customWidth="1"/>
    <col min="8" max="9" width="17.28125" style="0" customWidth="1"/>
  </cols>
  <sheetData>
    <row r="1" spans="1:7" ht="12.75">
      <c r="A1" s="552" t="s">
        <v>305</v>
      </c>
      <c r="B1" s="552"/>
      <c r="C1" s="552"/>
      <c r="D1" s="552"/>
      <c r="E1" s="553"/>
      <c r="F1" s="5"/>
      <c r="G1" s="5"/>
    </row>
    <row r="2" ht="15.75">
      <c r="A2" s="7"/>
    </row>
    <row r="3" ht="15.75">
      <c r="A3" s="7"/>
    </row>
    <row r="4" ht="15.75">
      <c r="A4" s="7"/>
    </row>
    <row r="5" ht="12.75">
      <c r="A5" s="3"/>
    </row>
    <row r="6" spans="1:7" ht="15.75">
      <c r="A6" s="554" t="s">
        <v>145</v>
      </c>
      <c r="B6" s="554"/>
      <c r="C6" s="554"/>
      <c r="D6" s="554"/>
      <c r="E6" s="554"/>
      <c r="F6" s="554"/>
      <c r="G6" s="554"/>
    </row>
    <row r="7" spans="1:7" ht="15.75">
      <c r="A7" s="555" t="s">
        <v>290</v>
      </c>
      <c r="B7" s="555"/>
      <c r="C7" s="555"/>
      <c r="D7" s="555"/>
      <c r="E7" s="555"/>
      <c r="F7" s="555"/>
      <c r="G7" s="555"/>
    </row>
    <row r="8" spans="1:5" ht="15.75">
      <c r="A8" s="20"/>
      <c r="B8" s="20"/>
      <c r="C8" s="20"/>
      <c r="D8" s="20"/>
      <c r="E8" s="20"/>
    </row>
    <row r="9" spans="1:5" ht="15.75">
      <c r="A9" s="20"/>
      <c r="B9" s="20"/>
      <c r="C9" s="20"/>
      <c r="D9" s="20"/>
      <c r="E9" s="20"/>
    </row>
    <row r="10" ht="15.75">
      <c r="A10" s="7"/>
    </row>
    <row r="11" ht="15.75">
      <c r="A11" s="7"/>
    </row>
    <row r="12" spans="1:9" ht="16.5" thickBot="1">
      <c r="A12" s="560" t="s">
        <v>66</v>
      </c>
      <c r="B12" s="560"/>
      <c r="C12" s="560"/>
      <c r="D12" s="560"/>
      <c r="E12" s="560"/>
      <c r="F12" s="560"/>
      <c r="G12" s="560"/>
      <c r="H12" s="549"/>
      <c r="I12" s="549"/>
    </row>
    <row r="13" spans="1:9" ht="30" customHeight="1" thickBot="1">
      <c r="A13" s="561" t="s">
        <v>126</v>
      </c>
      <c r="B13" s="556" t="s">
        <v>59</v>
      </c>
      <c r="C13" s="556"/>
      <c r="D13" s="556"/>
      <c r="E13" s="556"/>
      <c r="F13" s="556"/>
      <c r="G13" s="556"/>
      <c r="H13" s="558"/>
      <c r="I13" s="558"/>
    </row>
    <row r="14" spans="1:9" ht="30" customHeight="1" thickBot="1">
      <c r="A14" s="562"/>
      <c r="B14" s="556" t="s">
        <v>141</v>
      </c>
      <c r="C14" s="556"/>
      <c r="D14" s="557"/>
      <c r="E14" s="557"/>
      <c r="F14" s="559" t="s">
        <v>57</v>
      </c>
      <c r="G14" s="559"/>
      <c r="H14" s="558"/>
      <c r="I14" s="558"/>
    </row>
    <row r="15" spans="1:9" ht="36" customHeight="1" thickBot="1">
      <c r="A15" s="563"/>
      <c r="B15" s="271" t="s">
        <v>232</v>
      </c>
      <c r="C15" s="271" t="s">
        <v>233</v>
      </c>
      <c r="D15" s="271" t="s">
        <v>277</v>
      </c>
      <c r="E15" s="271" t="s">
        <v>278</v>
      </c>
      <c r="F15" s="271" t="s">
        <v>232</v>
      </c>
      <c r="G15" s="271" t="s">
        <v>233</v>
      </c>
      <c r="H15" s="271" t="s">
        <v>277</v>
      </c>
      <c r="I15" s="271" t="s">
        <v>278</v>
      </c>
    </row>
    <row r="16" spans="1:9" ht="30" customHeight="1">
      <c r="A16" s="9" t="s">
        <v>226</v>
      </c>
      <c r="B16" s="101"/>
      <c r="C16" s="101"/>
      <c r="D16" s="101"/>
      <c r="E16" s="272"/>
      <c r="F16" s="360">
        <v>500</v>
      </c>
      <c r="G16" s="360">
        <v>500</v>
      </c>
      <c r="H16" s="361">
        <v>453</v>
      </c>
      <c r="I16" s="362">
        <f>H16/G16*100</f>
        <v>90.60000000000001</v>
      </c>
    </row>
    <row r="17" spans="1:9" ht="30" customHeight="1">
      <c r="A17" s="9" t="s">
        <v>67</v>
      </c>
      <c r="B17" s="101">
        <v>38000</v>
      </c>
      <c r="C17" s="101">
        <v>38000</v>
      </c>
      <c r="D17" s="101">
        <v>18492</v>
      </c>
      <c r="E17" s="272">
        <f>D17/C17*100</f>
        <v>48.66315789473684</v>
      </c>
      <c r="F17" s="360"/>
      <c r="G17" s="360"/>
      <c r="H17" s="360"/>
      <c r="I17" s="363"/>
    </row>
    <row r="18" spans="1:9" ht="30" customHeight="1">
      <c r="A18" s="9" t="s">
        <v>68</v>
      </c>
      <c r="B18" s="101">
        <v>10000</v>
      </c>
      <c r="C18" s="101">
        <v>10000</v>
      </c>
      <c r="D18" s="101">
        <v>6732</v>
      </c>
      <c r="E18" s="272">
        <f>D18/C18*100</f>
        <v>67.32000000000001</v>
      </c>
      <c r="F18" s="360"/>
      <c r="G18" s="360"/>
      <c r="H18" s="360"/>
      <c r="I18" s="363"/>
    </row>
    <row r="19" spans="1:9" ht="30" customHeight="1">
      <c r="A19" s="9" t="s">
        <v>69</v>
      </c>
      <c r="B19" s="101">
        <v>6000</v>
      </c>
      <c r="C19" s="101">
        <v>6000</v>
      </c>
      <c r="D19" s="101">
        <v>881</v>
      </c>
      <c r="E19" s="272">
        <f>D19/C19*100</f>
        <v>14.683333333333334</v>
      </c>
      <c r="F19" s="360"/>
      <c r="G19" s="360"/>
      <c r="H19" s="360"/>
      <c r="I19" s="363"/>
    </row>
    <row r="20" spans="1:9" ht="30" customHeight="1">
      <c r="A20" s="9" t="s">
        <v>228</v>
      </c>
      <c r="B20" s="101">
        <v>119331</v>
      </c>
      <c r="C20" s="101">
        <v>119331</v>
      </c>
      <c r="D20" s="101">
        <v>14259</v>
      </c>
      <c r="E20" s="272">
        <f>D20/C20*100</f>
        <v>11.949116323503532</v>
      </c>
      <c r="F20" s="360">
        <v>6679</v>
      </c>
      <c r="G20" s="360">
        <v>6679</v>
      </c>
      <c r="H20" s="360">
        <v>3575</v>
      </c>
      <c r="I20" s="363">
        <f>H20/G20*100</f>
        <v>53.52597694265609</v>
      </c>
    </row>
    <row r="21" spans="1:9" ht="30" customHeight="1">
      <c r="A21" s="9" t="s">
        <v>227</v>
      </c>
      <c r="B21" s="101"/>
      <c r="C21" s="101"/>
      <c r="D21" s="101"/>
      <c r="E21" s="272"/>
      <c r="F21" s="360">
        <v>4815</v>
      </c>
      <c r="G21" s="360">
        <v>4815</v>
      </c>
      <c r="H21" s="360">
        <v>266</v>
      </c>
      <c r="I21" s="363">
        <f>H21/G21*100</f>
        <v>5.524402907580478</v>
      </c>
    </row>
    <row r="22" spans="1:9" ht="30" customHeight="1">
      <c r="A22" s="9" t="s">
        <v>14</v>
      </c>
      <c r="B22" s="101">
        <v>2000</v>
      </c>
      <c r="C22" s="101">
        <v>2000</v>
      </c>
      <c r="D22" s="101">
        <v>6728</v>
      </c>
      <c r="E22" s="272">
        <f>D22/C22</f>
        <v>3.364</v>
      </c>
      <c r="F22" s="360"/>
      <c r="G22" s="360"/>
      <c r="H22" s="360">
        <v>87</v>
      </c>
      <c r="I22" s="363"/>
    </row>
    <row r="23" spans="1:9" ht="30" customHeight="1">
      <c r="A23" s="9" t="s">
        <v>121</v>
      </c>
      <c r="B23" s="101">
        <v>120</v>
      </c>
      <c r="C23" s="101">
        <v>120</v>
      </c>
      <c r="D23" s="101">
        <v>89</v>
      </c>
      <c r="E23" s="272">
        <f>D23/C23</f>
        <v>0.7416666666666667</v>
      </c>
      <c r="F23" s="360"/>
      <c r="G23" s="360"/>
      <c r="H23" s="360"/>
      <c r="I23" s="363"/>
    </row>
    <row r="24" spans="1:9" ht="49.5" customHeight="1">
      <c r="A24" s="9" t="s">
        <v>190</v>
      </c>
      <c r="B24" s="101">
        <v>5869</v>
      </c>
      <c r="C24" s="101">
        <v>5869</v>
      </c>
      <c r="D24" s="101">
        <v>5960</v>
      </c>
      <c r="E24" s="272">
        <f>D24/C24</f>
        <v>1.0155051967967286</v>
      </c>
      <c r="F24" s="360"/>
      <c r="G24" s="360"/>
      <c r="H24" s="360"/>
      <c r="I24" s="363"/>
    </row>
    <row r="25" spans="1:9" ht="23.25" customHeight="1">
      <c r="A25" s="9" t="s">
        <v>249</v>
      </c>
      <c r="B25" s="101"/>
      <c r="C25" s="101">
        <v>525</v>
      </c>
      <c r="D25" s="101">
        <v>9510</v>
      </c>
      <c r="E25" s="272">
        <f>D25/C25</f>
        <v>18.114285714285714</v>
      </c>
      <c r="F25" s="360"/>
      <c r="G25" s="360"/>
      <c r="H25" s="360">
        <v>122</v>
      </c>
      <c r="I25" s="363"/>
    </row>
    <row r="26" spans="1:9" ht="30" customHeight="1" thickBot="1">
      <c r="A26" s="10" t="s">
        <v>15</v>
      </c>
      <c r="B26" s="102"/>
      <c r="C26" s="102"/>
      <c r="D26" s="102"/>
      <c r="E26" s="272"/>
      <c r="F26" s="364">
        <v>430</v>
      </c>
      <c r="G26" s="364">
        <v>430</v>
      </c>
      <c r="H26" s="360">
        <v>210</v>
      </c>
      <c r="I26" s="365">
        <f>H26/G26*100</f>
        <v>48.837209302325576</v>
      </c>
    </row>
    <row r="27" spans="1:9" ht="30" customHeight="1" thickBot="1">
      <c r="A27" s="4" t="s">
        <v>70</v>
      </c>
      <c r="B27" s="103">
        <f>SUM(B16:B26)</f>
        <v>181320</v>
      </c>
      <c r="C27" s="103">
        <f>SUM(C16:C26)</f>
        <v>181845</v>
      </c>
      <c r="D27" s="103">
        <f>SUM(D16:D26)</f>
        <v>62651</v>
      </c>
      <c r="E27" s="358">
        <f>D27/C27*100</f>
        <v>34.45296818719239</v>
      </c>
      <c r="F27" s="103">
        <f>SUM(F16:F26)</f>
        <v>12424</v>
      </c>
      <c r="G27" s="103">
        <f>SUM(G16:G26)</f>
        <v>12424</v>
      </c>
      <c r="H27" s="103">
        <f>SUM(H16:H26)</f>
        <v>4713</v>
      </c>
      <c r="I27" s="359">
        <f>H27/G27*100</f>
        <v>37.93464262717322</v>
      </c>
    </row>
  </sheetData>
  <sheetProtection/>
  <mergeCells count="8">
    <mergeCell ref="A1:E1"/>
    <mergeCell ref="A6:G6"/>
    <mergeCell ref="A7:G7"/>
    <mergeCell ref="B14:E14"/>
    <mergeCell ref="B13:I13"/>
    <mergeCell ref="F14:I14"/>
    <mergeCell ref="A12:I12"/>
    <mergeCell ref="A13:A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26.140625" style="0" customWidth="1"/>
    <col min="2" max="2" width="15.140625" style="12" customWidth="1"/>
    <col min="3" max="5" width="13.7109375" style="12" customWidth="1"/>
    <col min="6" max="6" width="13.140625" style="0" customWidth="1"/>
    <col min="7" max="9" width="12.00390625" style="0" customWidth="1"/>
    <col min="10" max="10" width="14.57421875" style="0" customWidth="1"/>
    <col min="11" max="13" width="12.57421875" style="0" customWidth="1"/>
    <col min="14" max="14" width="14.8515625" style="0" customWidth="1"/>
    <col min="15" max="17" width="11.7109375" style="0" customWidth="1"/>
    <col min="18" max="18" width="15.00390625" style="0" customWidth="1"/>
    <col min="19" max="21" width="12.7109375" style="0" customWidth="1"/>
    <col min="22" max="22" width="13.28125" style="0" customWidth="1"/>
    <col min="23" max="25" width="10.57421875" style="0" customWidth="1"/>
    <col min="26" max="26" width="14.421875" style="0" customWidth="1"/>
    <col min="27" max="29" width="11.28125" style="0" customWidth="1"/>
    <col min="30" max="30" width="10.7109375" style="0" customWidth="1"/>
    <col min="31" max="33" width="10.140625" style="0" customWidth="1"/>
    <col min="34" max="34" width="12.7109375" style="0" customWidth="1"/>
    <col min="35" max="37" width="10.7109375" style="0" customWidth="1"/>
  </cols>
  <sheetData>
    <row r="1" spans="1:21" ht="15">
      <c r="A1" s="564" t="s">
        <v>306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169"/>
      <c r="M1" s="169"/>
      <c r="N1" s="3"/>
      <c r="O1" s="3"/>
      <c r="P1" s="3"/>
      <c r="Q1" s="3"/>
      <c r="R1" s="3"/>
      <c r="S1" s="3"/>
      <c r="T1" s="3"/>
      <c r="U1" s="3"/>
    </row>
    <row r="2" ht="15.75">
      <c r="A2" s="7"/>
    </row>
    <row r="3" ht="15.75">
      <c r="A3" s="7"/>
    </row>
    <row r="4" ht="15.75">
      <c r="A4" s="7"/>
    </row>
    <row r="5" spans="1:37" ht="19.5">
      <c r="A5" s="568" t="s">
        <v>292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</row>
    <row r="6" ht="12.75">
      <c r="A6" s="3"/>
    </row>
    <row r="7" ht="12.75">
      <c r="A7" s="3"/>
    </row>
    <row r="8" ht="16.5" thickBot="1">
      <c r="A8" s="1" t="s">
        <v>71</v>
      </c>
    </row>
    <row r="9" spans="1:41" ht="16.5" customHeight="1" thickBot="1" thickTop="1">
      <c r="A9" s="576" t="s">
        <v>72</v>
      </c>
      <c r="B9" s="606" t="s">
        <v>74</v>
      </c>
      <c r="C9" s="607"/>
      <c r="D9" s="608"/>
      <c r="E9" s="608"/>
      <c r="F9" s="569" t="s">
        <v>117</v>
      </c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1"/>
      <c r="AL9" s="3"/>
      <c r="AM9" s="3"/>
      <c r="AN9" s="3"/>
      <c r="AO9" s="3"/>
    </row>
    <row r="10" spans="1:41" ht="16.5" customHeight="1" thickBot="1">
      <c r="A10" s="577"/>
      <c r="B10" s="609"/>
      <c r="C10" s="610"/>
      <c r="D10" s="611"/>
      <c r="E10" s="611"/>
      <c r="F10" s="616" t="s">
        <v>16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8"/>
      <c r="AK10" s="619"/>
      <c r="AL10" s="3"/>
      <c r="AM10" s="3"/>
      <c r="AN10" s="3"/>
      <c r="AO10" s="3"/>
    </row>
    <row r="11" spans="1:41" ht="31.5" customHeight="1" thickBot="1">
      <c r="A11" s="577"/>
      <c r="B11" s="612"/>
      <c r="C11" s="613"/>
      <c r="D11" s="614"/>
      <c r="E11" s="614"/>
      <c r="F11" s="572" t="s">
        <v>63</v>
      </c>
      <c r="G11" s="573"/>
      <c r="H11" s="574"/>
      <c r="I11" s="575"/>
      <c r="J11" s="572" t="s">
        <v>58</v>
      </c>
      <c r="K11" s="573"/>
      <c r="L11" s="574"/>
      <c r="M11" s="575"/>
      <c r="N11" s="572" t="s">
        <v>62</v>
      </c>
      <c r="O11" s="573"/>
      <c r="P11" s="574"/>
      <c r="Q11" s="575"/>
      <c r="R11" s="620" t="s">
        <v>37</v>
      </c>
      <c r="S11" s="621"/>
      <c r="T11" s="621"/>
      <c r="U11" s="621"/>
      <c r="V11" s="621"/>
      <c r="W11" s="621"/>
      <c r="X11" s="621"/>
      <c r="Y11" s="621"/>
      <c r="Z11" s="621"/>
      <c r="AA11" s="621"/>
      <c r="AB11" s="600"/>
      <c r="AC11" s="601"/>
      <c r="AD11" s="598" t="s">
        <v>61</v>
      </c>
      <c r="AE11" s="599"/>
      <c r="AF11" s="600"/>
      <c r="AG11" s="601"/>
      <c r="AH11" s="598" t="s">
        <v>42</v>
      </c>
      <c r="AI11" s="599"/>
      <c r="AJ11" s="600"/>
      <c r="AK11" s="622"/>
      <c r="AL11" s="3"/>
      <c r="AM11" s="3"/>
      <c r="AN11" s="3"/>
      <c r="AO11" s="3"/>
    </row>
    <row r="12" spans="1:41" ht="35.25" customHeight="1" thickBot="1">
      <c r="A12" s="577"/>
      <c r="B12" s="566" t="s">
        <v>232</v>
      </c>
      <c r="C12" s="566" t="s">
        <v>233</v>
      </c>
      <c r="D12" s="566" t="s">
        <v>277</v>
      </c>
      <c r="E12" s="566" t="s">
        <v>278</v>
      </c>
      <c r="F12" s="566" t="s">
        <v>232</v>
      </c>
      <c r="G12" s="566" t="s">
        <v>233</v>
      </c>
      <c r="H12" s="566" t="s">
        <v>277</v>
      </c>
      <c r="I12" s="566" t="s">
        <v>278</v>
      </c>
      <c r="J12" s="566" t="s">
        <v>232</v>
      </c>
      <c r="K12" s="566" t="s">
        <v>233</v>
      </c>
      <c r="L12" s="566" t="s">
        <v>277</v>
      </c>
      <c r="M12" s="566" t="s">
        <v>278</v>
      </c>
      <c r="N12" s="566" t="s">
        <v>232</v>
      </c>
      <c r="O12" s="566" t="s">
        <v>233</v>
      </c>
      <c r="P12" s="566" t="s">
        <v>277</v>
      </c>
      <c r="Q12" s="566" t="s">
        <v>278</v>
      </c>
      <c r="R12" s="624" t="s">
        <v>38</v>
      </c>
      <c r="S12" s="625"/>
      <c r="T12" s="626"/>
      <c r="U12" s="627"/>
      <c r="V12" s="598" t="s">
        <v>25</v>
      </c>
      <c r="W12" s="599"/>
      <c r="X12" s="600"/>
      <c r="Y12" s="601"/>
      <c r="Z12" s="598" t="s">
        <v>45</v>
      </c>
      <c r="AA12" s="599"/>
      <c r="AB12" s="600"/>
      <c r="AC12" s="601"/>
      <c r="AD12" s="602"/>
      <c r="AE12" s="603"/>
      <c r="AF12" s="604"/>
      <c r="AG12" s="605"/>
      <c r="AH12" s="602"/>
      <c r="AI12" s="603"/>
      <c r="AJ12" s="604"/>
      <c r="AK12" s="623"/>
      <c r="AL12" s="3"/>
      <c r="AM12" s="3"/>
      <c r="AN12" s="3"/>
      <c r="AO12" s="3"/>
    </row>
    <row r="13" spans="1:41" ht="33.75" customHeight="1" thickBot="1" thickTop="1">
      <c r="A13" s="578"/>
      <c r="B13" s="567"/>
      <c r="C13" s="567"/>
      <c r="D13" s="615"/>
      <c r="E13" s="615"/>
      <c r="F13" s="567"/>
      <c r="G13" s="567"/>
      <c r="H13" s="615"/>
      <c r="I13" s="615"/>
      <c r="J13" s="567"/>
      <c r="K13" s="567"/>
      <c r="L13" s="615"/>
      <c r="M13" s="615"/>
      <c r="N13" s="567"/>
      <c r="O13" s="567"/>
      <c r="P13" s="615"/>
      <c r="Q13" s="615"/>
      <c r="R13" s="105" t="s">
        <v>232</v>
      </c>
      <c r="S13" s="105" t="s">
        <v>233</v>
      </c>
      <c r="T13" s="105" t="s">
        <v>277</v>
      </c>
      <c r="U13" s="105" t="s">
        <v>278</v>
      </c>
      <c r="V13" s="274" t="s">
        <v>232</v>
      </c>
      <c r="W13" s="224" t="s">
        <v>233</v>
      </c>
      <c r="X13" s="224" t="s">
        <v>277</v>
      </c>
      <c r="Y13" s="224" t="s">
        <v>278</v>
      </c>
      <c r="Z13" s="274" t="s">
        <v>232</v>
      </c>
      <c r="AA13" s="224" t="s">
        <v>233</v>
      </c>
      <c r="AB13" s="224" t="s">
        <v>277</v>
      </c>
      <c r="AC13" s="224" t="s">
        <v>278</v>
      </c>
      <c r="AD13" s="105" t="s">
        <v>232</v>
      </c>
      <c r="AE13" s="105" t="s">
        <v>233</v>
      </c>
      <c r="AF13" s="105" t="s">
        <v>277</v>
      </c>
      <c r="AG13" s="105" t="s">
        <v>278</v>
      </c>
      <c r="AH13" s="105" t="s">
        <v>232</v>
      </c>
      <c r="AI13" s="105" t="s">
        <v>233</v>
      </c>
      <c r="AJ13" s="105" t="s">
        <v>277</v>
      </c>
      <c r="AK13" s="408" t="s">
        <v>278</v>
      </c>
      <c r="AL13" s="3"/>
      <c r="AM13" s="3"/>
      <c r="AN13" s="3"/>
      <c r="AO13" s="3"/>
    </row>
    <row r="14" spans="1:41" s="53" customFormat="1" ht="36.75" customHeight="1" thickTop="1">
      <c r="A14" s="409" t="s">
        <v>207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410"/>
      <c r="AL14" s="387"/>
      <c r="AM14" s="387"/>
      <c r="AN14" s="387"/>
      <c r="AO14" s="387"/>
    </row>
    <row r="15" spans="1:41" s="53" customFormat="1" ht="36.75" customHeight="1" thickBot="1">
      <c r="A15" s="411" t="s">
        <v>208</v>
      </c>
      <c r="B15" s="153">
        <f>SUM((F15,J15,N15,R15,V15,Z15,AD15,AH15,B33,F33,J33,N33,R33,V33,Z33,AD33,AH33))</f>
        <v>1508184</v>
      </c>
      <c r="C15" s="153">
        <f>SUM((G15,K15,O15,S15,W15,AA15,AE15,AI15,C33,G33,K33,O33,S33,W33,AA33,AE33,AI33))</f>
        <v>1645518</v>
      </c>
      <c r="D15" s="153">
        <f>SUM((H15,L15,P15,T15,X15,AB15,AF15,AJ15,D33,H33,L33,P33,T33,X33,AB33,AF33,AJ33))</f>
        <v>880280</v>
      </c>
      <c r="E15" s="338">
        <f>D15/C15*100</f>
        <v>53.495616577880035</v>
      </c>
      <c r="F15" s="153">
        <v>508801</v>
      </c>
      <c r="G15" s="153">
        <v>558589</v>
      </c>
      <c r="H15" s="153">
        <v>326450</v>
      </c>
      <c r="I15" s="338">
        <f>H15/G15*100</f>
        <v>58.44189556185317</v>
      </c>
      <c r="J15" s="153">
        <v>134435</v>
      </c>
      <c r="K15" s="153">
        <v>140031</v>
      </c>
      <c r="L15" s="153">
        <v>75003</v>
      </c>
      <c r="M15" s="338">
        <f>L15/K15*100</f>
        <v>53.56171133534717</v>
      </c>
      <c r="N15" s="153">
        <v>368064</v>
      </c>
      <c r="O15" s="153">
        <v>410063</v>
      </c>
      <c r="P15" s="153">
        <v>210172</v>
      </c>
      <c r="Q15" s="338">
        <f>P15/O15*100</f>
        <v>51.25358786332832</v>
      </c>
      <c r="R15" s="153"/>
      <c r="S15" s="153">
        <v>30663</v>
      </c>
      <c r="T15" s="153">
        <v>30629</v>
      </c>
      <c r="U15" s="338">
        <f>T15/S15*100</f>
        <v>99.88911717705378</v>
      </c>
      <c r="V15" s="153">
        <v>755</v>
      </c>
      <c r="W15" s="153">
        <v>755</v>
      </c>
      <c r="X15" s="153"/>
      <c r="Y15" s="153"/>
      <c r="Z15" s="153">
        <v>493149</v>
      </c>
      <c r="AA15" s="153">
        <v>494188</v>
      </c>
      <c r="AB15" s="153">
        <v>228431</v>
      </c>
      <c r="AC15" s="338">
        <f>AB15/AA15*100</f>
        <v>46.223501987098025</v>
      </c>
      <c r="AD15" s="153"/>
      <c r="AE15" s="153"/>
      <c r="AF15" s="153"/>
      <c r="AG15" s="153"/>
      <c r="AH15" s="153"/>
      <c r="AI15" s="153"/>
      <c r="AJ15" s="153"/>
      <c r="AK15" s="412"/>
      <c r="AL15" s="387"/>
      <c r="AM15" s="387"/>
      <c r="AN15" s="387"/>
      <c r="AO15" s="387"/>
    </row>
    <row r="16" spans="1:41" s="53" customFormat="1" ht="36.75" customHeight="1" thickBot="1">
      <c r="A16" s="411" t="s">
        <v>209</v>
      </c>
      <c r="B16" s="153">
        <f>SUM((F16,J16,N16,R16,V16,Z16,AD16,AH16,B34,F34,J34,N34,R34,V34,Z34,AD34,AH34))</f>
        <v>155458</v>
      </c>
      <c r="C16" s="153">
        <f>SUM((G16,K16,O16,S16,W16,AA16,AE16,AI16,C34,G34,K34,O34,S34,W34,AA34,AE34,AI34))</f>
        <v>158225</v>
      </c>
      <c r="D16" s="153">
        <f>SUM((H16,L16,P16,T16,X16,AB16,AF16,AJ16,D34,H34,L34,P34,T34,X34,AB34,AF34,AJ34))</f>
        <v>35440</v>
      </c>
      <c r="E16" s="338">
        <f>D16/C16*100</f>
        <v>22.39848317269711</v>
      </c>
      <c r="F16" s="153">
        <v>76224</v>
      </c>
      <c r="G16" s="153">
        <v>76227</v>
      </c>
      <c r="H16" s="153">
        <v>18516</v>
      </c>
      <c r="I16" s="338">
        <f>H16/G16*100</f>
        <v>24.29060569089693</v>
      </c>
      <c r="J16" s="153">
        <v>19499</v>
      </c>
      <c r="K16" s="153">
        <v>19499</v>
      </c>
      <c r="L16" s="153">
        <v>4500</v>
      </c>
      <c r="M16" s="338">
        <f>L16/K16*100</f>
        <v>23.07810656956767</v>
      </c>
      <c r="N16" s="153">
        <v>58508</v>
      </c>
      <c r="O16" s="153">
        <v>60472</v>
      </c>
      <c r="P16" s="153">
        <v>11322</v>
      </c>
      <c r="Q16" s="338">
        <f>P16/O16*100</f>
        <v>18.722714644794287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412"/>
      <c r="AL16" s="387"/>
      <c r="AM16" s="387"/>
      <c r="AN16" s="387"/>
      <c r="AO16" s="387"/>
    </row>
    <row r="17" spans="1:41" s="53" customFormat="1" ht="39.75" customHeight="1" thickBot="1">
      <c r="A17" s="413" t="s">
        <v>210</v>
      </c>
      <c r="B17" s="153">
        <f>SUM((F17,J17,N17,R17,V17,Z17,AD17,AH17,B35,F35,J35,N35,R35,V35,Z35,AD35,AH35))</f>
        <v>1663642</v>
      </c>
      <c r="C17" s="153">
        <f>SUM((G17,K17,O17,S17,W17,AA17,AE17,AI17,C35,G35,K35,O35,S35,W35,AA35,AE35,AI35))</f>
        <v>1803743</v>
      </c>
      <c r="D17" s="153">
        <f>SUM((H17,L17,P17,T17,X17,AB17,AF17,AJ17,D35,H35,L35,P35,T35,X35,AB35,AF35,AJ35))</f>
        <v>915720</v>
      </c>
      <c r="E17" s="343">
        <f>D17/C17*100</f>
        <v>50.7677645873054</v>
      </c>
      <c r="F17" s="156">
        <f>F15+F16</f>
        <v>585025</v>
      </c>
      <c r="G17" s="156">
        <f>G15+G16</f>
        <v>634816</v>
      </c>
      <c r="H17" s="156">
        <f>H15+H16</f>
        <v>344966</v>
      </c>
      <c r="I17" s="343">
        <f>H17/G17*100</f>
        <v>54.34110041334812</v>
      </c>
      <c r="J17" s="156">
        <f aca="true" t="shared" si="0" ref="J17:AB17">J15+J16</f>
        <v>153934</v>
      </c>
      <c r="K17" s="156">
        <f t="shared" si="0"/>
        <v>159530</v>
      </c>
      <c r="L17" s="156">
        <f t="shared" si="0"/>
        <v>79503</v>
      </c>
      <c r="M17" s="343">
        <f>L17/K17*100</f>
        <v>49.835767567228736</v>
      </c>
      <c r="N17" s="156">
        <f t="shared" si="0"/>
        <v>426572</v>
      </c>
      <c r="O17" s="156">
        <f t="shared" si="0"/>
        <v>470535</v>
      </c>
      <c r="P17" s="156">
        <f t="shared" si="0"/>
        <v>221494</v>
      </c>
      <c r="Q17" s="343">
        <f>P17/O17*100</f>
        <v>47.0728001105125</v>
      </c>
      <c r="R17" s="156"/>
      <c r="S17" s="156">
        <f>S15+S16</f>
        <v>30663</v>
      </c>
      <c r="T17" s="156">
        <f>T15+T16</f>
        <v>30629</v>
      </c>
      <c r="U17" s="343">
        <f>T17/S17*100</f>
        <v>99.88911717705378</v>
      </c>
      <c r="V17" s="156">
        <f t="shared" si="0"/>
        <v>755</v>
      </c>
      <c r="W17" s="156">
        <f t="shared" si="0"/>
        <v>755</v>
      </c>
      <c r="X17" s="156"/>
      <c r="Y17" s="156"/>
      <c r="Z17" s="156">
        <f t="shared" si="0"/>
        <v>493149</v>
      </c>
      <c r="AA17" s="156">
        <f t="shared" si="0"/>
        <v>494188</v>
      </c>
      <c r="AB17" s="156">
        <f t="shared" si="0"/>
        <v>228431</v>
      </c>
      <c r="AC17" s="343">
        <f>AB17/AA17*100</f>
        <v>46.223501987098025</v>
      </c>
      <c r="AD17" s="156"/>
      <c r="AE17" s="156"/>
      <c r="AF17" s="156"/>
      <c r="AG17" s="156"/>
      <c r="AH17" s="156"/>
      <c r="AI17" s="156"/>
      <c r="AJ17" s="156"/>
      <c r="AK17" s="414"/>
      <c r="AL17" s="387"/>
      <c r="AM17" s="387"/>
      <c r="AN17" s="387"/>
      <c r="AO17" s="387"/>
    </row>
    <row r="18" spans="1:41" ht="49.5" customHeight="1">
      <c r="A18" s="415" t="s">
        <v>43</v>
      </c>
      <c r="B18" s="201"/>
      <c r="C18" s="197"/>
      <c r="D18" s="197"/>
      <c r="E18" s="158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416"/>
      <c r="AL18" s="3"/>
      <c r="AM18" s="3"/>
      <c r="AN18" s="3"/>
      <c r="AO18" s="3"/>
    </row>
    <row r="19" spans="1:41" ht="49.5" customHeight="1" thickBot="1">
      <c r="A19" s="417" t="s">
        <v>300</v>
      </c>
      <c r="B19" s="153">
        <f>SUM((F19,J19,N19,R19,V19,Z19,AD19,AH19,B37,F37,J37,N37,R37,V37,Z37,AD37,AH37))</f>
        <v>459871</v>
      </c>
      <c r="C19" s="153">
        <f>SUM((G19,K19,O19,S19,W19,AA19,AE19,AI19,C37,G37,K37,O37,S37,W37,AA37,AE37,AI37))</f>
        <v>657637</v>
      </c>
      <c r="D19" s="153">
        <f>SUM((H19,L19,P19,T19,X19,AB19,AF19,AJ19,D37,H37,L37,P37,T37,X37,AB37,AF37,AJ37))</f>
        <v>230777</v>
      </c>
      <c r="E19" s="338">
        <f>D19/C19*100</f>
        <v>35.09185158377646</v>
      </c>
      <c r="F19" s="195"/>
      <c r="G19" s="195">
        <v>1132</v>
      </c>
      <c r="H19" s="195">
        <v>1133</v>
      </c>
      <c r="I19" s="389">
        <f>H19/G19*100</f>
        <v>100.08833922261485</v>
      </c>
      <c r="J19" s="195"/>
      <c r="K19" s="195">
        <v>281</v>
      </c>
      <c r="L19" s="195">
        <v>281</v>
      </c>
      <c r="M19" s="389">
        <f>L19/K19*100</f>
        <v>100</v>
      </c>
      <c r="N19" s="195">
        <v>77473</v>
      </c>
      <c r="O19" s="195">
        <v>82221</v>
      </c>
      <c r="P19" s="195">
        <v>191456</v>
      </c>
      <c r="Q19" s="389">
        <f>P19/O19*100</f>
        <v>232.8553532552511</v>
      </c>
      <c r="R19" s="195">
        <v>244439</v>
      </c>
      <c r="S19" s="195">
        <v>411938</v>
      </c>
      <c r="T19" s="195">
        <v>24168</v>
      </c>
      <c r="U19" s="389">
        <f>T19/S19*100</f>
        <v>5.866902300831678</v>
      </c>
      <c r="V19" s="195">
        <v>200</v>
      </c>
      <c r="W19" s="195">
        <v>3886</v>
      </c>
      <c r="X19" s="195">
        <v>3686</v>
      </c>
      <c r="Y19" s="389">
        <f>X19/W19*100</f>
        <v>94.85331960885229</v>
      </c>
      <c r="Z19" s="195">
        <v>19800</v>
      </c>
      <c r="AA19" s="195">
        <v>21173</v>
      </c>
      <c r="AB19" s="195">
        <v>9799</v>
      </c>
      <c r="AC19" s="389">
        <f>AB19/AA19*100</f>
        <v>46.28064043829405</v>
      </c>
      <c r="AD19" s="195"/>
      <c r="AE19" s="195"/>
      <c r="AF19" s="195"/>
      <c r="AG19" s="195"/>
      <c r="AH19" s="195"/>
      <c r="AI19" s="195"/>
      <c r="AJ19" s="195"/>
      <c r="AK19" s="418"/>
      <c r="AL19" s="3"/>
      <c r="AM19" s="3"/>
      <c r="AN19" s="3"/>
      <c r="AO19" s="3"/>
    </row>
    <row r="20" spans="1:41" ht="49.5" customHeight="1" thickBot="1">
      <c r="A20" s="417" t="s">
        <v>299</v>
      </c>
      <c r="B20" s="153">
        <f>SUM((F20,J20,N20,R20,V20,Z20,AD20,AH20,B38,F38,J38,N38,R38,V38,Z38,AD38,AH38))</f>
        <v>775630</v>
      </c>
      <c r="C20" s="153">
        <f>SUM((G20,K20,O20,S20,W20,AA20,AE20,AI20,C38,G38,K38,O38,S38,W38,AA38,AE38,AI38))</f>
        <v>861499</v>
      </c>
      <c r="D20" s="153">
        <f>SUM((H20,L20,P20,T20,X20,AB20,AF20,AJ20,D38,H38,L38,P38,T38,X38,AB38,AF38,AJ38))</f>
        <v>664246</v>
      </c>
      <c r="E20" s="338">
        <f>D20/C20*100</f>
        <v>77.10351375915701</v>
      </c>
      <c r="F20" s="153">
        <v>8053</v>
      </c>
      <c r="G20" s="153">
        <v>8696</v>
      </c>
      <c r="H20" s="153">
        <v>4107</v>
      </c>
      <c r="I20" s="338">
        <f>H20/G20*100</f>
        <v>47.228610855565776</v>
      </c>
      <c r="J20" s="153">
        <v>1974</v>
      </c>
      <c r="K20" s="153">
        <v>2148</v>
      </c>
      <c r="L20" s="153">
        <v>1030</v>
      </c>
      <c r="M20" s="338">
        <f>L20/K20*100</f>
        <v>47.95158286778399</v>
      </c>
      <c r="N20" s="153">
        <v>214345</v>
      </c>
      <c r="O20" s="153">
        <v>219125</v>
      </c>
      <c r="P20" s="153">
        <v>92075</v>
      </c>
      <c r="Q20" s="338">
        <f>P20/O20*100</f>
        <v>42.01939532230462</v>
      </c>
      <c r="R20" s="153">
        <v>7814</v>
      </c>
      <c r="S20" s="153">
        <v>8114</v>
      </c>
      <c r="T20" s="153">
        <v>1856</v>
      </c>
      <c r="U20" s="338">
        <f>T20/S20*100</f>
        <v>22.874044860734532</v>
      </c>
      <c r="V20" s="153">
        <v>19555</v>
      </c>
      <c r="W20" s="153">
        <v>48545</v>
      </c>
      <c r="X20" s="153">
        <v>13940</v>
      </c>
      <c r="Y20" s="338">
        <f>X20/W20*100</f>
        <v>28.71562467813369</v>
      </c>
      <c r="Z20" s="153">
        <v>7215</v>
      </c>
      <c r="AA20" s="153">
        <v>7215</v>
      </c>
      <c r="AB20" s="153">
        <v>3346</v>
      </c>
      <c r="AC20" s="338">
        <f>AB20/AA20*100</f>
        <v>46.375606375606374</v>
      </c>
      <c r="AD20" s="153"/>
      <c r="AE20" s="153"/>
      <c r="AF20" s="153"/>
      <c r="AG20" s="153"/>
      <c r="AH20" s="153"/>
      <c r="AI20" s="153"/>
      <c r="AJ20" s="153"/>
      <c r="AK20" s="412"/>
      <c r="AL20" s="3"/>
      <c r="AM20" s="3"/>
      <c r="AN20" s="3"/>
      <c r="AO20" s="3"/>
    </row>
    <row r="21" spans="1:41" ht="64.5" customHeight="1" thickBot="1">
      <c r="A21" s="419" t="s">
        <v>211</v>
      </c>
      <c r="B21" s="156">
        <f>SUM((F21,J21,N21,R21,V21,Z21,AD21,AH21,B39,F39,J39,N39,R39,V39,Z39,AD39,AH39))</f>
        <v>1235501</v>
      </c>
      <c r="C21" s="156">
        <f>SUM((G21,K21,O21,S21,W21,AA21,AE21,AI21,C39,G39,K39,O39,S39,W39,AA39,AE39,AI39))</f>
        <v>1519136</v>
      </c>
      <c r="D21" s="156">
        <f>SUM((H21,L21,P21,T21,X21,AB21,AF21,AJ21,D39,H39,L39,P39,T39,X39,AB39,AF39,AJ39))</f>
        <v>895023</v>
      </c>
      <c r="E21" s="343">
        <f>D21/C21*100</f>
        <v>58.91658153055421</v>
      </c>
      <c r="F21" s="156">
        <f>F19+F20</f>
        <v>8053</v>
      </c>
      <c r="G21" s="156">
        <f>G19+G20</f>
        <v>9828</v>
      </c>
      <c r="H21" s="156">
        <f>H19+H20</f>
        <v>5240</v>
      </c>
      <c r="I21" s="343">
        <f>H21/G21*100</f>
        <v>53.31705331705332</v>
      </c>
      <c r="J21" s="156">
        <f aca="true" t="shared" si="1" ref="J21:AB21">J19+J20</f>
        <v>1974</v>
      </c>
      <c r="K21" s="156">
        <f t="shared" si="1"/>
        <v>2429</v>
      </c>
      <c r="L21" s="156">
        <f t="shared" si="1"/>
        <v>1311</v>
      </c>
      <c r="M21" s="343">
        <f>L21/K21*100</f>
        <v>53.972828324413335</v>
      </c>
      <c r="N21" s="156">
        <f t="shared" si="1"/>
        <v>291818</v>
      </c>
      <c r="O21" s="156">
        <f t="shared" si="1"/>
        <v>301346</v>
      </c>
      <c r="P21" s="156">
        <f t="shared" si="1"/>
        <v>283531</v>
      </c>
      <c r="Q21" s="343">
        <f>P21/O21*100</f>
        <v>94.08819098312239</v>
      </c>
      <c r="R21" s="156">
        <f t="shared" si="1"/>
        <v>252253</v>
      </c>
      <c r="S21" s="156">
        <f t="shared" si="1"/>
        <v>420052</v>
      </c>
      <c r="T21" s="156">
        <f t="shared" si="1"/>
        <v>26024</v>
      </c>
      <c r="U21" s="343">
        <f>T21/S21*100</f>
        <v>6.195423423766582</v>
      </c>
      <c r="V21" s="156">
        <f t="shared" si="1"/>
        <v>19755</v>
      </c>
      <c r="W21" s="156">
        <f t="shared" si="1"/>
        <v>52431</v>
      </c>
      <c r="X21" s="156">
        <f t="shared" si="1"/>
        <v>17626</v>
      </c>
      <c r="Y21" s="343">
        <f>X21/W21*100</f>
        <v>33.617516354828254</v>
      </c>
      <c r="Z21" s="156">
        <f t="shared" si="1"/>
        <v>27015</v>
      </c>
      <c r="AA21" s="156">
        <f t="shared" si="1"/>
        <v>28388</v>
      </c>
      <c r="AB21" s="156">
        <f t="shared" si="1"/>
        <v>13145</v>
      </c>
      <c r="AC21" s="343">
        <f>AB21/AA21*100</f>
        <v>46.304776666196986</v>
      </c>
      <c r="AD21" s="156"/>
      <c r="AE21" s="156"/>
      <c r="AF21" s="156"/>
      <c r="AG21" s="156"/>
      <c r="AH21" s="156"/>
      <c r="AI21" s="156"/>
      <c r="AJ21" s="156"/>
      <c r="AK21" s="414"/>
      <c r="AL21" s="3"/>
      <c r="AM21" s="3"/>
      <c r="AN21" s="3"/>
      <c r="AO21" s="3"/>
    </row>
    <row r="22" spans="1:41" ht="36.75" customHeight="1" thickBot="1">
      <c r="A22" s="413" t="s">
        <v>12</v>
      </c>
      <c r="B22" s="153">
        <f>SUM((F22,J22,N22,R22,V22,Z22,AD22,AH22,B40,F40,J40,N40,R40,V40,Z40,AD40,AH40))</f>
        <v>23469</v>
      </c>
      <c r="C22" s="153">
        <f>SUM((G22,K22,O22,S22,W22,AA22,AE22,AI22,C40,G40,K40,O40,S40,W40,AA40,AE40,AI40))</f>
        <v>79100</v>
      </c>
      <c r="D22" s="153"/>
      <c r="E22" s="156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6">
        <v>23469</v>
      </c>
      <c r="AI22" s="156">
        <v>79100</v>
      </c>
      <c r="AJ22" s="156"/>
      <c r="AK22" s="414"/>
      <c r="AL22" s="3"/>
      <c r="AM22" s="3"/>
      <c r="AN22" s="3"/>
      <c r="AO22" s="3"/>
    </row>
    <row r="23" spans="1:41" ht="30" customHeight="1" thickBot="1">
      <c r="A23" s="54" t="s">
        <v>73</v>
      </c>
      <c r="B23" s="159">
        <f>SUM((F23,J23,N23,R23,V23,Z23,AD23,AH23,B41,F41,J41,N41,R41,V41,Z41,AD41,AH41))</f>
        <v>2922612</v>
      </c>
      <c r="C23" s="159">
        <f>SUM((G23,K23,O23,S23,W23,AA23,AE23,AI23,C41,G41,K41,O41,S41,W41,AA41,AE41,AI41))</f>
        <v>3401979</v>
      </c>
      <c r="D23" s="159">
        <f>SUM((H23,L23,P23,T23,X23,AB23,AF23,AJ23,D41,H41,L41,P41,T41,X41,AB41,AF41,AJ41))</f>
        <v>1810743</v>
      </c>
      <c r="E23" s="420">
        <f>D23/C23*100</f>
        <v>53.2261662990865</v>
      </c>
      <c r="F23" s="159">
        <f>F17+F21+F22</f>
        <v>593078</v>
      </c>
      <c r="G23" s="159">
        <f>G17+G21+G22</f>
        <v>644644</v>
      </c>
      <c r="H23" s="159">
        <f>H17+H21+H22</f>
        <v>350206</v>
      </c>
      <c r="I23" s="378">
        <f>H23/G23*100</f>
        <v>54.32548817641985</v>
      </c>
      <c r="J23" s="159">
        <f>J17+J21+J22</f>
        <v>155908</v>
      </c>
      <c r="K23" s="159">
        <f>K17+K21+K22</f>
        <v>161959</v>
      </c>
      <c r="L23" s="159">
        <f>L17+L21+L22</f>
        <v>80814</v>
      </c>
      <c r="M23" s="378">
        <f>L23/K23*100</f>
        <v>49.8978136441939</v>
      </c>
      <c r="N23" s="159">
        <f>N17+N21+N22</f>
        <v>718390</v>
      </c>
      <c r="O23" s="159">
        <f>O17+O21+O22</f>
        <v>771881</v>
      </c>
      <c r="P23" s="159">
        <f>P17+P21+P22</f>
        <v>505025</v>
      </c>
      <c r="Q23" s="378">
        <f>P23/O23*100</f>
        <v>65.42783149216007</v>
      </c>
      <c r="R23" s="159">
        <f>R17+R21+R22</f>
        <v>252253</v>
      </c>
      <c r="S23" s="159">
        <f>S17+S21+S22</f>
        <v>450715</v>
      </c>
      <c r="T23" s="159">
        <f>T17+T21+T22</f>
        <v>56653</v>
      </c>
      <c r="U23" s="378">
        <f>T23/S23*100</f>
        <v>12.569583883385288</v>
      </c>
      <c r="V23" s="159">
        <f>V17+V21+V22</f>
        <v>20510</v>
      </c>
      <c r="W23" s="159">
        <f>W17+W21+W22</f>
        <v>53186</v>
      </c>
      <c r="X23" s="159">
        <f>X17+X21+X22</f>
        <v>17626</v>
      </c>
      <c r="Y23" s="378">
        <f>X23/W23*100</f>
        <v>33.140300078968146</v>
      </c>
      <c r="Z23" s="159">
        <f>Z17+Z21+Z22</f>
        <v>520164</v>
      </c>
      <c r="AA23" s="159">
        <f>AA17+AA21+AA22</f>
        <v>522576</v>
      </c>
      <c r="AB23" s="159">
        <f>AB17+AB21+AB22</f>
        <v>241576</v>
      </c>
      <c r="AC23" s="378">
        <f>AB23/AA23*100</f>
        <v>46.227917087658064</v>
      </c>
      <c r="AD23" s="159"/>
      <c r="AE23" s="159"/>
      <c r="AF23" s="159"/>
      <c r="AG23" s="159"/>
      <c r="AH23" s="159">
        <f>AH17+AH21+AH22</f>
        <v>23469</v>
      </c>
      <c r="AI23" s="159">
        <f>AI17+AI21+AI22</f>
        <v>79100</v>
      </c>
      <c r="AJ23" s="159"/>
      <c r="AK23" s="421"/>
      <c r="AL23" s="3"/>
      <c r="AM23" s="3"/>
      <c r="AN23" s="3"/>
      <c r="AO23" s="3"/>
    </row>
    <row r="24" spans="1:41" ht="13.5" thickTop="1">
      <c r="A24" s="13"/>
      <c r="B24" s="388"/>
      <c r="C24" s="388"/>
      <c r="D24" s="388"/>
      <c r="E24" s="38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20.25" customHeight="1">
      <c r="A25" s="565"/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3"/>
      <c r="AM25" s="3"/>
      <c r="AN25" s="3"/>
      <c r="AO25" s="3"/>
    </row>
    <row r="26" spans="1:41" ht="13.5" thickBot="1">
      <c r="A26" s="3"/>
      <c r="B26" s="388"/>
      <c r="C26" s="388"/>
      <c r="D26" s="388"/>
      <c r="E26" s="38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7.25" thickBot="1" thickTop="1">
      <c r="A27" s="576" t="s">
        <v>72</v>
      </c>
      <c r="B27" s="634" t="s">
        <v>117</v>
      </c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6"/>
      <c r="AL27" s="3"/>
      <c r="AM27" s="3"/>
      <c r="AN27" s="3"/>
      <c r="AO27" s="3"/>
    </row>
    <row r="28" spans="1:41" ht="16.5" thickBot="1">
      <c r="A28" s="577"/>
      <c r="B28" s="594" t="s">
        <v>17</v>
      </c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74"/>
      <c r="U28" s="575"/>
      <c r="V28" s="594" t="s">
        <v>27</v>
      </c>
      <c r="W28" s="595"/>
      <c r="X28" s="595"/>
      <c r="Y28" s="595"/>
      <c r="Z28" s="595"/>
      <c r="AA28" s="595"/>
      <c r="AB28" s="596"/>
      <c r="AC28" s="597"/>
      <c r="AD28" s="594" t="s">
        <v>33</v>
      </c>
      <c r="AE28" s="595"/>
      <c r="AF28" s="595"/>
      <c r="AG28" s="595"/>
      <c r="AH28" s="595"/>
      <c r="AI28" s="595"/>
      <c r="AJ28" s="628"/>
      <c r="AK28" s="629"/>
      <c r="AL28" s="3"/>
      <c r="AM28" s="3"/>
      <c r="AN28" s="3"/>
      <c r="AO28" s="3"/>
    </row>
    <row r="29" spans="1:41" ht="31.5" customHeight="1" thickBot="1">
      <c r="A29" s="577"/>
      <c r="B29" s="579" t="s">
        <v>23</v>
      </c>
      <c r="C29" s="580"/>
      <c r="D29" s="581"/>
      <c r="E29" s="582"/>
      <c r="F29" s="579" t="s">
        <v>0</v>
      </c>
      <c r="G29" s="580"/>
      <c r="H29" s="581"/>
      <c r="I29" s="582"/>
      <c r="J29" s="579" t="s">
        <v>39</v>
      </c>
      <c r="K29" s="580"/>
      <c r="L29" s="580"/>
      <c r="M29" s="580"/>
      <c r="N29" s="580"/>
      <c r="O29" s="580"/>
      <c r="P29" s="580"/>
      <c r="Q29" s="580"/>
      <c r="R29" s="580"/>
      <c r="S29" s="580"/>
      <c r="T29" s="581"/>
      <c r="U29" s="582"/>
      <c r="V29" s="579" t="s">
        <v>28</v>
      </c>
      <c r="W29" s="580"/>
      <c r="X29" s="581"/>
      <c r="Y29" s="582"/>
      <c r="Z29" s="579" t="s">
        <v>29</v>
      </c>
      <c r="AA29" s="580"/>
      <c r="AB29" s="581"/>
      <c r="AC29" s="582"/>
      <c r="AD29" s="579" t="s">
        <v>75</v>
      </c>
      <c r="AE29" s="580"/>
      <c r="AF29" s="581"/>
      <c r="AG29" s="582"/>
      <c r="AH29" s="587" t="s">
        <v>53</v>
      </c>
      <c r="AI29" s="587"/>
      <c r="AJ29" s="588"/>
      <c r="AK29" s="589"/>
      <c r="AL29" s="3"/>
      <c r="AM29" s="3"/>
      <c r="AN29" s="3"/>
      <c r="AO29" s="3"/>
    </row>
    <row r="30" spans="1:41" ht="35.25" customHeight="1" thickBot="1">
      <c r="A30" s="577"/>
      <c r="B30" s="630"/>
      <c r="C30" s="631"/>
      <c r="D30" s="632"/>
      <c r="E30" s="633"/>
      <c r="F30" s="630"/>
      <c r="G30" s="631"/>
      <c r="H30" s="632"/>
      <c r="I30" s="633"/>
      <c r="J30" s="590" t="s">
        <v>40</v>
      </c>
      <c r="K30" s="591"/>
      <c r="L30" s="592"/>
      <c r="M30" s="593"/>
      <c r="N30" s="579" t="s">
        <v>22</v>
      </c>
      <c r="O30" s="580"/>
      <c r="P30" s="581"/>
      <c r="Q30" s="582"/>
      <c r="R30" s="594" t="s">
        <v>41</v>
      </c>
      <c r="S30" s="595"/>
      <c r="T30" s="596"/>
      <c r="U30" s="597"/>
      <c r="V30" s="630"/>
      <c r="W30" s="631"/>
      <c r="X30" s="632"/>
      <c r="Y30" s="633"/>
      <c r="Z30" s="630"/>
      <c r="AA30" s="631"/>
      <c r="AB30" s="632"/>
      <c r="AC30" s="633"/>
      <c r="AD30" s="583"/>
      <c r="AE30" s="584"/>
      <c r="AF30" s="585"/>
      <c r="AG30" s="586"/>
      <c r="AH30" s="587"/>
      <c r="AI30" s="587"/>
      <c r="AJ30" s="588"/>
      <c r="AK30" s="589"/>
      <c r="AL30" s="3"/>
      <c r="AM30" s="3"/>
      <c r="AN30" s="3"/>
      <c r="AO30" s="3"/>
    </row>
    <row r="31" spans="1:41" ht="33.75" customHeight="1" thickBot="1" thickTop="1">
      <c r="A31" s="578"/>
      <c r="B31" s="405" t="s">
        <v>232</v>
      </c>
      <c r="C31" s="405" t="s">
        <v>233</v>
      </c>
      <c r="D31" s="405" t="s">
        <v>277</v>
      </c>
      <c r="E31" s="405" t="s">
        <v>278</v>
      </c>
      <c r="F31" s="405" t="s">
        <v>232</v>
      </c>
      <c r="G31" s="405" t="s">
        <v>233</v>
      </c>
      <c r="H31" s="405" t="s">
        <v>277</v>
      </c>
      <c r="I31" s="405" t="s">
        <v>278</v>
      </c>
      <c r="J31" s="406" t="s">
        <v>232</v>
      </c>
      <c r="K31" s="406" t="s">
        <v>233</v>
      </c>
      <c r="L31" s="406" t="s">
        <v>277</v>
      </c>
      <c r="M31" s="405" t="s">
        <v>278</v>
      </c>
      <c r="N31" s="403" t="s">
        <v>232</v>
      </c>
      <c r="O31" s="404" t="s">
        <v>233</v>
      </c>
      <c r="P31" s="404" t="s">
        <v>277</v>
      </c>
      <c r="Q31" s="404" t="s">
        <v>278</v>
      </c>
      <c r="R31" s="403" t="s">
        <v>232</v>
      </c>
      <c r="S31" s="404" t="s">
        <v>233</v>
      </c>
      <c r="T31" s="404" t="s">
        <v>277</v>
      </c>
      <c r="U31" s="404" t="s">
        <v>278</v>
      </c>
      <c r="V31" s="405" t="s">
        <v>232</v>
      </c>
      <c r="W31" s="405" t="s">
        <v>233</v>
      </c>
      <c r="X31" s="405" t="s">
        <v>277</v>
      </c>
      <c r="Y31" s="405" t="s">
        <v>278</v>
      </c>
      <c r="Z31" s="405" t="s">
        <v>232</v>
      </c>
      <c r="AA31" s="405" t="s">
        <v>233</v>
      </c>
      <c r="AB31" s="405" t="s">
        <v>277</v>
      </c>
      <c r="AC31" s="405" t="s">
        <v>278</v>
      </c>
      <c r="AD31" s="403" t="s">
        <v>232</v>
      </c>
      <c r="AE31" s="404" t="s">
        <v>233</v>
      </c>
      <c r="AF31" s="404" t="s">
        <v>277</v>
      </c>
      <c r="AG31" s="404" t="s">
        <v>278</v>
      </c>
      <c r="AH31" s="403" t="s">
        <v>232</v>
      </c>
      <c r="AI31" s="403" t="s">
        <v>233</v>
      </c>
      <c r="AJ31" s="405" t="s">
        <v>277</v>
      </c>
      <c r="AK31" s="407" t="s">
        <v>278</v>
      </c>
      <c r="AL31" s="3"/>
      <c r="AM31" s="3"/>
      <c r="AN31" s="3"/>
      <c r="AO31" s="3"/>
    </row>
    <row r="32" spans="1:41" ht="32.25" thickTop="1">
      <c r="A32" s="109" t="s">
        <v>207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273"/>
      <c r="AJ32" s="390"/>
      <c r="AK32" s="391"/>
      <c r="AL32" s="3"/>
      <c r="AM32" s="3"/>
      <c r="AN32" s="3"/>
      <c r="AO32" s="3"/>
    </row>
    <row r="33" spans="1:41" ht="36.75" customHeight="1" thickBot="1">
      <c r="A33" s="10" t="s">
        <v>208</v>
      </c>
      <c r="B33" s="153">
        <v>2980</v>
      </c>
      <c r="C33" s="153">
        <v>11229</v>
      </c>
      <c r="D33" s="153">
        <v>9295</v>
      </c>
      <c r="E33" s="338">
        <f>D33/C33*100</f>
        <v>82.77673880131802</v>
      </c>
      <c r="F33" s="153"/>
      <c r="G33" s="153"/>
      <c r="H33" s="153">
        <v>300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  <c r="AJ33" s="9"/>
      <c r="AK33" s="392"/>
      <c r="AL33" s="3"/>
      <c r="AM33" s="3"/>
      <c r="AN33" s="3"/>
      <c r="AO33" s="3"/>
    </row>
    <row r="34" spans="1:41" ht="36.75" customHeight="1" thickBot="1">
      <c r="A34" s="10" t="s">
        <v>209</v>
      </c>
      <c r="B34" s="153">
        <v>1227</v>
      </c>
      <c r="C34" s="153">
        <v>2027</v>
      </c>
      <c r="D34" s="153">
        <v>1102</v>
      </c>
      <c r="E34" s="338">
        <f>D34/C34*100</f>
        <v>54.36605821410952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5"/>
      <c r="AJ34" s="393"/>
      <c r="AK34" s="394"/>
      <c r="AL34" s="3"/>
      <c r="AM34" s="3"/>
      <c r="AN34" s="3"/>
      <c r="AO34" s="3"/>
    </row>
    <row r="35" spans="1:41" ht="39.75" customHeight="1" thickBot="1">
      <c r="A35" s="4" t="s">
        <v>210</v>
      </c>
      <c r="B35" s="156">
        <f>B33+B34</f>
        <v>4207</v>
      </c>
      <c r="C35" s="156">
        <f>C33+C34</f>
        <v>13256</v>
      </c>
      <c r="D35" s="156">
        <f>D33+D34</f>
        <v>10397</v>
      </c>
      <c r="E35" s="343">
        <f>D35/C35*100</f>
        <v>78.43240796620398</v>
      </c>
      <c r="F35" s="156"/>
      <c r="G35" s="156"/>
      <c r="H35" s="156">
        <f>H33+H34</f>
        <v>300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7"/>
      <c r="AJ35" s="395"/>
      <c r="AK35" s="396"/>
      <c r="AL35" s="3"/>
      <c r="AM35" s="3"/>
      <c r="AN35" s="3"/>
      <c r="AO35" s="3"/>
    </row>
    <row r="36" spans="1:41" ht="49.5" customHeight="1">
      <c r="A36" s="110" t="s">
        <v>43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397"/>
      <c r="AK36" s="398"/>
      <c r="AL36" s="3"/>
      <c r="AM36" s="3"/>
      <c r="AN36" s="3"/>
      <c r="AO36" s="3"/>
    </row>
    <row r="37" spans="1:41" ht="49.5" customHeight="1" thickBot="1">
      <c r="A37" s="26" t="s">
        <v>300</v>
      </c>
      <c r="B37" s="195">
        <v>424</v>
      </c>
      <c r="C37" s="195">
        <v>18434</v>
      </c>
      <c r="D37" s="195">
        <v>254</v>
      </c>
      <c r="E37" s="389">
        <f>D37/C37*100</f>
        <v>1.3778886839535642</v>
      </c>
      <c r="F37" s="195">
        <v>6316</v>
      </c>
      <c r="G37" s="195">
        <v>7316</v>
      </c>
      <c r="H37" s="195"/>
      <c r="I37" s="195"/>
      <c r="J37" s="195">
        <v>111219</v>
      </c>
      <c r="K37" s="195">
        <v>111256</v>
      </c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397"/>
      <c r="AK37" s="398"/>
      <c r="AL37" s="3"/>
      <c r="AM37" s="3"/>
      <c r="AN37" s="3"/>
      <c r="AO37" s="3"/>
    </row>
    <row r="38" spans="1:41" ht="49.5" customHeight="1" thickBot="1">
      <c r="A38" s="26" t="s">
        <v>299</v>
      </c>
      <c r="B38" s="153">
        <v>14417</v>
      </c>
      <c r="C38" s="153">
        <v>14980</v>
      </c>
      <c r="D38" s="153">
        <v>16567</v>
      </c>
      <c r="E38" s="338">
        <f>D38/C38*100</f>
        <v>110.59412550066756</v>
      </c>
      <c r="F38" s="153">
        <v>23695</v>
      </c>
      <c r="G38" s="153">
        <v>27301</v>
      </c>
      <c r="H38" s="153">
        <v>14635</v>
      </c>
      <c r="I38" s="338">
        <f>H38/G38*100</f>
        <v>53.60609501483462</v>
      </c>
      <c r="J38" s="153"/>
      <c r="K38" s="153"/>
      <c r="L38" s="153"/>
      <c r="M38" s="153"/>
      <c r="N38" s="153">
        <v>500</v>
      </c>
      <c r="O38" s="153">
        <v>500</v>
      </c>
      <c r="P38" s="153">
        <v>522</v>
      </c>
      <c r="Q38" s="338">
        <f>P38/O38*100</f>
        <v>104.4</v>
      </c>
      <c r="R38" s="153"/>
      <c r="S38" s="153">
        <v>700</v>
      </c>
      <c r="T38" s="153"/>
      <c r="U38" s="153"/>
      <c r="V38" s="153"/>
      <c r="W38" s="153"/>
      <c r="X38" s="153"/>
      <c r="Y38" s="153"/>
      <c r="Z38" s="153">
        <v>172647</v>
      </c>
      <c r="AA38" s="153">
        <v>274448</v>
      </c>
      <c r="AB38" s="153">
        <v>261000</v>
      </c>
      <c r="AC38" s="338">
        <f>AB38/AA38*100</f>
        <v>95.09998251034804</v>
      </c>
      <c r="AD38" s="153">
        <v>195061</v>
      </c>
      <c r="AE38" s="153">
        <v>177008</v>
      </c>
      <c r="AF38" s="153">
        <v>182841</v>
      </c>
      <c r="AG38" s="338">
        <f>AF38/AE38*100</f>
        <v>103.29533128446171</v>
      </c>
      <c r="AH38" s="153">
        <v>110354</v>
      </c>
      <c r="AI38" s="155">
        <v>72719</v>
      </c>
      <c r="AJ38" s="213">
        <v>72327</v>
      </c>
      <c r="AK38" s="399">
        <f>AJ38/AI38*100</f>
        <v>99.46093868177506</v>
      </c>
      <c r="AL38" s="3"/>
      <c r="AM38" s="3"/>
      <c r="AN38" s="3"/>
      <c r="AO38" s="3"/>
    </row>
    <row r="39" spans="1:41" ht="64.5" customHeight="1" thickBot="1">
      <c r="A39" s="106" t="s">
        <v>211</v>
      </c>
      <c r="B39" s="156">
        <f>B37+B38</f>
        <v>14841</v>
      </c>
      <c r="C39" s="156">
        <f>C37+C38</f>
        <v>33414</v>
      </c>
      <c r="D39" s="156">
        <f>D37+D38</f>
        <v>16821</v>
      </c>
      <c r="E39" s="343">
        <f>D39/C39*100</f>
        <v>50.34117435805351</v>
      </c>
      <c r="F39" s="156">
        <f>F37+F38</f>
        <v>30011</v>
      </c>
      <c r="G39" s="156">
        <f>G37+G38</f>
        <v>34617</v>
      </c>
      <c r="H39" s="156">
        <f>H37+H38</f>
        <v>14635</v>
      </c>
      <c r="I39" s="343">
        <f>H39/G39*100</f>
        <v>42.276915966143804</v>
      </c>
      <c r="J39" s="156">
        <f>J37+J38</f>
        <v>111219</v>
      </c>
      <c r="K39" s="156">
        <f>K37+K38</f>
        <v>111256</v>
      </c>
      <c r="L39" s="156"/>
      <c r="M39" s="156"/>
      <c r="N39" s="156">
        <f>N37+N38</f>
        <v>500</v>
      </c>
      <c r="O39" s="156">
        <f>O37+O38</f>
        <v>500</v>
      </c>
      <c r="P39" s="156">
        <f>P37+P38</f>
        <v>522</v>
      </c>
      <c r="Q39" s="343">
        <f>P39/O39*100</f>
        <v>104.4</v>
      </c>
      <c r="R39" s="156"/>
      <c r="S39" s="156">
        <f>S37+S38</f>
        <v>700</v>
      </c>
      <c r="T39" s="156">
        <f>T37+T38</f>
        <v>0</v>
      </c>
      <c r="U39" s="156"/>
      <c r="V39" s="156"/>
      <c r="W39" s="156"/>
      <c r="X39" s="156"/>
      <c r="Y39" s="156"/>
      <c r="Z39" s="156">
        <f>Z37+Z38</f>
        <v>172647</v>
      </c>
      <c r="AA39" s="156">
        <f>AA37+AA38</f>
        <v>274448</v>
      </c>
      <c r="AB39" s="156">
        <f>AB37+AB38</f>
        <v>261000</v>
      </c>
      <c r="AC39" s="343">
        <f>AB39/AA39*100</f>
        <v>95.09998251034804</v>
      </c>
      <c r="AD39" s="156">
        <f>AD37+AD38</f>
        <v>195061</v>
      </c>
      <c r="AE39" s="156">
        <f>AE37+AE38</f>
        <v>177008</v>
      </c>
      <c r="AF39" s="156">
        <f>AF37+AF38</f>
        <v>182841</v>
      </c>
      <c r="AG39" s="343">
        <f>AF39/AE39*100</f>
        <v>103.29533128446171</v>
      </c>
      <c r="AH39" s="156">
        <f>AH37+AH38</f>
        <v>110354</v>
      </c>
      <c r="AI39" s="156">
        <f>AI37+AI38</f>
        <v>72719</v>
      </c>
      <c r="AJ39" s="156">
        <f>AJ37+AJ38</f>
        <v>72327</v>
      </c>
      <c r="AK39" s="400">
        <f>AJ39/AI39*100</f>
        <v>99.46093868177506</v>
      </c>
      <c r="AL39" s="3"/>
      <c r="AM39" s="3"/>
      <c r="AN39" s="3"/>
      <c r="AO39" s="3"/>
    </row>
    <row r="40" spans="1:41" ht="36.75" customHeight="1" thickBot="1">
      <c r="A40" s="4" t="s">
        <v>12</v>
      </c>
      <c r="B40" s="153"/>
      <c r="C40" s="153"/>
      <c r="D40" s="153"/>
      <c r="E40" s="343"/>
      <c r="F40" s="153"/>
      <c r="G40" s="153"/>
      <c r="H40" s="153"/>
      <c r="I40" s="343"/>
      <c r="J40" s="153"/>
      <c r="K40" s="153"/>
      <c r="L40" s="153"/>
      <c r="M40" s="153"/>
      <c r="N40" s="153"/>
      <c r="O40" s="153"/>
      <c r="P40" s="153"/>
      <c r="Q40" s="34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343"/>
      <c r="AD40" s="153"/>
      <c r="AE40" s="153"/>
      <c r="AF40" s="153"/>
      <c r="AG40" s="343"/>
      <c r="AH40" s="153"/>
      <c r="AI40" s="155"/>
      <c r="AJ40" s="401"/>
      <c r="AK40" s="400"/>
      <c r="AL40" s="3"/>
      <c r="AM40" s="3"/>
      <c r="AN40" s="3"/>
      <c r="AO40" s="3"/>
    </row>
    <row r="41" spans="1:41" ht="30" customHeight="1" thickBot="1">
      <c r="A41" s="54" t="s">
        <v>73</v>
      </c>
      <c r="B41" s="159">
        <f>B35+B39+B40</f>
        <v>19048</v>
      </c>
      <c r="C41" s="159">
        <f>C35+C39+C40</f>
        <v>46670</v>
      </c>
      <c r="D41" s="159">
        <f>D35+D39+D40</f>
        <v>27218</v>
      </c>
      <c r="E41" s="377">
        <f>D41/C41*100</f>
        <v>58.32011999142919</v>
      </c>
      <c r="F41" s="159">
        <f>F35+F39+F40</f>
        <v>30011</v>
      </c>
      <c r="G41" s="159">
        <f>G35+G39+G40</f>
        <v>34617</v>
      </c>
      <c r="H41" s="159">
        <f>H35+H39+H40</f>
        <v>14935</v>
      </c>
      <c r="I41" s="377">
        <f>H41/G41*100</f>
        <v>43.14354219025334</v>
      </c>
      <c r="J41" s="159">
        <f>J35+J39+J40</f>
        <v>111219</v>
      </c>
      <c r="K41" s="159">
        <f>K35+K39+K40</f>
        <v>111256</v>
      </c>
      <c r="L41" s="159"/>
      <c r="M41" s="159"/>
      <c r="N41" s="159">
        <f>N35+N39+N40</f>
        <v>500</v>
      </c>
      <c r="O41" s="159">
        <f>O35+O39+O40</f>
        <v>500</v>
      </c>
      <c r="P41" s="159">
        <f>P35+P39+P40</f>
        <v>522</v>
      </c>
      <c r="Q41" s="343">
        <f>P41/O41*100</f>
        <v>104.4</v>
      </c>
      <c r="R41" s="159"/>
      <c r="S41" s="159">
        <f>S35+S39+S40</f>
        <v>700</v>
      </c>
      <c r="T41" s="159">
        <f>T35+T39+T40</f>
        <v>0</v>
      </c>
      <c r="U41" s="159"/>
      <c r="V41" s="159"/>
      <c r="W41" s="159"/>
      <c r="X41" s="159"/>
      <c r="Y41" s="159"/>
      <c r="Z41" s="159">
        <f>Z35+Z39+Z40</f>
        <v>172647</v>
      </c>
      <c r="AA41" s="159">
        <f>AA35+AA39+AA40</f>
        <v>274448</v>
      </c>
      <c r="AB41" s="159">
        <f>AB35+AB39+AB40</f>
        <v>261000</v>
      </c>
      <c r="AC41" s="377">
        <f>AB41/AA41*100</f>
        <v>95.09998251034804</v>
      </c>
      <c r="AD41" s="159">
        <f>AD35+AD39+AD40</f>
        <v>195061</v>
      </c>
      <c r="AE41" s="159">
        <f>AE35+AE39+AE40</f>
        <v>177008</v>
      </c>
      <c r="AF41" s="159">
        <f>AF35+AF39+AF40</f>
        <v>182841</v>
      </c>
      <c r="AG41" s="377">
        <f>AF41/AE41*100</f>
        <v>103.29533128446171</v>
      </c>
      <c r="AH41" s="159">
        <f>AH35+AH39+AH40</f>
        <v>110354</v>
      </c>
      <c r="AI41" s="159">
        <f>AI35+AI39+AI40</f>
        <v>72719</v>
      </c>
      <c r="AJ41" s="159">
        <f>AJ35+AJ39+AJ40</f>
        <v>72327</v>
      </c>
      <c r="AK41" s="402">
        <f>AJ41/AI41*100</f>
        <v>99.46093868177506</v>
      </c>
      <c r="AL41" s="3"/>
      <c r="AM41" s="3"/>
      <c r="AN41" s="3"/>
      <c r="AO41" s="3"/>
    </row>
    <row r="42" spans="1:41" ht="13.5" thickTop="1">
      <c r="A42" s="3"/>
      <c r="B42" s="388"/>
      <c r="C42" s="388"/>
      <c r="D42" s="388"/>
      <c r="E42" s="38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</sheetData>
  <sheetProtection/>
  <mergeCells count="47">
    <mergeCell ref="A27:A31"/>
    <mergeCell ref="B28:U28"/>
    <mergeCell ref="V28:AC28"/>
    <mergeCell ref="AD28:AK28"/>
    <mergeCell ref="B29:E30"/>
    <mergeCell ref="F29:I30"/>
    <mergeCell ref="J29:U29"/>
    <mergeCell ref="V29:Y30"/>
    <mergeCell ref="Z29:AC30"/>
    <mergeCell ref="B27:AK27"/>
    <mergeCell ref="AH11:AK12"/>
    <mergeCell ref="R12:U12"/>
    <mergeCell ref="V12:Y12"/>
    <mergeCell ref="L12:L13"/>
    <mergeCell ref="M12:M13"/>
    <mergeCell ref="P12:P13"/>
    <mergeCell ref="Q12:Q13"/>
    <mergeCell ref="B9:E11"/>
    <mergeCell ref="D12:D13"/>
    <mergeCell ref="E12:E13"/>
    <mergeCell ref="F11:I11"/>
    <mergeCell ref="H12:H13"/>
    <mergeCell ref="I12:I13"/>
    <mergeCell ref="F10:AK10"/>
    <mergeCell ref="B12:B13"/>
    <mergeCell ref="C12:C13"/>
    <mergeCell ref="R11:AC11"/>
    <mergeCell ref="F12:F13"/>
    <mergeCell ref="G12:G13"/>
    <mergeCell ref="AD29:AG30"/>
    <mergeCell ref="AH29:AK30"/>
    <mergeCell ref="J30:M30"/>
    <mergeCell ref="N30:Q30"/>
    <mergeCell ref="R30:U30"/>
    <mergeCell ref="J12:J13"/>
    <mergeCell ref="Z12:AC12"/>
    <mergeCell ref="AD11:AG12"/>
    <mergeCell ref="A1:K1"/>
    <mergeCell ref="A25:AK25"/>
    <mergeCell ref="K12:K13"/>
    <mergeCell ref="N12:N13"/>
    <mergeCell ref="O12:O13"/>
    <mergeCell ref="A5:AK5"/>
    <mergeCell ref="F9:AK9"/>
    <mergeCell ref="J11:M11"/>
    <mergeCell ref="N11:Q11"/>
    <mergeCell ref="A9:A13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6.7109375" style="0" customWidth="1"/>
    <col min="2" max="2" width="15.421875" style="0" customWidth="1"/>
    <col min="3" max="5" width="14.8515625" style="0" customWidth="1"/>
    <col min="6" max="6" width="11.8515625" style="0" customWidth="1"/>
    <col min="7" max="9" width="11.00390625" style="0" customWidth="1"/>
    <col min="10" max="13" width="11.421875" style="0" customWidth="1"/>
    <col min="14" max="17" width="11.140625" style="0" customWidth="1"/>
    <col min="18" max="21" width="14.421875" style="0" customWidth="1"/>
    <col min="22" max="25" width="14.140625" style="0" customWidth="1"/>
    <col min="26" max="26" width="11.8515625" style="0" customWidth="1"/>
    <col min="27" max="29" width="13.00390625" style="0" customWidth="1"/>
    <col min="30" max="30" width="9.28125" style="0" bestFit="1" customWidth="1"/>
    <col min="31" max="33" width="9.28125" style="0" customWidth="1"/>
  </cols>
  <sheetData>
    <row r="1" spans="1:5" s="3" customFormat="1" ht="16.5" customHeight="1">
      <c r="A1" s="436" t="s">
        <v>307</v>
      </c>
      <c r="B1" s="436"/>
      <c r="C1" s="436"/>
      <c r="D1" s="436"/>
      <c r="E1" s="437"/>
    </row>
    <row r="2" s="3" customFormat="1" ht="6.75" customHeight="1">
      <c r="A2" s="11"/>
    </row>
    <row r="3" spans="1:33" s="3" customFormat="1" ht="17.25" customHeight="1">
      <c r="A3" s="568" t="s">
        <v>291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</row>
    <row r="4" spans="1:36" s="3" customFormat="1" ht="17.25" customHeight="1" thickBot="1">
      <c r="A4" s="14" t="s">
        <v>119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659" t="s">
        <v>283</v>
      </c>
      <c r="AG4" s="659"/>
      <c r="AH4" s="28"/>
      <c r="AI4" s="28"/>
      <c r="AJ4" s="28"/>
    </row>
    <row r="5" spans="1:36" s="3" customFormat="1" ht="15.75" customHeight="1" thickBot="1">
      <c r="A5" s="667" t="s">
        <v>47</v>
      </c>
      <c r="B5" s="598" t="s">
        <v>46</v>
      </c>
      <c r="C5" s="599"/>
      <c r="D5" s="532"/>
      <c r="E5" s="533"/>
      <c r="F5" s="672" t="s">
        <v>120</v>
      </c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4"/>
      <c r="AH5" s="28"/>
      <c r="AI5" s="28"/>
      <c r="AJ5" s="28"/>
    </row>
    <row r="6" spans="1:36" s="3" customFormat="1" ht="15.75" customHeight="1" thickBot="1">
      <c r="A6" s="668"/>
      <c r="B6" s="651"/>
      <c r="C6" s="652"/>
      <c r="D6" s="538"/>
      <c r="E6" s="539"/>
      <c r="F6" s="672" t="s">
        <v>16</v>
      </c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515"/>
      <c r="AG6" s="516"/>
      <c r="AH6" s="28"/>
      <c r="AI6" s="28"/>
      <c r="AJ6" s="28"/>
    </row>
    <row r="7" spans="1:36" s="3" customFormat="1" ht="15.75" customHeight="1" thickBot="1">
      <c r="A7" s="669"/>
      <c r="B7" s="651"/>
      <c r="C7" s="652"/>
      <c r="D7" s="538"/>
      <c r="E7" s="539"/>
      <c r="F7" s="598" t="s">
        <v>2</v>
      </c>
      <c r="G7" s="599"/>
      <c r="H7" s="532"/>
      <c r="I7" s="533"/>
      <c r="J7" s="598" t="s">
        <v>58</v>
      </c>
      <c r="K7" s="599"/>
      <c r="L7" s="532"/>
      <c r="M7" s="533"/>
      <c r="N7" s="598" t="s">
        <v>64</v>
      </c>
      <c r="O7" s="599"/>
      <c r="P7" s="532"/>
      <c r="Q7" s="533"/>
      <c r="R7" s="672" t="s">
        <v>37</v>
      </c>
      <c r="S7" s="673"/>
      <c r="T7" s="673"/>
      <c r="U7" s="673"/>
      <c r="V7" s="673"/>
      <c r="W7" s="673"/>
      <c r="X7" s="673"/>
      <c r="Y7" s="673"/>
      <c r="Z7" s="673"/>
      <c r="AA7" s="673"/>
      <c r="AB7" s="515"/>
      <c r="AC7" s="516"/>
      <c r="AD7" s="598" t="s">
        <v>61</v>
      </c>
      <c r="AE7" s="599"/>
      <c r="AF7" s="532"/>
      <c r="AG7" s="533"/>
      <c r="AH7" s="28"/>
      <c r="AI7" s="28"/>
      <c r="AJ7" s="28"/>
    </row>
    <row r="8" spans="1:36" s="3" customFormat="1" ht="15.75" customHeight="1" thickBot="1">
      <c r="A8" s="669"/>
      <c r="B8" s="651"/>
      <c r="C8" s="652"/>
      <c r="D8" s="538"/>
      <c r="E8" s="539"/>
      <c r="F8" s="651"/>
      <c r="G8" s="652"/>
      <c r="H8" s="538"/>
      <c r="I8" s="539"/>
      <c r="J8" s="651"/>
      <c r="K8" s="652"/>
      <c r="L8" s="538"/>
      <c r="M8" s="539"/>
      <c r="N8" s="651"/>
      <c r="O8" s="652"/>
      <c r="P8" s="538"/>
      <c r="Q8" s="539"/>
      <c r="R8" s="598" t="s">
        <v>38</v>
      </c>
      <c r="S8" s="599"/>
      <c r="T8" s="532"/>
      <c r="U8" s="533"/>
      <c r="V8" s="598" t="s">
        <v>25</v>
      </c>
      <c r="W8" s="599"/>
      <c r="X8" s="532"/>
      <c r="Y8" s="533"/>
      <c r="Z8" s="598" t="s">
        <v>45</v>
      </c>
      <c r="AA8" s="599"/>
      <c r="AB8" s="532"/>
      <c r="AC8" s="533"/>
      <c r="AD8" s="651"/>
      <c r="AE8" s="652"/>
      <c r="AF8" s="538"/>
      <c r="AG8" s="539"/>
      <c r="AH8" s="28"/>
      <c r="AI8" s="28"/>
      <c r="AJ8" s="28"/>
    </row>
    <row r="9" spans="1:36" s="3" customFormat="1" ht="30" customHeight="1" thickBot="1">
      <c r="A9" s="669"/>
      <c r="B9" s="667" t="s">
        <v>240</v>
      </c>
      <c r="C9" s="667" t="s">
        <v>241</v>
      </c>
      <c r="D9" s="667" t="s">
        <v>277</v>
      </c>
      <c r="E9" s="667" t="s">
        <v>278</v>
      </c>
      <c r="F9" s="655"/>
      <c r="G9" s="656"/>
      <c r="H9" s="536"/>
      <c r="I9" s="537"/>
      <c r="J9" s="655"/>
      <c r="K9" s="656"/>
      <c r="L9" s="536"/>
      <c r="M9" s="537"/>
      <c r="N9" s="655"/>
      <c r="O9" s="656"/>
      <c r="P9" s="536"/>
      <c r="Q9" s="537"/>
      <c r="R9" s="655"/>
      <c r="S9" s="656"/>
      <c r="T9" s="536"/>
      <c r="U9" s="537"/>
      <c r="V9" s="655"/>
      <c r="W9" s="656"/>
      <c r="X9" s="536"/>
      <c r="Y9" s="537"/>
      <c r="Z9" s="655"/>
      <c r="AA9" s="656"/>
      <c r="AB9" s="536"/>
      <c r="AC9" s="537"/>
      <c r="AD9" s="655"/>
      <c r="AE9" s="656"/>
      <c r="AF9" s="536"/>
      <c r="AG9" s="537"/>
      <c r="AH9" s="28"/>
      <c r="AI9" s="28"/>
      <c r="AJ9" s="28"/>
    </row>
    <row r="10" spans="1:36" s="3" customFormat="1" ht="24.75" customHeight="1" thickBot="1">
      <c r="A10" s="670"/>
      <c r="B10" s="671"/>
      <c r="C10" s="671"/>
      <c r="D10" s="512"/>
      <c r="E10" s="512"/>
      <c r="F10" s="137" t="s">
        <v>239</v>
      </c>
      <c r="G10" s="69" t="s">
        <v>234</v>
      </c>
      <c r="H10" s="69" t="s">
        <v>277</v>
      </c>
      <c r="I10" s="69" t="s">
        <v>278</v>
      </c>
      <c r="J10" s="69" t="s">
        <v>239</v>
      </c>
      <c r="K10" s="69" t="s">
        <v>234</v>
      </c>
      <c r="L10" s="69" t="s">
        <v>277</v>
      </c>
      <c r="M10" s="69" t="s">
        <v>278</v>
      </c>
      <c r="N10" s="69" t="s">
        <v>239</v>
      </c>
      <c r="O10" s="69" t="s">
        <v>234</v>
      </c>
      <c r="P10" s="69" t="s">
        <v>277</v>
      </c>
      <c r="Q10" s="69" t="s">
        <v>278</v>
      </c>
      <c r="R10" s="69" t="s">
        <v>239</v>
      </c>
      <c r="S10" s="69" t="s">
        <v>234</v>
      </c>
      <c r="T10" s="69" t="s">
        <v>277</v>
      </c>
      <c r="U10" s="69" t="s">
        <v>278</v>
      </c>
      <c r="V10" s="69" t="s">
        <v>239</v>
      </c>
      <c r="W10" s="69" t="s">
        <v>234</v>
      </c>
      <c r="X10" s="69" t="s">
        <v>277</v>
      </c>
      <c r="Y10" s="69" t="s">
        <v>278</v>
      </c>
      <c r="Z10" s="69" t="s">
        <v>239</v>
      </c>
      <c r="AA10" s="69" t="s">
        <v>234</v>
      </c>
      <c r="AB10" s="69" t="s">
        <v>277</v>
      </c>
      <c r="AC10" s="69" t="s">
        <v>278</v>
      </c>
      <c r="AD10" s="69" t="s">
        <v>239</v>
      </c>
      <c r="AE10" s="69" t="s">
        <v>234</v>
      </c>
      <c r="AF10" s="69" t="s">
        <v>277</v>
      </c>
      <c r="AG10" s="69" t="s">
        <v>278</v>
      </c>
      <c r="AH10" s="28"/>
      <c r="AI10" s="28"/>
      <c r="AJ10" s="28"/>
    </row>
    <row r="11" spans="1:36" s="3" customFormat="1" ht="24.75" customHeight="1">
      <c r="A11" s="59" t="s">
        <v>51</v>
      </c>
      <c r="B11" s="2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5"/>
      <c r="AE11" s="25"/>
      <c r="AF11" s="25"/>
      <c r="AG11" s="25"/>
      <c r="AH11" s="28"/>
      <c r="AI11" s="28"/>
      <c r="AJ11" s="28"/>
    </row>
    <row r="12" spans="1:36" s="62" customFormat="1" ht="24.75" customHeight="1">
      <c r="A12" s="111" t="s">
        <v>188</v>
      </c>
      <c r="B12" s="68"/>
      <c r="C12" s="113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1"/>
      <c r="AI12" s="61"/>
      <c r="AJ12" s="61"/>
    </row>
    <row r="13" spans="1:36" s="62" customFormat="1" ht="24.75" customHeight="1">
      <c r="A13" s="60" t="s">
        <v>208</v>
      </c>
      <c r="B13" s="160">
        <f>F13+J13+N13+R13+V13+Z13+AD13+B49+F49+J49+N49+R49+V49+Z49</f>
        <v>396954</v>
      </c>
      <c r="C13" s="160">
        <f aca="true" t="shared" si="0" ref="C13:D28">G13+K13+O13+S13+W13+AA13+AE13+C49+G49+K49+O49+S49+W49+AA49</f>
        <v>412472</v>
      </c>
      <c r="D13" s="160">
        <f t="shared" si="0"/>
        <v>197053</v>
      </c>
      <c r="E13" s="381">
        <f>D13/C13*100</f>
        <v>47.773667061036875</v>
      </c>
      <c r="F13" s="161">
        <v>223874</v>
      </c>
      <c r="G13" s="161">
        <v>228826</v>
      </c>
      <c r="H13" s="161">
        <v>107962</v>
      </c>
      <c r="I13" s="381">
        <f>H13/G13*100</f>
        <v>47.180827353535</v>
      </c>
      <c r="J13" s="160">
        <v>60445</v>
      </c>
      <c r="K13" s="160">
        <v>61656</v>
      </c>
      <c r="L13" s="160">
        <v>28053</v>
      </c>
      <c r="M13" s="379">
        <f>L13/K13*100</f>
        <v>45.499221486959904</v>
      </c>
      <c r="N13" s="160">
        <v>112635</v>
      </c>
      <c r="O13" s="161">
        <v>114802</v>
      </c>
      <c r="P13" s="161">
        <v>53850</v>
      </c>
      <c r="Q13" s="381">
        <f>P13/O13*100</f>
        <v>46.906848312747165</v>
      </c>
      <c r="R13" s="161"/>
      <c r="S13" s="161">
        <v>7188</v>
      </c>
      <c r="T13" s="160">
        <v>7188</v>
      </c>
      <c r="U13" s="379">
        <f>T13/S13*100</f>
        <v>100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61"/>
      <c r="AI13" s="61"/>
      <c r="AJ13" s="61"/>
    </row>
    <row r="14" spans="1:36" s="62" customFormat="1" ht="24.75" customHeight="1" thickBot="1">
      <c r="A14" s="125" t="s">
        <v>209</v>
      </c>
      <c r="B14" s="166"/>
      <c r="C14" s="166"/>
      <c r="D14" s="166"/>
      <c r="E14" s="379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379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61"/>
      <c r="AI14" s="61"/>
      <c r="AJ14" s="61"/>
    </row>
    <row r="15" spans="1:36" s="62" customFormat="1" ht="24.75" customHeight="1" thickBot="1">
      <c r="A15" s="66" t="s">
        <v>212</v>
      </c>
      <c r="B15" s="116">
        <f>F15+J15+N15+R15+V15+Z15+AD15+B51+F51+J51+N51+R51+V51+Z51</f>
        <v>396954</v>
      </c>
      <c r="C15" s="116">
        <f t="shared" si="0"/>
        <v>412472</v>
      </c>
      <c r="D15" s="116">
        <f t="shared" si="0"/>
        <v>197053</v>
      </c>
      <c r="E15" s="383">
        <f aca="true" t="shared" si="1" ref="E15:E37">D15/C15*100</f>
        <v>47.773667061036875</v>
      </c>
      <c r="F15" s="116">
        <f aca="true" t="shared" si="2" ref="F15:P15">F13+F14</f>
        <v>223874</v>
      </c>
      <c r="G15" s="116">
        <f t="shared" si="2"/>
        <v>228826</v>
      </c>
      <c r="H15" s="116">
        <f t="shared" si="2"/>
        <v>107962</v>
      </c>
      <c r="I15" s="383">
        <f>H15/G15*100</f>
        <v>47.180827353535</v>
      </c>
      <c r="J15" s="116">
        <f t="shared" si="2"/>
        <v>60445</v>
      </c>
      <c r="K15" s="116">
        <f t="shared" si="2"/>
        <v>61656</v>
      </c>
      <c r="L15" s="116">
        <f t="shared" si="2"/>
        <v>28053</v>
      </c>
      <c r="M15" s="383">
        <f>L15/K15*100</f>
        <v>45.499221486959904</v>
      </c>
      <c r="N15" s="116">
        <f t="shared" si="2"/>
        <v>112635</v>
      </c>
      <c r="O15" s="116">
        <f t="shared" si="2"/>
        <v>114802</v>
      </c>
      <c r="P15" s="116">
        <f t="shared" si="2"/>
        <v>53850</v>
      </c>
      <c r="Q15" s="383">
        <f aca="true" t="shared" si="3" ref="Q15:Q37">P15/O15*100</f>
        <v>46.906848312747165</v>
      </c>
      <c r="R15" s="116"/>
      <c r="S15" s="116">
        <f>S13+S14</f>
        <v>7188</v>
      </c>
      <c r="T15" s="116">
        <f>T13+T14</f>
        <v>7188</v>
      </c>
      <c r="U15" s="383">
        <f>T15/S15*100</f>
        <v>100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61"/>
      <c r="AI15" s="61"/>
      <c r="AJ15" s="61"/>
    </row>
    <row r="16" spans="1:36" s="62" customFormat="1" ht="24.75" customHeight="1">
      <c r="A16" s="111" t="s">
        <v>48</v>
      </c>
      <c r="B16" s="160"/>
      <c r="C16" s="160"/>
      <c r="D16" s="160"/>
      <c r="E16" s="379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379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61"/>
      <c r="AI16" s="61"/>
      <c r="AJ16" s="61"/>
    </row>
    <row r="17" spans="1:36" s="62" customFormat="1" ht="24.75" customHeight="1">
      <c r="A17" s="60" t="s">
        <v>208</v>
      </c>
      <c r="B17" s="160">
        <f>F17+J17+N17+R17+V17+Z17+AD17+B53+F53+J53+N53+R53+V53+Z53</f>
        <v>115382</v>
      </c>
      <c r="C17" s="160">
        <f t="shared" si="0"/>
        <v>134744</v>
      </c>
      <c r="D17" s="160">
        <f t="shared" si="0"/>
        <v>73333</v>
      </c>
      <c r="E17" s="381">
        <f t="shared" si="1"/>
        <v>54.42394466543965</v>
      </c>
      <c r="F17" s="160">
        <v>56065</v>
      </c>
      <c r="G17" s="160">
        <v>58398</v>
      </c>
      <c r="H17" s="160">
        <v>29948</v>
      </c>
      <c r="I17" s="379">
        <f>H17/G17*100</f>
        <v>51.282578170485294</v>
      </c>
      <c r="J17" s="160">
        <v>15098</v>
      </c>
      <c r="K17" s="160">
        <v>15619</v>
      </c>
      <c r="L17" s="160">
        <v>7293</v>
      </c>
      <c r="M17" s="379">
        <f>L17/K17*100</f>
        <v>46.6931301619822</v>
      </c>
      <c r="N17" s="160">
        <v>44219</v>
      </c>
      <c r="O17" s="160">
        <v>55149</v>
      </c>
      <c r="P17" s="160">
        <v>29132</v>
      </c>
      <c r="Q17" s="381">
        <f t="shared" si="3"/>
        <v>52.82416725597926</v>
      </c>
      <c r="R17" s="160"/>
      <c r="S17" s="160">
        <v>3065</v>
      </c>
      <c r="T17" s="160">
        <v>3065</v>
      </c>
      <c r="U17" s="379">
        <f>T17/S17*100</f>
        <v>100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61"/>
      <c r="AI17" s="61"/>
      <c r="AJ17" s="61"/>
    </row>
    <row r="18" spans="1:36" s="62" customFormat="1" ht="24.75" customHeight="1" thickBot="1">
      <c r="A18" s="125" t="s">
        <v>209</v>
      </c>
      <c r="B18" s="166">
        <f>F18+J18+N18+R18+V18+Z18+AD18+B54+F54+J54+N54+R54+V54+Z54</f>
        <v>30722</v>
      </c>
      <c r="C18" s="166">
        <f t="shared" si="0"/>
        <v>31745</v>
      </c>
      <c r="D18" s="166">
        <f t="shared" si="0"/>
        <v>8025</v>
      </c>
      <c r="E18" s="379">
        <f t="shared" si="1"/>
        <v>25.27957158607655</v>
      </c>
      <c r="F18" s="166">
        <v>2737</v>
      </c>
      <c r="G18" s="166">
        <v>2737</v>
      </c>
      <c r="H18" s="166">
        <v>2020</v>
      </c>
      <c r="I18" s="166">
        <f>H18/G18*100</f>
        <v>73.80343441724516</v>
      </c>
      <c r="J18" s="166">
        <v>740</v>
      </c>
      <c r="K18" s="166">
        <v>740</v>
      </c>
      <c r="L18" s="166">
        <v>520</v>
      </c>
      <c r="M18" s="384">
        <f>L18/K18*100</f>
        <v>70.27027027027027</v>
      </c>
      <c r="N18" s="166">
        <v>27245</v>
      </c>
      <c r="O18" s="166">
        <v>27468</v>
      </c>
      <c r="P18" s="166">
        <v>5159</v>
      </c>
      <c r="Q18" s="379">
        <f t="shared" si="3"/>
        <v>18.781855249745156</v>
      </c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61"/>
      <c r="AI18" s="61"/>
      <c r="AJ18" s="61"/>
    </row>
    <row r="19" spans="1:36" s="62" customFormat="1" ht="24.75" customHeight="1" thickBot="1">
      <c r="A19" s="66" t="s">
        <v>213</v>
      </c>
      <c r="B19" s="116">
        <f>F19+J19+N19+R19+V19+Z19+AD19+B55+F55+J55+N55+R55+V55+Z55</f>
        <v>146104</v>
      </c>
      <c r="C19" s="116">
        <f t="shared" si="0"/>
        <v>166489</v>
      </c>
      <c r="D19" s="116">
        <f t="shared" si="0"/>
        <v>81358</v>
      </c>
      <c r="E19" s="383">
        <f t="shared" si="1"/>
        <v>48.86689210698605</v>
      </c>
      <c r="F19" s="116">
        <f aca="true" t="shared" si="4" ref="F19:P19">F17+F18</f>
        <v>58802</v>
      </c>
      <c r="G19" s="116">
        <f t="shared" si="4"/>
        <v>61135</v>
      </c>
      <c r="H19" s="116">
        <f t="shared" si="4"/>
        <v>31968</v>
      </c>
      <c r="I19" s="383">
        <f>H19/G19*100</f>
        <v>52.29083176576429</v>
      </c>
      <c r="J19" s="116">
        <f t="shared" si="4"/>
        <v>15838</v>
      </c>
      <c r="K19" s="116">
        <f t="shared" si="4"/>
        <v>16359</v>
      </c>
      <c r="L19" s="116">
        <f t="shared" si="4"/>
        <v>7813</v>
      </c>
      <c r="M19" s="383">
        <f>L19/K19*100</f>
        <v>47.75964300996394</v>
      </c>
      <c r="N19" s="116">
        <f t="shared" si="4"/>
        <v>71464</v>
      </c>
      <c r="O19" s="116">
        <f t="shared" si="4"/>
        <v>82617</v>
      </c>
      <c r="P19" s="116">
        <f t="shared" si="4"/>
        <v>34291</v>
      </c>
      <c r="Q19" s="383">
        <f t="shared" si="3"/>
        <v>41.50598545093625</v>
      </c>
      <c r="R19" s="116"/>
      <c r="S19" s="116">
        <f>S17+S18</f>
        <v>3065</v>
      </c>
      <c r="T19" s="116">
        <f>T17+T18</f>
        <v>3065</v>
      </c>
      <c r="U19" s="383">
        <f>T19/S19*100</f>
        <v>100</v>
      </c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61"/>
      <c r="AI19" s="61"/>
      <c r="AJ19" s="61"/>
    </row>
    <row r="20" spans="1:36" s="62" customFormat="1" ht="24.75" customHeight="1">
      <c r="A20" s="112" t="s">
        <v>114</v>
      </c>
      <c r="B20" s="160"/>
      <c r="C20" s="160"/>
      <c r="D20" s="160"/>
      <c r="E20" s="379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79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61"/>
      <c r="AI20" s="61"/>
      <c r="AJ20" s="61"/>
    </row>
    <row r="21" spans="1:36" s="62" customFormat="1" ht="24.75" customHeight="1">
      <c r="A21" s="60" t="s">
        <v>208</v>
      </c>
      <c r="B21" s="160">
        <f>F21+J21+N21+R21+V21+Z21+AD21+B57+F57+J57+N57+R57+V57+Z57</f>
        <v>177189</v>
      </c>
      <c r="C21" s="160">
        <f t="shared" si="0"/>
        <v>257449</v>
      </c>
      <c r="D21" s="160">
        <f>H21+L21+P21+T21+X21+AB21+AF21+D57+H57+L57+P57+T57+X57+AB57</f>
        <v>199470</v>
      </c>
      <c r="E21" s="381">
        <f t="shared" si="1"/>
        <v>77.47942310904295</v>
      </c>
      <c r="F21" s="160">
        <v>29292</v>
      </c>
      <c r="G21" s="160">
        <v>70217</v>
      </c>
      <c r="H21" s="160">
        <v>90471</v>
      </c>
      <c r="I21" s="379">
        <f>H21/G21*100</f>
        <v>128.84486662773972</v>
      </c>
      <c r="J21" s="160">
        <v>6697</v>
      </c>
      <c r="K21" s="160">
        <v>12370</v>
      </c>
      <c r="L21" s="160">
        <v>14875</v>
      </c>
      <c r="M21" s="379">
        <f>L21/K21*100</f>
        <v>120.250606305578</v>
      </c>
      <c r="N21" s="160">
        <v>141200</v>
      </c>
      <c r="O21" s="160">
        <v>169859</v>
      </c>
      <c r="P21" s="160">
        <v>89358</v>
      </c>
      <c r="Q21" s="381">
        <f t="shared" si="3"/>
        <v>52.60716241117633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61"/>
      <c r="AI21" s="61"/>
      <c r="AJ21" s="61"/>
    </row>
    <row r="22" spans="1:36" s="62" customFormat="1" ht="24.75" customHeight="1" thickBot="1">
      <c r="A22" s="125" t="s">
        <v>209</v>
      </c>
      <c r="B22" s="166">
        <f>F22+J22+N22+R22+V22+Z22+AD22+B58+F58+J58+N58+R58+V58+Z58</f>
        <v>97815</v>
      </c>
      <c r="C22" s="166">
        <f t="shared" si="0"/>
        <v>97815</v>
      </c>
      <c r="D22" s="166">
        <f t="shared" si="0"/>
        <v>13823</v>
      </c>
      <c r="E22" s="379">
        <f t="shared" si="1"/>
        <v>14.13177937944078</v>
      </c>
      <c r="F22" s="166">
        <v>52583</v>
      </c>
      <c r="G22" s="166">
        <v>52583</v>
      </c>
      <c r="H22" s="166">
        <v>7366</v>
      </c>
      <c r="I22" s="384">
        <f>H22/G22*100</f>
        <v>14.008329688302304</v>
      </c>
      <c r="J22" s="166">
        <v>13587</v>
      </c>
      <c r="K22" s="166">
        <v>13587</v>
      </c>
      <c r="L22" s="166">
        <v>1711</v>
      </c>
      <c r="M22" s="384">
        <f>L22/K22*100</f>
        <v>12.592919702656951</v>
      </c>
      <c r="N22" s="166">
        <v>30418</v>
      </c>
      <c r="O22" s="166">
        <v>30418</v>
      </c>
      <c r="P22" s="166">
        <v>3970</v>
      </c>
      <c r="Q22" s="379">
        <f t="shared" si="3"/>
        <v>13.051482674732068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61"/>
      <c r="AI22" s="61"/>
      <c r="AJ22" s="61"/>
    </row>
    <row r="23" spans="1:36" s="62" customFormat="1" ht="24.75" customHeight="1" thickBot="1">
      <c r="A23" s="66" t="s">
        <v>214</v>
      </c>
      <c r="B23" s="116">
        <f>F23+J23+N23+R23+V23+Z23+AD23+B59+F59+J59+N59+R59+V59+Z59</f>
        <v>275004</v>
      </c>
      <c r="C23" s="116">
        <f t="shared" si="0"/>
        <v>355264</v>
      </c>
      <c r="D23" s="116">
        <f t="shared" si="0"/>
        <v>213293</v>
      </c>
      <c r="E23" s="383">
        <f t="shared" si="1"/>
        <v>60.037887317600436</v>
      </c>
      <c r="F23" s="116">
        <f aca="true" t="shared" si="5" ref="F23:P23">F21+F22</f>
        <v>81875</v>
      </c>
      <c r="G23" s="116">
        <f t="shared" si="5"/>
        <v>122800</v>
      </c>
      <c r="H23" s="116">
        <f t="shared" si="5"/>
        <v>97837</v>
      </c>
      <c r="I23" s="383">
        <f>H23/G23*100</f>
        <v>79.67182410423452</v>
      </c>
      <c r="J23" s="116">
        <f t="shared" si="5"/>
        <v>20284</v>
      </c>
      <c r="K23" s="116">
        <f t="shared" si="5"/>
        <v>25957</v>
      </c>
      <c r="L23" s="116">
        <f t="shared" si="5"/>
        <v>16586</v>
      </c>
      <c r="M23" s="383">
        <f>L23/K23*100</f>
        <v>63.89798512925222</v>
      </c>
      <c r="N23" s="116">
        <f t="shared" si="5"/>
        <v>171618</v>
      </c>
      <c r="O23" s="116">
        <f t="shared" si="5"/>
        <v>200277</v>
      </c>
      <c r="P23" s="116">
        <f t="shared" si="5"/>
        <v>93328</v>
      </c>
      <c r="Q23" s="383">
        <f t="shared" si="3"/>
        <v>46.59945974824868</v>
      </c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61"/>
      <c r="AI23" s="61"/>
      <c r="AJ23" s="61"/>
    </row>
    <row r="24" spans="1:36" s="62" customFormat="1" ht="24.75" customHeight="1">
      <c r="A24" s="112" t="s">
        <v>143</v>
      </c>
      <c r="B24" s="160"/>
      <c r="C24" s="160"/>
      <c r="D24" s="160"/>
      <c r="E24" s="379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386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61"/>
      <c r="AI24" s="61"/>
      <c r="AJ24" s="61"/>
    </row>
    <row r="25" spans="1:36" s="62" customFormat="1" ht="24.75" customHeight="1">
      <c r="A25" s="60" t="s">
        <v>208</v>
      </c>
      <c r="B25" s="160">
        <f>F25+J25+N25+R25+V25+Z25+AD25+B61+F61+J61+N61+R61+V61+Z61</f>
        <v>13559</v>
      </c>
      <c r="C25" s="160">
        <f t="shared" si="0"/>
        <v>13697</v>
      </c>
      <c r="D25" s="160">
        <f t="shared" si="0"/>
        <v>7029</v>
      </c>
      <c r="E25" s="381">
        <f t="shared" si="1"/>
        <v>51.31780681901146</v>
      </c>
      <c r="F25" s="160">
        <v>9101</v>
      </c>
      <c r="G25" s="160">
        <v>9210</v>
      </c>
      <c r="H25" s="160">
        <v>4624</v>
      </c>
      <c r="I25" s="379">
        <f>H25/G25*100</f>
        <v>50.206297502714435</v>
      </c>
      <c r="J25" s="160">
        <v>2458</v>
      </c>
      <c r="K25" s="160">
        <v>2487</v>
      </c>
      <c r="L25" s="160">
        <v>1249</v>
      </c>
      <c r="M25" s="379">
        <f>L25/K25*100</f>
        <v>50.22114997989545</v>
      </c>
      <c r="N25" s="160">
        <v>2000</v>
      </c>
      <c r="O25" s="160">
        <v>2000</v>
      </c>
      <c r="P25" s="160">
        <v>1156</v>
      </c>
      <c r="Q25" s="381">
        <f t="shared" si="3"/>
        <v>57.8</v>
      </c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61"/>
      <c r="AI25" s="61"/>
      <c r="AJ25" s="61"/>
    </row>
    <row r="26" spans="1:36" s="62" customFormat="1" ht="24.75" customHeight="1" thickBot="1">
      <c r="A26" s="125" t="s">
        <v>209</v>
      </c>
      <c r="B26" s="166"/>
      <c r="C26" s="166"/>
      <c r="D26" s="166"/>
      <c r="E26" s="380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379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61"/>
      <c r="AI26" s="61"/>
      <c r="AJ26" s="61"/>
    </row>
    <row r="27" spans="1:36" s="62" customFormat="1" ht="24.75" customHeight="1" thickBot="1">
      <c r="A27" s="66" t="s">
        <v>215</v>
      </c>
      <c r="B27" s="116">
        <f>F27+J27+N27+R27+V27+Z27+AD27+B63+F63+J63+N63+R63+V63+Z63</f>
        <v>13559</v>
      </c>
      <c r="C27" s="116">
        <f t="shared" si="0"/>
        <v>13697</v>
      </c>
      <c r="D27" s="116">
        <f t="shared" si="0"/>
        <v>7029</v>
      </c>
      <c r="E27" s="383">
        <f t="shared" si="1"/>
        <v>51.31780681901146</v>
      </c>
      <c r="F27" s="116">
        <f aca="true" t="shared" si="6" ref="F27:P27">F25+F26</f>
        <v>9101</v>
      </c>
      <c r="G27" s="116">
        <f t="shared" si="6"/>
        <v>9210</v>
      </c>
      <c r="H27" s="116">
        <f t="shared" si="6"/>
        <v>4624</v>
      </c>
      <c r="I27" s="383">
        <f>H27/G27*100</f>
        <v>50.206297502714435</v>
      </c>
      <c r="J27" s="116">
        <f t="shared" si="6"/>
        <v>2458</v>
      </c>
      <c r="K27" s="116">
        <f t="shared" si="6"/>
        <v>2487</v>
      </c>
      <c r="L27" s="116">
        <f t="shared" si="6"/>
        <v>1249</v>
      </c>
      <c r="M27" s="383">
        <f>L27/K27*100</f>
        <v>50.22114997989545</v>
      </c>
      <c r="N27" s="116">
        <f t="shared" si="6"/>
        <v>2000</v>
      </c>
      <c r="O27" s="116">
        <f t="shared" si="6"/>
        <v>2000</v>
      </c>
      <c r="P27" s="116">
        <f t="shared" si="6"/>
        <v>1156</v>
      </c>
      <c r="Q27" s="383">
        <f t="shared" si="3"/>
        <v>57.8</v>
      </c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61"/>
      <c r="AI27" s="61"/>
      <c r="AJ27" s="61"/>
    </row>
    <row r="28" spans="1:36" s="62" customFormat="1" ht="39.75" customHeight="1" thickBot="1">
      <c r="A28" s="66" t="s">
        <v>216</v>
      </c>
      <c r="B28" s="116">
        <f>F28+J28+N28+R28+V28+Z28+AD28+B64+F64+J64+N64+R64+V64+Z64</f>
        <v>703084</v>
      </c>
      <c r="C28" s="116">
        <f t="shared" si="0"/>
        <v>818362</v>
      </c>
      <c r="D28" s="116">
        <f t="shared" si="0"/>
        <v>476885</v>
      </c>
      <c r="E28" s="383">
        <f t="shared" si="1"/>
        <v>58.27311141035385</v>
      </c>
      <c r="F28" s="164">
        <f aca="true" t="shared" si="7" ref="F28:H29">F13+F17+F21+F25</f>
        <v>318332</v>
      </c>
      <c r="G28" s="164">
        <f t="shared" si="7"/>
        <v>366651</v>
      </c>
      <c r="H28" s="164">
        <f t="shared" si="7"/>
        <v>233005</v>
      </c>
      <c r="I28" s="383">
        <f>H28/G28*100</f>
        <v>63.54953348006688</v>
      </c>
      <c r="J28" s="164">
        <f aca="true" t="shared" si="8" ref="J28:L29">J13+J17+J21+J25</f>
        <v>84698</v>
      </c>
      <c r="K28" s="164">
        <f t="shared" si="8"/>
        <v>92132</v>
      </c>
      <c r="L28" s="164">
        <f t="shared" si="8"/>
        <v>51470</v>
      </c>
      <c r="M28" s="383">
        <f>L28/K28*100</f>
        <v>55.86549732991794</v>
      </c>
      <c r="N28" s="164">
        <f aca="true" t="shared" si="9" ref="N28:P29">N13+N17+N21+N25</f>
        <v>300054</v>
      </c>
      <c r="O28" s="164">
        <f t="shared" si="9"/>
        <v>341810</v>
      </c>
      <c r="P28" s="164">
        <f t="shared" si="9"/>
        <v>173496</v>
      </c>
      <c r="Q28" s="383">
        <f t="shared" si="3"/>
        <v>50.75802346332758</v>
      </c>
      <c r="R28" s="164"/>
      <c r="S28" s="164">
        <f>S13+S17+S21+S25</f>
        <v>10253</v>
      </c>
      <c r="T28" s="164">
        <f>T13+T17+T21+T25</f>
        <v>10253</v>
      </c>
      <c r="U28" s="382">
        <f>T28/S28*100</f>
        <v>100</v>
      </c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61"/>
      <c r="AI28" s="61"/>
      <c r="AJ28" s="61"/>
    </row>
    <row r="29" spans="1:36" s="30" customFormat="1" ht="39.75" customHeight="1" thickBot="1">
      <c r="A29" s="66" t="s">
        <v>217</v>
      </c>
      <c r="B29" s="116">
        <f>F29+J29+N29+R29+V29+Z29+AD29+B65+F65+J65+N65+R65+V65+Z65</f>
        <v>128537</v>
      </c>
      <c r="C29" s="116">
        <f>G29+K29+O29+S29+W29+AA29+AE29+C65+G65+K65+O65+S65+W65+AA65</f>
        <v>129560</v>
      </c>
      <c r="D29" s="116">
        <f>H29+L29+P29+T29+X29+AB29+AF29+D65+H65+L65+P65+T65+X65+AB65</f>
        <v>21848</v>
      </c>
      <c r="E29" s="383">
        <f t="shared" si="1"/>
        <v>16.863229391787588</v>
      </c>
      <c r="F29" s="116">
        <f t="shared" si="7"/>
        <v>55320</v>
      </c>
      <c r="G29" s="116">
        <f t="shared" si="7"/>
        <v>55320</v>
      </c>
      <c r="H29" s="116">
        <f t="shared" si="7"/>
        <v>9386</v>
      </c>
      <c r="I29" s="383">
        <f>H29/G29*100</f>
        <v>16.966738973246564</v>
      </c>
      <c r="J29" s="116">
        <f t="shared" si="8"/>
        <v>14327</v>
      </c>
      <c r="K29" s="116">
        <f t="shared" si="8"/>
        <v>14327</v>
      </c>
      <c r="L29" s="116">
        <f t="shared" si="8"/>
        <v>2231</v>
      </c>
      <c r="M29" s="383">
        <f>L29/K29*100</f>
        <v>15.571996928875551</v>
      </c>
      <c r="N29" s="116">
        <f t="shared" si="9"/>
        <v>57663</v>
      </c>
      <c r="O29" s="116">
        <f t="shared" si="9"/>
        <v>57886</v>
      </c>
      <c r="P29" s="116">
        <f t="shared" si="9"/>
        <v>9129</v>
      </c>
      <c r="Q29" s="383">
        <f t="shared" si="3"/>
        <v>15.770652662129011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29"/>
      <c r="AI29" s="29"/>
      <c r="AJ29" s="29"/>
    </row>
    <row r="30" spans="1:36" s="30" customFormat="1" ht="39.75" customHeight="1" thickBot="1">
      <c r="A30" s="66" t="s">
        <v>106</v>
      </c>
      <c r="B30" s="116">
        <f>F30+J30+N30+R30+V30+Z30+AD30+B66+F66+J66+N66+R66+V66+Z66</f>
        <v>831621</v>
      </c>
      <c r="C30" s="116">
        <f>G30+K30+O30+S30+W30+AA30+AE30+C66+G66+K66+O66+S66+W66+AA66</f>
        <v>947922</v>
      </c>
      <c r="D30" s="116">
        <f>H30+L30+P30+T30+X30+AB30+AF30+D66+H66+L66+P66+T66+X66+AB66</f>
        <v>498733</v>
      </c>
      <c r="E30" s="383">
        <f t="shared" si="1"/>
        <v>52.613295186734774</v>
      </c>
      <c r="F30" s="116">
        <f aca="true" t="shared" si="10" ref="F30:P30">F28+F29</f>
        <v>373652</v>
      </c>
      <c r="G30" s="116">
        <f t="shared" si="10"/>
        <v>421971</v>
      </c>
      <c r="H30" s="116">
        <f t="shared" si="10"/>
        <v>242391</v>
      </c>
      <c r="I30" s="383">
        <f>H30/G30*100</f>
        <v>57.44257306781746</v>
      </c>
      <c r="J30" s="116">
        <f t="shared" si="10"/>
        <v>99025</v>
      </c>
      <c r="K30" s="116">
        <f t="shared" si="10"/>
        <v>106459</v>
      </c>
      <c r="L30" s="116">
        <f t="shared" si="10"/>
        <v>53701</v>
      </c>
      <c r="M30" s="383">
        <f>L30/K30*100</f>
        <v>50.44289350829897</v>
      </c>
      <c r="N30" s="116">
        <f t="shared" si="10"/>
        <v>357717</v>
      </c>
      <c r="O30" s="116">
        <f t="shared" si="10"/>
        <v>399696</v>
      </c>
      <c r="P30" s="116">
        <f t="shared" si="10"/>
        <v>182625</v>
      </c>
      <c r="Q30" s="383">
        <f t="shared" si="3"/>
        <v>45.690975141107245</v>
      </c>
      <c r="R30" s="116"/>
      <c r="S30" s="116">
        <f>S28+S29</f>
        <v>10253</v>
      </c>
      <c r="T30" s="116">
        <f>T28+T29</f>
        <v>10253</v>
      </c>
      <c r="U30" s="383">
        <f>T30/S30*100</f>
        <v>100</v>
      </c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29"/>
      <c r="AI30" s="29"/>
      <c r="AJ30" s="29"/>
    </row>
    <row r="31" spans="1:36" s="30" customFormat="1" ht="24.75" customHeight="1">
      <c r="A31" s="112" t="s">
        <v>104</v>
      </c>
      <c r="B31" s="160"/>
      <c r="C31" s="160"/>
      <c r="D31" s="160"/>
      <c r="E31" s="379"/>
      <c r="F31" s="165"/>
      <c r="G31" s="165"/>
      <c r="H31" s="165"/>
      <c r="I31" s="165"/>
      <c r="J31" s="165" t="s">
        <v>224</v>
      </c>
      <c r="K31" s="165"/>
      <c r="L31" s="165"/>
      <c r="M31" s="165"/>
      <c r="N31" s="165"/>
      <c r="O31" s="165"/>
      <c r="P31" s="165"/>
      <c r="Q31" s="379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29"/>
      <c r="AI31" s="29"/>
      <c r="AJ31" s="29"/>
    </row>
    <row r="32" spans="1:36" s="30" customFormat="1" ht="24.75" customHeight="1">
      <c r="A32" s="60" t="s">
        <v>208</v>
      </c>
      <c r="B32" s="160">
        <f aca="true" t="shared" si="11" ref="B32:D37">F32+J32+N32+R32+V32+Z32+AD32+B68+F68+J68+N68+R68+V68+Z68</f>
        <v>805100</v>
      </c>
      <c r="C32" s="160">
        <f t="shared" si="11"/>
        <v>827156</v>
      </c>
      <c r="D32" s="160">
        <f t="shared" si="11"/>
        <v>403395</v>
      </c>
      <c r="E32" s="381">
        <f t="shared" si="1"/>
        <v>48.76891420723539</v>
      </c>
      <c r="F32" s="160">
        <v>190469</v>
      </c>
      <c r="G32" s="160">
        <v>191938</v>
      </c>
      <c r="H32" s="160">
        <v>93445</v>
      </c>
      <c r="I32" s="379">
        <f aca="true" t="shared" si="12" ref="I32:I37">H32/G32*100</f>
        <v>48.68499202867593</v>
      </c>
      <c r="J32" s="160">
        <v>49737</v>
      </c>
      <c r="K32" s="160">
        <v>47899</v>
      </c>
      <c r="L32" s="160">
        <v>23533</v>
      </c>
      <c r="M32" s="379">
        <f aca="true" t="shared" si="13" ref="M32:M37">L32/K32*100</f>
        <v>49.13046201382075</v>
      </c>
      <c r="N32" s="160">
        <v>68010</v>
      </c>
      <c r="O32" s="160">
        <v>68253</v>
      </c>
      <c r="P32" s="160">
        <v>36676</v>
      </c>
      <c r="Q32" s="381">
        <f t="shared" si="3"/>
        <v>53.73536694357757</v>
      </c>
      <c r="R32" s="160"/>
      <c r="S32" s="160">
        <v>20410</v>
      </c>
      <c r="T32" s="160">
        <v>20376</v>
      </c>
      <c r="U32" s="379">
        <f>T32/S32*100</f>
        <v>99.83341499265066</v>
      </c>
      <c r="V32" s="160">
        <v>755</v>
      </c>
      <c r="W32" s="160">
        <v>755</v>
      </c>
      <c r="X32" s="160"/>
      <c r="Y32" s="160"/>
      <c r="Z32" s="160">
        <v>493149</v>
      </c>
      <c r="AA32" s="160">
        <v>494188</v>
      </c>
      <c r="AB32" s="160">
        <v>228431</v>
      </c>
      <c r="AC32" s="379">
        <f>AB32/AA32*100</f>
        <v>46.223501987098025</v>
      </c>
      <c r="AD32" s="160"/>
      <c r="AE32" s="160"/>
      <c r="AF32" s="160"/>
      <c r="AG32" s="160"/>
      <c r="AH32" s="29"/>
      <c r="AI32" s="29"/>
      <c r="AJ32" s="29"/>
    </row>
    <row r="33" spans="1:36" s="23" customFormat="1" ht="24.75" customHeight="1" thickBot="1">
      <c r="A33" s="125" t="s">
        <v>209</v>
      </c>
      <c r="B33" s="166">
        <f t="shared" si="11"/>
        <v>26921</v>
      </c>
      <c r="C33" s="166">
        <f t="shared" si="11"/>
        <v>28665</v>
      </c>
      <c r="D33" s="166">
        <f t="shared" si="11"/>
        <v>13592</v>
      </c>
      <c r="E33" s="379">
        <f t="shared" si="1"/>
        <v>47.41671027385313</v>
      </c>
      <c r="F33" s="166">
        <v>20904</v>
      </c>
      <c r="G33" s="166">
        <v>20907</v>
      </c>
      <c r="H33" s="166">
        <v>9130</v>
      </c>
      <c r="I33" s="384">
        <f t="shared" si="12"/>
        <v>43.669584349739324</v>
      </c>
      <c r="J33" s="166">
        <v>5172</v>
      </c>
      <c r="K33" s="166">
        <v>5172</v>
      </c>
      <c r="L33" s="166">
        <v>2269</v>
      </c>
      <c r="M33" s="384">
        <f t="shared" si="13"/>
        <v>43.8708430007734</v>
      </c>
      <c r="N33" s="166">
        <v>845</v>
      </c>
      <c r="O33" s="166">
        <v>2586</v>
      </c>
      <c r="P33" s="166">
        <v>2193</v>
      </c>
      <c r="Q33" s="379">
        <f t="shared" si="3"/>
        <v>84.80278422273781</v>
      </c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31"/>
      <c r="AI33" s="31"/>
      <c r="AJ33" s="31"/>
    </row>
    <row r="34" spans="1:36" s="23" customFormat="1" ht="24.75" customHeight="1" thickBot="1">
      <c r="A34" s="66" t="s">
        <v>218</v>
      </c>
      <c r="B34" s="116">
        <f t="shared" si="11"/>
        <v>832021</v>
      </c>
      <c r="C34" s="116">
        <f t="shared" si="11"/>
        <v>855821</v>
      </c>
      <c r="D34" s="116">
        <f t="shared" si="11"/>
        <v>416987</v>
      </c>
      <c r="E34" s="383">
        <f t="shared" si="1"/>
        <v>48.72362328103657</v>
      </c>
      <c r="F34" s="167">
        <v>211373</v>
      </c>
      <c r="G34" s="167">
        <f>SUM(G32:G33)</f>
        <v>212845</v>
      </c>
      <c r="H34" s="167">
        <f>SUM(H32:H33)</f>
        <v>102575</v>
      </c>
      <c r="I34" s="385">
        <f t="shared" si="12"/>
        <v>48.19234654325918</v>
      </c>
      <c r="J34" s="167">
        <v>54909</v>
      </c>
      <c r="K34" s="167">
        <f>SUM(K32:K33)</f>
        <v>53071</v>
      </c>
      <c r="L34" s="167">
        <f>SUM(L32:L33)</f>
        <v>25802</v>
      </c>
      <c r="M34" s="385">
        <f t="shared" si="13"/>
        <v>48.61788924271259</v>
      </c>
      <c r="N34" s="167">
        <v>68855</v>
      </c>
      <c r="O34" s="167">
        <f>SUM(O32:O33)</f>
        <v>70839</v>
      </c>
      <c r="P34" s="167">
        <f>SUM(P32:P33)</f>
        <v>38869</v>
      </c>
      <c r="Q34" s="383">
        <f t="shared" si="3"/>
        <v>54.86949279351769</v>
      </c>
      <c r="R34" s="167"/>
      <c r="S34" s="167">
        <f>SUM(S32:S33)</f>
        <v>20410</v>
      </c>
      <c r="T34" s="167">
        <f>SUM(T32:T33)</f>
        <v>20376</v>
      </c>
      <c r="U34" s="385">
        <f>T34/S34*100</f>
        <v>99.83341499265066</v>
      </c>
      <c r="V34" s="167">
        <f>V32+V33</f>
        <v>755</v>
      </c>
      <c r="W34" s="167">
        <v>755</v>
      </c>
      <c r="X34" s="167"/>
      <c r="Y34" s="167"/>
      <c r="Z34" s="167">
        <f>Z32+Z33</f>
        <v>493149</v>
      </c>
      <c r="AA34" s="167">
        <f>SUM(AA32:AA33)</f>
        <v>494188</v>
      </c>
      <c r="AB34" s="167">
        <f>SUM(AB32:AB33)</f>
        <v>228431</v>
      </c>
      <c r="AC34" s="385">
        <f>AB34/AA34*100</f>
        <v>46.223501987098025</v>
      </c>
      <c r="AD34" s="167"/>
      <c r="AE34" s="167"/>
      <c r="AF34" s="167"/>
      <c r="AG34" s="167"/>
      <c r="AH34" s="31"/>
      <c r="AI34" s="31"/>
      <c r="AJ34" s="31"/>
    </row>
    <row r="35" spans="1:36" s="23" customFormat="1" ht="24.75" customHeight="1" thickBot="1">
      <c r="A35" s="66" t="s">
        <v>219</v>
      </c>
      <c r="B35" s="116">
        <f t="shared" si="11"/>
        <v>1508184</v>
      </c>
      <c r="C35" s="116">
        <f t="shared" si="11"/>
        <v>1645518</v>
      </c>
      <c r="D35" s="116">
        <f t="shared" si="11"/>
        <v>880280</v>
      </c>
      <c r="E35" s="383">
        <f t="shared" si="1"/>
        <v>53.495616577880035</v>
      </c>
      <c r="F35" s="116">
        <f aca="true" t="shared" si="14" ref="F35:H36">F28+F32</f>
        <v>508801</v>
      </c>
      <c r="G35" s="116">
        <f t="shared" si="14"/>
        <v>558589</v>
      </c>
      <c r="H35" s="116">
        <f t="shared" si="14"/>
        <v>326450</v>
      </c>
      <c r="I35" s="385">
        <f t="shared" si="12"/>
        <v>58.44189556185317</v>
      </c>
      <c r="J35" s="116">
        <f aca="true" t="shared" si="15" ref="J35:L36">J28+J32</f>
        <v>134435</v>
      </c>
      <c r="K35" s="116">
        <f t="shared" si="15"/>
        <v>140031</v>
      </c>
      <c r="L35" s="116">
        <f t="shared" si="15"/>
        <v>75003</v>
      </c>
      <c r="M35" s="383">
        <f t="shared" si="13"/>
        <v>53.56171133534717</v>
      </c>
      <c r="N35" s="116">
        <f aca="true" t="shared" si="16" ref="N35:P36">N28+N32</f>
        <v>368064</v>
      </c>
      <c r="O35" s="116">
        <f t="shared" si="16"/>
        <v>410063</v>
      </c>
      <c r="P35" s="116">
        <f t="shared" si="16"/>
        <v>210172</v>
      </c>
      <c r="Q35" s="383">
        <f t="shared" si="3"/>
        <v>51.25358786332832</v>
      </c>
      <c r="R35" s="116"/>
      <c r="S35" s="116">
        <f>S28+S32</f>
        <v>30663</v>
      </c>
      <c r="T35" s="116">
        <f>T28+T32</f>
        <v>30629</v>
      </c>
      <c r="U35" s="383">
        <f>T35/S35*100</f>
        <v>99.88911717705378</v>
      </c>
      <c r="V35" s="116">
        <f>V28+V32</f>
        <v>755</v>
      </c>
      <c r="W35" s="116">
        <v>755</v>
      </c>
      <c r="X35" s="116"/>
      <c r="Y35" s="116"/>
      <c r="Z35" s="116">
        <f>Z28+Z32</f>
        <v>493149</v>
      </c>
      <c r="AA35" s="116">
        <f>AA28+AA32</f>
        <v>494188</v>
      </c>
      <c r="AB35" s="116">
        <f>AB28+AB32</f>
        <v>228431</v>
      </c>
      <c r="AC35" s="383">
        <f>AB35/AA35*100</f>
        <v>46.223501987098025</v>
      </c>
      <c r="AD35" s="116"/>
      <c r="AE35" s="116"/>
      <c r="AF35" s="116"/>
      <c r="AG35" s="116"/>
      <c r="AH35" s="31"/>
      <c r="AI35" s="31"/>
      <c r="AJ35" s="31"/>
    </row>
    <row r="36" spans="1:36" s="23" customFormat="1" ht="24.75" customHeight="1" thickBot="1">
      <c r="A36" s="66" t="s">
        <v>220</v>
      </c>
      <c r="B36" s="116">
        <f t="shared" si="11"/>
        <v>155458</v>
      </c>
      <c r="C36" s="116">
        <f t="shared" si="11"/>
        <v>158225</v>
      </c>
      <c r="D36" s="116">
        <f t="shared" si="11"/>
        <v>35440</v>
      </c>
      <c r="E36" s="383">
        <f t="shared" si="1"/>
        <v>22.39848317269711</v>
      </c>
      <c r="F36" s="116">
        <f t="shared" si="14"/>
        <v>76224</v>
      </c>
      <c r="G36" s="116">
        <f t="shared" si="14"/>
        <v>76227</v>
      </c>
      <c r="H36" s="116">
        <f t="shared" si="14"/>
        <v>18516</v>
      </c>
      <c r="I36" s="385">
        <f t="shared" si="12"/>
        <v>24.29060569089693</v>
      </c>
      <c r="J36" s="116">
        <f t="shared" si="15"/>
        <v>19499</v>
      </c>
      <c r="K36" s="116">
        <f t="shared" si="15"/>
        <v>19499</v>
      </c>
      <c r="L36" s="116">
        <f t="shared" si="15"/>
        <v>4500</v>
      </c>
      <c r="M36" s="383">
        <f t="shared" si="13"/>
        <v>23.07810656956767</v>
      </c>
      <c r="N36" s="116">
        <f t="shared" si="16"/>
        <v>58508</v>
      </c>
      <c r="O36" s="116">
        <f t="shared" si="16"/>
        <v>60472</v>
      </c>
      <c r="P36" s="116">
        <f t="shared" si="16"/>
        <v>11322</v>
      </c>
      <c r="Q36" s="383">
        <f t="shared" si="3"/>
        <v>18.722714644794287</v>
      </c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31"/>
      <c r="AI36" s="31"/>
      <c r="AJ36" s="31"/>
    </row>
    <row r="37" spans="1:36" s="23" customFormat="1" ht="24.75" customHeight="1" thickBot="1">
      <c r="A37" s="66" t="s">
        <v>107</v>
      </c>
      <c r="B37" s="116">
        <f t="shared" si="11"/>
        <v>1663642</v>
      </c>
      <c r="C37" s="116">
        <f t="shared" si="11"/>
        <v>1803743</v>
      </c>
      <c r="D37" s="116">
        <f t="shared" si="11"/>
        <v>915720</v>
      </c>
      <c r="E37" s="383">
        <f t="shared" si="1"/>
        <v>50.7677645873054</v>
      </c>
      <c r="F37" s="116">
        <f aca="true" t="shared" si="17" ref="F37:P37">F35+F36</f>
        <v>585025</v>
      </c>
      <c r="G37" s="116">
        <f t="shared" si="17"/>
        <v>634816</v>
      </c>
      <c r="H37" s="116">
        <f t="shared" si="17"/>
        <v>344966</v>
      </c>
      <c r="I37" s="385">
        <f t="shared" si="12"/>
        <v>54.34110041334812</v>
      </c>
      <c r="J37" s="116">
        <f t="shared" si="17"/>
        <v>153934</v>
      </c>
      <c r="K37" s="116">
        <f t="shared" si="17"/>
        <v>159530</v>
      </c>
      <c r="L37" s="116">
        <f t="shared" si="17"/>
        <v>79503</v>
      </c>
      <c r="M37" s="383">
        <f t="shared" si="13"/>
        <v>49.835767567228736</v>
      </c>
      <c r="N37" s="116">
        <f t="shared" si="17"/>
        <v>426572</v>
      </c>
      <c r="O37" s="116">
        <f t="shared" si="17"/>
        <v>470535</v>
      </c>
      <c r="P37" s="116">
        <f t="shared" si="17"/>
        <v>221494</v>
      </c>
      <c r="Q37" s="383">
        <f t="shared" si="3"/>
        <v>47.0728001105125</v>
      </c>
      <c r="R37" s="116"/>
      <c r="S37" s="116">
        <f>S35+S36</f>
        <v>30663</v>
      </c>
      <c r="T37" s="116">
        <f>T35+T36</f>
        <v>30629</v>
      </c>
      <c r="U37" s="383">
        <f>T37/S37*100</f>
        <v>99.88911717705378</v>
      </c>
      <c r="V37" s="116">
        <f>V35+V36</f>
        <v>755</v>
      </c>
      <c r="W37" s="116">
        <f>W35+W36</f>
        <v>755</v>
      </c>
      <c r="X37" s="116"/>
      <c r="Y37" s="116"/>
      <c r="Z37" s="116">
        <f>Z35+Z36</f>
        <v>493149</v>
      </c>
      <c r="AA37" s="116">
        <f>AA35+AA36</f>
        <v>494188</v>
      </c>
      <c r="AB37" s="116">
        <f>AB35+AB36</f>
        <v>228431</v>
      </c>
      <c r="AC37" s="383">
        <f>AB37/AA37*100</f>
        <v>46.223501987098025</v>
      </c>
      <c r="AD37" s="116"/>
      <c r="AE37" s="116"/>
      <c r="AF37" s="116"/>
      <c r="AG37" s="116"/>
      <c r="AH37" s="31"/>
      <c r="AI37" s="31"/>
      <c r="AJ37" s="31"/>
    </row>
    <row r="38" spans="1:36" s="3" customFormat="1" ht="16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s="3" customFormat="1" ht="12.75">
      <c r="A39" s="3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s="3" customFormat="1" ht="17.25" customHeight="1" thickBo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659" t="s">
        <v>283</v>
      </c>
      <c r="AC40" s="659"/>
      <c r="AD40" s="28"/>
      <c r="AE40" s="28"/>
      <c r="AF40" s="28"/>
      <c r="AG40" s="28"/>
      <c r="AH40" s="28"/>
      <c r="AI40" s="28"/>
      <c r="AJ40" s="28"/>
    </row>
    <row r="41" spans="1:36" s="3" customFormat="1" ht="13.5" thickBot="1">
      <c r="A41" s="667" t="s">
        <v>47</v>
      </c>
      <c r="B41" s="664" t="s">
        <v>120</v>
      </c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6"/>
      <c r="AD41" s="28"/>
      <c r="AE41" s="28"/>
      <c r="AF41" s="28"/>
      <c r="AG41" s="28"/>
      <c r="AH41" s="28"/>
      <c r="AI41" s="28"/>
      <c r="AJ41" s="28"/>
    </row>
    <row r="42" spans="1:36" s="3" customFormat="1" ht="17.25" customHeight="1" thickBot="1">
      <c r="A42" s="668"/>
      <c r="B42" s="660" t="s">
        <v>17</v>
      </c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75"/>
      <c r="U42" s="676"/>
      <c r="V42" s="660" t="s">
        <v>27</v>
      </c>
      <c r="W42" s="661"/>
      <c r="X42" s="661"/>
      <c r="Y42" s="661"/>
      <c r="Z42" s="661"/>
      <c r="AA42" s="661"/>
      <c r="AB42" s="662"/>
      <c r="AC42" s="663"/>
      <c r="AD42" s="28"/>
      <c r="AE42" s="28"/>
      <c r="AF42" s="28"/>
      <c r="AG42" s="28"/>
      <c r="AH42" s="28"/>
      <c r="AI42" s="28"/>
      <c r="AJ42" s="28"/>
    </row>
    <row r="43" spans="1:36" s="3" customFormat="1" ht="13.5" thickBot="1">
      <c r="A43" s="669"/>
      <c r="B43" s="598" t="s">
        <v>23</v>
      </c>
      <c r="C43" s="599"/>
      <c r="D43" s="639"/>
      <c r="E43" s="640"/>
      <c r="F43" s="598" t="s">
        <v>0</v>
      </c>
      <c r="G43" s="599"/>
      <c r="H43" s="639"/>
      <c r="I43" s="640"/>
      <c r="J43" s="598" t="s">
        <v>20</v>
      </c>
      <c r="K43" s="599"/>
      <c r="L43" s="599"/>
      <c r="M43" s="599"/>
      <c r="N43" s="599"/>
      <c r="O43" s="599"/>
      <c r="P43" s="599"/>
      <c r="Q43" s="599"/>
      <c r="R43" s="599"/>
      <c r="S43" s="599"/>
      <c r="T43" s="639"/>
      <c r="U43" s="640"/>
      <c r="V43" s="637" t="s">
        <v>75</v>
      </c>
      <c r="W43" s="638"/>
      <c r="X43" s="639"/>
      <c r="Y43" s="640"/>
      <c r="Z43" s="598" t="s">
        <v>53</v>
      </c>
      <c r="AA43" s="599"/>
      <c r="AB43" s="649"/>
      <c r="AC43" s="650"/>
      <c r="AD43" s="28"/>
      <c r="AE43" s="28"/>
      <c r="AF43" s="28"/>
      <c r="AG43" s="28"/>
      <c r="AH43" s="28"/>
      <c r="AI43" s="28"/>
      <c r="AJ43" s="28"/>
    </row>
    <row r="44" spans="1:36" s="3" customFormat="1" ht="17.25" customHeight="1">
      <c r="A44" s="669"/>
      <c r="B44" s="651"/>
      <c r="C44" s="652"/>
      <c r="D44" s="643"/>
      <c r="E44" s="644"/>
      <c r="F44" s="651"/>
      <c r="G44" s="652"/>
      <c r="H44" s="643"/>
      <c r="I44" s="644"/>
      <c r="J44" s="598" t="s">
        <v>21</v>
      </c>
      <c r="K44" s="599"/>
      <c r="L44" s="639"/>
      <c r="M44" s="640"/>
      <c r="N44" s="598" t="s">
        <v>22</v>
      </c>
      <c r="O44" s="599"/>
      <c r="P44" s="639"/>
      <c r="Q44" s="640"/>
      <c r="R44" s="598" t="s">
        <v>41</v>
      </c>
      <c r="S44" s="599"/>
      <c r="T44" s="639"/>
      <c r="U44" s="640"/>
      <c r="V44" s="641"/>
      <c r="W44" s="642"/>
      <c r="X44" s="643"/>
      <c r="Y44" s="644"/>
      <c r="Z44" s="651"/>
      <c r="AA44" s="652"/>
      <c r="AB44" s="653"/>
      <c r="AC44" s="654"/>
      <c r="AD44" s="28"/>
      <c r="AE44" s="28"/>
      <c r="AF44" s="28"/>
      <c r="AG44" s="28"/>
      <c r="AH44" s="28"/>
      <c r="AI44" s="28"/>
      <c r="AJ44" s="28"/>
    </row>
    <row r="45" spans="1:36" s="3" customFormat="1" ht="30" customHeight="1" thickBot="1">
      <c r="A45" s="669"/>
      <c r="B45" s="655"/>
      <c r="C45" s="656"/>
      <c r="D45" s="647"/>
      <c r="E45" s="648"/>
      <c r="F45" s="655"/>
      <c r="G45" s="656"/>
      <c r="H45" s="647"/>
      <c r="I45" s="648"/>
      <c r="J45" s="655"/>
      <c r="K45" s="656"/>
      <c r="L45" s="647"/>
      <c r="M45" s="648"/>
      <c r="N45" s="655"/>
      <c r="O45" s="656"/>
      <c r="P45" s="647"/>
      <c r="Q45" s="648"/>
      <c r="R45" s="655"/>
      <c r="S45" s="656"/>
      <c r="T45" s="647"/>
      <c r="U45" s="648"/>
      <c r="V45" s="645"/>
      <c r="W45" s="646"/>
      <c r="X45" s="647"/>
      <c r="Y45" s="648"/>
      <c r="Z45" s="655"/>
      <c r="AA45" s="656"/>
      <c r="AB45" s="657"/>
      <c r="AC45" s="658"/>
      <c r="AD45" s="28"/>
      <c r="AE45" s="28"/>
      <c r="AF45" s="28"/>
      <c r="AG45" s="28"/>
      <c r="AH45" s="28"/>
      <c r="AI45" s="28"/>
      <c r="AJ45" s="28"/>
    </row>
    <row r="46" spans="1:36" s="3" customFormat="1" ht="30" customHeight="1" thickBot="1">
      <c r="A46" s="670"/>
      <c r="B46" s="69" t="s">
        <v>239</v>
      </c>
      <c r="C46" s="69" t="s">
        <v>234</v>
      </c>
      <c r="D46" s="69" t="s">
        <v>277</v>
      </c>
      <c r="E46" s="69" t="s">
        <v>278</v>
      </c>
      <c r="F46" s="69" t="s">
        <v>239</v>
      </c>
      <c r="G46" s="69" t="s">
        <v>234</v>
      </c>
      <c r="H46" s="69" t="s">
        <v>277</v>
      </c>
      <c r="I46" s="69" t="s">
        <v>278</v>
      </c>
      <c r="J46" s="69" t="s">
        <v>239</v>
      </c>
      <c r="K46" s="69" t="s">
        <v>234</v>
      </c>
      <c r="L46" s="69" t="s">
        <v>277</v>
      </c>
      <c r="M46" s="69" t="s">
        <v>278</v>
      </c>
      <c r="N46" s="69" t="s">
        <v>239</v>
      </c>
      <c r="O46" s="69" t="s">
        <v>234</v>
      </c>
      <c r="P46" s="69" t="s">
        <v>277</v>
      </c>
      <c r="Q46" s="69" t="s">
        <v>278</v>
      </c>
      <c r="R46" s="69" t="s">
        <v>239</v>
      </c>
      <c r="S46" s="69" t="s">
        <v>234</v>
      </c>
      <c r="T46" s="69" t="s">
        <v>277</v>
      </c>
      <c r="U46" s="69" t="s">
        <v>278</v>
      </c>
      <c r="V46" s="69" t="s">
        <v>239</v>
      </c>
      <c r="W46" s="69" t="s">
        <v>234</v>
      </c>
      <c r="X46" s="69" t="s">
        <v>277</v>
      </c>
      <c r="Y46" s="69" t="s">
        <v>278</v>
      </c>
      <c r="Z46" s="69" t="s">
        <v>239</v>
      </c>
      <c r="AA46" s="69" t="s">
        <v>234</v>
      </c>
      <c r="AB46" s="69" t="s">
        <v>277</v>
      </c>
      <c r="AC46" s="69" t="s">
        <v>278</v>
      </c>
      <c r="AD46" s="28"/>
      <c r="AE46" s="28"/>
      <c r="AF46" s="28"/>
      <c r="AG46" s="28"/>
      <c r="AH46" s="28"/>
      <c r="AI46" s="28"/>
      <c r="AJ46" s="28"/>
    </row>
    <row r="47" spans="1:36" s="3" customFormat="1" ht="24.75" customHeight="1">
      <c r="A47" s="59" t="s">
        <v>51</v>
      </c>
      <c r="B47" s="25"/>
      <c r="C47" s="25"/>
      <c r="D47" s="25"/>
      <c r="E47" s="25"/>
      <c r="F47" s="2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5"/>
      <c r="AB47" s="285"/>
      <c r="AC47" s="275"/>
      <c r="AD47" s="28"/>
      <c r="AE47" s="28"/>
      <c r="AF47" s="28"/>
      <c r="AG47" s="28"/>
      <c r="AH47" s="28"/>
      <c r="AI47" s="28"/>
      <c r="AJ47" s="28"/>
    </row>
    <row r="48" spans="1:36" s="3" customFormat="1" ht="24.75" customHeight="1">
      <c r="A48" s="111" t="s">
        <v>188</v>
      </c>
      <c r="B48" s="68"/>
      <c r="C48" s="68"/>
      <c r="D48" s="68"/>
      <c r="E48" s="68"/>
      <c r="F48" s="68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68"/>
      <c r="AB48" s="286"/>
      <c r="AC48" s="276"/>
      <c r="AD48" s="28"/>
      <c r="AE48" s="28"/>
      <c r="AF48" s="28"/>
      <c r="AG48" s="28"/>
      <c r="AH48" s="28"/>
      <c r="AI48" s="28"/>
      <c r="AJ48" s="28"/>
    </row>
    <row r="49" spans="1:36" s="3" customFormat="1" ht="24.75" customHeight="1">
      <c r="A49" s="60" t="s">
        <v>208</v>
      </c>
      <c r="B49" s="160"/>
      <c r="C49" s="160"/>
      <c r="D49" s="160"/>
      <c r="E49" s="160"/>
      <c r="F49" s="160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0"/>
      <c r="AB49" s="286"/>
      <c r="AC49" s="276"/>
      <c r="AD49" s="28"/>
      <c r="AE49" s="28"/>
      <c r="AF49" s="28"/>
      <c r="AG49" s="28"/>
      <c r="AH49" s="28"/>
      <c r="AI49" s="28"/>
      <c r="AJ49" s="28"/>
    </row>
    <row r="50" spans="1:36" s="3" customFormat="1" ht="24.75" customHeight="1" thickBot="1">
      <c r="A50" s="125" t="s">
        <v>209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287"/>
      <c r="AC50" s="280"/>
      <c r="AD50" s="28"/>
      <c r="AE50" s="28"/>
      <c r="AF50" s="28"/>
      <c r="AG50" s="28"/>
      <c r="AH50" s="28"/>
      <c r="AI50" s="28"/>
      <c r="AJ50" s="28"/>
    </row>
    <row r="51" spans="1:36" s="3" customFormat="1" ht="24.75" customHeight="1" thickBot="1">
      <c r="A51" s="66" t="s">
        <v>212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288"/>
      <c r="AC51" s="279"/>
      <c r="AD51" s="28"/>
      <c r="AE51" s="28"/>
      <c r="AF51" s="28"/>
      <c r="AG51" s="28"/>
      <c r="AH51" s="28"/>
      <c r="AI51" s="28"/>
      <c r="AJ51" s="28"/>
    </row>
    <row r="52" spans="1:36" s="3" customFormat="1" ht="24.75" customHeight="1">
      <c r="A52" s="111" t="s">
        <v>48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5"/>
      <c r="AB52" s="286"/>
      <c r="AC52" s="276"/>
      <c r="AD52" s="28"/>
      <c r="AE52" s="28"/>
      <c r="AF52" s="28"/>
      <c r="AG52" s="28"/>
      <c r="AH52" s="28"/>
      <c r="AI52" s="28"/>
      <c r="AJ52" s="28"/>
    </row>
    <row r="53" spans="1:36" s="3" customFormat="1" ht="24.75" customHeight="1">
      <c r="A53" s="60" t="s">
        <v>208</v>
      </c>
      <c r="B53" s="160"/>
      <c r="C53" s="160">
        <v>2513</v>
      </c>
      <c r="D53" s="160">
        <v>3895</v>
      </c>
      <c r="E53" s="379">
        <f>D53/C53*100</f>
        <v>154.99403103859927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286"/>
      <c r="AC53" s="276"/>
      <c r="AD53" s="28"/>
      <c r="AE53" s="28"/>
      <c r="AF53" s="28"/>
      <c r="AG53" s="28"/>
      <c r="AH53" s="28"/>
      <c r="AI53" s="28"/>
      <c r="AJ53" s="28"/>
    </row>
    <row r="54" spans="1:36" s="3" customFormat="1" ht="24.75" customHeight="1" thickBot="1">
      <c r="A54" s="125" t="s">
        <v>209</v>
      </c>
      <c r="B54" s="163"/>
      <c r="C54" s="166">
        <v>800</v>
      </c>
      <c r="D54" s="166">
        <v>326</v>
      </c>
      <c r="E54" s="384">
        <f>D54/C54*100</f>
        <v>40.75</v>
      </c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289"/>
      <c r="AC54" s="281"/>
      <c r="AD54" s="28"/>
      <c r="AE54" s="28"/>
      <c r="AF54" s="28"/>
      <c r="AG54" s="28"/>
      <c r="AH54" s="28"/>
      <c r="AI54" s="28"/>
      <c r="AJ54" s="28"/>
    </row>
    <row r="55" spans="1:36" s="3" customFormat="1" ht="24.75" customHeight="1" thickBot="1">
      <c r="A55" s="66" t="s">
        <v>213</v>
      </c>
      <c r="B55" s="116"/>
      <c r="C55" s="116">
        <f>C53+C54</f>
        <v>3313</v>
      </c>
      <c r="D55" s="116">
        <f>D53+D54</f>
        <v>4221</v>
      </c>
      <c r="E55" s="383">
        <f>D55/C55*100</f>
        <v>127.40718382131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288"/>
      <c r="AC55" s="279"/>
      <c r="AD55" s="28"/>
      <c r="AE55" s="28"/>
      <c r="AF55" s="28"/>
      <c r="AG55" s="28"/>
      <c r="AH55" s="28"/>
      <c r="AI55" s="28"/>
      <c r="AJ55" s="28"/>
    </row>
    <row r="56" spans="1:36" s="3" customFormat="1" ht="24.75" customHeight="1">
      <c r="A56" s="112" t="s">
        <v>114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286"/>
      <c r="AC56" s="276"/>
      <c r="AD56" s="28"/>
      <c r="AE56" s="28"/>
      <c r="AF56" s="28"/>
      <c r="AG56" s="28"/>
      <c r="AH56" s="28"/>
      <c r="AI56" s="28"/>
      <c r="AJ56" s="28"/>
    </row>
    <row r="57" spans="1:36" s="3" customFormat="1" ht="24.75" customHeight="1">
      <c r="A57" s="60" t="s">
        <v>208</v>
      </c>
      <c r="B57" s="160"/>
      <c r="C57" s="160">
        <v>5003</v>
      </c>
      <c r="D57" s="160">
        <v>4466</v>
      </c>
      <c r="E57" s="379">
        <f>D57/C57*100</f>
        <v>89.26644013591844</v>
      </c>
      <c r="F57" s="160"/>
      <c r="G57" s="160"/>
      <c r="H57" s="160">
        <v>300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286"/>
      <c r="AC57" s="276"/>
      <c r="AD57" s="28"/>
      <c r="AE57" s="28"/>
      <c r="AF57" s="28"/>
      <c r="AG57" s="28"/>
      <c r="AH57" s="28"/>
      <c r="AI57" s="28"/>
      <c r="AJ57" s="28"/>
    </row>
    <row r="58" spans="1:36" s="3" customFormat="1" ht="24.75" customHeight="1" thickBot="1">
      <c r="A58" s="125" t="s">
        <v>209</v>
      </c>
      <c r="B58" s="166">
        <v>1227</v>
      </c>
      <c r="C58" s="166">
        <v>1227</v>
      </c>
      <c r="D58" s="166">
        <v>776</v>
      </c>
      <c r="E58" s="384">
        <f>D58/C58*100</f>
        <v>63.2436837815811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289"/>
      <c r="AC58" s="281"/>
      <c r="AD58" s="28"/>
      <c r="AE58" s="28"/>
      <c r="AF58" s="28"/>
      <c r="AG58" s="28"/>
      <c r="AH58" s="28"/>
      <c r="AI58" s="28"/>
      <c r="AJ58" s="28"/>
    </row>
    <row r="59" spans="1:36" s="3" customFormat="1" ht="24.75" customHeight="1" thickBot="1">
      <c r="A59" s="66" t="s">
        <v>214</v>
      </c>
      <c r="B59" s="116">
        <f>B57+B58</f>
        <v>1227</v>
      </c>
      <c r="C59" s="116">
        <f>C57+C58</f>
        <v>6230</v>
      </c>
      <c r="D59" s="116">
        <f>D57+D58</f>
        <v>5242</v>
      </c>
      <c r="E59" s="383">
        <f>D59/C59*100</f>
        <v>84.14125200642054</v>
      </c>
      <c r="F59" s="116"/>
      <c r="G59" s="116"/>
      <c r="H59" s="116">
        <f>H57+H58</f>
        <v>300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288"/>
      <c r="AC59" s="279"/>
      <c r="AD59" s="28"/>
      <c r="AE59" s="28"/>
      <c r="AF59" s="28"/>
      <c r="AG59" s="28"/>
      <c r="AH59" s="28"/>
      <c r="AI59" s="28"/>
      <c r="AJ59" s="28"/>
    </row>
    <row r="60" spans="1:36" s="3" customFormat="1" ht="24.75" customHeight="1">
      <c r="A60" s="112" t="s">
        <v>143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5"/>
      <c r="AB60" s="286"/>
      <c r="AC60" s="276"/>
      <c r="AD60" s="28"/>
      <c r="AE60" s="28"/>
      <c r="AF60" s="28"/>
      <c r="AG60" s="28"/>
      <c r="AH60" s="28"/>
      <c r="AI60" s="28"/>
      <c r="AJ60" s="28"/>
    </row>
    <row r="61" spans="1:36" s="3" customFormat="1" ht="24.75" customHeight="1">
      <c r="A61" s="60" t="s">
        <v>208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286"/>
      <c r="AC61" s="276"/>
      <c r="AD61" s="28"/>
      <c r="AE61" s="28"/>
      <c r="AF61" s="28"/>
      <c r="AG61" s="28"/>
      <c r="AH61" s="28"/>
      <c r="AI61" s="28"/>
      <c r="AJ61" s="28"/>
    </row>
    <row r="62" spans="1:36" s="3" customFormat="1" ht="24.75" customHeight="1" thickBot="1">
      <c r="A62" s="125" t="s">
        <v>209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289"/>
      <c r="AC62" s="281"/>
      <c r="AD62" s="28"/>
      <c r="AE62" s="28"/>
      <c r="AF62" s="28"/>
      <c r="AG62" s="28"/>
      <c r="AH62" s="28"/>
      <c r="AI62" s="28"/>
      <c r="AJ62" s="28"/>
    </row>
    <row r="63" spans="1:36" s="3" customFormat="1" ht="24.75" customHeight="1" thickBot="1">
      <c r="A63" s="66" t="s">
        <v>215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288"/>
      <c r="AC63" s="279"/>
      <c r="AD63" s="28"/>
      <c r="AE63" s="28"/>
      <c r="AF63" s="28"/>
      <c r="AG63" s="28"/>
      <c r="AH63" s="28"/>
      <c r="AI63" s="28"/>
      <c r="AJ63" s="28"/>
    </row>
    <row r="64" spans="1:36" s="3" customFormat="1" ht="39.75" customHeight="1" thickBot="1">
      <c r="A64" s="66" t="s">
        <v>216</v>
      </c>
      <c r="B64" s="164"/>
      <c r="C64" s="164">
        <f>C49+C53+C57+C61</f>
        <v>7516</v>
      </c>
      <c r="D64" s="164">
        <f>D49+D53+D57+D61</f>
        <v>8361</v>
      </c>
      <c r="E64" s="383">
        <f>D64/C64*100</f>
        <v>111.24268227780733</v>
      </c>
      <c r="F64" s="164"/>
      <c r="G64" s="164"/>
      <c r="H64" s="164">
        <f>H49+H53+H57+H61</f>
        <v>300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16"/>
      <c r="AB64" s="288"/>
      <c r="AC64" s="279"/>
      <c r="AD64" s="28"/>
      <c r="AE64" s="28"/>
      <c r="AF64" s="28"/>
      <c r="AG64" s="28"/>
      <c r="AH64" s="28"/>
      <c r="AI64" s="28"/>
      <c r="AJ64" s="28"/>
    </row>
    <row r="65" spans="1:36" s="3" customFormat="1" ht="39.75" customHeight="1" thickBot="1">
      <c r="A65" s="66" t="s">
        <v>217</v>
      </c>
      <c r="B65" s="116">
        <f>B50+B54+B58+B62</f>
        <v>1227</v>
      </c>
      <c r="C65" s="116">
        <f>C50+C54+C58+C62</f>
        <v>2027</v>
      </c>
      <c r="D65" s="116">
        <f>D50+D54+D58+D62</f>
        <v>1102</v>
      </c>
      <c r="E65" s="383">
        <f>D65/C65*100</f>
        <v>54.36605821410952</v>
      </c>
      <c r="F65" s="116"/>
      <c r="G65" s="116"/>
      <c r="H65" s="116">
        <f>H50+H54+H58+H62</f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290"/>
      <c r="AC65" s="282"/>
      <c r="AD65" s="28"/>
      <c r="AE65" s="28"/>
      <c r="AF65" s="28"/>
      <c r="AG65" s="28"/>
      <c r="AH65" s="28"/>
      <c r="AI65" s="28"/>
      <c r="AJ65" s="28"/>
    </row>
    <row r="66" spans="1:36" s="3" customFormat="1" ht="39.75" customHeight="1" thickBot="1">
      <c r="A66" s="66" t="s">
        <v>106</v>
      </c>
      <c r="B66" s="116">
        <f>B64+B65</f>
        <v>1227</v>
      </c>
      <c r="C66" s="116">
        <f>C64+C65</f>
        <v>9543</v>
      </c>
      <c r="D66" s="116">
        <f>D64+D65</f>
        <v>9463</v>
      </c>
      <c r="E66" s="383">
        <f>D66/C66*100</f>
        <v>99.16168919626952</v>
      </c>
      <c r="F66" s="116"/>
      <c r="G66" s="116"/>
      <c r="H66" s="116">
        <f>H64+H65</f>
        <v>300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290"/>
      <c r="AC66" s="282"/>
      <c r="AD66" s="28"/>
      <c r="AE66" s="28"/>
      <c r="AF66" s="28"/>
      <c r="AG66" s="28"/>
      <c r="AH66" s="28"/>
      <c r="AI66" s="28"/>
      <c r="AJ66" s="28"/>
    </row>
    <row r="67" spans="1:36" s="3" customFormat="1" ht="24.75" customHeight="1">
      <c r="A67" s="112" t="s">
        <v>104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4"/>
      <c r="AB67" s="291"/>
      <c r="AC67" s="277"/>
      <c r="AD67" s="28"/>
      <c r="AE67" s="28"/>
      <c r="AF67" s="28"/>
      <c r="AG67" s="28"/>
      <c r="AH67" s="28"/>
      <c r="AI67" s="28"/>
      <c r="AJ67" s="28"/>
    </row>
    <row r="68" spans="1:36" s="3" customFormat="1" ht="24.75" customHeight="1">
      <c r="A68" s="60" t="s">
        <v>208</v>
      </c>
      <c r="B68" s="160">
        <v>2980</v>
      </c>
      <c r="C68" s="160">
        <v>3713</v>
      </c>
      <c r="D68" s="160">
        <v>934</v>
      </c>
      <c r="E68" s="379">
        <f>D68/C68*100</f>
        <v>25.15486129814166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291"/>
      <c r="AC68" s="277"/>
      <c r="AD68" s="28"/>
      <c r="AE68" s="28"/>
      <c r="AF68" s="28"/>
      <c r="AG68" s="28"/>
      <c r="AH68" s="28"/>
      <c r="AI68" s="28"/>
      <c r="AJ68" s="28"/>
    </row>
    <row r="69" spans="1:36" s="3" customFormat="1" ht="24.75" customHeight="1" thickBot="1">
      <c r="A69" s="125" t="s">
        <v>209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292"/>
      <c r="AC69" s="283"/>
      <c r="AD69" s="28"/>
      <c r="AE69" s="28"/>
      <c r="AF69" s="28"/>
      <c r="AG69" s="28"/>
      <c r="AH69" s="28"/>
      <c r="AI69" s="28"/>
      <c r="AJ69" s="28"/>
    </row>
    <row r="70" spans="1:36" s="3" customFormat="1" ht="24.75" customHeight="1" thickBot="1">
      <c r="A70" s="66" t="s">
        <v>218</v>
      </c>
      <c r="B70" s="167">
        <f>B68+B69</f>
        <v>2980</v>
      </c>
      <c r="C70" s="167">
        <f>SUM(C68:C69)</f>
        <v>3713</v>
      </c>
      <c r="D70" s="167">
        <f>SUM(D68:D69)</f>
        <v>934</v>
      </c>
      <c r="E70" s="385">
        <f>D70/C70*100</f>
        <v>25.15486129814166</v>
      </c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293"/>
      <c r="AC70" s="284"/>
      <c r="AD70" s="28"/>
      <c r="AE70" s="28"/>
      <c r="AF70" s="28"/>
      <c r="AG70" s="28"/>
      <c r="AH70" s="28"/>
      <c r="AI70" s="28"/>
      <c r="AJ70" s="28"/>
    </row>
    <row r="71" spans="1:36" s="3" customFormat="1" ht="24.75" customHeight="1" thickBot="1">
      <c r="A71" s="66" t="s">
        <v>219</v>
      </c>
      <c r="B71" s="116">
        <f aca="true" t="shared" si="18" ref="B71:D72">B64+B68</f>
        <v>2980</v>
      </c>
      <c r="C71" s="116">
        <f t="shared" si="18"/>
        <v>11229</v>
      </c>
      <c r="D71" s="116">
        <f t="shared" si="18"/>
        <v>9295</v>
      </c>
      <c r="E71" s="385">
        <f>D71/C71*100</f>
        <v>82.77673880131802</v>
      </c>
      <c r="F71" s="116"/>
      <c r="G71" s="116"/>
      <c r="H71" s="116">
        <f>H64+H68</f>
        <v>300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293"/>
      <c r="AC71" s="284"/>
      <c r="AD71" s="28"/>
      <c r="AE71" s="28"/>
      <c r="AF71" s="28"/>
      <c r="AG71" s="28"/>
      <c r="AH71" s="28"/>
      <c r="AI71" s="28"/>
      <c r="AJ71" s="28"/>
    </row>
    <row r="72" spans="1:36" s="3" customFormat="1" ht="24.75" customHeight="1" thickBot="1">
      <c r="A72" s="66" t="s">
        <v>220</v>
      </c>
      <c r="B72" s="116">
        <f t="shared" si="18"/>
        <v>1227</v>
      </c>
      <c r="C72" s="116">
        <f t="shared" si="18"/>
        <v>2027</v>
      </c>
      <c r="D72" s="116">
        <f t="shared" si="18"/>
        <v>1102</v>
      </c>
      <c r="E72" s="385">
        <f>D72/C72*100</f>
        <v>54.36605821410952</v>
      </c>
      <c r="F72" s="116"/>
      <c r="G72" s="116"/>
      <c r="H72" s="116">
        <f>H65+H69</f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293"/>
      <c r="AC72" s="284"/>
      <c r="AD72" s="28"/>
      <c r="AE72" s="28"/>
      <c r="AF72" s="28"/>
      <c r="AG72" s="28"/>
      <c r="AH72" s="28"/>
      <c r="AI72" s="28"/>
      <c r="AJ72" s="28"/>
    </row>
    <row r="73" spans="1:36" s="3" customFormat="1" ht="24.75" customHeight="1" thickBot="1">
      <c r="A73" s="66" t="s">
        <v>107</v>
      </c>
      <c r="B73" s="116">
        <f>B71+B72</f>
        <v>4207</v>
      </c>
      <c r="C73" s="116">
        <f>C71+C72</f>
        <v>13256</v>
      </c>
      <c r="D73" s="116">
        <f>D71+D72</f>
        <v>10397</v>
      </c>
      <c r="E73" s="385">
        <f>D73/C73*100</f>
        <v>78.43240796620398</v>
      </c>
      <c r="F73" s="116"/>
      <c r="G73" s="116"/>
      <c r="H73" s="116">
        <f>H66+H70</f>
        <v>300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68"/>
      <c r="AB73" s="294"/>
      <c r="AC73" s="278"/>
      <c r="AD73" s="28"/>
      <c r="AE73" s="28"/>
      <c r="AF73" s="28"/>
      <c r="AG73" s="28"/>
      <c r="AH73" s="28"/>
      <c r="AI73" s="28"/>
      <c r="AJ73" s="28"/>
    </row>
    <row r="74" spans="1:36" s="3" customFormat="1" ht="17.2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s="3" customFormat="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s="3" customFormat="1" ht="17.2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s="3" customFormat="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s="3" customFormat="1" ht="17.2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s="3" customFormat="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s="3" customFormat="1" ht="17.2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s="3" customFormat="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s="3" customFormat="1" ht="17.2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s="3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s="3" customFormat="1" ht="17.2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s="3" customFormat="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s="3" customFormat="1" ht="17.2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="3" customFormat="1" ht="12.75"/>
    <row r="88" s="3" customFormat="1" ht="17.25" customHeight="1"/>
    <row r="89" s="3" customFormat="1" ht="12.75"/>
    <row r="90" s="3" customFormat="1" ht="17.25" customHeight="1"/>
    <row r="91" s="3" customFormat="1" ht="12.75"/>
    <row r="92" s="3" customFormat="1" ht="17.25" customHeight="1"/>
    <row r="93" s="3" customFormat="1" ht="12.75"/>
    <row r="94" s="3" customFormat="1" ht="17.25" customHeight="1"/>
    <row r="95" s="3" customFormat="1" ht="12.75"/>
    <row r="96" s="3" customFormat="1" ht="17.25" customHeight="1"/>
    <row r="97" s="3" customFormat="1" ht="12.75"/>
    <row r="98" s="3" customFormat="1" ht="17.25" customHeight="1"/>
    <row r="99" s="3" customFormat="1" ht="12.75"/>
    <row r="100" s="3" customFormat="1" ht="17.25" customHeight="1"/>
    <row r="101" s="3" customFormat="1" ht="12.75"/>
    <row r="102" s="3" customFormat="1" ht="17.25" customHeight="1"/>
    <row r="103" s="3" customFormat="1" ht="12.75"/>
    <row r="104" s="3" customFormat="1" ht="17.25" customHeight="1"/>
    <row r="105" s="3" customFormat="1" ht="12.75"/>
    <row r="106" s="3" customFormat="1" ht="17.25" customHeight="1"/>
    <row r="107" s="3" customFormat="1" ht="12.75"/>
    <row r="108" s="3" customFormat="1" ht="17.25" customHeight="1"/>
    <row r="109" s="3" customFormat="1" ht="12.75"/>
    <row r="110" s="3" customFormat="1" ht="17.25" customHeight="1"/>
    <row r="111" s="3" customFormat="1" ht="12.75"/>
    <row r="112" s="3" customFormat="1" ht="17.25" customHeight="1"/>
    <row r="113" s="3" customFormat="1" ht="12.75"/>
    <row r="114" s="3" customFormat="1" ht="17.25" customHeight="1"/>
    <row r="115" s="3" customFormat="1" ht="12.75"/>
    <row r="116" s="3" customFormat="1" ht="17.25" customHeight="1"/>
    <row r="117" s="3" customFormat="1" ht="12.75"/>
    <row r="118" s="3" customFormat="1" ht="17.25" customHeight="1"/>
    <row r="119" s="3" customFormat="1" ht="12.75"/>
    <row r="120" s="3" customFormat="1" ht="17.25" customHeight="1"/>
    <row r="121" s="3" customFormat="1" ht="12.75"/>
    <row r="122" s="3" customFormat="1" ht="17.25" customHeight="1"/>
    <row r="123" s="3" customFormat="1" ht="12.75"/>
    <row r="124" s="3" customFormat="1" ht="17.25" customHeight="1"/>
    <row r="125" s="3" customFormat="1" ht="12.75"/>
    <row r="126" s="3" customFormat="1" ht="17.25" customHeight="1"/>
    <row r="127" s="3" customFormat="1" ht="12.75"/>
    <row r="128" s="3" customFormat="1" ht="17.25" customHeight="1"/>
    <row r="129" s="3" customFormat="1" ht="12.75"/>
    <row r="130" s="3" customFormat="1" ht="17.25" customHeight="1"/>
    <row r="131" s="3" customFormat="1" ht="12.75"/>
    <row r="132" s="3" customFormat="1" ht="17.25" customHeight="1"/>
    <row r="133" s="3" customFormat="1" ht="12.75"/>
    <row r="134" s="3" customFormat="1" ht="17.25" customHeight="1"/>
    <row r="135" s="3" customFormat="1" ht="12.75"/>
    <row r="136" s="3" customFormat="1" ht="17.25" customHeight="1"/>
    <row r="137" s="3" customFormat="1" ht="12.75"/>
    <row r="138" s="3" customFormat="1" ht="17.25" customHeight="1"/>
    <row r="139" s="3" customFormat="1" ht="12.75"/>
  </sheetData>
  <sheetProtection/>
  <mergeCells count="32">
    <mergeCell ref="A41:A46"/>
    <mergeCell ref="B42:U42"/>
    <mergeCell ref="B43:E45"/>
    <mergeCell ref="F43:I45"/>
    <mergeCell ref="J43:U43"/>
    <mergeCell ref="J44:M45"/>
    <mergeCell ref="AD7:AG9"/>
    <mergeCell ref="F5:AG5"/>
    <mergeCell ref="F6:AG6"/>
    <mergeCell ref="F7:I9"/>
    <mergeCell ref="R8:U9"/>
    <mergeCell ref="V8:Y9"/>
    <mergeCell ref="Z8:AC9"/>
    <mergeCell ref="R7:AC7"/>
    <mergeCell ref="A5:A10"/>
    <mergeCell ref="B9:B10"/>
    <mergeCell ref="C9:C10"/>
    <mergeCell ref="J7:M9"/>
    <mergeCell ref="N7:Q9"/>
    <mergeCell ref="B5:E8"/>
    <mergeCell ref="D9:D10"/>
    <mergeCell ref="E9:E10"/>
    <mergeCell ref="A1:E1"/>
    <mergeCell ref="A3:AG3"/>
    <mergeCell ref="V43:Y45"/>
    <mergeCell ref="Z43:AC45"/>
    <mergeCell ref="N44:Q45"/>
    <mergeCell ref="R44:U45"/>
    <mergeCell ref="AF4:AG4"/>
    <mergeCell ref="V42:AC42"/>
    <mergeCell ref="B41:AC41"/>
    <mergeCell ref="AB40:AC40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3.421875" style="0" customWidth="1"/>
    <col min="2" max="21" width="13.7109375" style="0" customWidth="1"/>
    <col min="22" max="25" width="14.421875" style="0" customWidth="1"/>
  </cols>
  <sheetData>
    <row r="1" spans="1:5" ht="12.75">
      <c r="A1" s="436" t="s">
        <v>308</v>
      </c>
      <c r="B1" s="436"/>
      <c r="C1" s="436"/>
      <c r="D1" s="436"/>
      <c r="E1" s="437"/>
    </row>
    <row r="2" ht="12.75">
      <c r="A2" s="8"/>
    </row>
    <row r="3" spans="1:25" ht="39" customHeight="1">
      <c r="A3" s="698" t="s">
        <v>293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</row>
    <row r="4" spans="1:25" ht="36" customHeight="1" thickBot="1">
      <c r="A4" s="699" t="s">
        <v>6</v>
      </c>
      <c r="B4" s="699"/>
      <c r="C4" s="699"/>
      <c r="D4" s="699"/>
      <c r="E4" s="699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</row>
    <row r="5" spans="1:25" ht="20.25" customHeight="1" thickBot="1">
      <c r="A5" s="687" t="s">
        <v>115</v>
      </c>
      <c r="B5" s="620" t="s">
        <v>36</v>
      </c>
      <c r="C5" s="621"/>
      <c r="D5" s="600"/>
      <c r="E5" s="601"/>
      <c r="F5" s="572" t="s">
        <v>117</v>
      </c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701"/>
    </row>
    <row r="6" spans="1:25" ht="36" customHeight="1" thickBot="1">
      <c r="A6" s="688"/>
      <c r="B6" s="702"/>
      <c r="C6" s="703"/>
      <c r="D6" s="692"/>
      <c r="E6" s="683"/>
      <c r="F6" s="655" t="s">
        <v>284</v>
      </c>
      <c r="G6" s="656"/>
      <c r="H6" s="656"/>
      <c r="I6" s="656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84"/>
    </row>
    <row r="7" spans="1:25" ht="24.75" customHeight="1">
      <c r="A7" s="688"/>
      <c r="B7" s="702"/>
      <c r="C7" s="703"/>
      <c r="D7" s="692"/>
      <c r="E7" s="683"/>
      <c r="F7" s="598" t="s">
        <v>2</v>
      </c>
      <c r="G7" s="599"/>
      <c r="H7" s="600"/>
      <c r="I7" s="601"/>
      <c r="J7" s="598" t="s">
        <v>58</v>
      </c>
      <c r="K7" s="599"/>
      <c r="L7" s="600"/>
      <c r="M7" s="601"/>
      <c r="N7" s="598" t="s">
        <v>64</v>
      </c>
      <c r="O7" s="599"/>
      <c r="P7" s="600"/>
      <c r="Q7" s="601"/>
      <c r="R7" s="598" t="s">
        <v>35</v>
      </c>
      <c r="S7" s="599"/>
      <c r="T7" s="599"/>
      <c r="U7" s="599"/>
      <c r="V7" s="599"/>
      <c r="W7" s="599"/>
      <c r="X7" s="599"/>
      <c r="Y7" s="685"/>
    </row>
    <row r="8" spans="1:25" ht="15.75" customHeight="1" thickBot="1">
      <c r="A8" s="688"/>
      <c r="B8" s="702"/>
      <c r="C8" s="703"/>
      <c r="D8" s="692"/>
      <c r="E8" s="683"/>
      <c r="F8" s="651"/>
      <c r="G8" s="652"/>
      <c r="H8" s="611"/>
      <c r="I8" s="683"/>
      <c r="J8" s="651"/>
      <c r="K8" s="652"/>
      <c r="L8" s="611"/>
      <c r="M8" s="683"/>
      <c r="N8" s="651"/>
      <c r="O8" s="652"/>
      <c r="P8" s="611"/>
      <c r="Q8" s="683"/>
      <c r="R8" s="651"/>
      <c r="S8" s="652"/>
      <c r="T8" s="652"/>
      <c r="U8" s="652"/>
      <c r="V8" s="652"/>
      <c r="W8" s="652"/>
      <c r="X8" s="652"/>
      <c r="Y8" s="686"/>
    </row>
    <row r="9" spans="1:25" ht="36" customHeight="1" thickBot="1">
      <c r="A9" s="688"/>
      <c r="B9" s="667" t="s">
        <v>239</v>
      </c>
      <c r="C9" s="667" t="s">
        <v>235</v>
      </c>
      <c r="D9" s="667" t="s">
        <v>277</v>
      </c>
      <c r="E9" s="667" t="s">
        <v>278</v>
      </c>
      <c r="F9" s="655"/>
      <c r="G9" s="656"/>
      <c r="H9" s="614"/>
      <c r="I9" s="684"/>
      <c r="J9" s="655"/>
      <c r="K9" s="656"/>
      <c r="L9" s="614"/>
      <c r="M9" s="684"/>
      <c r="N9" s="655"/>
      <c r="O9" s="656"/>
      <c r="P9" s="614"/>
      <c r="Q9" s="684"/>
      <c r="R9" s="672" t="s">
        <v>24</v>
      </c>
      <c r="S9" s="673"/>
      <c r="T9" s="574"/>
      <c r="U9" s="575"/>
      <c r="V9" s="672" t="s">
        <v>25</v>
      </c>
      <c r="W9" s="673"/>
      <c r="X9" s="574"/>
      <c r="Y9" s="575"/>
    </row>
    <row r="10" spans="1:25" ht="33.75" customHeight="1" thickBot="1">
      <c r="A10" s="689"/>
      <c r="B10" s="671"/>
      <c r="C10" s="671"/>
      <c r="D10" s="704"/>
      <c r="E10" s="704"/>
      <c r="F10" s="69" t="s">
        <v>155</v>
      </c>
      <c r="G10" s="69" t="s">
        <v>234</v>
      </c>
      <c r="H10" s="69" t="s">
        <v>277</v>
      </c>
      <c r="I10" s="69" t="s">
        <v>278</v>
      </c>
      <c r="J10" s="69" t="s">
        <v>155</v>
      </c>
      <c r="K10" s="69" t="s">
        <v>234</v>
      </c>
      <c r="L10" s="69" t="s">
        <v>277</v>
      </c>
      <c r="M10" s="69" t="s">
        <v>278</v>
      </c>
      <c r="N10" s="69" t="s">
        <v>155</v>
      </c>
      <c r="O10" s="69" t="s">
        <v>234</v>
      </c>
      <c r="P10" s="69" t="s">
        <v>277</v>
      </c>
      <c r="Q10" s="69" t="s">
        <v>278</v>
      </c>
      <c r="R10" s="69" t="s">
        <v>155</v>
      </c>
      <c r="S10" s="69" t="s">
        <v>234</v>
      </c>
      <c r="T10" s="69" t="s">
        <v>277</v>
      </c>
      <c r="U10" s="69" t="s">
        <v>278</v>
      </c>
      <c r="V10" s="69" t="s">
        <v>155</v>
      </c>
      <c r="W10" s="69" t="s">
        <v>234</v>
      </c>
      <c r="X10" s="69" t="s">
        <v>277</v>
      </c>
      <c r="Y10" s="69" t="s">
        <v>278</v>
      </c>
    </row>
    <row r="11" spans="1:25" ht="30" customHeight="1">
      <c r="A11" s="297" t="s">
        <v>208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57"/>
      <c r="S11" s="58"/>
      <c r="T11" s="58"/>
      <c r="U11" s="58"/>
      <c r="V11" s="58"/>
      <c r="W11" s="58"/>
      <c r="X11" s="58"/>
      <c r="Y11" s="58"/>
    </row>
    <row r="12" spans="1:25" ht="30" customHeight="1" thickBot="1">
      <c r="A12" s="298" t="s">
        <v>160</v>
      </c>
      <c r="B12" s="299">
        <f aca="true" t="shared" si="0" ref="B12:B21">SUM(F12+J12+N12+R12+V12+B43+F43+J43+N43+R43+V43)</f>
        <v>16211</v>
      </c>
      <c r="C12" s="299">
        <f aca="true" t="shared" si="1" ref="C12:C21">SUM(G12+K12+O12+S12+W12+C43+G43+K43+O43+S43+W43)</f>
        <v>16211</v>
      </c>
      <c r="D12" s="299">
        <f aca="true" t="shared" si="2" ref="D12:D21">SUM(H12+L12+P12+T12+X12+D43+H43+L43+P43+T43+X43)</f>
        <v>5077</v>
      </c>
      <c r="E12" s="353">
        <f>D12/C12*100</f>
        <v>31.318240700758743</v>
      </c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  <c r="S12" s="299"/>
      <c r="T12" s="299"/>
      <c r="U12" s="299"/>
      <c r="V12" s="299"/>
      <c r="W12" s="299"/>
      <c r="X12" s="299"/>
      <c r="Y12" s="299"/>
    </row>
    <row r="13" spans="1:25" ht="45" customHeight="1" thickBot="1">
      <c r="A13" s="298" t="s">
        <v>230</v>
      </c>
      <c r="B13" s="299">
        <f t="shared" si="0"/>
        <v>31015</v>
      </c>
      <c r="C13" s="299">
        <f t="shared" si="1"/>
        <v>31015</v>
      </c>
      <c r="D13" s="299">
        <f t="shared" si="2"/>
        <v>9028</v>
      </c>
      <c r="E13" s="353">
        <f aca="true" t="shared" si="3" ref="E13:E32">D13/C13*100</f>
        <v>29.10849588908593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</row>
    <row r="14" spans="1:25" ht="30" customHeight="1" thickBot="1">
      <c r="A14" s="298" t="s">
        <v>161</v>
      </c>
      <c r="B14" s="299">
        <f t="shared" si="0"/>
        <v>352706</v>
      </c>
      <c r="C14" s="299">
        <f t="shared" si="1"/>
        <v>352706</v>
      </c>
      <c r="D14" s="299">
        <f t="shared" si="2"/>
        <v>171910</v>
      </c>
      <c r="E14" s="353">
        <f t="shared" si="3"/>
        <v>48.740310626981106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</row>
    <row r="15" spans="1:25" ht="30" customHeight="1" thickBot="1">
      <c r="A15" s="298" t="s">
        <v>162</v>
      </c>
      <c r="B15" s="299">
        <f t="shared" si="0"/>
        <v>6603</v>
      </c>
      <c r="C15" s="299">
        <f t="shared" si="1"/>
        <v>6742</v>
      </c>
      <c r="D15" s="299">
        <f t="shared" si="2"/>
        <v>6603</v>
      </c>
      <c r="E15" s="353">
        <f t="shared" si="3"/>
        <v>97.93829724117472</v>
      </c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</row>
    <row r="16" spans="1:25" ht="30" customHeight="1" thickBot="1">
      <c r="A16" s="298" t="s">
        <v>163</v>
      </c>
      <c r="B16" s="299">
        <f t="shared" si="0"/>
        <v>1803</v>
      </c>
      <c r="C16" s="299">
        <f t="shared" si="1"/>
        <v>1803</v>
      </c>
      <c r="D16" s="299">
        <f t="shared" si="2"/>
        <v>1803</v>
      </c>
      <c r="E16" s="353">
        <f t="shared" si="3"/>
        <v>100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</row>
    <row r="17" spans="1:25" ht="30" customHeight="1" thickBot="1">
      <c r="A17" s="298" t="s">
        <v>164</v>
      </c>
      <c r="B17" s="299">
        <f t="shared" si="0"/>
        <v>40</v>
      </c>
      <c r="C17" s="299">
        <f t="shared" si="1"/>
        <v>40</v>
      </c>
      <c r="D17" s="299">
        <f t="shared" si="2"/>
        <v>40</v>
      </c>
      <c r="E17" s="353">
        <f t="shared" si="3"/>
        <v>100</v>
      </c>
      <c r="F17" s="299"/>
      <c r="G17" s="299"/>
      <c r="H17" s="299"/>
      <c r="I17" s="299"/>
      <c r="J17" s="299"/>
      <c r="K17" s="299"/>
      <c r="L17" s="299"/>
      <c r="M17" s="299"/>
      <c r="N17" s="299">
        <v>40</v>
      </c>
      <c r="O17" s="299">
        <v>40</v>
      </c>
      <c r="P17" s="299">
        <v>40</v>
      </c>
      <c r="Q17" s="353">
        <f>P17/O17*100</f>
        <v>100</v>
      </c>
      <c r="R17" s="299"/>
      <c r="S17" s="299"/>
      <c r="T17" s="299"/>
      <c r="U17" s="299"/>
      <c r="V17" s="299"/>
      <c r="W17" s="299"/>
      <c r="X17" s="299"/>
      <c r="Y17" s="299"/>
    </row>
    <row r="18" spans="1:25" ht="19.5" customHeight="1" thickBot="1">
      <c r="A18" s="298" t="s">
        <v>165</v>
      </c>
      <c r="B18" s="299">
        <f t="shared" si="0"/>
        <v>377</v>
      </c>
      <c r="C18" s="299">
        <f t="shared" si="1"/>
        <v>377</v>
      </c>
      <c r="D18" s="299">
        <f t="shared" si="2"/>
        <v>377</v>
      </c>
      <c r="E18" s="353">
        <f t="shared" si="3"/>
        <v>100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</row>
    <row r="19" spans="1:25" ht="30" customHeight="1" thickBot="1">
      <c r="A19" s="298" t="s">
        <v>166</v>
      </c>
      <c r="B19" s="299">
        <f t="shared" si="0"/>
        <v>84434</v>
      </c>
      <c r="C19" s="299">
        <f t="shared" si="1"/>
        <v>84434</v>
      </c>
      <c r="D19" s="299">
        <f t="shared" si="2"/>
        <v>32733</v>
      </c>
      <c r="E19" s="353">
        <f t="shared" si="3"/>
        <v>38.76755809271147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</row>
    <row r="20" spans="1:25" ht="19.5" customHeight="1" thickBot="1">
      <c r="A20" s="298" t="s">
        <v>55</v>
      </c>
      <c r="B20" s="299">
        <f t="shared" si="0"/>
        <v>600</v>
      </c>
      <c r="C20" s="299">
        <f t="shared" si="1"/>
        <v>600</v>
      </c>
      <c r="D20" s="299">
        <f t="shared" si="2"/>
        <v>62</v>
      </c>
      <c r="E20" s="353">
        <f t="shared" si="3"/>
        <v>10.333333333333334</v>
      </c>
      <c r="F20" s="299"/>
      <c r="G20" s="299"/>
      <c r="H20" s="299"/>
      <c r="I20" s="299"/>
      <c r="J20" s="299"/>
      <c r="K20" s="299"/>
      <c r="L20" s="299"/>
      <c r="M20" s="299"/>
      <c r="N20" s="299">
        <v>600</v>
      </c>
      <c r="O20" s="299">
        <v>600</v>
      </c>
      <c r="P20" s="299">
        <v>62</v>
      </c>
      <c r="Q20" s="353">
        <f>P20/O20*100</f>
        <v>10.333333333333334</v>
      </c>
      <c r="R20" s="299"/>
      <c r="S20" s="299"/>
      <c r="T20" s="299"/>
      <c r="U20" s="299"/>
      <c r="V20" s="299"/>
      <c r="W20" s="299"/>
      <c r="X20" s="299"/>
      <c r="Y20" s="299"/>
    </row>
    <row r="21" spans="1:25" ht="19.5" customHeight="1" thickBot="1">
      <c r="A21" s="298" t="s">
        <v>13</v>
      </c>
      <c r="B21" s="299">
        <f t="shared" si="0"/>
        <v>311311</v>
      </c>
      <c r="C21" s="299">
        <f t="shared" si="1"/>
        <v>332144</v>
      </c>
      <c r="D21" s="299">
        <f t="shared" si="2"/>
        <v>174862</v>
      </c>
      <c r="E21" s="353">
        <f t="shared" si="3"/>
        <v>52.64644250686449</v>
      </c>
      <c r="F21" s="299">
        <v>190469</v>
      </c>
      <c r="G21" s="299">
        <v>191938</v>
      </c>
      <c r="H21" s="299">
        <v>93445</v>
      </c>
      <c r="I21" s="353">
        <f>H21/G21*100</f>
        <v>48.68499202867593</v>
      </c>
      <c r="J21" s="299">
        <v>49737</v>
      </c>
      <c r="K21" s="299">
        <v>47899</v>
      </c>
      <c r="L21" s="299">
        <v>23533</v>
      </c>
      <c r="M21" s="353">
        <f>L21/K21*100</f>
        <v>49.13046201382075</v>
      </c>
      <c r="N21" s="299">
        <v>67370</v>
      </c>
      <c r="O21" s="299">
        <v>67463</v>
      </c>
      <c r="P21" s="299">
        <v>36574</v>
      </c>
      <c r="Q21" s="353">
        <f>P21/O21*100</f>
        <v>54.213420689859625</v>
      </c>
      <c r="R21" s="299"/>
      <c r="S21" s="299">
        <v>20376</v>
      </c>
      <c r="T21" s="299">
        <v>20376</v>
      </c>
      <c r="U21" s="353">
        <f>T21/S21*100</f>
        <v>100</v>
      </c>
      <c r="V21" s="299">
        <v>755</v>
      </c>
      <c r="W21" s="299">
        <v>755</v>
      </c>
      <c r="X21" s="299"/>
      <c r="Y21" s="299"/>
    </row>
    <row r="22" spans="1:25" ht="19.5" customHeight="1" thickBot="1">
      <c r="A22" s="298" t="s">
        <v>250</v>
      </c>
      <c r="B22" s="299"/>
      <c r="C22" s="299">
        <f>SUM(G22+K22+O22+S22+W22+C53+G53+K53+O53+S53+W53)</f>
        <v>150</v>
      </c>
      <c r="D22" s="299"/>
      <c r="E22" s="353"/>
      <c r="F22" s="299"/>
      <c r="G22" s="299"/>
      <c r="H22" s="299"/>
      <c r="I22" s="299"/>
      <c r="J22" s="299"/>
      <c r="K22" s="299"/>
      <c r="L22" s="299"/>
      <c r="M22" s="299"/>
      <c r="N22" s="299"/>
      <c r="O22" s="299">
        <v>150</v>
      </c>
      <c r="P22" s="299"/>
      <c r="Q22" s="299"/>
      <c r="R22" s="299"/>
      <c r="S22" s="299"/>
      <c r="T22" s="299"/>
      <c r="U22" s="299"/>
      <c r="V22" s="299"/>
      <c r="W22" s="299"/>
      <c r="X22" s="299"/>
      <c r="Y22" s="299"/>
    </row>
    <row r="23" spans="1:25" ht="19.5" customHeight="1" thickBot="1">
      <c r="A23" s="298" t="s">
        <v>251</v>
      </c>
      <c r="B23" s="299"/>
      <c r="C23" s="299">
        <f>SUM(G23+K23+O23+S23+W23+C54+G54+K54+O54+S54+W54)</f>
        <v>34</v>
      </c>
      <c r="D23" s="299"/>
      <c r="E23" s="353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>
        <v>34</v>
      </c>
      <c r="T23" s="299"/>
      <c r="U23" s="299"/>
      <c r="V23" s="299"/>
      <c r="W23" s="299"/>
      <c r="X23" s="299"/>
      <c r="Y23" s="299"/>
    </row>
    <row r="24" spans="1:25" ht="19.5" customHeight="1" thickBot="1">
      <c r="A24" s="298" t="s">
        <v>252</v>
      </c>
      <c r="B24" s="299"/>
      <c r="C24" s="299">
        <f>SUM(G24+K24+O24+S24+W24+C55+G55+K55+O55+S55+W55)</f>
        <v>900</v>
      </c>
      <c r="D24" s="299">
        <f>SUM(H24+L24+P24+T24+X24+D55+H55+L55+P55+T55+X55)</f>
        <v>900</v>
      </c>
      <c r="E24" s="353">
        <f t="shared" si="3"/>
        <v>100</v>
      </c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</row>
    <row r="25" spans="1:25" ht="19.5" customHeight="1" thickBot="1">
      <c r="A25" s="301" t="s">
        <v>222</v>
      </c>
      <c r="B25" s="306">
        <f>SUM(F25+J25+N25+R25+V25+B56+F56+J56+N56+R56+V56)</f>
        <v>805100</v>
      </c>
      <c r="C25" s="306">
        <f>SUM(G25+K25+O25+S25+W25+C56+G56+K56+O56+S56+W56)</f>
        <v>827156</v>
      </c>
      <c r="D25" s="306">
        <f>SUM(H25+L25+P25+T25+X25+D56+H56+L56+P56+T56+X56)</f>
        <v>403395</v>
      </c>
      <c r="E25" s="356">
        <f t="shared" si="3"/>
        <v>48.76891420723539</v>
      </c>
      <c r="F25" s="302">
        <f>SUM(F12:F21)</f>
        <v>190469</v>
      </c>
      <c r="G25" s="302">
        <f>SUM(G12:G24)</f>
        <v>191938</v>
      </c>
      <c r="H25" s="302">
        <f>SUM(H12:H24)</f>
        <v>93445</v>
      </c>
      <c r="I25" s="374">
        <f>H25/G25*100</f>
        <v>48.68499202867593</v>
      </c>
      <c r="J25" s="302">
        <f>SUM(J12:J21)</f>
        <v>49737</v>
      </c>
      <c r="K25" s="302">
        <f>SUM(K12:K24)</f>
        <v>47899</v>
      </c>
      <c r="L25" s="302">
        <f>SUM(L12:L24)</f>
        <v>23533</v>
      </c>
      <c r="M25" s="374">
        <f>L25/K25*100</f>
        <v>49.13046201382075</v>
      </c>
      <c r="N25" s="302">
        <f>SUM(N12:N21)</f>
        <v>68010</v>
      </c>
      <c r="O25" s="302">
        <f>SUM(O12:O24)</f>
        <v>68253</v>
      </c>
      <c r="P25" s="302">
        <f>SUM(P12:P24)</f>
        <v>36676</v>
      </c>
      <c r="Q25" s="374">
        <f>P25/O25*100</f>
        <v>53.73536694357757</v>
      </c>
      <c r="R25" s="302"/>
      <c r="S25" s="302">
        <f>SUM(S12:S24)</f>
        <v>20410</v>
      </c>
      <c r="T25" s="302">
        <f>SUM(T12:T24)</f>
        <v>20376</v>
      </c>
      <c r="U25" s="374">
        <f>T25/S25*100</f>
        <v>99.83341499265066</v>
      </c>
      <c r="V25" s="302">
        <f>SUM(V12:V21)</f>
        <v>755</v>
      </c>
      <c r="W25" s="302">
        <f>SUM(W12:W24)</f>
        <v>755</v>
      </c>
      <c r="X25" s="302"/>
      <c r="Y25" s="302"/>
    </row>
    <row r="26" spans="1:25" ht="19.5" customHeight="1">
      <c r="A26" s="303" t="s">
        <v>209</v>
      </c>
      <c r="B26" s="314"/>
      <c r="C26" s="304"/>
      <c r="D26" s="304"/>
      <c r="E26" s="35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</row>
    <row r="27" spans="1:25" ht="19.5" customHeight="1" thickBot="1">
      <c r="A27" s="298" t="s">
        <v>10</v>
      </c>
      <c r="B27" s="299">
        <f aca="true" t="shared" si="4" ref="B27:D32">SUM(F27+J27+N27+R27+V27+B58+F58+J58+N58+R58+V58)</f>
        <v>430</v>
      </c>
      <c r="C27" s="299">
        <f t="shared" si="4"/>
        <v>430</v>
      </c>
      <c r="D27" s="299">
        <f t="shared" si="4"/>
        <v>76</v>
      </c>
      <c r="E27" s="355">
        <f t="shared" si="3"/>
        <v>17.674418604651162</v>
      </c>
      <c r="F27" s="299">
        <v>25</v>
      </c>
      <c r="G27" s="299">
        <v>25</v>
      </c>
      <c r="H27" s="299">
        <v>2</v>
      </c>
      <c r="I27" s="353">
        <f>H27/G27*100</f>
        <v>8</v>
      </c>
      <c r="J27" s="299">
        <v>10</v>
      </c>
      <c r="K27" s="299">
        <v>10</v>
      </c>
      <c r="L27" s="299"/>
      <c r="M27" s="299"/>
      <c r="N27" s="299">
        <v>395</v>
      </c>
      <c r="O27" s="299">
        <v>395</v>
      </c>
      <c r="P27" s="299">
        <v>74</v>
      </c>
      <c r="Q27" s="353">
        <f>P27/O27*100</f>
        <v>18.734177215189874</v>
      </c>
      <c r="R27" s="299"/>
      <c r="S27" s="299"/>
      <c r="T27" s="299"/>
      <c r="U27" s="299"/>
      <c r="V27" s="299"/>
      <c r="W27" s="299"/>
      <c r="X27" s="299"/>
      <c r="Y27" s="299"/>
    </row>
    <row r="28" spans="1:25" ht="19.5" customHeight="1" thickBot="1">
      <c r="A28" s="298" t="s">
        <v>77</v>
      </c>
      <c r="B28" s="299">
        <f t="shared" si="4"/>
        <v>26491</v>
      </c>
      <c r="C28" s="299">
        <f t="shared" si="4"/>
        <v>26494</v>
      </c>
      <c r="D28" s="299">
        <f t="shared" si="4"/>
        <v>11404</v>
      </c>
      <c r="E28" s="353">
        <f t="shared" si="3"/>
        <v>43.04370800936061</v>
      </c>
      <c r="F28" s="299">
        <v>20879</v>
      </c>
      <c r="G28" s="299">
        <v>20882</v>
      </c>
      <c r="H28" s="299">
        <v>9128</v>
      </c>
      <c r="I28" s="353">
        <f>H28/G28*100</f>
        <v>43.71228809501005</v>
      </c>
      <c r="J28" s="299">
        <v>5162</v>
      </c>
      <c r="K28" s="299">
        <v>5162</v>
      </c>
      <c r="L28" s="299">
        <v>2269</v>
      </c>
      <c r="M28" s="353">
        <f>L28/K28*100</f>
        <v>43.95583107322743</v>
      </c>
      <c r="N28" s="299">
        <v>450</v>
      </c>
      <c r="O28" s="299">
        <v>450</v>
      </c>
      <c r="P28" s="299">
        <v>7</v>
      </c>
      <c r="Q28" s="353">
        <f>P28/O28*100</f>
        <v>1.5555555555555556</v>
      </c>
      <c r="R28" s="299"/>
      <c r="S28" s="299"/>
      <c r="T28" s="299"/>
      <c r="U28" s="299"/>
      <c r="V28" s="299"/>
      <c r="W28" s="299"/>
      <c r="X28" s="299"/>
      <c r="Y28" s="299"/>
    </row>
    <row r="29" spans="1:25" ht="19.5" customHeight="1" thickBot="1">
      <c r="A29" s="298" t="s">
        <v>296</v>
      </c>
      <c r="B29" s="299"/>
      <c r="C29" s="299"/>
      <c r="D29" s="299">
        <f t="shared" si="4"/>
        <v>371</v>
      </c>
      <c r="E29" s="353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>
        <v>371</v>
      </c>
      <c r="Q29" s="299"/>
      <c r="R29" s="299"/>
      <c r="S29" s="299"/>
      <c r="T29" s="299"/>
      <c r="U29" s="299"/>
      <c r="V29" s="299"/>
      <c r="W29" s="299"/>
      <c r="X29" s="299"/>
      <c r="Y29" s="299"/>
    </row>
    <row r="30" spans="1:25" ht="19.5" customHeight="1" thickBot="1">
      <c r="A30" s="298" t="s">
        <v>253</v>
      </c>
      <c r="B30" s="299"/>
      <c r="C30" s="299">
        <f t="shared" si="4"/>
        <v>1741</v>
      </c>
      <c r="D30" s="299">
        <f t="shared" si="4"/>
        <v>1741</v>
      </c>
      <c r="E30" s="353">
        <f t="shared" si="3"/>
        <v>100</v>
      </c>
      <c r="F30" s="299"/>
      <c r="G30" s="299"/>
      <c r="H30" s="299"/>
      <c r="I30" s="299"/>
      <c r="J30" s="299"/>
      <c r="K30" s="299"/>
      <c r="L30" s="299"/>
      <c r="M30" s="299"/>
      <c r="N30" s="299"/>
      <c r="O30" s="299">
        <v>1741</v>
      </c>
      <c r="P30" s="299">
        <v>1741</v>
      </c>
      <c r="Q30" s="353">
        <f>P30/O30*100</f>
        <v>100</v>
      </c>
      <c r="R30" s="299"/>
      <c r="S30" s="299"/>
      <c r="T30" s="299"/>
      <c r="U30" s="299"/>
      <c r="V30" s="299"/>
      <c r="W30" s="299"/>
      <c r="X30" s="299"/>
      <c r="Y30" s="299"/>
    </row>
    <row r="31" spans="1:25" ht="19.5" customHeight="1" thickBot="1">
      <c r="A31" s="305" t="s">
        <v>223</v>
      </c>
      <c r="B31" s="306">
        <f t="shared" si="4"/>
        <v>26921</v>
      </c>
      <c r="C31" s="306">
        <f t="shared" si="4"/>
        <v>28665</v>
      </c>
      <c r="D31" s="306">
        <f t="shared" si="4"/>
        <v>13592</v>
      </c>
      <c r="E31" s="356">
        <f t="shared" si="3"/>
        <v>47.41671027385313</v>
      </c>
      <c r="F31" s="306">
        <f>F27+F28</f>
        <v>20904</v>
      </c>
      <c r="G31" s="306">
        <f>G27+G28</f>
        <v>20907</v>
      </c>
      <c r="H31" s="306">
        <f>H27+H28</f>
        <v>9130</v>
      </c>
      <c r="I31" s="356">
        <f>H31/G31*100</f>
        <v>43.669584349739324</v>
      </c>
      <c r="J31" s="306">
        <f>J27+J28</f>
        <v>5172</v>
      </c>
      <c r="K31" s="306">
        <f>K27+K28</f>
        <v>5172</v>
      </c>
      <c r="L31" s="306">
        <f>L27+L28</f>
        <v>2269</v>
      </c>
      <c r="M31" s="356">
        <f>L31/K31*100</f>
        <v>43.8708430007734</v>
      </c>
      <c r="N31" s="306">
        <f>N27+N28</f>
        <v>845</v>
      </c>
      <c r="O31" s="306">
        <f>O27+O28+O30</f>
        <v>2586</v>
      </c>
      <c r="P31" s="306">
        <f>P27+P28+P30+P29</f>
        <v>2193</v>
      </c>
      <c r="Q31" s="356">
        <f>P31/O31*100</f>
        <v>84.80278422273781</v>
      </c>
      <c r="R31" s="306"/>
      <c r="S31" s="306"/>
      <c r="T31" s="306"/>
      <c r="U31" s="306"/>
      <c r="V31" s="306"/>
      <c r="W31" s="306"/>
      <c r="X31" s="306"/>
      <c r="Y31" s="306"/>
    </row>
    <row r="32" spans="1:25" ht="19.5" customHeight="1" thickBot="1">
      <c r="A32" s="307" t="s">
        <v>70</v>
      </c>
      <c r="B32" s="306">
        <f t="shared" si="4"/>
        <v>832021</v>
      </c>
      <c r="C32" s="306">
        <f t="shared" si="4"/>
        <v>855821</v>
      </c>
      <c r="D32" s="306">
        <f t="shared" si="4"/>
        <v>416987</v>
      </c>
      <c r="E32" s="356">
        <f t="shared" si="3"/>
        <v>48.72362328103657</v>
      </c>
      <c r="F32" s="302">
        <f aca="true" t="shared" si="5" ref="F32:T32">F25+F31</f>
        <v>211373</v>
      </c>
      <c r="G32" s="302">
        <f t="shared" si="5"/>
        <v>212845</v>
      </c>
      <c r="H32" s="302">
        <f t="shared" si="5"/>
        <v>102575</v>
      </c>
      <c r="I32" s="356">
        <f>H32/G32*100</f>
        <v>48.19234654325918</v>
      </c>
      <c r="J32" s="302">
        <f t="shared" si="5"/>
        <v>54909</v>
      </c>
      <c r="K32" s="302">
        <f t="shared" si="5"/>
        <v>53071</v>
      </c>
      <c r="L32" s="302">
        <f t="shared" si="5"/>
        <v>25802</v>
      </c>
      <c r="M32" s="356">
        <f>L32/K32*100</f>
        <v>48.61788924271259</v>
      </c>
      <c r="N32" s="302">
        <f t="shared" si="5"/>
        <v>68855</v>
      </c>
      <c r="O32" s="302">
        <f t="shared" si="5"/>
        <v>70839</v>
      </c>
      <c r="P32" s="302">
        <f t="shared" si="5"/>
        <v>38869</v>
      </c>
      <c r="Q32" s="356">
        <f>P32/O32*100</f>
        <v>54.86949279351769</v>
      </c>
      <c r="R32" s="302"/>
      <c r="S32" s="302">
        <f t="shared" si="5"/>
        <v>20410</v>
      </c>
      <c r="T32" s="302">
        <f t="shared" si="5"/>
        <v>20376</v>
      </c>
      <c r="U32" s="374">
        <f>T32/S32*100</f>
        <v>99.83341499265066</v>
      </c>
      <c r="V32" s="302">
        <f>V25+V31</f>
        <v>755</v>
      </c>
      <c r="W32" s="302">
        <f>W25+W31</f>
        <v>755</v>
      </c>
      <c r="X32" s="302"/>
      <c r="Y32" s="302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thickBot="1">
      <c r="A35" s="30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thickBot="1">
      <c r="A36" s="687" t="s">
        <v>115</v>
      </c>
      <c r="B36" s="695" t="s">
        <v>117</v>
      </c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7"/>
    </row>
    <row r="37" spans="1:25" ht="13.5" thickBot="1">
      <c r="A37" s="688"/>
      <c r="B37" s="677" t="s">
        <v>284</v>
      </c>
      <c r="C37" s="678"/>
      <c r="D37" s="678"/>
      <c r="E37" s="679"/>
      <c r="F37" s="641" t="s">
        <v>285</v>
      </c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90"/>
      <c r="Y37" s="691"/>
    </row>
    <row r="38" spans="1:25" ht="13.5" thickBot="1">
      <c r="A38" s="688"/>
      <c r="B38" s="677" t="s">
        <v>37</v>
      </c>
      <c r="C38" s="678"/>
      <c r="D38" s="678"/>
      <c r="E38" s="679"/>
      <c r="F38" s="598" t="s">
        <v>23</v>
      </c>
      <c r="G38" s="599"/>
      <c r="H38" s="600"/>
      <c r="I38" s="601"/>
      <c r="J38" s="598" t="s">
        <v>65</v>
      </c>
      <c r="K38" s="599"/>
      <c r="L38" s="600"/>
      <c r="M38" s="601"/>
      <c r="N38" s="598" t="s">
        <v>20</v>
      </c>
      <c r="O38" s="599"/>
      <c r="P38" s="599"/>
      <c r="Q38" s="599"/>
      <c r="R38" s="599"/>
      <c r="S38" s="599"/>
      <c r="T38" s="599"/>
      <c r="U38" s="599"/>
      <c r="V38" s="599"/>
      <c r="W38" s="599"/>
      <c r="X38" s="693"/>
      <c r="Y38" s="694"/>
    </row>
    <row r="39" spans="1:25" ht="13.5" thickBot="1">
      <c r="A39" s="688"/>
      <c r="B39" s="680"/>
      <c r="C39" s="681"/>
      <c r="D39" s="681"/>
      <c r="E39" s="682"/>
      <c r="F39" s="651"/>
      <c r="G39" s="652"/>
      <c r="H39" s="692"/>
      <c r="I39" s="683"/>
      <c r="J39" s="651"/>
      <c r="K39" s="652"/>
      <c r="L39" s="692"/>
      <c r="M39" s="683"/>
      <c r="N39" s="598" t="s">
        <v>21</v>
      </c>
      <c r="O39" s="599"/>
      <c r="P39" s="600"/>
      <c r="Q39" s="601"/>
      <c r="R39" s="598" t="s">
        <v>22</v>
      </c>
      <c r="S39" s="599"/>
      <c r="T39" s="600"/>
      <c r="U39" s="601"/>
      <c r="V39" s="598" t="s">
        <v>19</v>
      </c>
      <c r="W39" s="599"/>
      <c r="X39" s="693"/>
      <c r="Y39" s="694"/>
    </row>
    <row r="40" spans="1:25" ht="13.5" thickBot="1">
      <c r="A40" s="688"/>
      <c r="B40" s="672" t="s">
        <v>26</v>
      </c>
      <c r="C40" s="673"/>
      <c r="D40" s="574"/>
      <c r="E40" s="575"/>
      <c r="F40" s="655"/>
      <c r="G40" s="656"/>
      <c r="H40" s="614"/>
      <c r="I40" s="684"/>
      <c r="J40" s="655"/>
      <c r="K40" s="656"/>
      <c r="L40" s="614"/>
      <c r="M40" s="684"/>
      <c r="N40" s="655"/>
      <c r="O40" s="656"/>
      <c r="P40" s="614"/>
      <c r="Q40" s="684"/>
      <c r="R40" s="655"/>
      <c r="S40" s="656"/>
      <c r="T40" s="614"/>
      <c r="U40" s="684"/>
      <c r="V40" s="651"/>
      <c r="W40" s="652"/>
      <c r="X40" s="690"/>
      <c r="Y40" s="691"/>
    </row>
    <row r="41" spans="1:25" ht="21.75" thickBot="1">
      <c r="A41" s="689"/>
      <c r="B41" s="69" t="s">
        <v>155</v>
      </c>
      <c r="C41" s="69" t="s">
        <v>234</v>
      </c>
      <c r="D41" s="69" t="s">
        <v>277</v>
      </c>
      <c r="E41" s="69" t="s">
        <v>278</v>
      </c>
      <c r="F41" s="69" t="s">
        <v>155</v>
      </c>
      <c r="G41" s="69" t="s">
        <v>234</v>
      </c>
      <c r="H41" s="69" t="s">
        <v>277</v>
      </c>
      <c r="I41" s="69" t="s">
        <v>278</v>
      </c>
      <c r="J41" s="69" t="s">
        <v>155</v>
      </c>
      <c r="K41" s="69" t="s">
        <v>234</v>
      </c>
      <c r="L41" s="69" t="s">
        <v>277</v>
      </c>
      <c r="M41" s="69" t="s">
        <v>278</v>
      </c>
      <c r="N41" s="69" t="s">
        <v>155</v>
      </c>
      <c r="O41" s="69" t="s">
        <v>234</v>
      </c>
      <c r="P41" s="69" t="s">
        <v>277</v>
      </c>
      <c r="Q41" s="69" t="s">
        <v>278</v>
      </c>
      <c r="R41" s="69" t="s">
        <v>155</v>
      </c>
      <c r="S41" s="69" t="s">
        <v>234</v>
      </c>
      <c r="T41" s="69" t="s">
        <v>277</v>
      </c>
      <c r="U41" s="69" t="s">
        <v>278</v>
      </c>
      <c r="V41" s="69" t="s">
        <v>155</v>
      </c>
      <c r="W41" s="69" t="s">
        <v>234</v>
      </c>
      <c r="X41" s="69" t="s">
        <v>277</v>
      </c>
      <c r="Y41" s="69" t="s">
        <v>278</v>
      </c>
    </row>
    <row r="42" spans="1:25" ht="12.75">
      <c r="A42" s="297" t="s">
        <v>208</v>
      </c>
      <c r="B42" s="58"/>
      <c r="C42" s="105"/>
      <c r="D42" s="105"/>
      <c r="E42" s="105"/>
      <c r="F42" s="296"/>
      <c r="G42" s="296"/>
      <c r="H42" s="296"/>
      <c r="I42" s="296"/>
      <c r="J42" s="105"/>
      <c r="K42" s="105"/>
      <c r="L42" s="105"/>
      <c r="M42" s="105"/>
      <c r="N42" s="105"/>
      <c r="O42" s="105"/>
      <c r="P42" s="105"/>
      <c r="Q42" s="105"/>
      <c r="R42" s="104"/>
      <c r="S42" s="104"/>
      <c r="T42" s="104"/>
      <c r="U42" s="104"/>
      <c r="V42" s="295"/>
      <c r="W42" s="295"/>
      <c r="X42" s="309"/>
      <c r="Y42" s="309"/>
    </row>
    <row r="43" spans="1:25" ht="30" customHeight="1" thickBot="1">
      <c r="A43" s="298" t="s">
        <v>160</v>
      </c>
      <c r="B43" s="299">
        <v>16211</v>
      </c>
      <c r="C43" s="299">
        <v>16211</v>
      </c>
      <c r="D43" s="299">
        <v>5077</v>
      </c>
      <c r="E43" s="353">
        <f>D43/C43*100</f>
        <v>31.318240700758743</v>
      </c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310"/>
      <c r="S43" s="310"/>
      <c r="T43" s="310"/>
      <c r="U43" s="310"/>
      <c r="V43" s="310"/>
      <c r="W43" s="310"/>
      <c r="X43" s="310"/>
      <c r="Y43" s="310"/>
    </row>
    <row r="44" spans="1:25" ht="30" customHeight="1" thickBot="1">
      <c r="A44" s="298" t="s">
        <v>230</v>
      </c>
      <c r="B44" s="299">
        <v>31015</v>
      </c>
      <c r="C44" s="299">
        <v>31015</v>
      </c>
      <c r="D44" s="299">
        <v>9028</v>
      </c>
      <c r="E44" s="353">
        <f>D44/C44*100</f>
        <v>29.10849588908593</v>
      </c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311"/>
      <c r="S44" s="311"/>
      <c r="T44" s="311"/>
      <c r="U44" s="311"/>
      <c r="V44" s="311"/>
      <c r="W44" s="311"/>
      <c r="X44" s="311"/>
      <c r="Y44" s="311"/>
    </row>
    <row r="45" spans="1:25" ht="30" customHeight="1" thickBot="1">
      <c r="A45" s="298" t="s">
        <v>161</v>
      </c>
      <c r="B45" s="299">
        <v>352706</v>
      </c>
      <c r="C45" s="299">
        <v>352706</v>
      </c>
      <c r="D45" s="299">
        <v>171910</v>
      </c>
      <c r="E45" s="353">
        <f>D45/C45*100</f>
        <v>48.740310626981106</v>
      </c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311"/>
      <c r="S45" s="311"/>
      <c r="T45" s="311"/>
      <c r="U45" s="311"/>
      <c r="V45" s="311"/>
      <c r="W45" s="311"/>
      <c r="X45" s="311"/>
      <c r="Y45" s="311"/>
    </row>
    <row r="46" spans="1:25" ht="30" customHeight="1" thickBot="1">
      <c r="A46" s="298" t="s">
        <v>162</v>
      </c>
      <c r="B46" s="299">
        <v>6603</v>
      </c>
      <c r="C46" s="299">
        <v>6742</v>
      </c>
      <c r="D46" s="299">
        <v>6603</v>
      </c>
      <c r="E46" s="353">
        <f>D46/C46*100</f>
        <v>97.93829724117472</v>
      </c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11"/>
      <c r="S46" s="311"/>
      <c r="T46" s="311"/>
      <c r="U46" s="311"/>
      <c r="V46" s="311"/>
      <c r="W46" s="311"/>
      <c r="X46" s="311"/>
      <c r="Y46" s="311"/>
    </row>
    <row r="47" spans="1:25" ht="30" customHeight="1" thickBot="1">
      <c r="A47" s="298" t="s">
        <v>163</v>
      </c>
      <c r="B47" s="299">
        <v>1803</v>
      </c>
      <c r="C47" s="299">
        <v>1803</v>
      </c>
      <c r="D47" s="299">
        <v>1803</v>
      </c>
      <c r="E47" s="353">
        <f>D47/C47*100</f>
        <v>100</v>
      </c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311"/>
      <c r="S47" s="311"/>
      <c r="T47" s="311"/>
      <c r="U47" s="311"/>
      <c r="V47" s="311"/>
      <c r="W47" s="311"/>
      <c r="X47" s="311"/>
      <c r="Y47" s="311"/>
    </row>
    <row r="48" spans="1:25" ht="30" customHeight="1" thickBot="1">
      <c r="A48" s="298" t="s">
        <v>164</v>
      </c>
      <c r="B48" s="299"/>
      <c r="C48" s="299"/>
      <c r="D48" s="299"/>
      <c r="E48" s="353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311"/>
      <c r="S48" s="311"/>
      <c r="T48" s="311"/>
      <c r="U48" s="311"/>
      <c r="V48" s="311"/>
      <c r="W48" s="311"/>
      <c r="X48" s="311"/>
      <c r="Y48" s="311"/>
    </row>
    <row r="49" spans="1:25" ht="19.5" customHeight="1" thickBot="1">
      <c r="A49" s="298" t="s">
        <v>165</v>
      </c>
      <c r="B49" s="299">
        <v>377</v>
      </c>
      <c r="C49" s="299">
        <v>377</v>
      </c>
      <c r="D49" s="299">
        <v>377</v>
      </c>
      <c r="E49" s="353">
        <f>D49/C49*100</f>
        <v>100</v>
      </c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311"/>
      <c r="S49" s="311"/>
      <c r="T49" s="311"/>
      <c r="U49" s="311"/>
      <c r="V49" s="311"/>
      <c r="W49" s="311"/>
      <c r="X49" s="311"/>
      <c r="Y49" s="311"/>
    </row>
    <row r="50" spans="1:25" ht="30" customHeight="1" thickBot="1">
      <c r="A50" s="298" t="s">
        <v>166</v>
      </c>
      <c r="B50" s="299">
        <v>84434</v>
      </c>
      <c r="C50" s="299">
        <v>84434</v>
      </c>
      <c r="D50" s="299">
        <v>32733</v>
      </c>
      <c r="E50" s="353">
        <f>D50/C50*100</f>
        <v>38.76755809271147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11"/>
      <c r="S50" s="311"/>
      <c r="T50" s="311"/>
      <c r="U50" s="311"/>
      <c r="V50" s="311"/>
      <c r="W50" s="311"/>
      <c r="X50" s="311"/>
      <c r="Y50" s="311"/>
    </row>
    <row r="51" spans="1:25" ht="19.5" customHeight="1" thickBot="1">
      <c r="A51" s="298" t="s">
        <v>55</v>
      </c>
      <c r="B51" s="299"/>
      <c r="C51" s="299"/>
      <c r="D51" s="299"/>
      <c r="E51" s="353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311"/>
      <c r="S51" s="311"/>
      <c r="T51" s="311"/>
      <c r="U51" s="311"/>
      <c r="V51" s="311"/>
      <c r="W51" s="311"/>
      <c r="X51" s="311"/>
      <c r="Y51" s="311"/>
    </row>
    <row r="52" spans="1:25" ht="19.5" customHeight="1" thickBot="1">
      <c r="A52" s="298" t="s">
        <v>13</v>
      </c>
      <c r="B52" s="299"/>
      <c r="C52" s="299"/>
      <c r="D52" s="299"/>
      <c r="E52" s="353"/>
      <c r="F52" s="299">
        <v>2980</v>
      </c>
      <c r="G52" s="299">
        <v>3713</v>
      </c>
      <c r="H52" s="299">
        <v>934</v>
      </c>
      <c r="I52" s="353">
        <f>H52/G52*100</f>
        <v>25.15486129814166</v>
      </c>
      <c r="J52" s="299"/>
      <c r="K52" s="299"/>
      <c r="L52" s="299"/>
      <c r="M52" s="299"/>
      <c r="N52" s="299"/>
      <c r="O52" s="299"/>
      <c r="P52" s="299"/>
      <c r="Q52" s="299"/>
      <c r="R52" s="311"/>
      <c r="S52" s="311"/>
      <c r="T52" s="311"/>
      <c r="U52" s="311"/>
      <c r="V52" s="311"/>
      <c r="W52" s="311"/>
      <c r="X52" s="311"/>
      <c r="Y52" s="311"/>
    </row>
    <row r="53" spans="1:25" ht="19.5" customHeight="1" thickBot="1">
      <c r="A53" s="298" t="s">
        <v>250</v>
      </c>
      <c r="B53" s="299"/>
      <c r="C53" s="299"/>
      <c r="D53" s="299"/>
      <c r="E53" s="353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311"/>
      <c r="S53" s="311"/>
      <c r="T53" s="311"/>
      <c r="U53" s="311"/>
      <c r="V53" s="311"/>
      <c r="W53" s="311"/>
      <c r="X53" s="311"/>
      <c r="Y53" s="311"/>
    </row>
    <row r="54" spans="1:25" ht="19.5" customHeight="1" thickBot="1">
      <c r="A54" s="298" t="s">
        <v>251</v>
      </c>
      <c r="B54" s="299"/>
      <c r="C54" s="299"/>
      <c r="D54" s="299"/>
      <c r="E54" s="353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311"/>
      <c r="S54" s="311"/>
      <c r="T54" s="311"/>
      <c r="U54" s="311"/>
      <c r="V54" s="311"/>
      <c r="W54" s="311"/>
      <c r="X54" s="311"/>
      <c r="Y54" s="311"/>
    </row>
    <row r="55" spans="1:25" ht="19.5" customHeight="1" thickBot="1">
      <c r="A55" s="298" t="s">
        <v>252</v>
      </c>
      <c r="B55" s="299"/>
      <c r="C55" s="299">
        <v>900</v>
      </c>
      <c r="D55" s="299">
        <v>900</v>
      </c>
      <c r="E55" s="353">
        <f>D55/C55*100</f>
        <v>100</v>
      </c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311"/>
      <c r="S55" s="311"/>
      <c r="T55" s="311"/>
      <c r="U55" s="311"/>
      <c r="V55" s="311"/>
      <c r="W55" s="311"/>
      <c r="X55" s="311"/>
      <c r="Y55" s="311"/>
    </row>
    <row r="56" spans="1:25" ht="19.5" customHeight="1" thickBot="1">
      <c r="A56" s="301" t="s">
        <v>222</v>
      </c>
      <c r="B56" s="302">
        <f>SUM(B43:B52)</f>
        <v>493149</v>
      </c>
      <c r="C56" s="302">
        <f>SUM(C43:C55)</f>
        <v>494188</v>
      </c>
      <c r="D56" s="302">
        <f>SUM(D43:D55)</f>
        <v>228431</v>
      </c>
      <c r="E56" s="356">
        <f>D56/C56*100</f>
        <v>46.223501987098025</v>
      </c>
      <c r="F56" s="302">
        <f>SUM(F43:F52)</f>
        <v>2980</v>
      </c>
      <c r="G56" s="302">
        <f>SUM(G43:G55)</f>
        <v>3713</v>
      </c>
      <c r="H56" s="302">
        <f>SUM(H43:H55)</f>
        <v>934</v>
      </c>
      <c r="I56" s="374">
        <f>H56/G56*100</f>
        <v>25.15486129814166</v>
      </c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12"/>
      <c r="W56" s="312"/>
      <c r="X56" s="311"/>
      <c r="Y56" s="311"/>
    </row>
    <row r="57" spans="1:25" ht="19.5" customHeight="1">
      <c r="A57" s="303" t="s">
        <v>209</v>
      </c>
      <c r="B57" s="304"/>
      <c r="C57" s="304"/>
      <c r="D57" s="304"/>
      <c r="E57" s="35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9"/>
      <c r="S57" s="309"/>
      <c r="T57" s="309"/>
      <c r="U57" s="309"/>
      <c r="V57" s="309"/>
      <c r="W57" s="309"/>
      <c r="X57" s="309"/>
      <c r="Y57" s="309"/>
    </row>
    <row r="58" spans="1:25" ht="19.5" customHeight="1" thickBot="1">
      <c r="A58" s="298" t="s">
        <v>10</v>
      </c>
      <c r="B58" s="299"/>
      <c r="C58" s="299"/>
      <c r="D58" s="299"/>
      <c r="E58" s="355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310"/>
      <c r="S58" s="310"/>
      <c r="T58" s="310"/>
      <c r="U58" s="310"/>
      <c r="V58" s="310"/>
      <c r="W58" s="310"/>
      <c r="X58" s="310"/>
      <c r="Y58" s="310"/>
    </row>
    <row r="59" spans="1:25" ht="19.5" customHeight="1" thickBot="1">
      <c r="A59" s="298" t="s">
        <v>77</v>
      </c>
      <c r="B59" s="299"/>
      <c r="C59" s="299"/>
      <c r="D59" s="299"/>
      <c r="E59" s="353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311"/>
      <c r="S59" s="311"/>
      <c r="T59" s="311"/>
      <c r="U59" s="311"/>
      <c r="V59" s="311"/>
      <c r="W59" s="311"/>
      <c r="X59" s="311"/>
      <c r="Y59" s="311"/>
    </row>
    <row r="60" spans="1:25" ht="19.5" customHeight="1" thickBot="1">
      <c r="A60" s="298" t="s">
        <v>296</v>
      </c>
      <c r="B60" s="299"/>
      <c r="C60" s="299"/>
      <c r="D60" s="299"/>
      <c r="E60" s="353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13"/>
      <c r="S60" s="313"/>
      <c r="T60" s="313"/>
      <c r="U60" s="313"/>
      <c r="V60" s="313"/>
      <c r="W60" s="311"/>
      <c r="X60" s="311"/>
      <c r="Y60" s="311"/>
    </row>
    <row r="61" spans="1:25" ht="19.5" customHeight="1" thickBot="1">
      <c r="A61" s="298" t="s">
        <v>253</v>
      </c>
      <c r="B61" s="299"/>
      <c r="C61" s="299"/>
      <c r="D61" s="299"/>
      <c r="E61" s="353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313"/>
      <c r="S61" s="313"/>
      <c r="T61" s="313"/>
      <c r="U61" s="313"/>
      <c r="V61" s="313"/>
      <c r="W61" s="311"/>
      <c r="X61" s="311"/>
      <c r="Y61" s="311"/>
    </row>
    <row r="62" spans="1:25" ht="19.5" customHeight="1" thickBot="1">
      <c r="A62" s="305" t="s">
        <v>223</v>
      </c>
      <c r="B62" s="306"/>
      <c r="C62" s="306"/>
      <c r="D62" s="306"/>
      <c r="E62" s="353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2"/>
      <c r="X62" s="311"/>
      <c r="Y62" s="311"/>
    </row>
    <row r="63" spans="1:25" ht="19.5" customHeight="1" thickBot="1">
      <c r="A63" s="307" t="s">
        <v>70</v>
      </c>
      <c r="B63" s="302">
        <f>B56+B62</f>
        <v>493149</v>
      </c>
      <c r="C63" s="302">
        <f>C56+C62</f>
        <v>494188</v>
      </c>
      <c r="D63" s="302">
        <f>D56+D62</f>
        <v>228431</v>
      </c>
      <c r="E63" s="356">
        <f>D63/C63*100</f>
        <v>46.223501987098025</v>
      </c>
      <c r="F63" s="302">
        <f>F56+F62</f>
        <v>2980</v>
      </c>
      <c r="G63" s="302">
        <f>G56+G62</f>
        <v>3713</v>
      </c>
      <c r="H63" s="302">
        <f>H56+H62</f>
        <v>934</v>
      </c>
      <c r="I63" s="374">
        <f>H63/G63*100</f>
        <v>25.15486129814166</v>
      </c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11"/>
      <c r="Y63" s="311"/>
    </row>
  </sheetData>
  <sheetProtection/>
  <mergeCells count="29">
    <mergeCell ref="F6:Y6"/>
    <mergeCell ref="A3:Y3"/>
    <mergeCell ref="A4:Y4"/>
    <mergeCell ref="F5:Y5"/>
    <mergeCell ref="A5:A10"/>
    <mergeCell ref="B5:E8"/>
    <mergeCell ref="D9:D10"/>
    <mergeCell ref="E9:E10"/>
    <mergeCell ref="J7:M9"/>
    <mergeCell ref="A36:A41"/>
    <mergeCell ref="B40:E40"/>
    <mergeCell ref="F37:Y37"/>
    <mergeCell ref="F38:I40"/>
    <mergeCell ref="J38:M40"/>
    <mergeCell ref="N38:Y38"/>
    <mergeCell ref="N39:Q40"/>
    <mergeCell ref="R39:U40"/>
    <mergeCell ref="V39:Y40"/>
    <mergeCell ref="B36:Y36"/>
    <mergeCell ref="A1:E1"/>
    <mergeCell ref="B37:E37"/>
    <mergeCell ref="B38:E39"/>
    <mergeCell ref="V9:Y9"/>
    <mergeCell ref="B9:B10"/>
    <mergeCell ref="C9:C10"/>
    <mergeCell ref="F7:I9"/>
    <mergeCell ref="R7:Y8"/>
    <mergeCell ref="R9:U9"/>
    <mergeCell ref="N7:Q9"/>
  </mergeCells>
  <printOptions horizontalCentered="1"/>
  <pageMargins left="0.07874015748031496" right="0.07874015748031496" top="0.1968503937007874" bottom="0.1968503937007874" header="0.2755905511811024" footer="0.31496062992125984"/>
  <pageSetup fitToHeight="1" fitToWidth="1" horizontalDpi="300" verticalDpi="3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19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78.140625" style="21" customWidth="1"/>
    <col min="2" max="2" width="14.421875" style="21" customWidth="1"/>
    <col min="3" max="3" width="16.00390625" style="0" customWidth="1"/>
    <col min="4" max="6" width="16.57421875" style="0" customWidth="1"/>
    <col min="7" max="7" width="12.57421875" style="0" customWidth="1"/>
    <col min="8" max="10" width="13.28125" style="0" customWidth="1"/>
    <col min="11" max="11" width="13.00390625" style="0" customWidth="1"/>
    <col min="12" max="14" width="12.57421875" style="0" customWidth="1"/>
    <col min="15" max="15" width="14.57421875" style="0" customWidth="1"/>
    <col min="16" max="18" width="16.28125" style="0" customWidth="1"/>
    <col min="19" max="22" width="15.8515625" style="0" customWidth="1"/>
    <col min="23" max="30" width="14.28125" style="0" customWidth="1"/>
    <col min="31" max="31" width="14.7109375" style="0" customWidth="1"/>
    <col min="32" max="34" width="14.57421875" style="0" customWidth="1"/>
    <col min="35" max="38" width="13.8515625" style="0" customWidth="1"/>
  </cols>
  <sheetData>
    <row r="1" spans="1:38" ht="19.5" customHeight="1">
      <c r="A1" s="552" t="s">
        <v>309</v>
      </c>
      <c r="B1" s="552"/>
      <c r="C1" s="552"/>
      <c r="D1" s="552"/>
      <c r="E1" s="553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8" ht="15.75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38" ht="54.75" customHeight="1">
      <c r="A3" s="705" t="s">
        <v>294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</row>
    <row r="4" spans="1:38" ht="44.25" customHeight="1" thickBot="1">
      <c r="A4" s="560" t="s">
        <v>79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</row>
    <row r="5" spans="1:38" ht="21" customHeight="1" thickBot="1">
      <c r="A5" s="579" t="s">
        <v>1</v>
      </c>
      <c r="B5" s="706"/>
      <c r="C5" s="579" t="s">
        <v>36</v>
      </c>
      <c r="D5" s="580"/>
      <c r="E5" s="532"/>
      <c r="F5" s="533"/>
      <c r="G5" s="594" t="s">
        <v>117</v>
      </c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709"/>
    </row>
    <row r="6" spans="1:38" ht="18" customHeight="1" thickBot="1">
      <c r="A6" s="583"/>
      <c r="B6" s="707"/>
      <c r="C6" s="583"/>
      <c r="D6" s="584"/>
      <c r="E6" s="538"/>
      <c r="F6" s="539"/>
      <c r="G6" s="594" t="s">
        <v>284</v>
      </c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15"/>
      <c r="AD6" s="516"/>
      <c r="AE6" s="712" t="s">
        <v>285</v>
      </c>
      <c r="AF6" s="713"/>
      <c r="AG6" s="713"/>
      <c r="AH6" s="713"/>
      <c r="AI6" s="713"/>
      <c r="AJ6" s="713"/>
      <c r="AK6" s="713"/>
      <c r="AL6" s="714"/>
    </row>
    <row r="7" spans="1:38" ht="30" customHeight="1" thickBot="1">
      <c r="A7" s="583"/>
      <c r="B7" s="707"/>
      <c r="C7" s="583"/>
      <c r="D7" s="584"/>
      <c r="E7" s="538"/>
      <c r="F7" s="539"/>
      <c r="G7" s="579" t="s">
        <v>2</v>
      </c>
      <c r="H7" s="580"/>
      <c r="I7" s="532"/>
      <c r="J7" s="533"/>
      <c r="K7" s="579" t="s">
        <v>58</v>
      </c>
      <c r="L7" s="580"/>
      <c r="M7" s="532"/>
      <c r="N7" s="533"/>
      <c r="O7" s="579" t="s">
        <v>64</v>
      </c>
      <c r="P7" s="580"/>
      <c r="Q7" s="532"/>
      <c r="R7" s="533"/>
      <c r="S7" s="579" t="s">
        <v>37</v>
      </c>
      <c r="T7" s="580"/>
      <c r="U7" s="580"/>
      <c r="V7" s="580"/>
      <c r="W7" s="580"/>
      <c r="X7" s="580"/>
      <c r="Y7" s="580"/>
      <c r="Z7" s="580"/>
      <c r="AA7" s="580"/>
      <c r="AB7" s="580"/>
      <c r="AC7" s="532"/>
      <c r="AD7" s="533"/>
      <c r="AE7" s="579" t="s">
        <v>23</v>
      </c>
      <c r="AF7" s="580"/>
      <c r="AG7" s="532"/>
      <c r="AH7" s="533"/>
      <c r="AI7" s="579" t="s">
        <v>65</v>
      </c>
      <c r="AJ7" s="580"/>
      <c r="AK7" s="532"/>
      <c r="AL7" s="533"/>
    </row>
    <row r="8" spans="1:38" ht="51.75" customHeight="1" thickBot="1">
      <c r="A8" s="583"/>
      <c r="B8" s="707"/>
      <c r="C8" s="710"/>
      <c r="D8" s="711"/>
      <c r="E8" s="536"/>
      <c r="F8" s="537"/>
      <c r="G8" s="710"/>
      <c r="H8" s="711"/>
      <c r="I8" s="536"/>
      <c r="J8" s="537"/>
      <c r="K8" s="710"/>
      <c r="L8" s="711"/>
      <c r="M8" s="536"/>
      <c r="N8" s="537"/>
      <c r="O8" s="710"/>
      <c r="P8" s="711"/>
      <c r="Q8" s="536"/>
      <c r="R8" s="537"/>
      <c r="S8" s="594" t="s">
        <v>38</v>
      </c>
      <c r="T8" s="595"/>
      <c r="U8" s="515"/>
      <c r="V8" s="516"/>
      <c r="W8" s="594" t="s">
        <v>25</v>
      </c>
      <c r="X8" s="595"/>
      <c r="Y8" s="515"/>
      <c r="Z8" s="516"/>
      <c r="AA8" s="594" t="s">
        <v>26</v>
      </c>
      <c r="AB8" s="595"/>
      <c r="AC8" s="515"/>
      <c r="AD8" s="516"/>
      <c r="AE8" s="710"/>
      <c r="AF8" s="711"/>
      <c r="AG8" s="536"/>
      <c r="AH8" s="537"/>
      <c r="AI8" s="710"/>
      <c r="AJ8" s="711"/>
      <c r="AK8" s="536"/>
      <c r="AL8" s="537"/>
    </row>
    <row r="9" spans="1:38" ht="32.25" customHeight="1" thickBot="1">
      <c r="A9" s="708"/>
      <c r="B9" s="537"/>
      <c r="C9" s="172" t="s">
        <v>239</v>
      </c>
      <c r="D9" s="172" t="s">
        <v>235</v>
      </c>
      <c r="E9" s="172" t="s">
        <v>277</v>
      </c>
      <c r="F9" s="172" t="s">
        <v>278</v>
      </c>
      <c r="G9" s="172" t="s">
        <v>239</v>
      </c>
      <c r="H9" s="172" t="s">
        <v>235</v>
      </c>
      <c r="I9" s="172" t="s">
        <v>277</v>
      </c>
      <c r="J9" s="172" t="s">
        <v>278</v>
      </c>
      <c r="K9" s="172" t="s">
        <v>239</v>
      </c>
      <c r="L9" s="172" t="s">
        <v>235</v>
      </c>
      <c r="M9" s="172" t="s">
        <v>277</v>
      </c>
      <c r="N9" s="172" t="s">
        <v>278</v>
      </c>
      <c r="O9" s="172" t="s">
        <v>239</v>
      </c>
      <c r="P9" s="172" t="s">
        <v>235</v>
      </c>
      <c r="Q9" s="172" t="s">
        <v>277</v>
      </c>
      <c r="R9" s="172" t="s">
        <v>278</v>
      </c>
      <c r="S9" s="172" t="s">
        <v>239</v>
      </c>
      <c r="T9" s="172" t="s">
        <v>235</v>
      </c>
      <c r="U9" s="172" t="s">
        <v>277</v>
      </c>
      <c r="V9" s="172" t="s">
        <v>278</v>
      </c>
      <c r="W9" s="172" t="s">
        <v>239</v>
      </c>
      <c r="X9" s="172" t="s">
        <v>235</v>
      </c>
      <c r="Y9" s="172" t="s">
        <v>277</v>
      </c>
      <c r="Z9" s="172" t="s">
        <v>278</v>
      </c>
      <c r="AA9" s="172" t="s">
        <v>239</v>
      </c>
      <c r="AB9" s="172" t="s">
        <v>235</v>
      </c>
      <c r="AC9" s="172" t="s">
        <v>277</v>
      </c>
      <c r="AD9" s="172" t="s">
        <v>278</v>
      </c>
      <c r="AE9" s="172" t="s">
        <v>239</v>
      </c>
      <c r="AF9" s="172" t="s">
        <v>235</v>
      </c>
      <c r="AG9" s="172" t="s">
        <v>277</v>
      </c>
      <c r="AH9" s="172" t="s">
        <v>278</v>
      </c>
      <c r="AI9" s="172" t="s">
        <v>239</v>
      </c>
      <c r="AJ9" s="172" t="s">
        <v>235</v>
      </c>
      <c r="AK9" s="172" t="s">
        <v>277</v>
      </c>
      <c r="AL9" s="172" t="s">
        <v>278</v>
      </c>
    </row>
    <row r="10" spans="1:38" ht="30.75" customHeight="1">
      <c r="A10" s="174" t="s">
        <v>208</v>
      </c>
      <c r="B10" s="175"/>
      <c r="C10" s="176"/>
      <c r="D10" s="176"/>
      <c r="E10" s="176"/>
      <c r="F10" s="33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6"/>
      <c r="Y10" s="176"/>
      <c r="Z10" s="176"/>
      <c r="AA10" s="176"/>
      <c r="AB10" s="176"/>
      <c r="AC10" s="176"/>
      <c r="AD10" s="176"/>
      <c r="AE10" s="177"/>
      <c r="AF10" s="177"/>
      <c r="AG10" s="177"/>
      <c r="AH10" s="177"/>
      <c r="AI10" s="177"/>
      <c r="AJ10" s="177"/>
      <c r="AK10" s="177"/>
      <c r="AL10" s="177"/>
    </row>
    <row r="11" spans="1:38" ht="27.75" customHeight="1" thickBot="1">
      <c r="A11" s="180" t="s">
        <v>118</v>
      </c>
      <c r="B11" s="181"/>
      <c r="C11" s="154">
        <f>G11+K11+O11+S11+W11+AA11+AE11+AI11+C67+G67+K67+O67+S67+W67+AA67+AE67+AI67</f>
        <v>11662</v>
      </c>
      <c r="D11" s="154">
        <f aca="true" t="shared" si="0" ref="D11:E26">H11+L11+P11+T11+X11+AB11+AF11+AJ11+D67+H67+L67+P67+T67+X67+AB67+AF67+AJ67</f>
        <v>3662</v>
      </c>
      <c r="E11" s="154"/>
      <c r="F11" s="338"/>
      <c r="G11" s="153"/>
      <c r="H11" s="153"/>
      <c r="I11" s="153"/>
      <c r="J11" s="153"/>
      <c r="K11" s="153"/>
      <c r="L11" s="153"/>
      <c r="M11" s="153"/>
      <c r="N11" s="153"/>
      <c r="O11" s="153">
        <v>11662</v>
      </c>
      <c r="P11" s="153">
        <v>3662</v>
      </c>
      <c r="Q11" s="153"/>
      <c r="R11" s="338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8" ht="33" customHeight="1" thickBot="1">
      <c r="A12" s="182" t="s">
        <v>113</v>
      </c>
      <c r="B12" s="183"/>
      <c r="C12" s="154">
        <f aca="true" t="shared" si="1" ref="C12:E57">G12+K12+O12+S12+W12+AA12+AE12+AI12+C68+G68+K68+O68+S68+W68+AA68+AE68+AI68</f>
        <v>56000</v>
      </c>
      <c r="D12" s="154">
        <f t="shared" si="0"/>
        <v>56000</v>
      </c>
      <c r="E12" s="154">
        <f t="shared" si="0"/>
        <v>28582</v>
      </c>
      <c r="F12" s="339">
        <f>E12/D12*100</f>
        <v>51.03928571428571</v>
      </c>
      <c r="G12" s="198"/>
      <c r="H12" s="198"/>
      <c r="I12" s="198"/>
      <c r="J12" s="198"/>
      <c r="K12" s="198"/>
      <c r="L12" s="198"/>
      <c r="M12" s="198"/>
      <c r="N12" s="198"/>
      <c r="O12" s="198">
        <v>56000</v>
      </c>
      <c r="P12" s="198">
        <v>56000</v>
      </c>
      <c r="Q12" s="198">
        <v>28582</v>
      </c>
      <c r="R12" s="338">
        <f>Q12/P12*100</f>
        <v>51.03928571428571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33" customHeight="1" thickBot="1">
      <c r="A13" s="182" t="s">
        <v>168</v>
      </c>
      <c r="B13" s="183"/>
      <c r="C13" s="154">
        <f t="shared" si="1"/>
        <v>8154</v>
      </c>
      <c r="D13" s="154">
        <f t="shared" si="0"/>
        <v>4254</v>
      </c>
      <c r="E13" s="154">
        <f t="shared" si="0"/>
        <v>2901</v>
      </c>
      <c r="F13" s="339">
        <f aca="true" t="shared" si="2" ref="F13:F57">E13/D13*100</f>
        <v>68.19464033850494</v>
      </c>
      <c r="G13" s="198"/>
      <c r="H13" s="198"/>
      <c r="I13" s="198"/>
      <c r="J13" s="198"/>
      <c r="K13" s="198"/>
      <c r="L13" s="198"/>
      <c r="M13" s="198"/>
      <c r="N13" s="198"/>
      <c r="O13" s="198">
        <v>8154</v>
      </c>
      <c r="P13" s="198">
        <v>4254</v>
      </c>
      <c r="Q13" s="198">
        <v>2647</v>
      </c>
      <c r="R13" s="338">
        <f>Q13/P13*100</f>
        <v>62.223789374706165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>
        <v>254</v>
      </c>
      <c r="AH13" s="198"/>
      <c r="AI13" s="198"/>
      <c r="AJ13" s="198"/>
      <c r="AK13" s="198"/>
      <c r="AL13" s="198"/>
    </row>
    <row r="14" spans="1:38" ht="33" customHeight="1" thickBot="1">
      <c r="A14" s="180" t="s">
        <v>123</v>
      </c>
      <c r="B14" s="183"/>
      <c r="C14" s="154">
        <f t="shared" si="1"/>
        <v>500</v>
      </c>
      <c r="D14" s="154">
        <f t="shared" si="0"/>
        <v>500</v>
      </c>
      <c r="E14" s="154"/>
      <c r="F14" s="339"/>
      <c r="G14" s="153"/>
      <c r="H14" s="153"/>
      <c r="I14" s="153"/>
      <c r="J14" s="153"/>
      <c r="K14" s="153"/>
      <c r="L14" s="153"/>
      <c r="M14" s="153"/>
      <c r="N14" s="153"/>
      <c r="O14" s="198">
        <v>500</v>
      </c>
      <c r="P14" s="198">
        <v>500</v>
      </c>
      <c r="Q14" s="198"/>
      <c r="R14" s="33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45" customHeight="1" thickBot="1">
      <c r="A15" s="182" t="s">
        <v>172</v>
      </c>
      <c r="B15" s="183"/>
      <c r="C15" s="154">
        <f t="shared" si="1"/>
        <v>6316</v>
      </c>
      <c r="D15" s="154">
        <f t="shared" si="0"/>
        <v>6316</v>
      </c>
      <c r="E15" s="154"/>
      <c r="F15" s="339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338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>
        <v>6316</v>
      </c>
      <c r="AJ15" s="155">
        <v>6316</v>
      </c>
      <c r="AK15" s="155"/>
      <c r="AL15" s="155"/>
    </row>
    <row r="16" spans="1:38" ht="45" customHeight="1" thickBot="1">
      <c r="A16" s="182" t="s">
        <v>246</v>
      </c>
      <c r="B16" s="183"/>
      <c r="C16" s="154">
        <f t="shared" si="1"/>
        <v>35000</v>
      </c>
      <c r="D16" s="154">
        <f t="shared" si="0"/>
        <v>266367</v>
      </c>
      <c r="E16" s="154">
        <f t="shared" si="0"/>
        <v>17500</v>
      </c>
      <c r="F16" s="339">
        <f t="shared" si="2"/>
        <v>6.569882905915522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338"/>
      <c r="S16" s="155">
        <v>35000</v>
      </c>
      <c r="T16" s="155">
        <v>266367</v>
      </c>
      <c r="U16" s="155">
        <v>17500</v>
      </c>
      <c r="V16" s="344">
        <f>U16/T16*100</f>
        <v>6.569882905915522</v>
      </c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1:38" ht="33" customHeight="1" thickBot="1">
      <c r="A17" s="182" t="s">
        <v>200</v>
      </c>
      <c r="B17" s="183"/>
      <c r="C17" s="154">
        <f t="shared" si="1"/>
        <v>197160</v>
      </c>
      <c r="D17" s="154">
        <f t="shared" si="0"/>
        <v>124008</v>
      </c>
      <c r="E17" s="154">
        <f t="shared" si="0"/>
        <v>82150</v>
      </c>
      <c r="F17" s="339">
        <f t="shared" si="2"/>
        <v>66.24572608218826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>
        <v>82150</v>
      </c>
      <c r="R17" s="338"/>
      <c r="S17" s="155">
        <v>197160</v>
      </c>
      <c r="T17" s="155">
        <v>124008</v>
      </c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</row>
    <row r="18" spans="1:38" ht="60.75" customHeight="1" thickBot="1">
      <c r="A18" s="184" t="s">
        <v>189</v>
      </c>
      <c r="B18" s="183"/>
      <c r="C18" s="154">
        <f t="shared" si="1"/>
        <v>12279</v>
      </c>
      <c r="D18" s="154">
        <f t="shared" si="0"/>
        <v>12279</v>
      </c>
      <c r="E18" s="154"/>
      <c r="F18" s="339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338"/>
      <c r="S18" s="155">
        <v>12279</v>
      </c>
      <c r="T18" s="155">
        <v>12279</v>
      </c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</row>
    <row r="19" spans="1:38" ht="45" customHeight="1" thickBot="1">
      <c r="A19" s="185" t="s">
        <v>142</v>
      </c>
      <c r="B19" s="183"/>
      <c r="C19" s="154">
        <f t="shared" si="1"/>
        <v>111219</v>
      </c>
      <c r="D19" s="154">
        <f t="shared" si="0"/>
        <v>111219</v>
      </c>
      <c r="E19" s="154"/>
      <c r="F19" s="339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338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</row>
    <row r="20" spans="1:38" ht="56.25" customHeight="1" thickBot="1">
      <c r="A20" s="182" t="s">
        <v>203</v>
      </c>
      <c r="B20" s="183"/>
      <c r="C20" s="154">
        <f t="shared" si="1"/>
        <v>481</v>
      </c>
      <c r="D20" s="154">
        <f t="shared" si="0"/>
        <v>481</v>
      </c>
      <c r="E20" s="154"/>
      <c r="F20" s="339"/>
      <c r="G20" s="198"/>
      <c r="H20" s="198"/>
      <c r="I20" s="198"/>
      <c r="J20" s="198"/>
      <c r="K20" s="198"/>
      <c r="L20" s="198"/>
      <c r="M20" s="198"/>
      <c r="N20" s="198"/>
      <c r="O20" s="198">
        <v>57</v>
      </c>
      <c r="P20" s="198">
        <v>57</v>
      </c>
      <c r="Q20" s="198"/>
      <c r="R20" s="33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>
        <v>424</v>
      </c>
      <c r="AF20" s="198">
        <v>424</v>
      </c>
      <c r="AG20" s="198"/>
      <c r="AH20" s="198"/>
      <c r="AI20" s="198"/>
      <c r="AJ20" s="198"/>
      <c r="AK20" s="198"/>
      <c r="AL20" s="198"/>
    </row>
    <row r="21" spans="1:38" ht="33" customHeight="1" thickBot="1">
      <c r="A21" s="182" t="s">
        <v>146</v>
      </c>
      <c r="B21" s="183"/>
      <c r="C21" s="154">
        <f t="shared" si="1"/>
        <v>1000</v>
      </c>
      <c r="D21" s="154">
        <f t="shared" si="0"/>
        <v>1000</v>
      </c>
      <c r="E21" s="154"/>
      <c r="F21" s="339"/>
      <c r="G21" s="198"/>
      <c r="H21" s="198"/>
      <c r="I21" s="198"/>
      <c r="J21" s="198"/>
      <c r="K21" s="198"/>
      <c r="L21" s="198"/>
      <c r="M21" s="198"/>
      <c r="N21" s="198"/>
      <c r="O21" s="198">
        <v>1000</v>
      </c>
      <c r="P21" s="198">
        <v>1000</v>
      </c>
      <c r="Q21" s="198"/>
      <c r="R21" s="33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33" customHeight="1" thickBot="1">
      <c r="A22" s="180" t="s">
        <v>171</v>
      </c>
      <c r="B22" s="183"/>
      <c r="C22" s="154">
        <f t="shared" si="1"/>
        <v>100</v>
      </c>
      <c r="D22" s="154">
        <f t="shared" si="0"/>
        <v>100</v>
      </c>
      <c r="E22" s="154"/>
      <c r="F22" s="339"/>
      <c r="G22" s="198"/>
      <c r="H22" s="198"/>
      <c r="I22" s="198"/>
      <c r="J22" s="198"/>
      <c r="K22" s="198"/>
      <c r="L22" s="198"/>
      <c r="M22" s="198"/>
      <c r="N22" s="198"/>
      <c r="O22" s="198">
        <v>100</v>
      </c>
      <c r="P22" s="198">
        <v>100</v>
      </c>
      <c r="Q22" s="198"/>
      <c r="R22" s="33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33" customHeight="1" thickBot="1">
      <c r="A23" s="180" t="s">
        <v>169</v>
      </c>
      <c r="B23" s="183"/>
      <c r="C23" s="154">
        <f t="shared" si="1"/>
        <v>18800</v>
      </c>
      <c r="D23" s="154">
        <f t="shared" si="0"/>
        <v>18800</v>
      </c>
      <c r="E23" s="154">
        <f t="shared" si="0"/>
        <v>8205</v>
      </c>
      <c r="F23" s="339">
        <f t="shared" si="2"/>
        <v>43.6436170212766</v>
      </c>
      <c r="G23" s="198"/>
      <c r="H23" s="198"/>
      <c r="I23" s="198"/>
      <c r="J23" s="198"/>
      <c r="K23" s="198"/>
      <c r="L23" s="153"/>
      <c r="M23" s="153"/>
      <c r="N23" s="153"/>
      <c r="O23" s="153"/>
      <c r="P23" s="153"/>
      <c r="Q23" s="153"/>
      <c r="R23" s="338"/>
      <c r="S23" s="153"/>
      <c r="T23" s="153"/>
      <c r="U23" s="153"/>
      <c r="V23" s="153"/>
      <c r="W23" s="153"/>
      <c r="X23" s="153"/>
      <c r="Y23" s="153"/>
      <c r="Z23" s="153"/>
      <c r="AA23" s="153">
        <v>18800</v>
      </c>
      <c r="AB23" s="153">
        <v>18800</v>
      </c>
      <c r="AC23" s="153">
        <v>8205</v>
      </c>
      <c r="AD23" s="338">
        <f>AC23/AB23*100</f>
        <v>43.6436170212766</v>
      </c>
      <c r="AE23" s="198"/>
      <c r="AF23" s="198"/>
      <c r="AG23" s="198"/>
      <c r="AH23" s="198"/>
      <c r="AI23" s="198"/>
      <c r="AJ23" s="198"/>
      <c r="AK23" s="198"/>
      <c r="AL23" s="198"/>
    </row>
    <row r="24" spans="1:38" ht="33" customHeight="1" thickBot="1">
      <c r="A24" s="180" t="s">
        <v>170</v>
      </c>
      <c r="B24" s="183"/>
      <c r="C24" s="154">
        <f t="shared" si="1"/>
        <v>1000</v>
      </c>
      <c r="D24" s="154">
        <f t="shared" si="0"/>
        <v>1000</v>
      </c>
      <c r="E24" s="154">
        <f t="shared" si="0"/>
        <v>221</v>
      </c>
      <c r="F24" s="339">
        <f t="shared" si="2"/>
        <v>22.1</v>
      </c>
      <c r="G24" s="198"/>
      <c r="H24" s="198"/>
      <c r="I24" s="198"/>
      <c r="J24" s="198"/>
      <c r="K24" s="198"/>
      <c r="L24" s="153"/>
      <c r="M24" s="153"/>
      <c r="N24" s="153"/>
      <c r="O24" s="153"/>
      <c r="P24" s="153"/>
      <c r="Q24" s="153"/>
      <c r="R24" s="338"/>
      <c r="S24" s="153"/>
      <c r="T24" s="153"/>
      <c r="U24" s="153"/>
      <c r="V24" s="153"/>
      <c r="W24" s="153"/>
      <c r="X24" s="153"/>
      <c r="Y24" s="153"/>
      <c r="Z24" s="153"/>
      <c r="AA24" s="153">
        <v>1000</v>
      </c>
      <c r="AB24" s="153">
        <v>1000</v>
      </c>
      <c r="AC24" s="153">
        <v>221</v>
      </c>
      <c r="AD24" s="338">
        <f>AC24/AB24*100</f>
        <v>22.1</v>
      </c>
      <c r="AE24" s="198"/>
      <c r="AF24" s="198"/>
      <c r="AG24" s="198"/>
      <c r="AH24" s="198"/>
      <c r="AI24" s="198"/>
      <c r="AJ24" s="198"/>
      <c r="AK24" s="198"/>
      <c r="AL24" s="198"/>
    </row>
    <row r="25" spans="1:38" ht="33" customHeight="1" thickBot="1">
      <c r="A25" s="182" t="s">
        <v>122</v>
      </c>
      <c r="B25" s="183"/>
      <c r="C25" s="154">
        <f t="shared" si="1"/>
        <v>200</v>
      </c>
      <c r="D25" s="154">
        <f t="shared" si="0"/>
        <v>200</v>
      </c>
      <c r="E25" s="154"/>
      <c r="F25" s="339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338"/>
      <c r="S25" s="198"/>
      <c r="T25" s="198"/>
      <c r="U25" s="198"/>
      <c r="V25" s="198"/>
      <c r="W25" s="198">
        <v>200</v>
      </c>
      <c r="X25" s="198">
        <v>200</v>
      </c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33" customHeight="1" thickBot="1">
      <c r="A26" s="208" t="s">
        <v>254</v>
      </c>
      <c r="B26" s="183"/>
      <c r="C26" s="154"/>
      <c r="D26" s="154">
        <f t="shared" si="0"/>
        <v>3675</v>
      </c>
      <c r="E26" s="154">
        <f t="shared" si="0"/>
        <v>3675</v>
      </c>
      <c r="F26" s="339">
        <f t="shared" si="2"/>
        <v>100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338"/>
      <c r="S26" s="198"/>
      <c r="T26" s="198"/>
      <c r="U26" s="198"/>
      <c r="V26" s="198"/>
      <c r="W26" s="198"/>
      <c r="X26" s="198">
        <v>3675</v>
      </c>
      <c r="Y26" s="198">
        <v>3675</v>
      </c>
      <c r="Z26" s="339">
        <f>Y26/X26*100</f>
        <v>100</v>
      </c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33" customHeight="1" thickBot="1">
      <c r="A27" s="208" t="s">
        <v>255</v>
      </c>
      <c r="B27" s="183"/>
      <c r="C27" s="154"/>
      <c r="D27" s="154">
        <f t="shared" si="1"/>
        <v>37</v>
      </c>
      <c r="E27" s="154">
        <f t="shared" si="1"/>
        <v>38</v>
      </c>
      <c r="F27" s="339">
        <f t="shared" si="2"/>
        <v>102.7027027027027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33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33" customHeight="1" thickBot="1">
      <c r="A28" s="208" t="s">
        <v>256</v>
      </c>
      <c r="B28" s="183"/>
      <c r="C28" s="154"/>
      <c r="D28" s="154">
        <f t="shared" si="1"/>
        <v>12248</v>
      </c>
      <c r="E28" s="154">
        <f t="shared" si="1"/>
        <v>76396</v>
      </c>
      <c r="F28" s="339">
        <f t="shared" si="2"/>
        <v>623.7426518615284</v>
      </c>
      <c r="G28" s="198"/>
      <c r="H28" s="198"/>
      <c r="I28" s="198"/>
      <c r="J28" s="198"/>
      <c r="K28" s="198"/>
      <c r="L28" s="198"/>
      <c r="M28" s="198"/>
      <c r="N28" s="198"/>
      <c r="O28" s="198"/>
      <c r="P28" s="198">
        <v>12248</v>
      </c>
      <c r="Q28" s="198">
        <v>76396</v>
      </c>
      <c r="R28" s="338">
        <f>Q28/P28*100</f>
        <v>623.7426518615284</v>
      </c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33" customHeight="1" thickBot="1">
      <c r="A29" s="208" t="s">
        <v>257</v>
      </c>
      <c r="B29" s="183"/>
      <c r="C29" s="154"/>
      <c r="D29" s="154">
        <f t="shared" si="1"/>
        <v>11723</v>
      </c>
      <c r="E29" s="154"/>
      <c r="F29" s="339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33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>
        <v>11723</v>
      </c>
      <c r="AG29" s="198"/>
      <c r="AH29" s="198"/>
      <c r="AI29" s="198"/>
      <c r="AJ29" s="198"/>
      <c r="AK29" s="198"/>
      <c r="AL29" s="198"/>
    </row>
    <row r="30" spans="1:38" ht="33" customHeight="1" thickBot="1">
      <c r="A30" s="208" t="s">
        <v>258</v>
      </c>
      <c r="B30" s="183"/>
      <c r="C30" s="154"/>
      <c r="D30" s="154">
        <f t="shared" si="1"/>
        <v>1500</v>
      </c>
      <c r="E30" s="154"/>
      <c r="F30" s="339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33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>
        <v>1500</v>
      </c>
      <c r="AG30" s="198"/>
      <c r="AH30" s="198"/>
      <c r="AI30" s="198"/>
      <c r="AJ30" s="198"/>
      <c r="AK30" s="198"/>
      <c r="AL30" s="198"/>
    </row>
    <row r="31" spans="1:38" ht="33" customHeight="1" thickBot="1">
      <c r="A31" s="208" t="s">
        <v>259</v>
      </c>
      <c r="B31" s="183"/>
      <c r="C31" s="154"/>
      <c r="D31" s="154">
        <f t="shared" si="1"/>
        <v>11</v>
      </c>
      <c r="E31" s="154">
        <f t="shared" si="1"/>
        <v>11</v>
      </c>
      <c r="F31" s="339">
        <f t="shared" si="2"/>
        <v>100</v>
      </c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338"/>
      <c r="S31" s="198"/>
      <c r="T31" s="198"/>
      <c r="U31" s="198"/>
      <c r="V31" s="198"/>
      <c r="W31" s="198"/>
      <c r="X31" s="198">
        <v>11</v>
      </c>
      <c r="Y31" s="198">
        <v>11</v>
      </c>
      <c r="Z31" s="339">
        <f>Y31/X31*100</f>
        <v>100</v>
      </c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33" customHeight="1" thickBot="1">
      <c r="A32" s="208" t="s">
        <v>260</v>
      </c>
      <c r="B32" s="183"/>
      <c r="C32" s="154"/>
      <c r="D32" s="154">
        <f t="shared" si="1"/>
        <v>59</v>
      </c>
      <c r="E32" s="154"/>
      <c r="F32" s="339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338"/>
      <c r="S32" s="198"/>
      <c r="T32" s="198">
        <v>59</v>
      </c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50.25" customHeight="1" thickBot="1">
      <c r="A33" s="182" t="s">
        <v>261</v>
      </c>
      <c r="B33" s="183"/>
      <c r="C33" s="154"/>
      <c r="D33" s="154">
        <f t="shared" si="1"/>
        <v>12011</v>
      </c>
      <c r="E33" s="154">
        <f t="shared" si="1"/>
        <v>10176</v>
      </c>
      <c r="F33" s="339">
        <f t="shared" si="2"/>
        <v>84.72233785696444</v>
      </c>
      <c r="G33" s="198"/>
      <c r="H33" s="198">
        <v>1132</v>
      </c>
      <c r="I33" s="198">
        <v>1133</v>
      </c>
      <c r="J33" s="339">
        <f>I33/H33*100</f>
        <v>100.08833922261485</v>
      </c>
      <c r="K33" s="198"/>
      <c r="L33" s="198">
        <v>281</v>
      </c>
      <c r="M33" s="198">
        <v>281</v>
      </c>
      <c r="N33" s="339">
        <f>M33/L33*100</f>
        <v>100</v>
      </c>
      <c r="O33" s="198"/>
      <c r="P33" s="198"/>
      <c r="Q33" s="198">
        <v>721</v>
      </c>
      <c r="R33" s="338"/>
      <c r="S33" s="198"/>
      <c r="T33" s="198">
        <v>9225</v>
      </c>
      <c r="U33" s="198">
        <v>6668</v>
      </c>
      <c r="V33" s="339">
        <f>U33/T33*100</f>
        <v>72.28184281842819</v>
      </c>
      <c r="W33" s="198"/>
      <c r="X33" s="198"/>
      <c r="Y33" s="198"/>
      <c r="Z33" s="198"/>
      <c r="AA33" s="198"/>
      <c r="AB33" s="198">
        <v>1373</v>
      </c>
      <c r="AC33" s="198">
        <v>1373</v>
      </c>
      <c r="AD33" s="339">
        <f>AC33/AB33*100</f>
        <v>100</v>
      </c>
      <c r="AE33" s="198"/>
      <c r="AF33" s="198"/>
      <c r="AG33" s="198"/>
      <c r="AH33" s="198"/>
      <c r="AI33" s="198"/>
      <c r="AJ33" s="198"/>
      <c r="AK33" s="198"/>
      <c r="AL33" s="198"/>
    </row>
    <row r="34" spans="1:38" ht="33" customHeight="1" thickBot="1">
      <c r="A34" s="208" t="s">
        <v>262</v>
      </c>
      <c r="B34" s="183"/>
      <c r="C34" s="154"/>
      <c r="D34" s="154">
        <f t="shared" si="1"/>
        <v>4787</v>
      </c>
      <c r="E34" s="154"/>
      <c r="F34" s="339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33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>
        <v>4787</v>
      </c>
      <c r="AG34" s="198"/>
      <c r="AH34" s="198"/>
      <c r="AI34" s="198"/>
      <c r="AJ34" s="198"/>
      <c r="AK34" s="198"/>
      <c r="AL34" s="198"/>
    </row>
    <row r="35" spans="1:38" ht="33" customHeight="1" thickBot="1">
      <c r="A35" s="209" t="s">
        <v>263</v>
      </c>
      <c r="B35" s="183"/>
      <c r="C35" s="154"/>
      <c r="D35" s="154">
        <f t="shared" si="1"/>
        <v>3900</v>
      </c>
      <c r="E35" s="154">
        <f t="shared" si="1"/>
        <v>960</v>
      </c>
      <c r="F35" s="339">
        <f t="shared" si="2"/>
        <v>24.615384615384617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8">
        <v>3900</v>
      </c>
      <c r="Q35" s="198">
        <v>960</v>
      </c>
      <c r="R35" s="338">
        <f>Q35/P35*100</f>
        <v>24.615384615384617</v>
      </c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33" customHeight="1" thickBot="1">
      <c r="A36" s="209" t="s">
        <v>275</v>
      </c>
      <c r="B36" s="183"/>
      <c r="C36" s="154"/>
      <c r="D36" s="154">
        <f t="shared" si="1"/>
        <v>1000</v>
      </c>
      <c r="E36" s="154"/>
      <c r="F36" s="339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33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>
        <v>1000</v>
      </c>
      <c r="AK36" s="198"/>
      <c r="AL36" s="198"/>
    </row>
    <row r="37" spans="1:38" ht="33" customHeight="1" thickBot="1">
      <c r="A37" s="208" t="s">
        <v>264</v>
      </c>
      <c r="B37" s="183"/>
      <c r="C37" s="154"/>
      <c r="D37" s="154">
        <f t="shared" si="1"/>
        <v>500</v>
      </c>
      <c r="E37" s="154"/>
      <c r="F37" s="339"/>
      <c r="G37" s="198"/>
      <c r="H37" s="198"/>
      <c r="I37" s="198"/>
      <c r="J37" s="198"/>
      <c r="K37" s="198"/>
      <c r="L37" s="198"/>
      <c r="M37" s="198"/>
      <c r="N37" s="198"/>
      <c r="O37" s="198"/>
      <c r="P37" s="198">
        <v>500</v>
      </c>
      <c r="Q37" s="198"/>
      <c r="R37" s="33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33" customHeight="1" thickBot="1">
      <c r="A38" s="186" t="s">
        <v>225</v>
      </c>
      <c r="B38" s="183"/>
      <c r="C38" s="336">
        <f t="shared" si="1"/>
        <v>459871</v>
      </c>
      <c r="D38" s="336">
        <f t="shared" si="1"/>
        <v>657637</v>
      </c>
      <c r="E38" s="336">
        <f t="shared" si="1"/>
        <v>230815</v>
      </c>
      <c r="F38" s="340">
        <f t="shared" si="2"/>
        <v>35.097629847469044</v>
      </c>
      <c r="G38" s="157"/>
      <c r="H38" s="157">
        <f aca="true" t="shared" si="3" ref="H38:AJ38">SUM(H11:H37)</f>
        <v>1132</v>
      </c>
      <c r="I38" s="157">
        <f t="shared" si="3"/>
        <v>1133</v>
      </c>
      <c r="J38" s="342">
        <f>I38/H38*100</f>
        <v>100.08833922261485</v>
      </c>
      <c r="K38" s="157"/>
      <c r="L38" s="157">
        <f t="shared" si="3"/>
        <v>281</v>
      </c>
      <c r="M38" s="157">
        <f t="shared" si="3"/>
        <v>281</v>
      </c>
      <c r="N38" s="342">
        <f>M38/L38*100</f>
        <v>100</v>
      </c>
      <c r="O38" s="157">
        <f t="shared" si="3"/>
        <v>77473</v>
      </c>
      <c r="P38" s="157">
        <f t="shared" si="3"/>
        <v>82221</v>
      </c>
      <c r="Q38" s="157">
        <f t="shared" si="3"/>
        <v>191456</v>
      </c>
      <c r="R38" s="343">
        <f>Q38/P38*100</f>
        <v>232.8553532552511</v>
      </c>
      <c r="S38" s="157">
        <f t="shared" si="3"/>
        <v>244439</v>
      </c>
      <c r="T38" s="157">
        <f t="shared" si="3"/>
        <v>411938</v>
      </c>
      <c r="U38" s="157">
        <f t="shared" si="3"/>
        <v>24168</v>
      </c>
      <c r="V38" s="342">
        <f>U38/T38*100</f>
        <v>5.866902300831678</v>
      </c>
      <c r="W38" s="157">
        <f t="shared" si="3"/>
        <v>200</v>
      </c>
      <c r="X38" s="157">
        <f t="shared" si="3"/>
        <v>3886</v>
      </c>
      <c r="Y38" s="157">
        <f t="shared" si="3"/>
        <v>3686</v>
      </c>
      <c r="Z38" s="342">
        <f>Y38/X38*100</f>
        <v>94.85331960885229</v>
      </c>
      <c r="AA38" s="157">
        <f t="shared" si="3"/>
        <v>19800</v>
      </c>
      <c r="AB38" s="157">
        <f t="shared" si="3"/>
        <v>21173</v>
      </c>
      <c r="AC38" s="157">
        <f t="shared" si="3"/>
        <v>9799</v>
      </c>
      <c r="AD38" s="342">
        <f>AC38/AB38*100</f>
        <v>46.28064043829405</v>
      </c>
      <c r="AE38" s="157">
        <f t="shared" si="3"/>
        <v>424</v>
      </c>
      <c r="AF38" s="157">
        <f t="shared" si="3"/>
        <v>18434</v>
      </c>
      <c r="AG38" s="157">
        <f t="shared" si="3"/>
        <v>254</v>
      </c>
      <c r="AH38" s="342">
        <f>AG38/AF38*100</f>
        <v>1.3778886839535642</v>
      </c>
      <c r="AI38" s="157">
        <f t="shared" si="3"/>
        <v>6316</v>
      </c>
      <c r="AJ38" s="157">
        <f t="shared" si="3"/>
        <v>7316</v>
      </c>
      <c r="AK38" s="157"/>
      <c r="AL38" s="157"/>
    </row>
    <row r="39" spans="1:38" ht="33" customHeight="1">
      <c r="A39" s="187" t="s">
        <v>209</v>
      </c>
      <c r="B39" s="173"/>
      <c r="C39" s="201"/>
      <c r="D39" s="201"/>
      <c r="E39" s="201"/>
      <c r="F39" s="341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35" customFormat="1" ht="33" customHeight="1" thickBot="1">
      <c r="A40" s="188" t="s">
        <v>80</v>
      </c>
      <c r="B40" s="173"/>
      <c r="C40" s="154">
        <f t="shared" si="1"/>
        <v>414291</v>
      </c>
      <c r="D40" s="154">
        <f t="shared" si="1"/>
        <v>358603</v>
      </c>
      <c r="E40" s="154">
        <f t="shared" si="1"/>
        <v>292715</v>
      </c>
      <c r="F40" s="338">
        <f t="shared" si="2"/>
        <v>81.62647830609336</v>
      </c>
      <c r="G40" s="193"/>
      <c r="H40" s="193"/>
      <c r="I40" s="193"/>
      <c r="J40" s="193"/>
      <c r="K40" s="193"/>
      <c r="L40" s="193"/>
      <c r="M40" s="193"/>
      <c r="N40" s="193"/>
      <c r="O40" s="193">
        <v>108876</v>
      </c>
      <c r="P40" s="193">
        <v>108876</v>
      </c>
      <c r="Q40" s="193">
        <v>37547</v>
      </c>
      <c r="R40" s="345">
        <f>Q40/P40*100</f>
        <v>34.4860207942981</v>
      </c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</row>
    <row r="41" spans="1:38" s="35" customFormat="1" ht="45" customHeight="1" thickBot="1">
      <c r="A41" s="182" t="s">
        <v>206</v>
      </c>
      <c r="B41" s="183"/>
      <c r="C41" s="154">
        <f t="shared" si="1"/>
        <v>22500</v>
      </c>
      <c r="D41" s="154">
        <f t="shared" si="1"/>
        <v>22500</v>
      </c>
      <c r="E41" s="154">
        <f t="shared" si="1"/>
        <v>1016</v>
      </c>
      <c r="F41" s="339">
        <f t="shared" si="2"/>
        <v>4.515555555555555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>
        <v>17</v>
      </c>
      <c r="R41" s="344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>
        <v>22500</v>
      </c>
      <c r="AJ41" s="155">
        <v>22500</v>
      </c>
      <c r="AK41" s="155">
        <v>999</v>
      </c>
      <c r="AL41" s="344">
        <f>AK41/AJ41*100</f>
        <v>4.44</v>
      </c>
    </row>
    <row r="42" spans="1:78" s="37" customFormat="1" ht="57" customHeight="1" thickBot="1">
      <c r="A42" s="182" t="s">
        <v>3</v>
      </c>
      <c r="B42" s="183"/>
      <c r="C42" s="154">
        <f t="shared" si="1"/>
        <v>20000</v>
      </c>
      <c r="D42" s="154">
        <f t="shared" si="1"/>
        <v>20000</v>
      </c>
      <c r="E42" s="154">
        <f t="shared" si="1"/>
        <v>10793</v>
      </c>
      <c r="F42" s="339">
        <f t="shared" si="2"/>
        <v>53.964999999999996</v>
      </c>
      <c r="G42" s="201"/>
      <c r="H42" s="201"/>
      <c r="I42" s="201"/>
      <c r="J42" s="201"/>
      <c r="K42" s="201"/>
      <c r="L42" s="201"/>
      <c r="M42" s="201"/>
      <c r="N42" s="201"/>
      <c r="O42" s="201">
        <v>20000</v>
      </c>
      <c r="P42" s="201">
        <v>20000</v>
      </c>
      <c r="Q42" s="201">
        <v>10793</v>
      </c>
      <c r="R42" s="344">
        <f>Q42/P42*100</f>
        <v>53.964999999999996</v>
      </c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</row>
    <row r="43" spans="1:38" s="35" customFormat="1" ht="45" customHeight="1" thickBot="1">
      <c r="A43" s="180" t="s">
        <v>265</v>
      </c>
      <c r="B43" s="183"/>
      <c r="C43" s="154">
        <f t="shared" si="1"/>
        <v>1000</v>
      </c>
      <c r="D43" s="154">
        <f t="shared" si="1"/>
        <v>1300</v>
      </c>
      <c r="E43" s="154">
        <f t="shared" si="1"/>
        <v>550</v>
      </c>
      <c r="F43" s="339">
        <f t="shared" si="2"/>
        <v>42.30769230769231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98"/>
      <c r="Q43" s="198"/>
      <c r="R43" s="344"/>
      <c r="S43" s="198">
        <v>1000</v>
      </c>
      <c r="T43" s="197">
        <v>1300</v>
      </c>
      <c r="U43" s="197">
        <v>550</v>
      </c>
      <c r="V43" s="346">
        <f>U43/T43*100</f>
        <v>42.30769230769231</v>
      </c>
      <c r="W43" s="197"/>
      <c r="X43" s="197"/>
      <c r="Y43" s="197"/>
      <c r="Z43" s="197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</row>
    <row r="44" spans="1:38" s="35" customFormat="1" ht="53.25" customHeight="1" thickBot="1">
      <c r="A44" s="182" t="s">
        <v>266</v>
      </c>
      <c r="B44" s="183"/>
      <c r="C44" s="154">
        <f t="shared" si="1"/>
        <v>1687</v>
      </c>
      <c r="D44" s="154">
        <f t="shared" si="1"/>
        <v>1687</v>
      </c>
      <c r="E44" s="154">
        <f t="shared" si="1"/>
        <v>843</v>
      </c>
      <c r="F44" s="339">
        <f t="shared" si="2"/>
        <v>49.97036158861885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344"/>
      <c r="S44" s="155">
        <v>1687</v>
      </c>
      <c r="T44" s="155">
        <v>1687</v>
      </c>
      <c r="U44" s="155">
        <v>843</v>
      </c>
      <c r="V44" s="346">
        <f>U44/T44*100</f>
        <v>49.97036158861885</v>
      </c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</row>
    <row r="45" spans="1:38" s="35" customFormat="1" ht="53.25" customHeight="1" thickBot="1">
      <c r="A45" s="182" t="s">
        <v>201</v>
      </c>
      <c r="B45" s="183"/>
      <c r="C45" s="154">
        <f t="shared" si="1"/>
        <v>263</v>
      </c>
      <c r="D45" s="154">
        <f t="shared" si="1"/>
        <v>263</v>
      </c>
      <c r="E45" s="154">
        <f t="shared" si="1"/>
        <v>263</v>
      </c>
      <c r="F45" s="339">
        <f t="shared" si="2"/>
        <v>100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344"/>
      <c r="S45" s="155">
        <v>263</v>
      </c>
      <c r="T45" s="155">
        <v>263</v>
      </c>
      <c r="U45" s="155">
        <v>263</v>
      </c>
      <c r="V45" s="346">
        <f>U45/T45*100</f>
        <v>100</v>
      </c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</row>
    <row r="46" spans="1:38" s="35" customFormat="1" ht="53.25" customHeight="1" thickBot="1">
      <c r="A46" s="182" t="s">
        <v>174</v>
      </c>
      <c r="B46" s="183"/>
      <c r="C46" s="154">
        <f t="shared" si="1"/>
        <v>70</v>
      </c>
      <c r="D46" s="154">
        <f t="shared" si="1"/>
        <v>70</v>
      </c>
      <c r="E46" s="154">
        <f t="shared" si="1"/>
        <v>0</v>
      </c>
      <c r="F46" s="339">
        <f t="shared" si="2"/>
        <v>0</v>
      </c>
      <c r="G46" s="155"/>
      <c r="H46" s="155"/>
      <c r="I46" s="155"/>
      <c r="J46" s="155"/>
      <c r="K46" s="155"/>
      <c r="L46" s="155"/>
      <c r="M46" s="155"/>
      <c r="N46" s="155"/>
      <c r="O46" s="155">
        <v>70</v>
      </c>
      <c r="P46" s="155">
        <v>70</v>
      </c>
      <c r="Q46" s="155"/>
      <c r="R46" s="344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</row>
    <row r="47" spans="1:38" s="35" customFormat="1" ht="65.25" customHeight="1" thickBot="1">
      <c r="A47" s="182" t="s">
        <v>152</v>
      </c>
      <c r="B47" s="183"/>
      <c r="C47" s="154">
        <f t="shared" si="1"/>
        <v>5000</v>
      </c>
      <c r="D47" s="154">
        <f t="shared" si="1"/>
        <v>25000</v>
      </c>
      <c r="E47" s="154">
        <f t="shared" si="1"/>
        <v>0</v>
      </c>
      <c r="F47" s="339">
        <f t="shared" si="2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344"/>
      <c r="S47" s="155"/>
      <c r="T47" s="155"/>
      <c r="U47" s="155"/>
      <c r="V47" s="155"/>
      <c r="W47" s="155"/>
      <c r="X47" s="155">
        <v>20000</v>
      </c>
      <c r="Y47" s="155"/>
      <c r="Z47" s="155"/>
      <c r="AA47" s="155"/>
      <c r="AB47" s="155"/>
      <c r="AC47" s="155"/>
      <c r="AD47" s="155"/>
      <c r="AE47" s="155">
        <v>5000</v>
      </c>
      <c r="AF47" s="155">
        <v>5000</v>
      </c>
      <c r="AG47" s="155"/>
      <c r="AH47" s="155"/>
      <c r="AI47" s="155"/>
      <c r="AJ47" s="155"/>
      <c r="AK47" s="155"/>
      <c r="AL47" s="155"/>
    </row>
    <row r="48" spans="1:38" s="35" customFormat="1" ht="57" customHeight="1" thickBot="1">
      <c r="A48" s="182" t="s">
        <v>173</v>
      </c>
      <c r="B48" s="183"/>
      <c r="C48" s="154">
        <f t="shared" si="1"/>
        <v>172647</v>
      </c>
      <c r="D48" s="154">
        <f t="shared" si="1"/>
        <v>274448</v>
      </c>
      <c r="E48" s="154">
        <f t="shared" si="1"/>
        <v>261000</v>
      </c>
      <c r="F48" s="339">
        <f t="shared" si="2"/>
        <v>95.09998251034804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344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</row>
    <row r="49" spans="1:38" s="35" customFormat="1" ht="24.75" customHeight="1" thickBot="1">
      <c r="A49" s="189" t="s">
        <v>4</v>
      </c>
      <c r="B49" s="183"/>
      <c r="C49" s="154">
        <f t="shared" si="1"/>
        <v>909</v>
      </c>
      <c r="D49" s="154">
        <f t="shared" si="1"/>
        <v>985</v>
      </c>
      <c r="E49" s="154">
        <f t="shared" si="1"/>
        <v>454</v>
      </c>
      <c r="F49" s="339">
        <f t="shared" si="2"/>
        <v>46.09137055837563</v>
      </c>
      <c r="G49" s="155"/>
      <c r="H49" s="155"/>
      <c r="I49" s="155"/>
      <c r="J49" s="155"/>
      <c r="K49" s="155"/>
      <c r="L49" s="155"/>
      <c r="M49" s="155"/>
      <c r="N49" s="155"/>
      <c r="O49" s="155">
        <v>909</v>
      </c>
      <c r="P49" s="155">
        <v>985</v>
      </c>
      <c r="Q49" s="155">
        <v>454</v>
      </c>
      <c r="R49" s="344">
        <f>Q49/P49*100</f>
        <v>46.09137055837563</v>
      </c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</row>
    <row r="50" spans="1:38" s="35" customFormat="1" ht="34.5" customHeight="1" thickBot="1">
      <c r="A50" s="182" t="s">
        <v>167</v>
      </c>
      <c r="B50" s="183"/>
      <c r="C50" s="154">
        <f t="shared" si="1"/>
        <v>9700</v>
      </c>
      <c r="D50" s="154">
        <f t="shared" si="1"/>
        <v>9700</v>
      </c>
      <c r="E50" s="154">
        <f t="shared" si="1"/>
        <v>0</v>
      </c>
      <c r="F50" s="339">
        <f t="shared" si="2"/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344"/>
      <c r="S50" s="155"/>
      <c r="T50" s="155"/>
      <c r="U50" s="155"/>
      <c r="V50" s="155"/>
      <c r="W50" s="155">
        <v>9700</v>
      </c>
      <c r="X50" s="155">
        <v>9700</v>
      </c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</row>
    <row r="51" spans="1:38" s="35" customFormat="1" ht="72.75" customHeight="1" thickBot="1">
      <c r="A51" s="180" t="s">
        <v>236</v>
      </c>
      <c r="B51" s="183"/>
      <c r="C51" s="154">
        <f t="shared" si="1"/>
        <v>125</v>
      </c>
      <c r="D51" s="154">
        <f t="shared" si="1"/>
        <v>125</v>
      </c>
      <c r="E51" s="154">
        <f t="shared" si="1"/>
        <v>0</v>
      </c>
      <c r="F51" s="339">
        <f t="shared" si="2"/>
        <v>0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344"/>
      <c r="S51" s="198"/>
      <c r="T51" s="198"/>
      <c r="U51" s="198"/>
      <c r="V51" s="198"/>
      <c r="W51" s="198">
        <v>125</v>
      </c>
      <c r="X51" s="198">
        <v>125</v>
      </c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s="35" customFormat="1" ht="33" customHeight="1" thickBot="1">
      <c r="A52" s="180" t="s">
        <v>202</v>
      </c>
      <c r="B52" s="183"/>
      <c r="C52" s="154">
        <f t="shared" si="1"/>
        <v>2430</v>
      </c>
      <c r="D52" s="154">
        <f t="shared" si="1"/>
        <v>2430</v>
      </c>
      <c r="E52" s="154">
        <f t="shared" si="1"/>
        <v>2430</v>
      </c>
      <c r="F52" s="339">
        <f t="shared" si="2"/>
        <v>100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344"/>
      <c r="S52" s="198"/>
      <c r="T52" s="198"/>
      <c r="U52" s="198"/>
      <c r="V52" s="198"/>
      <c r="W52" s="198">
        <v>2430</v>
      </c>
      <c r="X52" s="198">
        <v>2430</v>
      </c>
      <c r="Y52" s="198">
        <v>2430</v>
      </c>
      <c r="Z52" s="339">
        <f>Y52/X52*100</f>
        <v>100</v>
      </c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s="35" customFormat="1" ht="40.5" customHeight="1" thickBot="1">
      <c r="A53" s="180" t="s">
        <v>237</v>
      </c>
      <c r="B53" s="183"/>
      <c r="C53" s="154">
        <f t="shared" si="1"/>
        <v>100</v>
      </c>
      <c r="D53" s="154">
        <f t="shared" si="1"/>
        <v>100</v>
      </c>
      <c r="E53" s="154">
        <f t="shared" si="1"/>
        <v>100</v>
      </c>
      <c r="F53" s="339">
        <f t="shared" si="2"/>
        <v>100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344"/>
      <c r="S53" s="198"/>
      <c r="T53" s="198"/>
      <c r="U53" s="198"/>
      <c r="V53" s="198"/>
      <c r="W53" s="198">
        <v>100</v>
      </c>
      <c r="X53" s="198">
        <v>100</v>
      </c>
      <c r="Y53" s="198">
        <v>100</v>
      </c>
      <c r="Z53" s="339">
        <f>Y53/X53*100</f>
        <v>100</v>
      </c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s="35" customFormat="1" ht="40.5" customHeight="1" thickBot="1">
      <c r="A54" s="180" t="s">
        <v>205</v>
      </c>
      <c r="B54" s="183"/>
      <c r="C54" s="154">
        <f t="shared" si="1"/>
        <v>1195</v>
      </c>
      <c r="D54" s="154">
        <f t="shared" si="1"/>
        <v>1854</v>
      </c>
      <c r="E54" s="154">
        <f t="shared" si="1"/>
        <v>1211</v>
      </c>
      <c r="F54" s="339">
        <f t="shared" si="2"/>
        <v>65.31823085221143</v>
      </c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>
        <v>16</v>
      </c>
      <c r="R54" s="344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>
        <v>1195</v>
      </c>
      <c r="AJ54" s="198">
        <v>1854</v>
      </c>
      <c r="AK54" s="198">
        <v>1195</v>
      </c>
      <c r="AL54" s="339">
        <f>AK54/AJ54*100</f>
        <v>64.45523193096008</v>
      </c>
    </row>
    <row r="55" spans="1:38" s="35" customFormat="1" ht="44.25" customHeight="1" thickBot="1">
      <c r="A55" s="180" t="s">
        <v>231</v>
      </c>
      <c r="B55" s="183"/>
      <c r="C55" s="154">
        <f t="shared" si="1"/>
        <v>967</v>
      </c>
      <c r="D55" s="154">
        <f t="shared" si="1"/>
        <v>967</v>
      </c>
      <c r="E55" s="154">
        <f t="shared" si="1"/>
        <v>967</v>
      </c>
      <c r="F55" s="339">
        <f t="shared" si="2"/>
        <v>100</v>
      </c>
      <c r="G55" s="198"/>
      <c r="H55" s="198"/>
      <c r="I55" s="198"/>
      <c r="J55" s="198"/>
      <c r="K55" s="198"/>
      <c r="L55" s="198"/>
      <c r="M55" s="198"/>
      <c r="N55" s="198"/>
      <c r="O55" s="198">
        <v>967</v>
      </c>
      <c r="P55" s="198">
        <v>967</v>
      </c>
      <c r="Q55" s="198">
        <v>543</v>
      </c>
      <c r="R55" s="344">
        <f>Q55/P55*100</f>
        <v>56.153050672182005</v>
      </c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>
        <v>424</v>
      </c>
      <c r="AH55" s="198"/>
      <c r="AI55" s="198"/>
      <c r="AJ55" s="198"/>
      <c r="AK55" s="198"/>
      <c r="AL55" s="198"/>
    </row>
    <row r="56" spans="1:38" s="35" customFormat="1" ht="47.25" customHeight="1" thickBot="1">
      <c r="A56" s="180" t="s">
        <v>204</v>
      </c>
      <c r="B56" s="183"/>
      <c r="C56" s="154">
        <f t="shared" si="1"/>
        <v>1417</v>
      </c>
      <c r="D56" s="154">
        <f t="shared" si="1"/>
        <v>1417</v>
      </c>
      <c r="E56" s="154">
        <f t="shared" si="1"/>
        <v>401</v>
      </c>
      <c r="F56" s="339">
        <f t="shared" si="2"/>
        <v>28.29922371206775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344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>
        <v>1417</v>
      </c>
      <c r="AF56" s="198">
        <v>1417</v>
      </c>
      <c r="AG56" s="198">
        <v>401</v>
      </c>
      <c r="AH56" s="339">
        <f>AG56/AF56*100</f>
        <v>28.29922371206775</v>
      </c>
      <c r="AI56" s="198"/>
      <c r="AJ56" s="198"/>
      <c r="AK56" s="198"/>
      <c r="AL56" s="198"/>
    </row>
    <row r="57" spans="1:38" s="35" customFormat="1" ht="36.75" customHeight="1" thickBot="1">
      <c r="A57" s="180" t="s">
        <v>175</v>
      </c>
      <c r="B57" s="183"/>
      <c r="C57" s="154">
        <f t="shared" si="1"/>
        <v>500</v>
      </c>
      <c r="D57" s="154">
        <f t="shared" si="1"/>
        <v>500</v>
      </c>
      <c r="E57" s="154">
        <f t="shared" si="1"/>
        <v>484</v>
      </c>
      <c r="F57" s="339">
        <f t="shared" si="2"/>
        <v>96.8</v>
      </c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344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s="35" customFormat="1" ht="36.75" customHeight="1">
      <c r="A58" s="316"/>
      <c r="B58" s="317"/>
      <c r="C58" s="318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</row>
    <row r="59" spans="1:38" s="35" customFormat="1" ht="36.75" customHeight="1">
      <c r="A59" s="316"/>
      <c r="B59" s="320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</row>
    <row r="60" spans="1:38" s="35" customFormat="1" ht="36.75" customHeight="1" thickBot="1">
      <c r="A60" s="560" t="s">
        <v>79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560"/>
      <c r="AL60" s="560"/>
    </row>
    <row r="61" spans="1:38" s="35" customFormat="1" ht="36.75" customHeight="1" thickBot="1">
      <c r="A61" s="579" t="s">
        <v>1</v>
      </c>
      <c r="B61" s="706"/>
      <c r="C61" s="716" t="s">
        <v>117</v>
      </c>
      <c r="D61" s="716"/>
      <c r="E61" s="716"/>
      <c r="F61" s="716"/>
      <c r="G61" s="716"/>
      <c r="H61" s="716"/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6"/>
      <c r="AA61" s="716"/>
      <c r="AB61" s="716"/>
      <c r="AC61" s="716"/>
      <c r="AD61" s="716"/>
      <c r="AE61" s="716"/>
      <c r="AF61" s="716"/>
      <c r="AG61" s="716"/>
      <c r="AH61" s="716"/>
      <c r="AI61" s="716"/>
      <c r="AJ61" s="716"/>
      <c r="AK61" s="716"/>
      <c r="AL61" s="716"/>
    </row>
    <row r="62" spans="1:38" s="35" customFormat="1" ht="36.75" customHeight="1" thickBot="1">
      <c r="A62" s="583"/>
      <c r="B62" s="707"/>
      <c r="C62" s="716" t="s">
        <v>285</v>
      </c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7" t="s">
        <v>27</v>
      </c>
      <c r="P62" s="717"/>
      <c r="Q62" s="717"/>
      <c r="R62" s="717"/>
      <c r="S62" s="717"/>
      <c r="T62" s="717"/>
      <c r="U62" s="718"/>
      <c r="V62" s="718"/>
      <c r="W62" s="717" t="s">
        <v>33</v>
      </c>
      <c r="X62" s="717"/>
      <c r="Y62" s="717"/>
      <c r="Z62" s="717"/>
      <c r="AA62" s="717"/>
      <c r="AB62" s="717"/>
      <c r="AC62" s="718"/>
      <c r="AD62" s="718"/>
      <c r="AE62" s="587" t="s">
        <v>34</v>
      </c>
      <c r="AF62" s="587"/>
      <c r="AG62" s="587"/>
      <c r="AH62" s="587"/>
      <c r="AI62" s="587"/>
      <c r="AJ62" s="587"/>
      <c r="AK62" s="718"/>
      <c r="AL62" s="718"/>
    </row>
    <row r="63" spans="1:38" s="35" customFormat="1" ht="36.75" customHeight="1" thickBot="1">
      <c r="A63" s="583"/>
      <c r="B63" s="707"/>
      <c r="C63" s="587" t="s">
        <v>20</v>
      </c>
      <c r="D63" s="587"/>
      <c r="E63" s="587"/>
      <c r="F63" s="587"/>
      <c r="G63" s="587"/>
      <c r="H63" s="587"/>
      <c r="I63" s="587"/>
      <c r="J63" s="587"/>
      <c r="K63" s="587"/>
      <c r="L63" s="587"/>
      <c r="M63" s="715"/>
      <c r="N63" s="715"/>
      <c r="O63" s="717" t="s">
        <v>28</v>
      </c>
      <c r="P63" s="717"/>
      <c r="Q63" s="718"/>
      <c r="R63" s="718"/>
      <c r="S63" s="587" t="s">
        <v>29</v>
      </c>
      <c r="T63" s="587"/>
      <c r="U63" s="715"/>
      <c r="V63" s="715"/>
      <c r="W63" s="717" t="s">
        <v>75</v>
      </c>
      <c r="X63" s="717"/>
      <c r="Y63" s="718"/>
      <c r="Z63" s="718"/>
      <c r="AA63" s="717" t="s">
        <v>53</v>
      </c>
      <c r="AB63" s="717"/>
      <c r="AC63" s="718"/>
      <c r="AD63" s="718"/>
      <c r="AE63" s="587"/>
      <c r="AF63" s="587"/>
      <c r="AG63" s="587"/>
      <c r="AH63" s="587"/>
      <c r="AI63" s="587"/>
      <c r="AJ63" s="587"/>
      <c r="AK63" s="718"/>
      <c r="AL63" s="718"/>
    </row>
    <row r="64" spans="1:38" s="35" customFormat="1" ht="36.75" customHeight="1" thickBot="1">
      <c r="A64" s="583"/>
      <c r="B64" s="707"/>
      <c r="C64" s="587" t="s">
        <v>286</v>
      </c>
      <c r="D64" s="587"/>
      <c r="E64" s="715"/>
      <c r="F64" s="715"/>
      <c r="G64" s="587" t="s">
        <v>22</v>
      </c>
      <c r="H64" s="587"/>
      <c r="I64" s="715"/>
      <c r="J64" s="715"/>
      <c r="K64" s="587" t="s">
        <v>41</v>
      </c>
      <c r="L64" s="587"/>
      <c r="M64" s="715"/>
      <c r="N64" s="715"/>
      <c r="O64" s="717"/>
      <c r="P64" s="717"/>
      <c r="Q64" s="718"/>
      <c r="R64" s="718"/>
      <c r="S64" s="587"/>
      <c r="T64" s="587"/>
      <c r="U64" s="715"/>
      <c r="V64" s="715"/>
      <c r="W64" s="717"/>
      <c r="X64" s="717"/>
      <c r="Y64" s="718"/>
      <c r="Z64" s="718"/>
      <c r="AA64" s="717"/>
      <c r="AB64" s="717"/>
      <c r="AC64" s="718"/>
      <c r="AD64" s="718"/>
      <c r="AE64" s="717" t="s">
        <v>75</v>
      </c>
      <c r="AF64" s="717"/>
      <c r="AG64" s="718"/>
      <c r="AH64" s="718"/>
      <c r="AI64" s="717" t="s">
        <v>53</v>
      </c>
      <c r="AJ64" s="717"/>
      <c r="AK64" s="718"/>
      <c r="AL64" s="718"/>
    </row>
    <row r="65" spans="1:38" s="35" customFormat="1" ht="36.75" customHeight="1" thickBot="1">
      <c r="A65" s="708"/>
      <c r="B65" s="537"/>
      <c r="C65" s="172" t="s">
        <v>239</v>
      </c>
      <c r="D65" s="172" t="s">
        <v>235</v>
      </c>
      <c r="E65" s="172" t="s">
        <v>277</v>
      </c>
      <c r="F65" s="172" t="s">
        <v>278</v>
      </c>
      <c r="G65" s="172" t="s">
        <v>239</v>
      </c>
      <c r="H65" s="172" t="s">
        <v>235</v>
      </c>
      <c r="I65" s="172" t="s">
        <v>277</v>
      </c>
      <c r="J65" s="172" t="s">
        <v>278</v>
      </c>
      <c r="K65" s="172" t="s">
        <v>239</v>
      </c>
      <c r="L65" s="172" t="s">
        <v>235</v>
      </c>
      <c r="M65" s="172" t="s">
        <v>277</v>
      </c>
      <c r="N65" s="172" t="s">
        <v>278</v>
      </c>
      <c r="O65" s="172" t="s">
        <v>239</v>
      </c>
      <c r="P65" s="172" t="s">
        <v>235</v>
      </c>
      <c r="Q65" s="172" t="s">
        <v>277</v>
      </c>
      <c r="R65" s="172" t="s">
        <v>278</v>
      </c>
      <c r="S65" s="172" t="s">
        <v>239</v>
      </c>
      <c r="T65" s="172" t="s">
        <v>235</v>
      </c>
      <c r="U65" s="172" t="s">
        <v>277</v>
      </c>
      <c r="V65" s="172" t="s">
        <v>278</v>
      </c>
      <c r="W65" s="172" t="s">
        <v>239</v>
      </c>
      <c r="X65" s="172" t="s">
        <v>235</v>
      </c>
      <c r="Y65" s="172" t="s">
        <v>277</v>
      </c>
      <c r="Z65" s="172" t="s">
        <v>278</v>
      </c>
      <c r="AA65" s="172" t="s">
        <v>239</v>
      </c>
      <c r="AB65" s="172" t="s">
        <v>235</v>
      </c>
      <c r="AC65" s="172" t="s">
        <v>277</v>
      </c>
      <c r="AD65" s="172" t="s">
        <v>278</v>
      </c>
      <c r="AE65" s="172" t="s">
        <v>239</v>
      </c>
      <c r="AF65" s="172" t="s">
        <v>235</v>
      </c>
      <c r="AG65" s="172" t="s">
        <v>277</v>
      </c>
      <c r="AH65" s="172" t="s">
        <v>278</v>
      </c>
      <c r="AI65" s="172" t="s">
        <v>239</v>
      </c>
      <c r="AJ65" s="172" t="s">
        <v>235</v>
      </c>
      <c r="AK65" s="172" t="s">
        <v>277</v>
      </c>
      <c r="AL65" s="172" t="s">
        <v>278</v>
      </c>
    </row>
    <row r="66" spans="1:38" s="35" customFormat="1" ht="36.75" customHeight="1">
      <c r="A66" s="174" t="s">
        <v>208</v>
      </c>
      <c r="B66" s="175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8"/>
      <c r="P66" s="178"/>
      <c r="Q66" s="178"/>
      <c r="R66" s="178"/>
      <c r="S66" s="177"/>
      <c r="T66" s="177"/>
      <c r="U66" s="177"/>
      <c r="V66" s="177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9"/>
      <c r="AK66" s="108"/>
      <c r="AL66" s="108"/>
    </row>
    <row r="67" spans="1:38" s="35" customFormat="1" ht="36.75" customHeight="1" thickBot="1">
      <c r="A67" s="180" t="s">
        <v>118</v>
      </c>
      <c r="B67" s="181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6"/>
      <c r="AK67" s="127"/>
      <c r="AL67" s="127"/>
    </row>
    <row r="68" spans="1:38" s="35" customFormat="1" ht="36.75" customHeight="1" thickBot="1">
      <c r="A68" s="182" t="s">
        <v>113</v>
      </c>
      <c r="B68" s="183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0"/>
      <c r="AK68" s="67"/>
      <c r="AL68" s="67"/>
    </row>
    <row r="69" spans="1:38" s="35" customFormat="1" ht="36.75" customHeight="1" thickBot="1">
      <c r="A69" s="182" t="s">
        <v>168</v>
      </c>
      <c r="B69" s="183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200"/>
      <c r="AK69" s="67"/>
      <c r="AL69" s="67"/>
    </row>
    <row r="70" spans="1:38" s="35" customFormat="1" ht="36.75" customHeight="1" thickBot="1">
      <c r="A70" s="180" t="s">
        <v>123</v>
      </c>
      <c r="B70" s="183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200"/>
      <c r="AK70" s="67"/>
      <c r="AL70" s="67"/>
    </row>
    <row r="71" spans="1:38" s="35" customFormat="1" ht="36.75" customHeight="1" thickBot="1">
      <c r="A71" s="182" t="s">
        <v>172</v>
      </c>
      <c r="B71" s="183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200"/>
      <c r="AK71" s="67"/>
      <c r="AL71" s="67"/>
    </row>
    <row r="72" spans="1:38" s="35" customFormat="1" ht="36.75" customHeight="1" thickBot="1">
      <c r="A72" s="182" t="s">
        <v>246</v>
      </c>
      <c r="B72" s="18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200"/>
      <c r="AK72" s="67"/>
      <c r="AL72" s="67"/>
    </row>
    <row r="73" spans="1:38" s="35" customFormat="1" ht="36.75" customHeight="1" thickBot="1">
      <c r="A73" s="182" t="s">
        <v>200</v>
      </c>
      <c r="B73" s="183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0"/>
      <c r="AK73" s="67"/>
      <c r="AL73" s="67"/>
    </row>
    <row r="74" spans="1:38" s="35" customFormat="1" ht="49.5" customHeight="1" thickBot="1">
      <c r="A74" s="184" t="s">
        <v>189</v>
      </c>
      <c r="B74" s="183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200"/>
      <c r="AK74" s="67"/>
      <c r="AL74" s="67"/>
    </row>
    <row r="75" spans="1:38" s="35" customFormat="1" ht="36.75" customHeight="1" thickBot="1">
      <c r="A75" s="185" t="s">
        <v>142</v>
      </c>
      <c r="B75" s="183"/>
      <c r="C75" s="201">
        <v>111219</v>
      </c>
      <c r="D75" s="201">
        <v>111219</v>
      </c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200"/>
      <c r="AK75" s="67"/>
      <c r="AL75" s="67"/>
    </row>
    <row r="76" spans="1:38" s="35" customFormat="1" ht="49.5" customHeight="1" thickBot="1">
      <c r="A76" s="182" t="s">
        <v>203</v>
      </c>
      <c r="B76" s="183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200"/>
      <c r="AK76" s="67"/>
      <c r="AL76" s="67"/>
    </row>
    <row r="77" spans="1:38" s="35" customFormat="1" ht="36.75" customHeight="1" thickBot="1">
      <c r="A77" s="182" t="s">
        <v>146</v>
      </c>
      <c r="B77" s="183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0"/>
      <c r="AK77" s="67"/>
      <c r="AL77" s="67"/>
    </row>
    <row r="78" spans="1:38" s="35" customFormat="1" ht="36.75" customHeight="1" thickBot="1">
      <c r="A78" s="180" t="s">
        <v>171</v>
      </c>
      <c r="B78" s="183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200"/>
      <c r="AK78" s="67"/>
      <c r="AL78" s="67"/>
    </row>
    <row r="79" spans="1:38" s="35" customFormat="1" ht="36.75" customHeight="1" thickBot="1">
      <c r="A79" s="180" t="s">
        <v>169</v>
      </c>
      <c r="B79" s="183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200"/>
      <c r="AK79" s="67"/>
      <c r="AL79" s="67"/>
    </row>
    <row r="80" spans="1:38" s="35" customFormat="1" ht="36.75" customHeight="1" thickBot="1">
      <c r="A80" s="180" t="s">
        <v>170</v>
      </c>
      <c r="B80" s="183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200"/>
      <c r="AK80" s="67"/>
      <c r="AL80" s="67"/>
    </row>
    <row r="81" spans="1:38" s="35" customFormat="1" ht="36.75" customHeight="1" thickBot="1">
      <c r="A81" s="182" t="s">
        <v>122</v>
      </c>
      <c r="B81" s="183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200"/>
      <c r="AK81" s="67"/>
      <c r="AL81" s="67"/>
    </row>
    <row r="82" spans="1:38" s="35" customFormat="1" ht="36.75" customHeight="1" thickBot="1">
      <c r="A82" s="208" t="s">
        <v>254</v>
      </c>
      <c r="B82" s="183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200"/>
      <c r="AK82" s="67"/>
      <c r="AL82" s="67"/>
    </row>
    <row r="83" spans="1:38" s="35" customFormat="1" ht="36.75" customHeight="1" thickBot="1">
      <c r="A83" s="208" t="s">
        <v>255</v>
      </c>
      <c r="B83" s="183"/>
      <c r="C83" s="198"/>
      <c r="D83" s="198">
        <v>37</v>
      </c>
      <c r="E83" s="198"/>
      <c r="F83" s="198"/>
      <c r="G83" s="198"/>
      <c r="H83" s="198"/>
      <c r="I83" s="198">
        <v>38</v>
      </c>
      <c r="J83" s="198"/>
      <c r="K83" s="198"/>
      <c r="L83" s="198"/>
      <c r="M83" s="198"/>
      <c r="N83" s="198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200"/>
      <c r="AK83" s="67"/>
      <c r="AL83" s="67"/>
    </row>
    <row r="84" spans="1:38" s="35" customFormat="1" ht="36.75" customHeight="1" thickBot="1">
      <c r="A84" s="208" t="s">
        <v>256</v>
      </c>
      <c r="B84" s="183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200"/>
      <c r="AK84" s="67"/>
      <c r="AL84" s="67"/>
    </row>
    <row r="85" spans="1:38" s="35" customFormat="1" ht="36.75" customHeight="1" thickBot="1">
      <c r="A85" s="208" t="s">
        <v>257</v>
      </c>
      <c r="B85" s="183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200"/>
      <c r="AK85" s="67"/>
      <c r="AL85" s="67"/>
    </row>
    <row r="86" spans="1:38" s="35" customFormat="1" ht="36.75" customHeight="1" thickBot="1">
      <c r="A86" s="208" t="s">
        <v>258</v>
      </c>
      <c r="B86" s="183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200"/>
      <c r="AK86" s="67"/>
      <c r="AL86" s="67"/>
    </row>
    <row r="87" spans="1:38" s="35" customFormat="1" ht="36.75" customHeight="1" thickBot="1">
      <c r="A87" s="208" t="s">
        <v>259</v>
      </c>
      <c r="B87" s="183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200"/>
      <c r="AK87" s="67"/>
      <c r="AL87" s="67"/>
    </row>
    <row r="88" spans="1:38" s="35" customFormat="1" ht="36.75" customHeight="1" thickBot="1">
      <c r="A88" s="208" t="s">
        <v>260</v>
      </c>
      <c r="B88" s="183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200"/>
      <c r="AK88" s="67"/>
      <c r="AL88" s="67"/>
    </row>
    <row r="89" spans="1:38" s="35" customFormat="1" ht="49.5" customHeight="1" thickBot="1">
      <c r="A89" s="182" t="s">
        <v>261</v>
      </c>
      <c r="B89" s="183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200"/>
      <c r="AK89" s="67"/>
      <c r="AL89" s="67"/>
    </row>
    <row r="90" spans="1:38" s="35" customFormat="1" ht="36.75" customHeight="1" thickBot="1">
      <c r="A90" s="208" t="s">
        <v>262</v>
      </c>
      <c r="B90" s="183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200"/>
      <c r="AK90" s="67"/>
      <c r="AL90" s="67"/>
    </row>
    <row r="91" spans="1:38" s="35" customFormat="1" ht="36.75" customHeight="1" thickBot="1">
      <c r="A91" s="209" t="s">
        <v>263</v>
      </c>
      <c r="B91" s="183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200"/>
      <c r="AK91" s="67"/>
      <c r="AL91" s="67"/>
    </row>
    <row r="92" spans="1:38" s="35" customFormat="1" ht="36.75" customHeight="1" thickBot="1">
      <c r="A92" s="209" t="s">
        <v>275</v>
      </c>
      <c r="B92" s="183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200"/>
      <c r="AK92" s="67"/>
      <c r="AL92" s="67"/>
    </row>
    <row r="93" spans="1:38" s="35" customFormat="1" ht="36.75" customHeight="1" thickBot="1">
      <c r="A93" s="208" t="s">
        <v>264</v>
      </c>
      <c r="B93" s="183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200"/>
      <c r="AK93" s="67"/>
      <c r="AL93" s="67"/>
    </row>
    <row r="94" spans="1:38" s="35" customFormat="1" ht="36.75" customHeight="1" thickBot="1">
      <c r="A94" s="186" t="s">
        <v>225</v>
      </c>
      <c r="B94" s="183"/>
      <c r="C94" s="157">
        <f>SUM(C67:C93)</f>
        <v>111219</v>
      </c>
      <c r="D94" s="157">
        <f>SUM(D67:D93)</f>
        <v>111256</v>
      </c>
      <c r="E94" s="157"/>
      <c r="F94" s="157"/>
      <c r="G94" s="157"/>
      <c r="H94" s="157"/>
      <c r="I94" s="157">
        <f>SUM(I67:I93)</f>
        <v>38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67"/>
    </row>
    <row r="95" spans="1:38" s="35" customFormat="1" ht="36.75" customHeight="1">
      <c r="A95" s="187" t="s">
        <v>209</v>
      </c>
      <c r="B95" s="173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3"/>
      <c r="AK95" s="108"/>
      <c r="AL95" s="108"/>
    </row>
    <row r="96" spans="1:38" s="35" customFormat="1" ht="36.75" customHeight="1" thickBot="1">
      <c r="A96" s="188" t="s">
        <v>80</v>
      </c>
      <c r="B96" s="17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  <c r="P96" s="194"/>
      <c r="Q96" s="194"/>
      <c r="R96" s="194"/>
      <c r="S96" s="194"/>
      <c r="T96" s="194"/>
      <c r="U96" s="194"/>
      <c r="V96" s="194"/>
      <c r="W96" s="194">
        <v>195061</v>
      </c>
      <c r="X96" s="194">
        <v>177008</v>
      </c>
      <c r="Y96" s="194">
        <v>182841</v>
      </c>
      <c r="Z96" s="348">
        <f>Y96/X96*100</f>
        <v>103.29533128446171</v>
      </c>
      <c r="AA96" s="194">
        <v>110354</v>
      </c>
      <c r="AB96" s="194">
        <v>72719</v>
      </c>
      <c r="AC96" s="194">
        <v>72327</v>
      </c>
      <c r="AD96" s="348">
        <f>AC96/AB96*100</f>
        <v>99.46093868177506</v>
      </c>
      <c r="AE96" s="194"/>
      <c r="AF96" s="194"/>
      <c r="AG96" s="194"/>
      <c r="AH96" s="194"/>
      <c r="AI96" s="194"/>
      <c r="AJ96" s="204"/>
      <c r="AK96" s="335"/>
      <c r="AL96" s="335"/>
    </row>
    <row r="97" spans="1:38" s="35" customFormat="1" ht="36.75" customHeight="1" thickBot="1">
      <c r="A97" s="182" t="s">
        <v>206</v>
      </c>
      <c r="B97" s="183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205"/>
      <c r="AK97" s="315"/>
      <c r="AL97" s="315"/>
    </row>
    <row r="98" spans="1:38" s="35" customFormat="1" ht="49.5" customHeight="1" thickBot="1">
      <c r="A98" s="182" t="s">
        <v>3</v>
      </c>
      <c r="B98" s="183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205"/>
      <c r="AK98" s="315"/>
      <c r="AL98" s="315"/>
    </row>
    <row r="99" spans="1:38" s="35" customFormat="1" ht="36.75" customHeight="1" thickBot="1">
      <c r="A99" s="180" t="s">
        <v>265</v>
      </c>
      <c r="B99" s="183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205"/>
      <c r="AK99" s="315"/>
      <c r="AL99" s="315"/>
    </row>
    <row r="100" spans="1:38" s="35" customFormat="1" ht="49.5" customHeight="1" thickBot="1">
      <c r="A100" s="182" t="s">
        <v>266</v>
      </c>
      <c r="B100" s="183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205"/>
      <c r="AK100" s="315"/>
      <c r="AL100" s="315"/>
    </row>
    <row r="101" spans="1:38" s="35" customFormat="1" ht="36.75" customHeight="1" thickBot="1">
      <c r="A101" s="182" t="s">
        <v>201</v>
      </c>
      <c r="B101" s="183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205"/>
      <c r="AK101" s="315"/>
      <c r="AL101" s="315"/>
    </row>
    <row r="102" spans="1:38" s="35" customFormat="1" ht="36.75" customHeight="1" thickBot="1">
      <c r="A102" s="182" t="s">
        <v>174</v>
      </c>
      <c r="B102" s="183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205"/>
      <c r="AK102" s="315"/>
      <c r="AL102" s="315"/>
    </row>
    <row r="103" spans="1:38" s="35" customFormat="1" ht="60" customHeight="1" thickBot="1">
      <c r="A103" s="182" t="s">
        <v>152</v>
      </c>
      <c r="B103" s="183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205"/>
      <c r="AK103" s="315"/>
      <c r="AL103" s="315"/>
    </row>
    <row r="104" spans="1:38" s="35" customFormat="1" ht="49.5" customHeight="1" thickBot="1">
      <c r="A104" s="182" t="s">
        <v>173</v>
      </c>
      <c r="B104" s="183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99"/>
      <c r="P104" s="199"/>
      <c r="Q104" s="199"/>
      <c r="R104" s="199"/>
      <c r="S104" s="199">
        <v>172647</v>
      </c>
      <c r="T104" s="199">
        <v>274448</v>
      </c>
      <c r="U104" s="199">
        <v>261000</v>
      </c>
      <c r="V104" s="347">
        <f>U104/T104*100</f>
        <v>95.09998251034804</v>
      </c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205"/>
      <c r="AK104" s="315"/>
      <c r="AL104" s="315"/>
    </row>
    <row r="105" spans="1:38" s="35" customFormat="1" ht="36.75" customHeight="1" thickBot="1">
      <c r="A105" s="189" t="s">
        <v>4</v>
      </c>
      <c r="B105" s="183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205"/>
      <c r="AK105" s="315"/>
      <c r="AL105" s="315"/>
    </row>
    <row r="106" spans="1:38" s="35" customFormat="1" ht="36.75" customHeight="1" thickBot="1">
      <c r="A106" s="182" t="s">
        <v>167</v>
      </c>
      <c r="B106" s="183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205"/>
      <c r="AK106" s="315"/>
      <c r="AL106" s="315"/>
    </row>
    <row r="107" spans="1:38" s="35" customFormat="1" ht="60" customHeight="1" thickBot="1">
      <c r="A107" s="180" t="s">
        <v>236</v>
      </c>
      <c r="B107" s="183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205"/>
      <c r="AK107" s="315"/>
      <c r="AL107" s="315"/>
    </row>
    <row r="108" spans="1:38" s="35" customFormat="1" ht="36.75" customHeight="1" thickBot="1">
      <c r="A108" s="180" t="s">
        <v>202</v>
      </c>
      <c r="B108" s="183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205"/>
      <c r="AK108" s="315"/>
      <c r="AL108" s="315"/>
    </row>
    <row r="109" spans="1:38" s="35" customFormat="1" ht="36.75" customHeight="1" thickBot="1">
      <c r="A109" s="180" t="s">
        <v>237</v>
      </c>
      <c r="B109" s="183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05"/>
      <c r="AK109" s="315"/>
      <c r="AL109" s="315"/>
    </row>
    <row r="110" spans="1:38" s="35" customFormat="1" ht="36.75" customHeight="1" thickBot="1">
      <c r="A110" s="180" t="s">
        <v>205</v>
      </c>
      <c r="B110" s="183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205"/>
      <c r="AK110" s="315"/>
      <c r="AL110" s="315"/>
    </row>
    <row r="111" spans="1:38" s="35" customFormat="1" ht="36.75" customHeight="1" thickBot="1">
      <c r="A111" s="180" t="s">
        <v>231</v>
      </c>
      <c r="B111" s="183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205"/>
      <c r="AK111" s="315"/>
      <c r="AL111" s="315"/>
    </row>
    <row r="112" spans="1:38" s="35" customFormat="1" ht="36.75" customHeight="1" thickBot="1">
      <c r="A112" s="180" t="s">
        <v>204</v>
      </c>
      <c r="B112" s="183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205"/>
      <c r="AK112" s="315"/>
      <c r="AL112" s="315"/>
    </row>
    <row r="113" spans="1:38" s="35" customFormat="1" ht="36.75" customHeight="1" thickBot="1">
      <c r="A113" s="180" t="s">
        <v>175</v>
      </c>
      <c r="B113" s="183"/>
      <c r="C113" s="198"/>
      <c r="D113" s="198"/>
      <c r="E113" s="198"/>
      <c r="F113" s="198"/>
      <c r="G113" s="198">
        <v>500</v>
      </c>
      <c r="H113" s="198">
        <v>500</v>
      </c>
      <c r="I113" s="198">
        <v>484</v>
      </c>
      <c r="J113" s="339">
        <f>I113/H113*100</f>
        <v>96.8</v>
      </c>
      <c r="K113" s="198"/>
      <c r="L113" s="198"/>
      <c r="M113" s="198"/>
      <c r="N113" s="198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5"/>
      <c r="AK113" s="315"/>
      <c r="AL113" s="315"/>
    </row>
    <row r="114" spans="1:38" s="35" customFormat="1" ht="36.75" customHeight="1">
      <c r="A114" s="316"/>
      <c r="B114" s="320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  <c r="AJ114" s="318"/>
      <c r="AK114" s="318"/>
      <c r="AL114" s="318"/>
    </row>
    <row r="115" spans="1:38" s="35" customFormat="1" ht="36.75" customHeight="1">
      <c r="A115" s="316"/>
      <c r="B115" s="320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</row>
    <row r="116" spans="1:38" s="35" customFormat="1" ht="36.75" customHeight="1">
      <c r="A116" s="316"/>
      <c r="B116" s="320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</row>
    <row r="117" spans="1:38" s="35" customFormat="1" ht="30" customHeight="1">
      <c r="A117" s="719" t="s">
        <v>229</v>
      </c>
      <c r="B117" s="720"/>
      <c r="C117" s="720"/>
      <c r="D117" s="720"/>
      <c r="E117" s="720"/>
      <c r="F117" s="720"/>
      <c r="G117" s="720"/>
      <c r="H117" s="720"/>
      <c r="I117" s="720"/>
      <c r="J117" s="720"/>
      <c r="K117" s="720"/>
      <c r="L117" s="720"/>
      <c r="M117" s="720"/>
      <c r="N117" s="720"/>
      <c r="O117" s="720"/>
      <c r="P117" s="720"/>
      <c r="Q117" s="720"/>
      <c r="R117" s="720"/>
      <c r="S117" s="720"/>
      <c r="T117" s="720"/>
      <c r="U117" s="720"/>
      <c r="V117" s="720"/>
      <c r="W117" s="720"/>
      <c r="X117" s="720"/>
      <c r="Y117" s="720"/>
      <c r="Z117" s="720"/>
      <c r="AA117" s="720"/>
      <c r="AB117" s="720"/>
      <c r="AC117" s="720"/>
      <c r="AD117" s="720"/>
      <c r="AE117" s="720"/>
      <c r="AF117" s="720"/>
      <c r="AG117" s="720"/>
      <c r="AH117" s="720"/>
      <c r="AI117" s="720"/>
      <c r="AJ117" s="720"/>
      <c r="AK117" s="720"/>
      <c r="AL117" s="720"/>
    </row>
    <row r="118" spans="1:38" s="35" customFormat="1" ht="30" customHeight="1" thickBot="1">
      <c r="A118" s="560" t="s">
        <v>79</v>
      </c>
      <c r="B118" s="560"/>
      <c r="C118" s="560"/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  <c r="N118" s="560"/>
      <c r="O118" s="560"/>
      <c r="P118" s="560"/>
      <c r="Q118" s="560"/>
      <c r="R118" s="560"/>
      <c r="S118" s="560"/>
      <c r="T118" s="560"/>
      <c r="U118" s="560"/>
      <c r="V118" s="560"/>
      <c r="W118" s="560"/>
      <c r="X118" s="560"/>
      <c r="Y118" s="560"/>
      <c r="Z118" s="560"/>
      <c r="AA118" s="560"/>
      <c r="AB118" s="560"/>
      <c r="AC118" s="560"/>
      <c r="AD118" s="560"/>
      <c r="AE118" s="560"/>
      <c r="AF118" s="560"/>
      <c r="AG118" s="560"/>
      <c r="AH118" s="560"/>
      <c r="AI118" s="560"/>
      <c r="AJ118" s="560"/>
      <c r="AK118" s="560"/>
      <c r="AL118" s="560"/>
    </row>
    <row r="119" spans="1:38" s="35" customFormat="1" ht="30" customHeight="1" thickBot="1">
      <c r="A119" s="579" t="s">
        <v>1</v>
      </c>
      <c r="B119" s="706"/>
      <c r="C119" s="579" t="s">
        <v>36</v>
      </c>
      <c r="D119" s="580"/>
      <c r="E119" s="532"/>
      <c r="F119" s="533"/>
      <c r="G119" s="594" t="s">
        <v>117</v>
      </c>
      <c r="H119" s="595"/>
      <c r="I119" s="595"/>
      <c r="J119" s="595"/>
      <c r="K119" s="595"/>
      <c r="L119" s="595"/>
      <c r="M119" s="595"/>
      <c r="N119" s="595"/>
      <c r="O119" s="595"/>
      <c r="P119" s="595"/>
      <c r="Q119" s="595"/>
      <c r="R119" s="595"/>
      <c r="S119" s="595"/>
      <c r="T119" s="595"/>
      <c r="U119" s="595"/>
      <c r="V119" s="595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95"/>
      <c r="AH119" s="595"/>
      <c r="AI119" s="595"/>
      <c r="AJ119" s="595"/>
      <c r="AK119" s="595"/>
      <c r="AL119" s="709"/>
    </row>
    <row r="120" spans="1:38" s="35" customFormat="1" ht="30" customHeight="1" thickBot="1">
      <c r="A120" s="583"/>
      <c r="B120" s="707"/>
      <c r="C120" s="583"/>
      <c r="D120" s="584"/>
      <c r="E120" s="538"/>
      <c r="F120" s="539"/>
      <c r="G120" s="594" t="s">
        <v>284</v>
      </c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15"/>
      <c r="AD120" s="516"/>
      <c r="AE120" s="712" t="s">
        <v>285</v>
      </c>
      <c r="AF120" s="713"/>
      <c r="AG120" s="713"/>
      <c r="AH120" s="713"/>
      <c r="AI120" s="713"/>
      <c r="AJ120" s="713"/>
      <c r="AK120" s="713"/>
      <c r="AL120" s="714"/>
    </row>
    <row r="121" spans="1:38" s="35" customFormat="1" ht="19.5" customHeight="1" thickBot="1">
      <c r="A121" s="583"/>
      <c r="B121" s="707"/>
      <c r="C121" s="583"/>
      <c r="D121" s="584"/>
      <c r="E121" s="538"/>
      <c r="F121" s="539"/>
      <c r="G121" s="579" t="s">
        <v>2</v>
      </c>
      <c r="H121" s="580"/>
      <c r="I121" s="532"/>
      <c r="J121" s="533"/>
      <c r="K121" s="579" t="s">
        <v>58</v>
      </c>
      <c r="L121" s="580"/>
      <c r="M121" s="532"/>
      <c r="N121" s="533"/>
      <c r="O121" s="579" t="s">
        <v>64</v>
      </c>
      <c r="P121" s="580"/>
      <c r="Q121" s="532"/>
      <c r="R121" s="533"/>
      <c r="S121" s="579" t="s">
        <v>37</v>
      </c>
      <c r="T121" s="580"/>
      <c r="U121" s="580"/>
      <c r="V121" s="580"/>
      <c r="W121" s="580"/>
      <c r="X121" s="580"/>
      <c r="Y121" s="580"/>
      <c r="Z121" s="580"/>
      <c r="AA121" s="580"/>
      <c r="AB121" s="580"/>
      <c r="AC121" s="532"/>
      <c r="AD121" s="533"/>
      <c r="AE121" s="579" t="s">
        <v>23</v>
      </c>
      <c r="AF121" s="580"/>
      <c r="AG121" s="532"/>
      <c r="AH121" s="533"/>
      <c r="AI121" s="579" t="s">
        <v>65</v>
      </c>
      <c r="AJ121" s="580"/>
      <c r="AK121" s="532"/>
      <c r="AL121" s="533"/>
    </row>
    <row r="122" spans="1:38" s="35" customFormat="1" ht="39.75" customHeight="1" thickBot="1">
      <c r="A122" s="583"/>
      <c r="B122" s="707"/>
      <c r="C122" s="710"/>
      <c r="D122" s="711"/>
      <c r="E122" s="536"/>
      <c r="F122" s="537"/>
      <c r="G122" s="710"/>
      <c r="H122" s="711"/>
      <c r="I122" s="536"/>
      <c r="J122" s="537"/>
      <c r="K122" s="710"/>
      <c r="L122" s="711"/>
      <c r="M122" s="536"/>
      <c r="N122" s="537"/>
      <c r="O122" s="710"/>
      <c r="P122" s="711"/>
      <c r="Q122" s="536"/>
      <c r="R122" s="537"/>
      <c r="S122" s="594" t="s">
        <v>38</v>
      </c>
      <c r="T122" s="595"/>
      <c r="U122" s="515"/>
      <c r="V122" s="516"/>
      <c r="W122" s="594" t="s">
        <v>25</v>
      </c>
      <c r="X122" s="595"/>
      <c r="Y122" s="515"/>
      <c r="Z122" s="516"/>
      <c r="AA122" s="594" t="s">
        <v>26</v>
      </c>
      <c r="AB122" s="595"/>
      <c r="AC122" s="515"/>
      <c r="AD122" s="516"/>
      <c r="AE122" s="710"/>
      <c r="AF122" s="711"/>
      <c r="AG122" s="536"/>
      <c r="AH122" s="537"/>
      <c r="AI122" s="710"/>
      <c r="AJ122" s="711"/>
      <c r="AK122" s="536"/>
      <c r="AL122" s="537"/>
    </row>
    <row r="123" spans="1:38" s="35" customFormat="1" ht="36" customHeight="1" thickBot="1">
      <c r="A123" s="708"/>
      <c r="B123" s="537"/>
      <c r="C123" s="172" t="s">
        <v>239</v>
      </c>
      <c r="D123" s="172" t="s">
        <v>235</v>
      </c>
      <c r="E123" s="172" t="s">
        <v>277</v>
      </c>
      <c r="F123" s="172" t="s">
        <v>278</v>
      </c>
      <c r="G123" s="172" t="s">
        <v>239</v>
      </c>
      <c r="H123" s="172" t="s">
        <v>235</v>
      </c>
      <c r="I123" s="172" t="s">
        <v>277</v>
      </c>
      <c r="J123" s="172" t="s">
        <v>278</v>
      </c>
      <c r="K123" s="172" t="s">
        <v>239</v>
      </c>
      <c r="L123" s="172" t="s">
        <v>235</v>
      </c>
      <c r="M123" s="172" t="s">
        <v>277</v>
      </c>
      <c r="N123" s="172" t="s">
        <v>278</v>
      </c>
      <c r="O123" s="172" t="s">
        <v>239</v>
      </c>
      <c r="P123" s="172" t="s">
        <v>235</v>
      </c>
      <c r="Q123" s="172" t="s">
        <v>277</v>
      </c>
      <c r="R123" s="172" t="s">
        <v>278</v>
      </c>
      <c r="S123" s="172" t="s">
        <v>239</v>
      </c>
      <c r="T123" s="172" t="s">
        <v>235</v>
      </c>
      <c r="U123" s="172" t="s">
        <v>277</v>
      </c>
      <c r="V123" s="172" t="s">
        <v>278</v>
      </c>
      <c r="W123" s="172" t="s">
        <v>239</v>
      </c>
      <c r="X123" s="172" t="s">
        <v>235</v>
      </c>
      <c r="Y123" s="172" t="s">
        <v>277</v>
      </c>
      <c r="Z123" s="172" t="s">
        <v>278</v>
      </c>
      <c r="AA123" s="172" t="s">
        <v>239</v>
      </c>
      <c r="AB123" s="172" t="s">
        <v>235</v>
      </c>
      <c r="AC123" s="172" t="s">
        <v>277</v>
      </c>
      <c r="AD123" s="172" t="s">
        <v>278</v>
      </c>
      <c r="AE123" s="172" t="s">
        <v>239</v>
      </c>
      <c r="AF123" s="172" t="s">
        <v>235</v>
      </c>
      <c r="AG123" s="172" t="s">
        <v>277</v>
      </c>
      <c r="AH123" s="172" t="s">
        <v>278</v>
      </c>
      <c r="AI123" s="172" t="s">
        <v>239</v>
      </c>
      <c r="AJ123" s="172" t="s">
        <v>235</v>
      </c>
      <c r="AK123" s="172" t="s">
        <v>277</v>
      </c>
      <c r="AL123" s="172" t="s">
        <v>278</v>
      </c>
    </row>
    <row r="124" spans="1:38" s="35" customFormat="1" ht="33" customHeight="1" thickBot="1">
      <c r="A124" s="180" t="s">
        <v>247</v>
      </c>
      <c r="B124" s="183"/>
      <c r="C124" s="210">
        <f aca="true" t="shared" si="4" ref="C124:C156">G124+K124+O124+S124+W124+AA124+AE124+AI124+C166+G166+K166+O166+S166+W166+AA166+AE166+AI166</f>
        <v>8000</v>
      </c>
      <c r="D124" s="210">
        <f aca="true" t="shared" si="5" ref="D124:D156">H124+L124+P124+T124+X124+AB124+AF124+AJ124+D166+H166+L166+P166+T166+X166+AB166+AF166+AJ166</f>
        <v>8000</v>
      </c>
      <c r="E124" s="210">
        <f aca="true" t="shared" si="6" ref="E124:E156">I124+M124+Q124+U124+Y124+AC124+AG124+AK124+E166+I166+M166+Q166+U166+Y166+AC166+AG166+AK166</f>
        <v>8000</v>
      </c>
      <c r="F124" s="349">
        <f>E124/D124*100</f>
        <v>100</v>
      </c>
      <c r="G124" s="211"/>
      <c r="H124" s="211"/>
      <c r="I124" s="211"/>
      <c r="J124" s="211"/>
      <c r="K124" s="211"/>
      <c r="L124" s="211"/>
      <c r="M124" s="211"/>
      <c r="N124" s="211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1"/>
      <c r="AB124" s="211"/>
      <c r="AC124" s="211"/>
      <c r="AD124" s="211"/>
      <c r="AE124" s="212">
        <v>8000</v>
      </c>
      <c r="AF124" s="212">
        <v>8000</v>
      </c>
      <c r="AG124" s="212">
        <v>8000</v>
      </c>
      <c r="AH124" s="349">
        <f>AG124/AF124*100</f>
        <v>100</v>
      </c>
      <c r="AI124" s="212"/>
      <c r="AJ124" s="212"/>
      <c r="AK124" s="212"/>
      <c r="AL124" s="212"/>
    </row>
    <row r="125" spans="1:38" s="35" customFormat="1" ht="43.5" customHeight="1" thickBot="1">
      <c r="A125" s="180" t="s">
        <v>244</v>
      </c>
      <c r="B125" s="183"/>
      <c r="C125" s="210">
        <f t="shared" si="4"/>
        <v>5715</v>
      </c>
      <c r="D125" s="210">
        <f t="shared" si="5"/>
        <v>5715</v>
      </c>
      <c r="E125" s="210">
        <f t="shared" si="6"/>
        <v>2858</v>
      </c>
      <c r="F125" s="349">
        <f aca="true" t="shared" si="7" ref="F125:F156">E125/D125*100</f>
        <v>50.0087489063867</v>
      </c>
      <c r="G125" s="212"/>
      <c r="H125" s="212"/>
      <c r="I125" s="212"/>
      <c r="J125" s="212"/>
      <c r="K125" s="212"/>
      <c r="L125" s="212"/>
      <c r="M125" s="212"/>
      <c r="N125" s="212"/>
      <c r="O125" s="212">
        <v>5715</v>
      </c>
      <c r="P125" s="212">
        <v>5715</v>
      </c>
      <c r="Q125" s="212">
        <v>2858</v>
      </c>
      <c r="R125" s="349">
        <f>Q125/P125*100</f>
        <v>50.0087489063867</v>
      </c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</row>
    <row r="126" spans="1:38" s="35" customFormat="1" ht="36.75" customHeight="1" thickBot="1">
      <c r="A126" s="180" t="s">
        <v>248</v>
      </c>
      <c r="B126" s="183"/>
      <c r="C126" s="210">
        <f t="shared" si="4"/>
        <v>10000</v>
      </c>
      <c r="D126" s="210">
        <f t="shared" si="5"/>
        <v>10000</v>
      </c>
      <c r="E126" s="210"/>
      <c r="F126" s="349"/>
      <c r="G126" s="212"/>
      <c r="H126" s="212"/>
      <c r="I126" s="212"/>
      <c r="J126" s="212"/>
      <c r="K126" s="212"/>
      <c r="L126" s="212"/>
      <c r="M126" s="212"/>
      <c r="N126" s="212"/>
      <c r="O126" s="212">
        <v>10000</v>
      </c>
      <c r="P126" s="212">
        <v>10000</v>
      </c>
      <c r="Q126" s="212"/>
      <c r="R126" s="349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</row>
    <row r="127" spans="1:38" s="35" customFormat="1" ht="33" customHeight="1" thickBot="1">
      <c r="A127" s="182" t="s">
        <v>5</v>
      </c>
      <c r="B127" s="183"/>
      <c r="C127" s="210">
        <f t="shared" si="4"/>
        <v>3000</v>
      </c>
      <c r="D127" s="210">
        <f t="shared" si="5"/>
        <v>3000</v>
      </c>
      <c r="E127" s="210"/>
      <c r="F127" s="349"/>
      <c r="G127" s="211"/>
      <c r="H127" s="211"/>
      <c r="I127" s="211"/>
      <c r="J127" s="211"/>
      <c r="K127" s="211"/>
      <c r="L127" s="211"/>
      <c r="M127" s="211"/>
      <c r="N127" s="211"/>
      <c r="O127" s="212"/>
      <c r="P127" s="212"/>
      <c r="Q127" s="212"/>
      <c r="R127" s="349"/>
      <c r="S127" s="212">
        <v>3000</v>
      </c>
      <c r="T127" s="212">
        <v>3000</v>
      </c>
      <c r="U127" s="212"/>
      <c r="V127" s="212"/>
      <c r="W127" s="212"/>
      <c r="X127" s="212"/>
      <c r="Y127" s="212"/>
      <c r="Z127" s="212"/>
      <c r="AA127" s="211"/>
      <c r="AB127" s="211"/>
      <c r="AC127" s="211"/>
      <c r="AD127" s="211"/>
      <c r="AE127" s="211"/>
      <c r="AF127" s="211"/>
      <c r="AG127" s="211"/>
      <c r="AH127" s="211"/>
      <c r="AI127" s="212"/>
      <c r="AJ127" s="212"/>
      <c r="AK127" s="212"/>
      <c r="AL127" s="212"/>
    </row>
    <row r="128" spans="1:38" s="35" customFormat="1" ht="33" customHeight="1" thickBot="1">
      <c r="A128" s="182" t="s">
        <v>52</v>
      </c>
      <c r="B128" s="183"/>
      <c r="C128" s="210">
        <f t="shared" si="4"/>
        <v>18602</v>
      </c>
      <c r="D128" s="210">
        <f t="shared" si="5"/>
        <v>18602</v>
      </c>
      <c r="E128" s="210">
        <f t="shared" si="6"/>
        <v>9932</v>
      </c>
      <c r="F128" s="349">
        <f t="shared" si="7"/>
        <v>53.392108375443506</v>
      </c>
      <c r="G128" s="212"/>
      <c r="H128" s="212"/>
      <c r="I128" s="212"/>
      <c r="J128" s="212"/>
      <c r="K128" s="212"/>
      <c r="L128" s="212"/>
      <c r="M128" s="212"/>
      <c r="N128" s="212"/>
      <c r="O128" s="212">
        <v>18602</v>
      </c>
      <c r="P128" s="212">
        <v>18602</v>
      </c>
      <c r="Q128" s="212">
        <v>9932</v>
      </c>
      <c r="R128" s="349">
        <f aca="true" t="shared" si="8" ref="R128:R156">Q128/P128*100</f>
        <v>53.392108375443506</v>
      </c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</row>
    <row r="129" spans="1:38" s="35" customFormat="1" ht="33" customHeight="1" thickBot="1">
      <c r="A129" s="182" t="s">
        <v>147</v>
      </c>
      <c r="B129" s="183"/>
      <c r="C129" s="210">
        <f t="shared" si="4"/>
        <v>209</v>
      </c>
      <c r="D129" s="210">
        <f t="shared" si="5"/>
        <v>209</v>
      </c>
      <c r="E129" s="210">
        <f t="shared" si="6"/>
        <v>200</v>
      </c>
      <c r="F129" s="349">
        <f t="shared" si="7"/>
        <v>95.69377990430623</v>
      </c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349"/>
      <c r="S129" s="212">
        <v>209</v>
      </c>
      <c r="T129" s="212">
        <v>209</v>
      </c>
      <c r="U129" s="212">
        <v>200</v>
      </c>
      <c r="V129" s="349">
        <f>U129/T129*100</f>
        <v>95.69377990430623</v>
      </c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</row>
    <row r="130" spans="1:38" s="35" customFormat="1" ht="33" customHeight="1" thickBot="1">
      <c r="A130" s="182" t="s">
        <v>245</v>
      </c>
      <c r="B130" s="183"/>
      <c r="C130" s="210">
        <f t="shared" si="4"/>
        <v>250</v>
      </c>
      <c r="D130" s="210">
        <f t="shared" si="5"/>
        <v>724</v>
      </c>
      <c r="E130" s="210"/>
      <c r="F130" s="349"/>
      <c r="G130" s="212"/>
      <c r="H130" s="212"/>
      <c r="I130" s="212"/>
      <c r="J130" s="212"/>
      <c r="K130" s="212"/>
      <c r="L130" s="212"/>
      <c r="M130" s="212"/>
      <c r="N130" s="212"/>
      <c r="O130" s="212">
        <v>250</v>
      </c>
      <c r="P130" s="212">
        <v>250</v>
      </c>
      <c r="Q130" s="212"/>
      <c r="R130" s="349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>
        <v>474</v>
      </c>
      <c r="AG130" s="212"/>
      <c r="AH130" s="212"/>
      <c r="AI130" s="212"/>
      <c r="AJ130" s="212"/>
      <c r="AK130" s="212"/>
      <c r="AL130" s="212"/>
    </row>
    <row r="131" spans="1:38" s="35" customFormat="1" ht="33" customHeight="1" thickBot="1">
      <c r="A131" s="182" t="s">
        <v>82</v>
      </c>
      <c r="B131" s="183"/>
      <c r="C131" s="210">
        <f t="shared" si="4"/>
        <v>888</v>
      </c>
      <c r="D131" s="210">
        <f t="shared" si="5"/>
        <v>888</v>
      </c>
      <c r="E131" s="210">
        <f t="shared" si="6"/>
        <v>347</v>
      </c>
      <c r="F131" s="349">
        <f t="shared" si="7"/>
        <v>39.07657657657658</v>
      </c>
      <c r="G131" s="212"/>
      <c r="H131" s="212"/>
      <c r="I131" s="212"/>
      <c r="J131" s="212"/>
      <c r="K131" s="212"/>
      <c r="L131" s="212"/>
      <c r="M131" s="212"/>
      <c r="N131" s="212"/>
      <c r="O131" s="212">
        <v>688</v>
      </c>
      <c r="P131" s="212">
        <v>688</v>
      </c>
      <c r="Q131" s="212">
        <v>347</v>
      </c>
      <c r="R131" s="349">
        <f t="shared" si="8"/>
        <v>50.43604651162791</v>
      </c>
      <c r="S131" s="212"/>
      <c r="T131" s="212"/>
      <c r="U131" s="212"/>
      <c r="V131" s="212"/>
      <c r="W131" s="212">
        <v>200</v>
      </c>
      <c r="X131" s="212">
        <v>200</v>
      </c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</row>
    <row r="132" spans="1:38" s="35" customFormat="1" ht="33" customHeight="1" thickBot="1">
      <c r="A132" s="182" t="s">
        <v>54</v>
      </c>
      <c r="B132" s="183"/>
      <c r="C132" s="210">
        <f t="shared" si="4"/>
        <v>18838</v>
      </c>
      <c r="D132" s="210">
        <f t="shared" si="5"/>
        <v>18998</v>
      </c>
      <c r="E132" s="210">
        <f t="shared" si="6"/>
        <v>8871</v>
      </c>
      <c r="F132" s="349">
        <f t="shared" si="7"/>
        <v>46.694388883040325</v>
      </c>
      <c r="G132" s="212">
        <v>7386</v>
      </c>
      <c r="H132" s="212">
        <v>7512</v>
      </c>
      <c r="I132" s="212">
        <v>3590</v>
      </c>
      <c r="J132" s="349">
        <f>I132/H132*100</f>
        <v>47.790202342918</v>
      </c>
      <c r="K132" s="212">
        <v>1794</v>
      </c>
      <c r="L132" s="212">
        <v>1828</v>
      </c>
      <c r="M132" s="212">
        <v>904</v>
      </c>
      <c r="N132" s="349">
        <f>M132/L132*100</f>
        <v>49.45295404814004</v>
      </c>
      <c r="O132" s="212">
        <v>9658</v>
      </c>
      <c r="P132" s="212">
        <v>9569</v>
      </c>
      <c r="Q132" s="212">
        <v>4288</v>
      </c>
      <c r="R132" s="349">
        <f t="shared" si="8"/>
        <v>44.81137004911694</v>
      </c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>
        <v>89</v>
      </c>
      <c r="AG132" s="212">
        <v>89</v>
      </c>
      <c r="AH132" s="349">
        <f>AG132/AF132*100</f>
        <v>100</v>
      </c>
      <c r="AI132" s="212"/>
      <c r="AJ132" s="212"/>
      <c r="AK132" s="212"/>
      <c r="AL132" s="212"/>
    </row>
    <row r="133" spans="1:38" s="35" customFormat="1" ht="33" customHeight="1" thickBot="1">
      <c r="A133" s="180" t="s">
        <v>56</v>
      </c>
      <c r="B133" s="183"/>
      <c r="C133" s="210">
        <f t="shared" si="4"/>
        <v>600</v>
      </c>
      <c r="D133" s="210">
        <f t="shared" si="5"/>
        <v>680</v>
      </c>
      <c r="E133" s="210">
        <f t="shared" si="6"/>
        <v>150</v>
      </c>
      <c r="F133" s="349">
        <f t="shared" si="7"/>
        <v>22.058823529411764</v>
      </c>
      <c r="G133" s="212"/>
      <c r="H133" s="212"/>
      <c r="I133" s="212"/>
      <c r="J133" s="212"/>
      <c r="K133" s="212"/>
      <c r="L133" s="215"/>
      <c r="M133" s="215"/>
      <c r="N133" s="215"/>
      <c r="O133" s="215">
        <v>600</v>
      </c>
      <c r="P133" s="215">
        <v>600</v>
      </c>
      <c r="Q133" s="215">
        <v>150</v>
      </c>
      <c r="R133" s="349">
        <f t="shared" si="8"/>
        <v>25</v>
      </c>
      <c r="S133" s="215"/>
      <c r="T133" s="215"/>
      <c r="U133" s="215"/>
      <c r="V133" s="215"/>
      <c r="W133" s="215"/>
      <c r="X133" s="215">
        <v>80</v>
      </c>
      <c r="Y133" s="215"/>
      <c r="Z133" s="215"/>
      <c r="AA133" s="215"/>
      <c r="AB133" s="215"/>
      <c r="AC133" s="215"/>
      <c r="AD133" s="215"/>
      <c r="AE133" s="212"/>
      <c r="AF133" s="212"/>
      <c r="AG133" s="212"/>
      <c r="AH133" s="212"/>
      <c r="AI133" s="212"/>
      <c r="AJ133" s="212"/>
      <c r="AK133" s="212"/>
      <c r="AL133" s="212"/>
    </row>
    <row r="134" spans="1:38" s="35" customFormat="1" ht="33" customHeight="1" thickBot="1">
      <c r="A134" s="180" t="s">
        <v>124</v>
      </c>
      <c r="B134" s="183"/>
      <c r="C134" s="210">
        <f t="shared" si="4"/>
        <v>9215</v>
      </c>
      <c r="D134" s="210">
        <f t="shared" si="5"/>
        <v>9215</v>
      </c>
      <c r="E134" s="210">
        <f t="shared" si="6"/>
        <v>3346</v>
      </c>
      <c r="F134" s="349">
        <f t="shared" si="7"/>
        <v>36.31036353771025</v>
      </c>
      <c r="G134" s="215"/>
      <c r="H134" s="215"/>
      <c r="I134" s="215"/>
      <c r="J134" s="215"/>
      <c r="K134" s="215"/>
      <c r="L134" s="215"/>
      <c r="M134" s="215"/>
      <c r="N134" s="215"/>
      <c r="O134" s="212"/>
      <c r="P134" s="212"/>
      <c r="Q134" s="212"/>
      <c r="R134" s="349"/>
      <c r="S134" s="212"/>
      <c r="T134" s="212"/>
      <c r="U134" s="212"/>
      <c r="V134" s="212"/>
      <c r="W134" s="212">
        <v>2000</v>
      </c>
      <c r="X134" s="212">
        <v>2000</v>
      </c>
      <c r="Y134" s="212"/>
      <c r="Z134" s="212"/>
      <c r="AA134" s="212">
        <v>7215</v>
      </c>
      <c r="AB134" s="212">
        <v>7215</v>
      </c>
      <c r="AC134" s="212">
        <v>3346</v>
      </c>
      <c r="AD134" s="349">
        <f>AC134/AB134*100</f>
        <v>46.375606375606374</v>
      </c>
      <c r="AE134" s="212"/>
      <c r="AF134" s="212"/>
      <c r="AG134" s="212"/>
      <c r="AH134" s="212"/>
      <c r="AI134" s="212"/>
      <c r="AJ134" s="212"/>
      <c r="AK134" s="212"/>
      <c r="AL134" s="212"/>
    </row>
    <row r="135" spans="1:38" s="35" customFormat="1" ht="33" customHeight="1" thickBot="1">
      <c r="A135" s="180" t="s">
        <v>125</v>
      </c>
      <c r="B135" s="183"/>
      <c r="C135" s="210">
        <f t="shared" si="4"/>
        <v>2233</v>
      </c>
      <c r="D135" s="210">
        <f t="shared" si="5"/>
        <v>2383</v>
      </c>
      <c r="E135" s="210">
        <f t="shared" si="6"/>
        <v>1200</v>
      </c>
      <c r="F135" s="349">
        <f t="shared" si="7"/>
        <v>50.35669324381033</v>
      </c>
      <c r="G135" s="215"/>
      <c r="H135" s="215"/>
      <c r="I135" s="215"/>
      <c r="J135" s="215"/>
      <c r="K135" s="215"/>
      <c r="L135" s="215"/>
      <c r="M135" s="215"/>
      <c r="N135" s="215"/>
      <c r="O135" s="212">
        <v>2233</v>
      </c>
      <c r="P135" s="212">
        <v>2383</v>
      </c>
      <c r="Q135" s="212">
        <v>1200</v>
      </c>
      <c r="R135" s="349">
        <f t="shared" si="8"/>
        <v>50.35669324381033</v>
      </c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</row>
    <row r="136" spans="1:38" s="35" customFormat="1" ht="33" customHeight="1" thickBot="1">
      <c r="A136" s="180" t="s">
        <v>31</v>
      </c>
      <c r="B136" s="183"/>
      <c r="C136" s="210">
        <f t="shared" si="4"/>
        <v>3750</v>
      </c>
      <c r="D136" s="210">
        <f t="shared" si="5"/>
        <v>3750</v>
      </c>
      <c r="E136" s="210">
        <f t="shared" si="6"/>
        <v>1563</v>
      </c>
      <c r="F136" s="349">
        <f t="shared" si="7"/>
        <v>41.68</v>
      </c>
      <c r="G136" s="212"/>
      <c r="H136" s="212"/>
      <c r="I136" s="212"/>
      <c r="J136" s="212"/>
      <c r="K136" s="212"/>
      <c r="L136" s="212"/>
      <c r="M136" s="212"/>
      <c r="N136" s="212"/>
      <c r="O136" s="212">
        <v>3750</v>
      </c>
      <c r="P136" s="212">
        <v>3750</v>
      </c>
      <c r="Q136" s="212">
        <v>1563</v>
      </c>
      <c r="R136" s="349">
        <f t="shared" si="8"/>
        <v>41.68</v>
      </c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</row>
    <row r="137" spans="1:38" s="35" customFormat="1" ht="33" customHeight="1" thickBot="1">
      <c r="A137" s="180" t="s">
        <v>11</v>
      </c>
      <c r="B137" s="183"/>
      <c r="C137" s="210">
        <f t="shared" si="4"/>
        <v>450</v>
      </c>
      <c r="D137" s="210">
        <f t="shared" si="5"/>
        <v>450</v>
      </c>
      <c r="E137" s="210">
        <f t="shared" si="6"/>
        <v>200</v>
      </c>
      <c r="F137" s="349">
        <f t="shared" si="7"/>
        <v>44.44444444444444</v>
      </c>
      <c r="G137" s="212"/>
      <c r="H137" s="212"/>
      <c r="I137" s="212"/>
      <c r="J137" s="212"/>
      <c r="K137" s="212"/>
      <c r="L137" s="212"/>
      <c r="M137" s="212"/>
      <c r="N137" s="212"/>
      <c r="O137" s="212">
        <v>450</v>
      </c>
      <c r="P137" s="212">
        <v>450</v>
      </c>
      <c r="Q137" s="212">
        <v>200</v>
      </c>
      <c r="R137" s="349">
        <f t="shared" si="8"/>
        <v>44.44444444444444</v>
      </c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</row>
    <row r="138" spans="1:38" s="35" customFormat="1" ht="33" customHeight="1" thickBot="1">
      <c r="A138" s="180" t="s">
        <v>32</v>
      </c>
      <c r="B138" s="183"/>
      <c r="C138" s="210">
        <f t="shared" si="4"/>
        <v>5000</v>
      </c>
      <c r="D138" s="210">
        <f t="shared" si="5"/>
        <v>13910</v>
      </c>
      <c r="E138" s="210">
        <f t="shared" si="6"/>
        <v>11410</v>
      </c>
      <c r="F138" s="349">
        <f t="shared" si="7"/>
        <v>82.02731847591662</v>
      </c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349"/>
      <c r="S138" s="212"/>
      <c r="T138" s="212"/>
      <c r="U138" s="212"/>
      <c r="V138" s="212"/>
      <c r="W138" s="212">
        <v>5000</v>
      </c>
      <c r="X138" s="212">
        <v>13910</v>
      </c>
      <c r="Y138" s="212">
        <v>11410</v>
      </c>
      <c r="Z138" s="349">
        <f>Y138/X138*100</f>
        <v>82.02731847591662</v>
      </c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</row>
    <row r="139" spans="1:38" s="35" customFormat="1" ht="33" customHeight="1" thickBot="1">
      <c r="A139" s="180" t="s">
        <v>187</v>
      </c>
      <c r="B139" s="183"/>
      <c r="C139" s="210">
        <f t="shared" si="4"/>
        <v>20187</v>
      </c>
      <c r="D139" s="210">
        <f t="shared" si="5"/>
        <v>21712</v>
      </c>
      <c r="E139" s="210">
        <f t="shared" si="6"/>
        <v>30320</v>
      </c>
      <c r="F139" s="349">
        <f t="shared" si="7"/>
        <v>139.64627855563742</v>
      </c>
      <c r="G139" s="212"/>
      <c r="H139" s="212"/>
      <c r="I139" s="212"/>
      <c r="J139" s="212"/>
      <c r="K139" s="212"/>
      <c r="L139" s="212"/>
      <c r="M139" s="212"/>
      <c r="N139" s="212"/>
      <c r="O139" s="212">
        <v>20187</v>
      </c>
      <c r="P139" s="212">
        <v>21712</v>
      </c>
      <c r="Q139" s="212">
        <v>10894</v>
      </c>
      <c r="R139" s="349">
        <f t="shared" si="8"/>
        <v>50.17501842299189</v>
      </c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>
        <v>6985</v>
      </c>
      <c r="AH139" s="212"/>
      <c r="AI139" s="212"/>
      <c r="AJ139" s="212"/>
      <c r="AK139" s="212">
        <v>12441</v>
      </c>
      <c r="AL139" s="212"/>
    </row>
    <row r="140" spans="1:38" s="35" customFormat="1" ht="33" customHeight="1" thickBot="1">
      <c r="A140" s="180" t="s">
        <v>76</v>
      </c>
      <c r="B140" s="183"/>
      <c r="C140" s="210">
        <f t="shared" si="4"/>
        <v>1847</v>
      </c>
      <c r="D140" s="210">
        <f t="shared" si="5"/>
        <v>1847</v>
      </c>
      <c r="E140" s="210">
        <f t="shared" si="6"/>
        <v>88</v>
      </c>
      <c r="F140" s="349">
        <f t="shared" si="7"/>
        <v>4.76448294531673</v>
      </c>
      <c r="G140" s="212">
        <v>667</v>
      </c>
      <c r="H140" s="212">
        <v>667</v>
      </c>
      <c r="I140" s="212"/>
      <c r="J140" s="212"/>
      <c r="K140" s="212">
        <v>180</v>
      </c>
      <c r="L140" s="212">
        <v>180</v>
      </c>
      <c r="M140" s="212"/>
      <c r="N140" s="212"/>
      <c r="O140" s="212">
        <v>1000</v>
      </c>
      <c r="P140" s="212">
        <v>1000</v>
      </c>
      <c r="Q140" s="212">
        <v>88</v>
      </c>
      <c r="R140" s="349">
        <f t="shared" si="8"/>
        <v>8.799999999999999</v>
      </c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</row>
    <row r="141" spans="1:38" s="35" customFormat="1" ht="33" customHeight="1" thickBot="1">
      <c r="A141" s="180" t="s">
        <v>49</v>
      </c>
      <c r="B141" s="183"/>
      <c r="C141" s="210">
        <f t="shared" si="4"/>
        <v>9285</v>
      </c>
      <c r="D141" s="210">
        <f t="shared" si="5"/>
        <v>9285</v>
      </c>
      <c r="E141" s="210">
        <f t="shared" si="6"/>
        <v>8118</v>
      </c>
      <c r="F141" s="349">
        <f t="shared" si="7"/>
        <v>87.43134087237479</v>
      </c>
      <c r="G141" s="212"/>
      <c r="H141" s="212"/>
      <c r="I141" s="212"/>
      <c r="J141" s="212"/>
      <c r="K141" s="212"/>
      <c r="L141" s="212"/>
      <c r="M141" s="212"/>
      <c r="N141" s="212"/>
      <c r="O141" s="212">
        <v>9285</v>
      </c>
      <c r="P141" s="212">
        <v>9285</v>
      </c>
      <c r="Q141" s="212">
        <v>8118</v>
      </c>
      <c r="R141" s="349">
        <f t="shared" si="8"/>
        <v>87.43134087237479</v>
      </c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</row>
    <row r="142" spans="1:38" s="35" customFormat="1" ht="33" customHeight="1" thickBot="1">
      <c r="A142" s="180" t="s">
        <v>78</v>
      </c>
      <c r="B142" s="183"/>
      <c r="C142" s="210">
        <f t="shared" si="4"/>
        <v>2760</v>
      </c>
      <c r="D142" s="210">
        <f t="shared" si="5"/>
        <v>2760</v>
      </c>
      <c r="E142" s="210">
        <f t="shared" si="6"/>
        <v>930</v>
      </c>
      <c r="F142" s="349">
        <f t="shared" si="7"/>
        <v>33.69565217391305</v>
      </c>
      <c r="G142" s="212"/>
      <c r="H142" s="212"/>
      <c r="I142" s="212"/>
      <c r="J142" s="212"/>
      <c r="K142" s="212"/>
      <c r="L142" s="212"/>
      <c r="M142" s="212"/>
      <c r="N142" s="212"/>
      <c r="O142" s="212">
        <v>1105</v>
      </c>
      <c r="P142" s="212">
        <v>1105</v>
      </c>
      <c r="Q142" s="212">
        <v>930</v>
      </c>
      <c r="R142" s="349">
        <f t="shared" si="8"/>
        <v>84.16289592760181</v>
      </c>
      <c r="S142" s="212">
        <v>1655</v>
      </c>
      <c r="T142" s="212">
        <v>1655</v>
      </c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</row>
    <row r="143" spans="1:38" s="35" customFormat="1" ht="33" customHeight="1" thickBot="1">
      <c r="A143" s="208" t="s">
        <v>267</v>
      </c>
      <c r="B143" s="183"/>
      <c r="C143" s="210"/>
      <c r="D143" s="210">
        <f t="shared" si="5"/>
        <v>615</v>
      </c>
      <c r="E143" s="210">
        <f t="shared" si="6"/>
        <v>518</v>
      </c>
      <c r="F143" s="349">
        <f t="shared" si="7"/>
        <v>84.22764227642277</v>
      </c>
      <c r="G143" s="212"/>
      <c r="H143" s="212"/>
      <c r="I143" s="212"/>
      <c r="J143" s="212"/>
      <c r="K143" s="212"/>
      <c r="L143" s="212"/>
      <c r="M143" s="212"/>
      <c r="N143" s="212"/>
      <c r="O143" s="212"/>
      <c r="P143" s="212">
        <v>615</v>
      </c>
      <c r="Q143" s="212"/>
      <c r="R143" s="349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>
        <v>518</v>
      </c>
      <c r="AH143" s="212"/>
      <c r="AI143" s="212"/>
      <c r="AJ143" s="212"/>
      <c r="AK143" s="212"/>
      <c r="AL143" s="212"/>
    </row>
    <row r="144" spans="1:38" s="35" customFormat="1" ht="32.25" customHeight="1" thickBot="1">
      <c r="A144" s="209" t="s">
        <v>273</v>
      </c>
      <c r="B144" s="183"/>
      <c r="C144" s="210"/>
      <c r="D144" s="210">
        <f t="shared" si="5"/>
        <v>947</v>
      </c>
      <c r="E144" s="210"/>
      <c r="F144" s="349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349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>
        <v>947</v>
      </c>
      <c r="AK144" s="212"/>
      <c r="AL144" s="212"/>
    </row>
    <row r="145" spans="1:38" s="35" customFormat="1" ht="30.75" customHeight="1" thickBot="1">
      <c r="A145" s="208" t="s">
        <v>271</v>
      </c>
      <c r="B145" s="183"/>
      <c r="C145" s="210"/>
      <c r="D145" s="210">
        <f t="shared" si="5"/>
        <v>1770</v>
      </c>
      <c r="E145" s="210">
        <f t="shared" si="6"/>
        <v>1449</v>
      </c>
      <c r="F145" s="349">
        <f t="shared" si="7"/>
        <v>81.86440677966101</v>
      </c>
      <c r="G145" s="212"/>
      <c r="H145" s="212">
        <v>517</v>
      </c>
      <c r="I145" s="212">
        <v>517</v>
      </c>
      <c r="J145" s="349">
        <f>I145/H145*100</f>
        <v>100</v>
      </c>
      <c r="K145" s="212"/>
      <c r="L145" s="212">
        <v>140</v>
      </c>
      <c r="M145" s="212">
        <v>126</v>
      </c>
      <c r="N145" s="349">
        <f>M145/L145*100</f>
        <v>90</v>
      </c>
      <c r="O145" s="212"/>
      <c r="P145" s="212">
        <v>1113</v>
      </c>
      <c r="Q145" s="212">
        <v>806</v>
      </c>
      <c r="R145" s="349">
        <f t="shared" si="8"/>
        <v>72.4168912848158</v>
      </c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</row>
    <row r="146" spans="1:38" s="35" customFormat="1" ht="33" customHeight="1" thickBot="1">
      <c r="A146" s="208" t="s">
        <v>268</v>
      </c>
      <c r="B146" s="183"/>
      <c r="C146" s="210"/>
      <c r="D146" s="210">
        <f t="shared" si="5"/>
        <v>826</v>
      </c>
      <c r="E146" s="210"/>
      <c r="F146" s="349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>
        <v>826</v>
      </c>
      <c r="Q146" s="212"/>
      <c r="R146" s="349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</row>
    <row r="147" spans="1:38" s="35" customFormat="1" ht="33" customHeight="1" thickBot="1">
      <c r="A147" s="182" t="s">
        <v>272</v>
      </c>
      <c r="B147" s="183"/>
      <c r="C147" s="210"/>
      <c r="D147" s="210">
        <f t="shared" si="5"/>
        <v>140</v>
      </c>
      <c r="E147" s="210"/>
      <c r="F147" s="349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>
        <v>140</v>
      </c>
      <c r="Q147" s="212"/>
      <c r="R147" s="349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</row>
    <row r="148" spans="1:38" s="35" customFormat="1" ht="33" customHeight="1" thickBot="1">
      <c r="A148" s="209" t="s">
        <v>269</v>
      </c>
      <c r="B148" s="183"/>
      <c r="C148" s="210"/>
      <c r="D148" s="210">
        <f t="shared" si="5"/>
        <v>700</v>
      </c>
      <c r="E148" s="210"/>
      <c r="F148" s="349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349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</row>
    <row r="149" spans="1:38" s="35" customFormat="1" ht="33" customHeight="1" thickBot="1">
      <c r="A149" s="209" t="s">
        <v>270</v>
      </c>
      <c r="B149" s="183"/>
      <c r="C149" s="210"/>
      <c r="D149" s="210">
        <f t="shared" si="5"/>
        <v>424</v>
      </c>
      <c r="E149" s="210">
        <f t="shared" si="6"/>
        <v>355</v>
      </c>
      <c r="F149" s="349">
        <f t="shared" si="7"/>
        <v>83.72641509433963</v>
      </c>
      <c r="G149" s="212"/>
      <c r="H149" s="212"/>
      <c r="I149" s="212"/>
      <c r="J149" s="212"/>
      <c r="K149" s="212"/>
      <c r="L149" s="212"/>
      <c r="M149" s="212"/>
      <c r="N149" s="212"/>
      <c r="O149" s="212"/>
      <c r="P149" s="212">
        <v>424</v>
      </c>
      <c r="Q149" s="212">
        <v>355</v>
      </c>
      <c r="R149" s="349">
        <f t="shared" si="8"/>
        <v>83.72641509433963</v>
      </c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</row>
    <row r="150" spans="1:38" s="35" customFormat="1" ht="33" customHeight="1" thickBot="1">
      <c r="A150" s="209" t="s">
        <v>296</v>
      </c>
      <c r="B150" s="183"/>
      <c r="C150" s="210"/>
      <c r="D150" s="210"/>
      <c r="E150" s="210">
        <f t="shared" si="6"/>
        <v>976</v>
      </c>
      <c r="F150" s="349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>
        <v>976</v>
      </c>
      <c r="R150" s="349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</row>
    <row r="151" spans="1:38" s="35" customFormat="1" ht="33" customHeight="1" thickBot="1">
      <c r="A151" s="209" t="s">
        <v>297</v>
      </c>
      <c r="B151" s="183"/>
      <c r="C151" s="210"/>
      <c r="D151" s="210"/>
      <c r="E151" s="210">
        <f t="shared" si="6"/>
        <v>150</v>
      </c>
      <c r="F151" s="349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349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>
        <v>150</v>
      </c>
      <c r="AH151" s="212"/>
      <c r="AI151" s="212"/>
      <c r="AJ151" s="212"/>
      <c r="AK151" s="212"/>
      <c r="AL151" s="212"/>
    </row>
    <row r="152" spans="1:38" s="35" customFormat="1" ht="33" customHeight="1" thickBot="1">
      <c r="A152" s="209" t="s">
        <v>276</v>
      </c>
      <c r="B152" s="183"/>
      <c r="C152" s="210"/>
      <c r="D152" s="210">
        <f t="shared" si="5"/>
        <v>2000</v>
      </c>
      <c r="E152" s="210"/>
      <c r="F152" s="349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349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>
        <v>2000</v>
      </c>
      <c r="AK152" s="212"/>
      <c r="AL152" s="212"/>
    </row>
    <row r="153" spans="1:38" s="35" customFormat="1" ht="33" customHeight="1" thickBot="1">
      <c r="A153" s="190" t="s">
        <v>223</v>
      </c>
      <c r="B153" s="183"/>
      <c r="C153" s="217">
        <f t="shared" si="4"/>
        <v>775630</v>
      </c>
      <c r="D153" s="217">
        <f t="shared" si="5"/>
        <v>861499</v>
      </c>
      <c r="E153" s="217">
        <f t="shared" si="6"/>
        <v>664208</v>
      </c>
      <c r="F153" s="350">
        <f t="shared" si="7"/>
        <v>77.09910284283556</v>
      </c>
      <c r="G153" s="211">
        <f>SUM(G40:G57,G124:G152)</f>
        <v>8053</v>
      </c>
      <c r="H153" s="211">
        <f>SUM(H40:H57,H124:H152)</f>
        <v>8696</v>
      </c>
      <c r="I153" s="211">
        <f>SUM(I40:I57,I124:I152)</f>
        <v>4107</v>
      </c>
      <c r="J153" s="350">
        <f>I153/H153*100</f>
        <v>47.228610855565776</v>
      </c>
      <c r="K153" s="211">
        <f>SUM(K40:K57,K124:K152)</f>
        <v>1974</v>
      </c>
      <c r="L153" s="211">
        <f>SUM(L40:L57,L124:L152)</f>
        <v>2148</v>
      </c>
      <c r="M153" s="211">
        <f>SUM(M40:M57,M124:M152)</f>
        <v>1030</v>
      </c>
      <c r="N153" s="350">
        <f>M153/L153*100</f>
        <v>47.95158286778399</v>
      </c>
      <c r="O153" s="211">
        <f>SUM(O40:O57,O124:O152)</f>
        <v>214345</v>
      </c>
      <c r="P153" s="211">
        <f>SUM(P40:P57,P124:P152)</f>
        <v>219125</v>
      </c>
      <c r="Q153" s="211">
        <f>SUM(Q40:Q57,Q124:Q152)</f>
        <v>92075</v>
      </c>
      <c r="R153" s="350">
        <f t="shared" si="8"/>
        <v>42.01939532230462</v>
      </c>
      <c r="S153" s="211">
        <f>SUM(S40:S57,S124:S152)</f>
        <v>7814</v>
      </c>
      <c r="T153" s="211">
        <f>SUM(T40:T57,T124:T152)</f>
        <v>8114</v>
      </c>
      <c r="U153" s="211">
        <f>SUM(U40:U57,U124:U152)</f>
        <v>1856</v>
      </c>
      <c r="V153" s="350">
        <f>U153/T153*100</f>
        <v>22.874044860734532</v>
      </c>
      <c r="W153" s="211">
        <f>SUM(W40:W57,W124:W152)</f>
        <v>19555</v>
      </c>
      <c r="X153" s="211">
        <f>SUM(X40:X57,X124:X152)</f>
        <v>48545</v>
      </c>
      <c r="Y153" s="211">
        <f>SUM(Y40:Y57,Y124:Y152)</f>
        <v>13940</v>
      </c>
      <c r="Z153" s="350">
        <f>Y153/X153*100</f>
        <v>28.71562467813369</v>
      </c>
      <c r="AA153" s="211">
        <f>SUM(AA40:AA57,AA124:AA152)</f>
        <v>7215</v>
      </c>
      <c r="AB153" s="211">
        <f>SUM(AB40:AB57,AB124:AB152)</f>
        <v>7215</v>
      </c>
      <c r="AC153" s="211">
        <f>SUM(AC40:AC57,AC124:AC152)</f>
        <v>3346</v>
      </c>
      <c r="AD153" s="350">
        <f>AC153/AB153*100</f>
        <v>46.375606375606374</v>
      </c>
      <c r="AE153" s="211">
        <f>SUM(AE40:AE57,AE124:AE152)</f>
        <v>14417</v>
      </c>
      <c r="AF153" s="211">
        <f>SUM(AF40:AF57,AF124:AF152)</f>
        <v>14980</v>
      </c>
      <c r="AG153" s="211">
        <f>SUM(AG40:AG57,AG124:AG152)</f>
        <v>16567</v>
      </c>
      <c r="AH153" s="350">
        <f>AG153/AF153*100</f>
        <v>110.59412550066756</v>
      </c>
      <c r="AI153" s="211">
        <f>SUM(AI40:AI57,AI124:AI152)</f>
        <v>23695</v>
      </c>
      <c r="AJ153" s="211">
        <f>SUM(AJ40:AJ57,AJ124:AJ152)</f>
        <v>27301</v>
      </c>
      <c r="AK153" s="211">
        <f>SUM(AK40:AK57,AK124:AK152)</f>
        <v>14635</v>
      </c>
      <c r="AL153" s="350">
        <f>AK153/AJ153*100</f>
        <v>53.60609501483462</v>
      </c>
    </row>
    <row r="154" spans="1:38" s="35" customFormat="1" ht="33" customHeight="1" thickBot="1">
      <c r="A154" s="190" t="s">
        <v>112</v>
      </c>
      <c r="B154" s="183"/>
      <c r="C154" s="217">
        <f t="shared" si="4"/>
        <v>1235501</v>
      </c>
      <c r="D154" s="217">
        <f t="shared" si="5"/>
        <v>1519136</v>
      </c>
      <c r="E154" s="217">
        <f t="shared" si="6"/>
        <v>895023</v>
      </c>
      <c r="F154" s="350">
        <f t="shared" si="7"/>
        <v>58.91658153055421</v>
      </c>
      <c r="G154" s="218">
        <f>G38+G153</f>
        <v>8053</v>
      </c>
      <c r="H154" s="218">
        <f>H38+H153</f>
        <v>9828</v>
      </c>
      <c r="I154" s="218">
        <f>I38+I153</f>
        <v>5240</v>
      </c>
      <c r="J154" s="350">
        <f>I154/H154*100</f>
        <v>53.31705331705332</v>
      </c>
      <c r="K154" s="218">
        <f>K38+K153</f>
        <v>1974</v>
      </c>
      <c r="L154" s="218">
        <f>L38+L153</f>
        <v>2429</v>
      </c>
      <c r="M154" s="218">
        <f>M38+M153</f>
        <v>1311</v>
      </c>
      <c r="N154" s="350">
        <f>M154/L154*100</f>
        <v>53.972828324413335</v>
      </c>
      <c r="O154" s="218">
        <f>O38+O153</f>
        <v>291818</v>
      </c>
      <c r="P154" s="218">
        <f>P38+P153</f>
        <v>301346</v>
      </c>
      <c r="Q154" s="218">
        <f>Q38+Q153</f>
        <v>283531</v>
      </c>
      <c r="R154" s="350">
        <f t="shared" si="8"/>
        <v>94.08819098312239</v>
      </c>
      <c r="S154" s="218">
        <f>S38+S153</f>
        <v>252253</v>
      </c>
      <c r="T154" s="218">
        <f>T38+T153</f>
        <v>420052</v>
      </c>
      <c r="U154" s="218">
        <f>U38+U153</f>
        <v>26024</v>
      </c>
      <c r="V154" s="350">
        <f>U154/T154*100</f>
        <v>6.195423423766582</v>
      </c>
      <c r="W154" s="218">
        <f>W38+W153</f>
        <v>19755</v>
      </c>
      <c r="X154" s="218">
        <f>X38+X153</f>
        <v>52431</v>
      </c>
      <c r="Y154" s="218">
        <f>Y38+Y153</f>
        <v>17626</v>
      </c>
      <c r="Z154" s="350">
        <f>Y154/X154*100</f>
        <v>33.617516354828254</v>
      </c>
      <c r="AA154" s="218">
        <f>AA38+AA153</f>
        <v>27015</v>
      </c>
      <c r="AB154" s="218">
        <f>AB38+AB153</f>
        <v>28388</v>
      </c>
      <c r="AC154" s="218">
        <f>AC38+AC153</f>
        <v>13145</v>
      </c>
      <c r="AD154" s="350">
        <f>AC154/AB154*100</f>
        <v>46.304776666196986</v>
      </c>
      <c r="AE154" s="218">
        <f>AE38+AE153</f>
        <v>14841</v>
      </c>
      <c r="AF154" s="218">
        <f>AF38+AF153</f>
        <v>33414</v>
      </c>
      <c r="AG154" s="218">
        <f>AG38+AG153</f>
        <v>16821</v>
      </c>
      <c r="AH154" s="350">
        <f>AG154/AF154*100</f>
        <v>50.34117435805351</v>
      </c>
      <c r="AI154" s="218">
        <f>AI38+AI153</f>
        <v>30011</v>
      </c>
      <c r="AJ154" s="218">
        <f>AJ38+AJ153</f>
        <v>34617</v>
      </c>
      <c r="AK154" s="218">
        <f>AK38+AK153</f>
        <v>14635</v>
      </c>
      <c r="AL154" s="350">
        <f>AK154/AJ154*100</f>
        <v>42.276915966143804</v>
      </c>
    </row>
    <row r="155" spans="1:38" ht="33" customHeight="1" thickBot="1">
      <c r="A155" s="182" t="s">
        <v>44</v>
      </c>
      <c r="B155" s="183"/>
      <c r="C155" s="210">
        <f t="shared" si="4"/>
        <v>1503877</v>
      </c>
      <c r="D155" s="210">
        <f t="shared" si="5"/>
        <v>1515172</v>
      </c>
      <c r="E155" s="210">
        <f t="shared" si="6"/>
        <v>758123</v>
      </c>
      <c r="F155" s="349">
        <f t="shared" si="7"/>
        <v>50.03544152083064</v>
      </c>
      <c r="G155" s="218"/>
      <c r="H155" s="211"/>
      <c r="I155" s="211"/>
      <c r="J155" s="350"/>
      <c r="K155" s="211"/>
      <c r="L155" s="211"/>
      <c r="M155" s="211"/>
      <c r="N155" s="350"/>
      <c r="O155" s="211"/>
      <c r="P155" s="211"/>
      <c r="Q155" s="211"/>
      <c r="R155" s="350"/>
      <c r="S155" s="211"/>
      <c r="T155" s="211"/>
      <c r="U155" s="211"/>
      <c r="V155" s="350"/>
      <c r="W155" s="211"/>
      <c r="X155" s="211"/>
      <c r="Y155" s="211"/>
      <c r="Z155" s="350"/>
      <c r="AA155" s="211"/>
      <c r="AB155" s="211"/>
      <c r="AC155" s="211"/>
      <c r="AD155" s="350"/>
      <c r="AE155" s="211"/>
      <c r="AF155" s="211"/>
      <c r="AG155" s="211"/>
      <c r="AH155" s="350"/>
      <c r="AI155" s="211"/>
      <c r="AJ155" s="211"/>
      <c r="AK155" s="211"/>
      <c r="AL155" s="350"/>
    </row>
    <row r="156" spans="1:38" ht="33" customHeight="1" thickBot="1">
      <c r="A156" s="191" t="s">
        <v>111</v>
      </c>
      <c r="B156" s="192"/>
      <c r="C156" s="218">
        <f t="shared" si="4"/>
        <v>2739378</v>
      </c>
      <c r="D156" s="211">
        <f t="shared" si="5"/>
        <v>3034308</v>
      </c>
      <c r="E156" s="211">
        <f t="shared" si="6"/>
        <v>1653146</v>
      </c>
      <c r="F156" s="350">
        <f t="shared" si="7"/>
        <v>54.481812657119846</v>
      </c>
      <c r="G156" s="218">
        <f aca="true" t="shared" si="9" ref="G156:AK156">SUM(G154:G155)</f>
        <v>8053</v>
      </c>
      <c r="H156" s="218">
        <f t="shared" si="9"/>
        <v>9828</v>
      </c>
      <c r="I156" s="218">
        <f t="shared" si="9"/>
        <v>5240</v>
      </c>
      <c r="J156" s="350">
        <f>I156/H156*100</f>
        <v>53.31705331705332</v>
      </c>
      <c r="K156" s="218">
        <f t="shared" si="9"/>
        <v>1974</v>
      </c>
      <c r="L156" s="218">
        <f t="shared" si="9"/>
        <v>2429</v>
      </c>
      <c r="M156" s="218">
        <f t="shared" si="9"/>
        <v>1311</v>
      </c>
      <c r="N156" s="350">
        <f>M156/L156*100</f>
        <v>53.972828324413335</v>
      </c>
      <c r="O156" s="218">
        <f t="shared" si="9"/>
        <v>291818</v>
      </c>
      <c r="P156" s="218">
        <f t="shared" si="9"/>
        <v>301346</v>
      </c>
      <c r="Q156" s="218">
        <f t="shared" si="9"/>
        <v>283531</v>
      </c>
      <c r="R156" s="350">
        <f t="shared" si="8"/>
        <v>94.08819098312239</v>
      </c>
      <c r="S156" s="218">
        <f t="shared" si="9"/>
        <v>252253</v>
      </c>
      <c r="T156" s="218">
        <f t="shared" si="9"/>
        <v>420052</v>
      </c>
      <c r="U156" s="218">
        <f t="shared" si="9"/>
        <v>26024</v>
      </c>
      <c r="V156" s="350">
        <f>U156/T156*100</f>
        <v>6.195423423766582</v>
      </c>
      <c r="W156" s="218">
        <f t="shared" si="9"/>
        <v>19755</v>
      </c>
      <c r="X156" s="218">
        <f t="shared" si="9"/>
        <v>52431</v>
      </c>
      <c r="Y156" s="218">
        <f t="shared" si="9"/>
        <v>17626</v>
      </c>
      <c r="Z156" s="350">
        <f>Y156/X156*100</f>
        <v>33.617516354828254</v>
      </c>
      <c r="AA156" s="218">
        <f t="shared" si="9"/>
        <v>27015</v>
      </c>
      <c r="AB156" s="218">
        <f t="shared" si="9"/>
        <v>28388</v>
      </c>
      <c r="AC156" s="218">
        <f t="shared" si="9"/>
        <v>13145</v>
      </c>
      <c r="AD156" s="350">
        <f>AC156/AB156*100</f>
        <v>46.304776666196986</v>
      </c>
      <c r="AE156" s="218">
        <f t="shared" si="9"/>
        <v>14841</v>
      </c>
      <c r="AF156" s="218">
        <f t="shared" si="9"/>
        <v>33414</v>
      </c>
      <c r="AG156" s="218">
        <f t="shared" si="9"/>
        <v>16821</v>
      </c>
      <c r="AH156" s="350">
        <f>AG156/AF156*100</f>
        <v>50.34117435805351</v>
      </c>
      <c r="AI156" s="218">
        <f t="shared" si="9"/>
        <v>30011</v>
      </c>
      <c r="AJ156" s="218">
        <f t="shared" si="9"/>
        <v>34617</v>
      </c>
      <c r="AK156" s="218">
        <f t="shared" si="9"/>
        <v>14635</v>
      </c>
      <c r="AL156" s="350">
        <f>AK156/AJ156*100</f>
        <v>42.276915966143804</v>
      </c>
    </row>
    <row r="157" ht="24.75" customHeight="1"/>
    <row r="158" ht="24.75" customHeight="1"/>
    <row r="159" spans="15:18" ht="24.75" customHeight="1">
      <c r="O159" s="56"/>
      <c r="P159" s="56"/>
      <c r="Q159" s="56"/>
      <c r="R159" s="56"/>
    </row>
    <row r="160" spans="1:38" ht="24.75" customHeight="1" thickBot="1">
      <c r="A160" s="560" t="s">
        <v>79</v>
      </c>
      <c r="B160" s="560"/>
      <c r="C160" s="560"/>
      <c r="D160" s="560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0"/>
      <c r="AD160" s="560"/>
      <c r="AE160" s="560"/>
      <c r="AF160" s="560"/>
      <c r="AG160" s="560"/>
      <c r="AH160" s="560"/>
      <c r="AI160" s="560"/>
      <c r="AJ160" s="560"/>
      <c r="AK160" s="560"/>
      <c r="AL160" s="560"/>
    </row>
    <row r="161" spans="1:38" ht="24.75" customHeight="1" thickBot="1">
      <c r="A161" s="579" t="s">
        <v>1</v>
      </c>
      <c r="B161" s="706"/>
      <c r="C161" s="716" t="s">
        <v>117</v>
      </c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716"/>
      <c r="Y161" s="716"/>
      <c r="Z161" s="716"/>
      <c r="AA161" s="716"/>
      <c r="AB161" s="716"/>
      <c r="AC161" s="716"/>
      <c r="AD161" s="716"/>
      <c r="AE161" s="716"/>
      <c r="AF161" s="716"/>
      <c r="AG161" s="716"/>
      <c r="AH161" s="716"/>
      <c r="AI161" s="716"/>
      <c r="AJ161" s="716"/>
      <c r="AK161" s="716"/>
      <c r="AL161" s="716"/>
    </row>
    <row r="162" spans="1:38" ht="16.5" thickBot="1">
      <c r="A162" s="583"/>
      <c r="B162" s="707"/>
      <c r="C162" s="716" t="s">
        <v>285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7" t="s">
        <v>27</v>
      </c>
      <c r="P162" s="717"/>
      <c r="Q162" s="717"/>
      <c r="R162" s="717"/>
      <c r="S162" s="717"/>
      <c r="T162" s="717"/>
      <c r="U162" s="718"/>
      <c r="V162" s="718"/>
      <c r="W162" s="717" t="s">
        <v>33</v>
      </c>
      <c r="X162" s="717"/>
      <c r="Y162" s="717"/>
      <c r="Z162" s="717"/>
      <c r="AA162" s="717"/>
      <c r="AB162" s="717"/>
      <c r="AC162" s="718"/>
      <c r="AD162" s="718"/>
      <c r="AE162" s="587" t="s">
        <v>34</v>
      </c>
      <c r="AF162" s="587"/>
      <c r="AG162" s="587"/>
      <c r="AH162" s="587"/>
      <c r="AI162" s="587"/>
      <c r="AJ162" s="587"/>
      <c r="AK162" s="718"/>
      <c r="AL162" s="718"/>
    </row>
    <row r="163" spans="1:38" ht="16.5" thickBot="1">
      <c r="A163" s="583"/>
      <c r="B163" s="707"/>
      <c r="C163" s="587" t="s">
        <v>20</v>
      </c>
      <c r="D163" s="587"/>
      <c r="E163" s="587"/>
      <c r="F163" s="587"/>
      <c r="G163" s="587"/>
      <c r="H163" s="587"/>
      <c r="I163" s="587"/>
      <c r="J163" s="587"/>
      <c r="K163" s="587"/>
      <c r="L163" s="587"/>
      <c r="M163" s="715"/>
      <c r="N163" s="715"/>
      <c r="O163" s="717" t="s">
        <v>28</v>
      </c>
      <c r="P163" s="717"/>
      <c r="Q163" s="718"/>
      <c r="R163" s="718"/>
      <c r="S163" s="587" t="s">
        <v>29</v>
      </c>
      <c r="T163" s="587"/>
      <c r="U163" s="715"/>
      <c r="V163" s="715"/>
      <c r="W163" s="717" t="s">
        <v>75</v>
      </c>
      <c r="X163" s="717"/>
      <c r="Y163" s="718"/>
      <c r="Z163" s="718"/>
      <c r="AA163" s="717" t="s">
        <v>53</v>
      </c>
      <c r="AB163" s="717"/>
      <c r="AC163" s="718"/>
      <c r="AD163" s="718"/>
      <c r="AE163" s="587"/>
      <c r="AF163" s="587"/>
      <c r="AG163" s="587"/>
      <c r="AH163" s="587"/>
      <c r="AI163" s="587"/>
      <c r="AJ163" s="587"/>
      <c r="AK163" s="718"/>
      <c r="AL163" s="718"/>
    </row>
    <row r="164" spans="1:38" ht="16.5" thickBot="1">
      <c r="A164" s="583"/>
      <c r="B164" s="707"/>
      <c r="C164" s="587" t="s">
        <v>286</v>
      </c>
      <c r="D164" s="587"/>
      <c r="E164" s="715"/>
      <c r="F164" s="715"/>
      <c r="G164" s="587" t="s">
        <v>22</v>
      </c>
      <c r="H164" s="587"/>
      <c r="I164" s="715"/>
      <c r="J164" s="715"/>
      <c r="K164" s="587" t="s">
        <v>41</v>
      </c>
      <c r="L164" s="587"/>
      <c r="M164" s="715"/>
      <c r="N164" s="715"/>
      <c r="O164" s="717"/>
      <c r="P164" s="717"/>
      <c r="Q164" s="718"/>
      <c r="R164" s="718"/>
      <c r="S164" s="587"/>
      <c r="T164" s="587"/>
      <c r="U164" s="715"/>
      <c r="V164" s="715"/>
      <c r="W164" s="717"/>
      <c r="X164" s="717"/>
      <c r="Y164" s="718"/>
      <c r="Z164" s="718"/>
      <c r="AA164" s="717"/>
      <c r="AB164" s="717"/>
      <c r="AC164" s="718"/>
      <c r="AD164" s="718"/>
      <c r="AE164" s="717" t="s">
        <v>75</v>
      </c>
      <c r="AF164" s="717"/>
      <c r="AG164" s="718"/>
      <c r="AH164" s="718"/>
      <c r="AI164" s="717" t="s">
        <v>53</v>
      </c>
      <c r="AJ164" s="717"/>
      <c r="AK164" s="718"/>
      <c r="AL164" s="718"/>
    </row>
    <row r="165" spans="1:38" ht="32.25" thickBot="1">
      <c r="A165" s="708"/>
      <c r="B165" s="537"/>
      <c r="C165" s="172" t="s">
        <v>239</v>
      </c>
      <c r="D165" s="172" t="s">
        <v>235</v>
      </c>
      <c r="E165" s="172" t="s">
        <v>277</v>
      </c>
      <c r="F165" s="172" t="s">
        <v>278</v>
      </c>
      <c r="G165" s="172" t="s">
        <v>239</v>
      </c>
      <c r="H165" s="172" t="s">
        <v>235</v>
      </c>
      <c r="I165" s="172" t="s">
        <v>277</v>
      </c>
      <c r="J165" s="172" t="s">
        <v>278</v>
      </c>
      <c r="K165" s="172" t="s">
        <v>239</v>
      </c>
      <c r="L165" s="172" t="s">
        <v>235</v>
      </c>
      <c r="M165" s="172" t="s">
        <v>277</v>
      </c>
      <c r="N165" s="172" t="s">
        <v>278</v>
      </c>
      <c r="O165" s="172" t="s">
        <v>239</v>
      </c>
      <c r="P165" s="172" t="s">
        <v>235</v>
      </c>
      <c r="Q165" s="172" t="s">
        <v>277</v>
      </c>
      <c r="R165" s="172" t="s">
        <v>278</v>
      </c>
      <c r="S165" s="172" t="s">
        <v>239</v>
      </c>
      <c r="T165" s="172" t="s">
        <v>235</v>
      </c>
      <c r="U165" s="172" t="s">
        <v>277</v>
      </c>
      <c r="V165" s="172" t="s">
        <v>278</v>
      </c>
      <c r="W165" s="172" t="s">
        <v>239</v>
      </c>
      <c r="X165" s="172" t="s">
        <v>235</v>
      </c>
      <c r="Y165" s="172" t="s">
        <v>277</v>
      </c>
      <c r="Z165" s="172" t="s">
        <v>278</v>
      </c>
      <c r="AA165" s="172" t="s">
        <v>239</v>
      </c>
      <c r="AB165" s="172" t="s">
        <v>235</v>
      </c>
      <c r="AC165" s="172" t="s">
        <v>277</v>
      </c>
      <c r="AD165" s="172" t="s">
        <v>278</v>
      </c>
      <c r="AE165" s="172" t="s">
        <v>239</v>
      </c>
      <c r="AF165" s="172" t="s">
        <v>235</v>
      </c>
      <c r="AG165" s="172" t="s">
        <v>277</v>
      </c>
      <c r="AH165" s="172" t="s">
        <v>278</v>
      </c>
      <c r="AI165" s="172" t="s">
        <v>239</v>
      </c>
      <c r="AJ165" s="172" t="s">
        <v>235</v>
      </c>
      <c r="AK165" s="172" t="s">
        <v>277</v>
      </c>
      <c r="AL165" s="172" t="s">
        <v>278</v>
      </c>
    </row>
    <row r="166" spans="1:38" ht="33" customHeight="1" thickBot="1">
      <c r="A166" s="180" t="s">
        <v>247</v>
      </c>
      <c r="B166" s="183"/>
      <c r="C166" s="212"/>
      <c r="D166" s="212"/>
      <c r="E166" s="212"/>
      <c r="F166" s="212"/>
      <c r="G166" s="212"/>
      <c r="H166" s="212"/>
      <c r="I166" s="212"/>
      <c r="J166" s="212"/>
      <c r="K166" s="211"/>
      <c r="L166" s="211"/>
      <c r="M166" s="211"/>
      <c r="N166" s="211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4"/>
      <c r="AK166" s="315"/>
      <c r="AL166" s="315"/>
    </row>
    <row r="167" spans="1:38" ht="33" customHeight="1" thickBot="1">
      <c r="A167" s="180" t="s">
        <v>244</v>
      </c>
      <c r="B167" s="183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4"/>
      <c r="AK167" s="315"/>
      <c r="AL167" s="315"/>
    </row>
    <row r="168" spans="1:38" ht="33" customHeight="1" thickBot="1">
      <c r="A168" s="180" t="s">
        <v>248</v>
      </c>
      <c r="B168" s="183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4"/>
      <c r="AK168" s="315"/>
      <c r="AL168" s="315"/>
    </row>
    <row r="169" spans="1:38" ht="33" customHeight="1" thickBot="1">
      <c r="A169" s="182" t="s">
        <v>5</v>
      </c>
      <c r="B169" s="183"/>
      <c r="C169" s="212"/>
      <c r="D169" s="212"/>
      <c r="E169" s="212"/>
      <c r="F169" s="212"/>
      <c r="G169" s="212"/>
      <c r="H169" s="212"/>
      <c r="I169" s="212"/>
      <c r="J169" s="212"/>
      <c r="K169" s="211"/>
      <c r="L169" s="211"/>
      <c r="M169" s="211"/>
      <c r="N169" s="211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4"/>
      <c r="AK169" s="315"/>
      <c r="AL169" s="315"/>
    </row>
    <row r="170" spans="1:38" ht="33" customHeight="1" thickBot="1">
      <c r="A170" s="182" t="s">
        <v>52</v>
      </c>
      <c r="B170" s="183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4"/>
      <c r="AK170" s="315"/>
      <c r="AL170" s="315"/>
    </row>
    <row r="171" spans="1:38" ht="33" customHeight="1" thickBot="1">
      <c r="A171" s="182" t="s">
        <v>147</v>
      </c>
      <c r="B171" s="183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4"/>
      <c r="AK171" s="315"/>
      <c r="AL171" s="315"/>
    </row>
    <row r="172" spans="1:38" ht="33" customHeight="1" thickBot="1">
      <c r="A172" s="182" t="s">
        <v>245</v>
      </c>
      <c r="B172" s="183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4"/>
      <c r="AK172" s="315"/>
      <c r="AL172" s="315"/>
    </row>
    <row r="173" spans="1:38" ht="33" customHeight="1" thickBot="1">
      <c r="A173" s="182" t="s">
        <v>82</v>
      </c>
      <c r="B173" s="183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4"/>
      <c r="AK173" s="315"/>
      <c r="AL173" s="315"/>
    </row>
    <row r="174" spans="1:38" ht="33" customHeight="1" thickBot="1">
      <c r="A174" s="182" t="s">
        <v>54</v>
      </c>
      <c r="B174" s="183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4"/>
      <c r="AK174" s="315"/>
      <c r="AL174" s="315"/>
    </row>
    <row r="175" spans="1:38" ht="33" customHeight="1" thickBot="1">
      <c r="A175" s="180" t="s">
        <v>56</v>
      </c>
      <c r="B175" s="183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4"/>
      <c r="AK175" s="315"/>
      <c r="AL175" s="315"/>
    </row>
    <row r="176" spans="1:38" ht="33" customHeight="1" thickBot="1">
      <c r="A176" s="180" t="s">
        <v>124</v>
      </c>
      <c r="B176" s="183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4"/>
      <c r="AK176" s="315"/>
      <c r="AL176" s="315"/>
    </row>
    <row r="177" spans="1:38" ht="33" customHeight="1" thickBot="1">
      <c r="A177" s="180" t="s">
        <v>125</v>
      </c>
      <c r="B177" s="183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4"/>
      <c r="AK177" s="315"/>
      <c r="AL177" s="315"/>
    </row>
    <row r="178" spans="1:38" ht="33" customHeight="1" thickBot="1">
      <c r="A178" s="180" t="s">
        <v>31</v>
      </c>
      <c r="B178" s="183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4"/>
      <c r="AK178" s="315"/>
      <c r="AL178" s="315"/>
    </row>
    <row r="179" spans="1:38" ht="33" customHeight="1" thickBot="1">
      <c r="A179" s="180" t="s">
        <v>11</v>
      </c>
      <c r="B179" s="183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4"/>
      <c r="AK179" s="315"/>
      <c r="AL179" s="315"/>
    </row>
    <row r="180" spans="1:38" ht="33" customHeight="1" thickBot="1">
      <c r="A180" s="180" t="s">
        <v>32</v>
      </c>
      <c r="B180" s="183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4"/>
      <c r="AK180" s="315"/>
      <c r="AL180" s="315"/>
    </row>
    <row r="181" spans="1:38" ht="33" customHeight="1" thickBot="1">
      <c r="A181" s="180" t="s">
        <v>187</v>
      </c>
      <c r="B181" s="183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4"/>
      <c r="AK181" s="315"/>
      <c r="AL181" s="315"/>
    </row>
    <row r="182" spans="1:38" ht="33" customHeight="1" thickBot="1">
      <c r="A182" s="180" t="s">
        <v>76</v>
      </c>
      <c r="B182" s="183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4"/>
      <c r="AK182" s="315"/>
      <c r="AL182" s="315"/>
    </row>
    <row r="183" spans="1:38" ht="33" customHeight="1" thickBot="1">
      <c r="A183" s="180" t="s">
        <v>49</v>
      </c>
      <c r="B183" s="183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4"/>
      <c r="AK183" s="315"/>
      <c r="AL183" s="315"/>
    </row>
    <row r="184" spans="1:38" ht="33" customHeight="1" thickBot="1">
      <c r="A184" s="180" t="s">
        <v>78</v>
      </c>
      <c r="B184" s="183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4"/>
      <c r="AK184" s="315"/>
      <c r="AL184" s="315"/>
    </row>
    <row r="185" spans="1:38" ht="33" customHeight="1" thickBot="1">
      <c r="A185" s="208" t="s">
        <v>267</v>
      </c>
      <c r="B185" s="183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4"/>
      <c r="AK185" s="315"/>
      <c r="AL185" s="315"/>
    </row>
    <row r="186" spans="1:38" ht="33" customHeight="1" thickBot="1">
      <c r="A186" s="209" t="s">
        <v>273</v>
      </c>
      <c r="B186" s="183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4"/>
      <c r="AK186" s="315"/>
      <c r="AL186" s="315"/>
    </row>
    <row r="187" spans="1:38" ht="33" customHeight="1" thickBot="1">
      <c r="A187" s="208" t="s">
        <v>271</v>
      </c>
      <c r="B187" s="183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4"/>
      <c r="AK187" s="315"/>
      <c r="AL187" s="315"/>
    </row>
    <row r="188" spans="1:38" ht="33" customHeight="1" thickBot="1">
      <c r="A188" s="208" t="s">
        <v>268</v>
      </c>
      <c r="B188" s="183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4"/>
      <c r="AK188" s="315"/>
      <c r="AL188" s="315"/>
    </row>
    <row r="189" spans="1:38" ht="33" customHeight="1" thickBot="1">
      <c r="A189" s="182" t="s">
        <v>272</v>
      </c>
      <c r="B189" s="183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4"/>
      <c r="AK189" s="315"/>
      <c r="AL189" s="315"/>
    </row>
    <row r="190" spans="1:38" ht="33" customHeight="1" thickBot="1">
      <c r="A190" s="209" t="s">
        <v>269</v>
      </c>
      <c r="B190" s="183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>
        <v>700</v>
      </c>
      <c r="M190" s="212"/>
      <c r="N190" s="212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4"/>
      <c r="AK190" s="315"/>
      <c r="AL190" s="315"/>
    </row>
    <row r="191" spans="1:38" ht="33" customHeight="1" thickBot="1">
      <c r="A191" s="209" t="s">
        <v>270</v>
      </c>
      <c r="B191" s="183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4"/>
      <c r="AK191" s="315"/>
      <c r="AL191" s="315"/>
    </row>
    <row r="192" spans="1:38" ht="33" customHeight="1" thickBot="1">
      <c r="A192" s="209" t="s">
        <v>296</v>
      </c>
      <c r="B192" s="183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4"/>
      <c r="AK192" s="315"/>
      <c r="AL192" s="315"/>
    </row>
    <row r="193" spans="1:38" ht="33" customHeight="1" thickBot="1">
      <c r="A193" s="209" t="s">
        <v>297</v>
      </c>
      <c r="B193" s="183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4"/>
      <c r="AK193" s="315"/>
      <c r="AL193" s="315"/>
    </row>
    <row r="194" spans="1:38" ht="33" customHeight="1" thickBot="1">
      <c r="A194" s="209" t="s">
        <v>276</v>
      </c>
      <c r="B194" s="183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4"/>
      <c r="AK194" s="315"/>
      <c r="AL194" s="315"/>
    </row>
    <row r="195" spans="1:38" ht="33" customHeight="1" thickBot="1">
      <c r="A195" s="190" t="s">
        <v>223</v>
      </c>
      <c r="B195" s="183"/>
      <c r="C195" s="218"/>
      <c r="D195" s="218"/>
      <c r="E195" s="218"/>
      <c r="F195" s="218"/>
      <c r="G195" s="218">
        <f>G96+G97+G98+G99+G100+G101+G102+G103+G104+G105+G106+G107+G108+G109+G110+G111+G112+G113+G166+G167+G168+G169+G170+G171+G172+G173+G174+G175+G176+G177+G178+G179+G180+G181+G182+G183+G184+G185+G186+G187+G188+G189+G190+G191+G192+G193+G194</f>
        <v>500</v>
      </c>
      <c r="H195" s="218">
        <f>H96+H97+H98+H99+H100+H101+H102+H103+H104+H105+H106+H107+H108+H109+H110+H111+H112+H113+H166+H167+H168+H169+H170+H171+H172+H173+H174+H175+H176+H177+H178+H179+H180+H181+H182+H183+H184+H185+H186+H187+H188+H189+H190+H191+H192+H193+H194</f>
        <v>500</v>
      </c>
      <c r="I195" s="218">
        <f>I96+I97+I98+I99+I100+I101+I102+I103+I104+I105+I106+I107+I108+I109+I110+I111+I112+I113+I166+I167+I168+I169+I170+I171+I172+I173+I174+I175+I176+I177+I178+I179+I180+I181+I182+I183+I184+I185+I186+I187+I188+I189+I190+I191+I192+I193+I194</f>
        <v>484</v>
      </c>
      <c r="J195" s="351">
        <f>I195/H195*100</f>
        <v>96.8</v>
      </c>
      <c r="K195" s="218"/>
      <c r="L195" s="218">
        <f>L96+L97+L98+L99+L100+L101+L102+L103+L104+L105+L106+L107+L108+L109+L110+L111+L112+L113+L166+L167+L168+L169+L170+L171+L172+L173+L174+L175+L176+L177+L178+L179+L180+L181+L182+L183+L184+L185+L186+L187+L188+L189+L190+L191+L192+L193+L194</f>
        <v>700</v>
      </c>
      <c r="M195" s="218"/>
      <c r="N195" s="218"/>
      <c r="O195" s="218"/>
      <c r="P195" s="218"/>
      <c r="Q195" s="218"/>
      <c r="R195" s="218"/>
      <c r="S195" s="218">
        <f>S96+S97+S98+S99+S100+S101+S102+S103+S104+S105+S106+S107+S108+S109+S110+S111+S112+S113+S166+S167+S168+S169+S170+S171+S172+S173+S174+S175+S176+S177+S178+S179+S180+S181+S182+S183+S184+S185+S186+S187+S188+S189+S190+S191+S192+S193+S194</f>
        <v>172647</v>
      </c>
      <c r="T195" s="218">
        <f>T96+T97+T98+T99+T100+T101+T102+T103+T104+T105+T106+T107+T108+T109+T110+T111+T112+T113+T166+T167+T168+T169+T170+T171+T172+T173+T174+T175+T176+T177+T178+T179+T180+T181+T182+T183+T184+T185+T186+T187+T188+T189+T190+T191+T192+T193+T194</f>
        <v>274448</v>
      </c>
      <c r="U195" s="218">
        <f>U96+U97+U98+U99+U100+U101+U102+U103+U104+U105+U106+U107+U108+U109+U110+U111+U112+U113+U166+U167+U168+U169+U170+U171+U172+U173+U174+U175+U176+U177+U178+U179+U180+U181+U182+U183+U184+U185+U186+U187+U188+U189+U190+U191+U192+U193+U194</f>
        <v>261000</v>
      </c>
      <c r="V195" s="351">
        <f>U195/T195*100</f>
        <v>95.09998251034804</v>
      </c>
      <c r="W195" s="218">
        <f>W96+W97+W98+W99+W100+W101+W102+W103+W104+W105+W106+W107+W108+W109+W110+W111+W112+W113+W166+W167+W168+W169+W170+W171+W172+W173+W174+W175+W176+W177+W178+W179+W180+W181+W182+W183+W184+W185+W186+W187+W188+W189+W190+W191+W192+W193+W194</f>
        <v>195061</v>
      </c>
      <c r="X195" s="218">
        <f>X96+X97+X98+X99+X100+X101+X102+X103+X104+X105+X106+X107+X108+X109+X110+X111+X112+X113+X166+X167+X168+X169+X170+X171+X172+X173+X174+X175+X176+X177+X178+X179+X180+X181+X182+X183+X184+X185+X186+X187+X188+X189+X190+X191+X192+X193+X194</f>
        <v>177008</v>
      </c>
      <c r="Y195" s="218">
        <f>Y96+Y97+Y98+Y99+Y100+Y101+Y102+Y103+Y104+Y105+Y106+Y107+Y108+Y109+Y110+Y111+Y112+Y113+Y166+Y167+Y168+Y169+Y170+Y171+Y172+Y173+Y174+Y175+Y176+Y177+Y178+Y179+Y180+Y181+Y182+Y183+Y184+Y185+Y186+Y187+Y188+Y189+Y190+Y191+Y192+Y193+Y194</f>
        <v>182841</v>
      </c>
      <c r="Z195" s="351">
        <f>Y195/X195*100</f>
        <v>103.29533128446171</v>
      </c>
      <c r="AA195" s="218">
        <f>AA96+AA97+AA98+AA99+AA100+AA101+AA102+AA103+AA104+AA105+AA106+AA107+AA108+AA109+AA110+AA111+AA112+AA113+AA166+AA167+AA168+AA169+AA170+AA171+AA172+AA173+AA174+AA175+AA176+AA177+AA178+AA179+AA180+AA181+AA182+AA183+AA184+AA185+AA186+AA187+AA188+AA189+AA190+AA191+AA192+AA193+AA194</f>
        <v>110354</v>
      </c>
      <c r="AB195" s="218">
        <f>AB96+AB97+AB98+AB99+AB100+AB101+AB102+AB103+AB104+AB105+AB106+AB107+AB108+AB109+AB110+AB111+AB112+AB113+AB166+AB167+AB168+AB169+AB170+AB171+AB172+AB173+AB174+AB175+AB176+AB177+AB178+AB179+AB180+AB181+AB182+AB183+AB184+AB185+AB186+AB187+AB188+AB189+AB190+AB191+AB192+AB193+AB194</f>
        <v>72719</v>
      </c>
      <c r="AC195" s="218">
        <f>AC96+AC97+AC98+AC99+AC100+AC101+AC102+AC103+AC104+AC105+AC106+AC107+AC108+AC109+AC110+AC111+AC112+AC113+AC166+AC167+AC168+AC169+AC170+AC171+AC172+AC173+AC174+AC175+AC176+AC177+AC178+AC179+AC180+AC181+AC182+AC183+AC184+AC185+AC186+AC187+AC188+AC189+AC190+AC191+AC192+AC193+AC194</f>
        <v>72327</v>
      </c>
      <c r="AD195" s="351">
        <f>AC195/AB195*100</f>
        <v>99.46093868177506</v>
      </c>
      <c r="AE195" s="218"/>
      <c r="AF195" s="218"/>
      <c r="AG195" s="218"/>
      <c r="AH195" s="218"/>
      <c r="AI195" s="218"/>
      <c r="AJ195" s="218"/>
      <c r="AK195" s="218"/>
      <c r="AL195" s="218"/>
    </row>
    <row r="196" spans="1:38" ht="33" customHeight="1" thickBot="1">
      <c r="A196" s="190" t="s">
        <v>112</v>
      </c>
      <c r="B196" s="183"/>
      <c r="C196" s="218">
        <f>C94+C195</f>
        <v>111219</v>
      </c>
      <c r="D196" s="218">
        <f>D94+D195</f>
        <v>111256</v>
      </c>
      <c r="E196" s="218"/>
      <c r="F196" s="218"/>
      <c r="G196" s="218">
        <f>G94+G195</f>
        <v>500</v>
      </c>
      <c r="H196" s="218">
        <f>H94+H195</f>
        <v>500</v>
      </c>
      <c r="I196" s="218">
        <f>I94+I195</f>
        <v>522</v>
      </c>
      <c r="J196" s="351">
        <f>I196/H196*100</f>
        <v>104.4</v>
      </c>
      <c r="K196" s="218"/>
      <c r="L196" s="218">
        <f>L94+L195</f>
        <v>700</v>
      </c>
      <c r="M196" s="218"/>
      <c r="N196" s="218"/>
      <c r="O196" s="218"/>
      <c r="P196" s="218"/>
      <c r="Q196" s="218"/>
      <c r="R196" s="218"/>
      <c r="S196" s="218">
        <f>S94+S195</f>
        <v>172647</v>
      </c>
      <c r="T196" s="218">
        <f>T94+T195</f>
        <v>274448</v>
      </c>
      <c r="U196" s="218">
        <f>U94+U195</f>
        <v>261000</v>
      </c>
      <c r="V196" s="351">
        <f>U196/T196*100</f>
        <v>95.09998251034804</v>
      </c>
      <c r="W196" s="218">
        <f>W94+W195</f>
        <v>195061</v>
      </c>
      <c r="X196" s="218">
        <f>X94+X195</f>
        <v>177008</v>
      </c>
      <c r="Y196" s="218">
        <f>Y94+Y195</f>
        <v>182841</v>
      </c>
      <c r="Z196" s="351">
        <f>Y196/X196*100</f>
        <v>103.29533128446171</v>
      </c>
      <c r="AA196" s="218">
        <f>AA94+AA195</f>
        <v>110354</v>
      </c>
      <c r="AB196" s="218">
        <f>AB94+AB195</f>
        <v>72719</v>
      </c>
      <c r="AC196" s="218">
        <f>AC94+AC195</f>
        <v>72327</v>
      </c>
      <c r="AD196" s="351">
        <f>AC196/AB196*100</f>
        <v>99.46093868177506</v>
      </c>
      <c r="AE196" s="218"/>
      <c r="AF196" s="218"/>
      <c r="AG196" s="218"/>
      <c r="AH196" s="218"/>
      <c r="AI196" s="218"/>
      <c r="AJ196" s="218"/>
      <c r="AK196" s="218"/>
      <c r="AL196" s="218"/>
    </row>
    <row r="197" spans="1:38" ht="33" customHeight="1" thickBot="1">
      <c r="A197" s="182" t="s">
        <v>44</v>
      </c>
      <c r="B197" s="183"/>
      <c r="C197" s="211"/>
      <c r="D197" s="211"/>
      <c r="E197" s="211"/>
      <c r="F197" s="211"/>
      <c r="G197" s="211"/>
      <c r="H197" s="211"/>
      <c r="I197" s="211"/>
      <c r="J197" s="351"/>
      <c r="K197" s="211"/>
      <c r="L197" s="211"/>
      <c r="M197" s="211"/>
      <c r="N197" s="211"/>
      <c r="O197" s="219"/>
      <c r="P197" s="219"/>
      <c r="Q197" s="219"/>
      <c r="R197" s="219"/>
      <c r="S197" s="219"/>
      <c r="T197" s="219"/>
      <c r="U197" s="219"/>
      <c r="V197" s="351"/>
      <c r="W197" s="219"/>
      <c r="X197" s="219"/>
      <c r="Y197" s="219"/>
      <c r="Z197" s="351"/>
      <c r="AA197" s="219"/>
      <c r="AB197" s="219"/>
      <c r="AC197" s="219"/>
      <c r="AD197" s="351"/>
      <c r="AE197" s="219">
        <v>1502650</v>
      </c>
      <c r="AF197" s="219">
        <v>1513945</v>
      </c>
      <c r="AG197" s="219">
        <v>758123</v>
      </c>
      <c r="AH197" s="352">
        <f>AG197/AF197*100</f>
        <v>50.075993513634906</v>
      </c>
      <c r="AI197" s="219">
        <v>1227</v>
      </c>
      <c r="AJ197" s="220">
        <v>1227</v>
      </c>
      <c r="AK197" s="67"/>
      <c r="AL197" s="67"/>
    </row>
    <row r="198" spans="1:38" ht="33" customHeight="1" thickBot="1">
      <c r="A198" s="191" t="s">
        <v>111</v>
      </c>
      <c r="B198" s="192"/>
      <c r="C198" s="218">
        <f>SUM(C196:C197)</f>
        <v>111219</v>
      </c>
      <c r="D198" s="218">
        <f>SUM(D196:D197)</f>
        <v>111256</v>
      </c>
      <c r="E198" s="218"/>
      <c r="F198" s="218"/>
      <c r="G198" s="218">
        <f>SUM(G196:G197)</f>
        <v>500</v>
      </c>
      <c r="H198" s="218">
        <f>SUM(H196:H197)</f>
        <v>500</v>
      </c>
      <c r="I198" s="218">
        <f>SUM(I196:I197)</f>
        <v>522</v>
      </c>
      <c r="J198" s="351">
        <f>I198/H198*100</f>
        <v>104.4</v>
      </c>
      <c r="K198" s="218"/>
      <c r="L198" s="218">
        <f>SUM(L196:L197)</f>
        <v>700</v>
      </c>
      <c r="M198" s="218"/>
      <c r="N198" s="218"/>
      <c r="O198" s="218"/>
      <c r="P198" s="218"/>
      <c r="Q198" s="218"/>
      <c r="R198" s="218"/>
      <c r="S198" s="218">
        <f>SUM(S196:S197)</f>
        <v>172647</v>
      </c>
      <c r="T198" s="218">
        <f>SUM(T196:T197)</f>
        <v>274448</v>
      </c>
      <c r="U198" s="218">
        <f>SUM(U196:U197)</f>
        <v>261000</v>
      </c>
      <c r="V198" s="351">
        <f>U198/T198*100</f>
        <v>95.09998251034804</v>
      </c>
      <c r="W198" s="218">
        <f>SUM(W196:W197)</f>
        <v>195061</v>
      </c>
      <c r="X198" s="218">
        <f>SUM(X196:X197)</f>
        <v>177008</v>
      </c>
      <c r="Y198" s="218">
        <f>SUM(Y196:Y197)</f>
        <v>182841</v>
      </c>
      <c r="Z198" s="351">
        <f>Y198/X198*100</f>
        <v>103.29533128446171</v>
      </c>
      <c r="AA198" s="218">
        <f>SUM(AA196:AA197)</f>
        <v>110354</v>
      </c>
      <c r="AB198" s="218">
        <f>SUM(AB196:AB197)</f>
        <v>72719</v>
      </c>
      <c r="AC198" s="218">
        <f>SUM(AC196:AC197)</f>
        <v>72327</v>
      </c>
      <c r="AD198" s="351">
        <f>AC198/AB198*100</f>
        <v>99.46093868177506</v>
      </c>
      <c r="AE198" s="218">
        <f>SUM(AE196:AE197)</f>
        <v>1502650</v>
      </c>
      <c r="AF198" s="218">
        <f>SUM(AF196:AF197)</f>
        <v>1513945</v>
      </c>
      <c r="AG198" s="218">
        <f>SUM(AG196:AG197)</f>
        <v>758123</v>
      </c>
      <c r="AH198" s="352">
        <f>AG198/AF198*100</f>
        <v>50.075993513634906</v>
      </c>
      <c r="AI198" s="218">
        <f>SUM(AI196:AI197)</f>
        <v>1227</v>
      </c>
      <c r="AJ198" s="218">
        <f>SUM(AJ196:AJ197)</f>
        <v>1227</v>
      </c>
      <c r="AK198" s="218"/>
      <c r="AL198" s="67"/>
    </row>
  </sheetData>
  <sheetProtection/>
  <mergeCells count="67">
    <mergeCell ref="A60:AL60"/>
    <mergeCell ref="A160:AL160"/>
    <mergeCell ref="A117:AL117"/>
    <mergeCell ref="S163:V164"/>
    <mergeCell ref="W163:Z164"/>
    <mergeCell ref="AA163:AD164"/>
    <mergeCell ref="C164:F164"/>
    <mergeCell ref="G164:J164"/>
    <mergeCell ref="K164:N164"/>
    <mergeCell ref="A161:B165"/>
    <mergeCell ref="C161:AL161"/>
    <mergeCell ref="C162:N162"/>
    <mergeCell ref="O162:V162"/>
    <mergeCell ref="W162:AD162"/>
    <mergeCell ref="AE162:AL163"/>
    <mergeCell ref="C163:N163"/>
    <mergeCell ref="O163:R164"/>
    <mergeCell ref="AE164:AH164"/>
    <mergeCell ref="AI164:AL164"/>
    <mergeCell ref="AA122:AD122"/>
    <mergeCell ref="G121:J122"/>
    <mergeCell ref="K121:N122"/>
    <mergeCell ref="O121:R122"/>
    <mergeCell ref="S121:AD121"/>
    <mergeCell ref="O63:R64"/>
    <mergeCell ref="S63:V64"/>
    <mergeCell ref="W63:Z64"/>
    <mergeCell ref="K64:N64"/>
    <mergeCell ref="C63:N63"/>
    <mergeCell ref="C61:AL61"/>
    <mergeCell ref="C62:N62"/>
    <mergeCell ref="O62:V62"/>
    <mergeCell ref="W62:AD62"/>
    <mergeCell ref="AE64:AH64"/>
    <mergeCell ref="AI64:AL64"/>
    <mergeCell ref="AE62:AL63"/>
    <mergeCell ref="AA63:AD64"/>
    <mergeCell ref="W122:Z122"/>
    <mergeCell ref="A4:AL4"/>
    <mergeCell ref="A5:B9"/>
    <mergeCell ref="G6:AD6"/>
    <mergeCell ref="AA8:AD8"/>
    <mergeCell ref="AE7:AH8"/>
    <mergeCell ref="AI7:AL8"/>
    <mergeCell ref="AE6:AL6"/>
    <mergeCell ref="C64:F64"/>
    <mergeCell ref="G64:J64"/>
    <mergeCell ref="S7:AD7"/>
    <mergeCell ref="AE120:AL120"/>
    <mergeCell ref="A118:AL118"/>
    <mergeCell ref="C119:F122"/>
    <mergeCell ref="G119:AL119"/>
    <mergeCell ref="G120:AD120"/>
    <mergeCell ref="A119:B123"/>
    <mergeCell ref="AE121:AH122"/>
    <mergeCell ref="AI121:AL122"/>
    <mergeCell ref="S122:V122"/>
    <mergeCell ref="A1:E1"/>
    <mergeCell ref="A3:AL3"/>
    <mergeCell ref="A61:B65"/>
    <mergeCell ref="G5:AL5"/>
    <mergeCell ref="C5:F8"/>
    <mergeCell ref="G7:J8"/>
    <mergeCell ref="K7:N8"/>
    <mergeCell ref="O7:R8"/>
    <mergeCell ref="S8:V8"/>
    <mergeCell ref="W8:Z8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23" r:id="rId1"/>
  <rowBreaks count="3" manualBreakCount="3">
    <brk id="58" max="37" man="1"/>
    <brk id="115" max="37" man="1"/>
    <brk id="158" max="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IV1"/>
    </sheetView>
  </sheetViews>
  <sheetFormatPr defaultColWidth="9.140625" defaultRowHeight="12.75"/>
  <cols>
    <col min="6" max="7" width="16.28125" style="0" customWidth="1"/>
    <col min="9" max="9" width="6.00390625" style="0" customWidth="1"/>
    <col min="10" max="10" width="1.28515625" style="0" hidden="1" customWidth="1"/>
    <col min="11" max="11" width="12.140625" style="0" customWidth="1"/>
    <col min="12" max="12" width="12.421875" style="0" customWidth="1"/>
  </cols>
  <sheetData>
    <row r="1" spans="1:11" ht="12.75">
      <c r="A1" s="334" t="s">
        <v>310</v>
      </c>
      <c r="B1" s="73"/>
      <c r="C1" s="73"/>
      <c r="D1" s="73"/>
      <c r="E1" s="73"/>
      <c r="F1" s="73"/>
      <c r="G1" s="73"/>
      <c r="H1" s="73"/>
      <c r="I1" s="73"/>
      <c r="J1" s="74"/>
      <c r="K1" s="74"/>
    </row>
    <row r="2" spans="1:11" ht="12.75">
      <c r="A2" s="72"/>
      <c r="B2" s="73"/>
      <c r="C2" s="73"/>
      <c r="D2" s="73"/>
      <c r="E2" s="73"/>
      <c r="F2" s="73"/>
      <c r="G2" s="73"/>
      <c r="H2" s="73"/>
      <c r="I2" s="73"/>
      <c r="J2" s="74"/>
      <c r="K2" s="74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4"/>
      <c r="K3" s="74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s="27" customFormat="1" ht="27" customHeight="1">
      <c r="A5" s="705" t="s">
        <v>295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</row>
    <row r="6" spans="1:11" s="27" customFormat="1" ht="27" customHeight="1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</row>
    <row r="7" spans="1:11" s="27" customFormat="1" ht="27" customHeight="1">
      <c r="A7" s="705"/>
      <c r="B7" s="705"/>
      <c r="C7" s="705"/>
      <c r="D7" s="705"/>
      <c r="E7" s="705"/>
      <c r="F7" s="705"/>
      <c r="G7" s="705"/>
      <c r="H7" s="705"/>
      <c r="I7" s="705"/>
      <c r="J7" s="705"/>
      <c r="K7" s="705"/>
    </row>
    <row r="8" spans="1:11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3.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1" spans="1:13" ht="13.5" thickBot="1">
      <c r="A11" s="747" t="s">
        <v>154</v>
      </c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549"/>
      <c r="M11" s="549"/>
    </row>
    <row r="12" spans="1:13" ht="12.75">
      <c r="A12" s="754" t="s">
        <v>1</v>
      </c>
      <c r="B12" s="755"/>
      <c r="C12" s="755"/>
      <c r="D12" s="755"/>
      <c r="E12" s="755"/>
      <c r="F12" s="755"/>
      <c r="G12" s="756"/>
      <c r="H12" s="751" t="s">
        <v>155</v>
      </c>
      <c r="I12" s="752"/>
      <c r="J12" s="752"/>
      <c r="K12" s="748" t="s">
        <v>235</v>
      </c>
      <c r="L12" s="743" t="s">
        <v>277</v>
      </c>
      <c r="M12" s="745" t="s">
        <v>278</v>
      </c>
    </row>
    <row r="13" spans="1:13" ht="12.75" customHeight="1">
      <c r="A13" s="757"/>
      <c r="B13" s="758"/>
      <c r="C13" s="758"/>
      <c r="D13" s="758"/>
      <c r="E13" s="758"/>
      <c r="F13" s="758"/>
      <c r="G13" s="759"/>
      <c r="H13" s="753"/>
      <c r="I13" s="753"/>
      <c r="J13" s="753"/>
      <c r="K13" s="749"/>
      <c r="L13" s="744"/>
      <c r="M13" s="746"/>
    </row>
    <row r="14" spans="1:13" ht="12.75" customHeight="1">
      <c r="A14" s="757"/>
      <c r="B14" s="758"/>
      <c r="C14" s="758"/>
      <c r="D14" s="758"/>
      <c r="E14" s="758"/>
      <c r="F14" s="758"/>
      <c r="G14" s="759"/>
      <c r="H14" s="753"/>
      <c r="I14" s="753"/>
      <c r="J14" s="753"/>
      <c r="K14" s="749"/>
      <c r="L14" s="744"/>
      <c r="M14" s="746"/>
    </row>
    <row r="15" spans="1:13" ht="12.75" customHeight="1">
      <c r="A15" s="760"/>
      <c r="B15" s="761"/>
      <c r="C15" s="761"/>
      <c r="D15" s="761"/>
      <c r="E15" s="761"/>
      <c r="F15" s="761"/>
      <c r="G15" s="762"/>
      <c r="H15" s="753"/>
      <c r="I15" s="753"/>
      <c r="J15" s="753"/>
      <c r="K15" s="750"/>
      <c r="L15" s="744"/>
      <c r="M15" s="746"/>
    </row>
    <row r="16" spans="1:13" ht="15.75">
      <c r="A16" s="726" t="s">
        <v>156</v>
      </c>
      <c r="B16" s="727"/>
      <c r="C16" s="727"/>
      <c r="D16" s="727"/>
      <c r="E16" s="727"/>
      <c r="F16" s="728"/>
      <c r="G16" s="122"/>
      <c r="H16" s="740"/>
      <c r="I16" s="741"/>
      <c r="J16" s="742"/>
      <c r="K16" s="133"/>
      <c r="L16" s="321"/>
      <c r="M16" s="326"/>
    </row>
    <row r="17" spans="1:13" ht="17.25" customHeight="1">
      <c r="A17" s="733" t="s">
        <v>157</v>
      </c>
      <c r="B17" s="734"/>
      <c r="C17" s="734"/>
      <c r="D17" s="734"/>
      <c r="E17" s="734"/>
      <c r="F17" s="734"/>
      <c r="G17" s="120"/>
      <c r="H17" s="737">
        <v>23469</v>
      </c>
      <c r="I17" s="738"/>
      <c r="J17" s="739"/>
      <c r="K17" s="136">
        <v>79100</v>
      </c>
      <c r="L17" s="322"/>
      <c r="M17" s="327"/>
    </row>
    <row r="18" spans="1:13" ht="15.75">
      <c r="A18" s="735" t="s">
        <v>30</v>
      </c>
      <c r="B18" s="736"/>
      <c r="C18" s="736"/>
      <c r="D18" s="736"/>
      <c r="E18" s="736"/>
      <c r="F18" s="736"/>
      <c r="G18" s="124">
        <v>19856</v>
      </c>
      <c r="H18" s="117"/>
      <c r="I18" s="118"/>
      <c r="J18" s="119"/>
      <c r="K18" s="134"/>
      <c r="L18" s="323"/>
      <c r="M18" s="328"/>
    </row>
    <row r="19" spans="1:13" ht="15.75">
      <c r="A19" s="731" t="s">
        <v>221</v>
      </c>
      <c r="B19" s="732"/>
      <c r="C19" s="732"/>
      <c r="D19" s="732"/>
      <c r="E19" s="732"/>
      <c r="F19" s="732"/>
      <c r="G19" s="124">
        <v>59244</v>
      </c>
      <c r="H19" s="130"/>
      <c r="I19" s="131"/>
      <c r="J19" s="132"/>
      <c r="K19" s="135"/>
      <c r="L19" s="324"/>
      <c r="M19" s="329"/>
    </row>
    <row r="20" spans="1:13" ht="15.75" customHeight="1">
      <c r="A20" s="729" t="s">
        <v>158</v>
      </c>
      <c r="B20" s="730"/>
      <c r="C20" s="730"/>
      <c r="D20" s="730"/>
      <c r="E20" s="730"/>
      <c r="F20" s="730"/>
      <c r="G20" s="123"/>
      <c r="H20" s="724"/>
      <c r="I20" s="724"/>
      <c r="J20" s="724"/>
      <c r="K20" s="129"/>
      <c r="L20" s="325"/>
      <c r="M20" s="330"/>
    </row>
    <row r="21" spans="1:13" ht="16.5" thickBot="1">
      <c r="A21" s="721" t="s">
        <v>159</v>
      </c>
      <c r="B21" s="722"/>
      <c r="C21" s="722"/>
      <c r="D21" s="722"/>
      <c r="E21" s="722"/>
      <c r="F21" s="723"/>
      <c r="G21" s="331"/>
      <c r="H21" s="725">
        <f>H17+H20</f>
        <v>23469</v>
      </c>
      <c r="I21" s="725"/>
      <c r="J21" s="725"/>
      <c r="K21" s="332">
        <f>K17+K20</f>
        <v>79100</v>
      </c>
      <c r="L21" s="332"/>
      <c r="M21" s="333"/>
    </row>
    <row r="26" spans="3:9" ht="15.75">
      <c r="C26" s="121"/>
      <c r="D26" s="121"/>
      <c r="E26" s="121"/>
      <c r="F26" s="121"/>
      <c r="G26" s="121"/>
      <c r="H26" s="121"/>
      <c r="I26" s="121"/>
    </row>
    <row r="27" spans="3:9" ht="15.75">
      <c r="C27" s="121"/>
      <c r="D27" s="121"/>
      <c r="E27" s="121"/>
      <c r="F27" s="121"/>
      <c r="G27" s="121"/>
      <c r="H27" s="121"/>
      <c r="I27" s="121"/>
    </row>
  </sheetData>
  <sheetProtection/>
  <mergeCells count="17">
    <mergeCell ref="L12:L15"/>
    <mergeCell ref="M12:M15"/>
    <mergeCell ref="A11:M11"/>
    <mergeCell ref="A5:K7"/>
    <mergeCell ref="K12:K15"/>
    <mergeCell ref="H12:J15"/>
    <mergeCell ref="A12:G15"/>
    <mergeCell ref="A21:F21"/>
    <mergeCell ref="H20:J20"/>
    <mergeCell ref="H21:J21"/>
    <mergeCell ref="A16:F16"/>
    <mergeCell ref="A20:F20"/>
    <mergeCell ref="A19:F19"/>
    <mergeCell ref="A17:F17"/>
    <mergeCell ref="A18:F18"/>
    <mergeCell ref="H17:J17"/>
    <mergeCell ref="H16:J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samari</cp:lastModifiedBy>
  <cp:lastPrinted>2013-09-18T06:35:32Z</cp:lastPrinted>
  <dcterms:created xsi:type="dcterms:W3CDTF">2009-01-12T09:23:48Z</dcterms:created>
  <dcterms:modified xsi:type="dcterms:W3CDTF">2013-10-02T08:21:42Z</dcterms:modified>
  <cp:category/>
  <cp:version/>
  <cp:contentType/>
  <cp:contentStatus/>
</cp:coreProperties>
</file>