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Rend.terv.1.sz." sheetId="1" r:id="rId1"/>
    <sheet name="Rend.terv.1.1.sz." sheetId="2" r:id="rId2"/>
    <sheet name=" Rend.terv 1.2.sz." sheetId="3" r:id="rId3"/>
    <sheet name="Rend.terv.1.3.sz." sheetId="4" r:id="rId4"/>
    <sheet name="Rend.terv.2.sz." sheetId="5" r:id="rId5"/>
    <sheet name="Rend.terv.2.1.sz." sheetId="6" r:id="rId6"/>
    <sheet name="Rend.terv.2.1.1." sheetId="7" r:id="rId7"/>
    <sheet name="Rend.terv.2.1.2." sheetId="8" r:id="rId8"/>
    <sheet name="Rend.terv.2.2.sz." sheetId="9" r:id="rId9"/>
    <sheet name="Rend.terv.2.3.sz." sheetId="10" r:id="rId10"/>
    <sheet name="Rend.terv.3.sz." sheetId="11" r:id="rId11"/>
    <sheet name="Munka1" sheetId="12" r:id="rId12"/>
  </sheets>
  <definedNames>
    <definedName name="_xlnm.Print_Area" localSheetId="6">'Rend.terv.2.1.1.'!$A$1:$AA$38</definedName>
    <definedName name="_xlnm.Print_Area" localSheetId="8">'Rend.terv.2.2.sz.'!$A$1:$AL$119</definedName>
    <definedName name="_xlnm.Print_Area" localSheetId="4">'Rend.terv.2.sz.'!$A$1:$AK$23</definedName>
  </definedNames>
  <calcPr fullCalcOnLoad="1"/>
</workbook>
</file>

<file path=xl/sharedStrings.xml><?xml version="1.0" encoding="utf-8"?>
<sst xmlns="http://schemas.openxmlformats.org/spreadsheetml/2006/main" count="902" uniqueCount="424">
  <si>
    <t>Felújítási kiadás</t>
  </si>
  <si>
    <t>M e g n e v e z é s</t>
  </si>
  <si>
    <t>Személyi juttatások</t>
  </si>
  <si>
    <t>Karcagi „Erőforrás” Kft. részére üzemeltetésre
(Laktanya ingatlan, volt Ruhaipari Szöv. Üzemeltetésére, intézményi felújítások és pályázatok kezelésére)</t>
  </si>
  <si>
    <t>Orvosi ügyelet ellátására kiegészítés 520/2011.(XII.21.)"kt"sz.határozat alapján</t>
  </si>
  <si>
    <t xml:space="preserve">Jászkun kapitányok nyomában c. projekthez működésre </t>
  </si>
  <si>
    <t>Adatok 1.000,-Ft-ban</t>
  </si>
  <si>
    <t xml:space="preserve">Bevétel </t>
  </si>
  <si>
    <t xml:space="preserve"> 1. Tárgyi eszközök, immateriális javak értékesítése </t>
  </si>
  <si>
    <t xml:space="preserve"> 2. Önkormányzat sajátos felhalmozási és tőke bevétele</t>
  </si>
  <si>
    <t>Anyakönyvi események</t>
  </si>
  <si>
    <t>Szabadidősport és diáksport</t>
  </si>
  <si>
    <t>Tartalék</t>
  </si>
  <si>
    <t>Hivatali feladatok</t>
  </si>
  <si>
    <t>Működési költségvetés</t>
  </si>
  <si>
    <t>Felhalmozási költségvetés</t>
  </si>
  <si>
    <t xml:space="preserve"> 3. Pénzügyi befektetések bevétel</t>
  </si>
  <si>
    <t>Befektetési célú részesedések vásárlására</t>
  </si>
  <si>
    <t>Egyéb felhalmozási kiadás</t>
  </si>
  <si>
    <t>Támogatásértékű felhalmozási kiadás</t>
  </si>
  <si>
    <t>Felhalmozási célú pénzeszköz átadás államháztartáson kivülre</t>
  </si>
  <si>
    <t>Beruházási kiadások</t>
  </si>
  <si>
    <t>Támogatásértékű működésikiadás</t>
  </si>
  <si>
    <t>Működési célú pénzeszköz átadás államháztartáson kivülre</t>
  </si>
  <si>
    <t>Társadalom-, szociálpolitikai és egyéb juttatás támogatás</t>
  </si>
  <si>
    <t>Kölcsönök</t>
  </si>
  <si>
    <t>Működésre</t>
  </si>
  <si>
    <t>Felhalmozásra</t>
  </si>
  <si>
    <t>Nemzeti Közfoglalkoztatási Program keretében közfoglalkoztatásra</t>
  </si>
  <si>
    <t>Karcag Városi TV-vel együttműködési szerződés hirdetésre és támogatásra</t>
  </si>
  <si>
    <t>Karcagi Sportegyesület támogatás</t>
  </si>
  <si>
    <t>Finanszírozási kiadás</t>
  </si>
  <si>
    <t>Költségvetési szervek támogatása</t>
  </si>
  <si>
    <t>Egyéb működési kiadások</t>
  </si>
  <si>
    <t>Kiadás 
összesen</t>
  </si>
  <si>
    <t>Egyéb működési kiadás</t>
  </si>
  <si>
    <t>Támogatásértékű működési kiadás</t>
  </si>
  <si>
    <t>Egyéb felhalmozási kiadások</t>
  </si>
  <si>
    <t>Támogatáértékű felhalmozási kiadás</t>
  </si>
  <si>
    <t>Befektetési célú részesedések vásárlása</t>
  </si>
  <si>
    <t>Pénzforgalom nélküli kiadás (céltartalék működésre)</t>
  </si>
  <si>
    <t>Önkormányzat kiadása költségvetési szervek támogatása nélkül</t>
  </si>
  <si>
    <t xml:space="preserve">Önkormányzat irányítása alá tartozó költségvetési szerveknek részére támogatás </t>
  </si>
  <si>
    <t>Társadalom-, szociálpolitikai és egyéb juttatás</t>
  </si>
  <si>
    <t>Kiadás
összesen</t>
  </si>
  <si>
    <t>Költségvetési szervek megnevezése</t>
  </si>
  <si>
    <t>Déryné Kulturális,Turisztikai,Sport Központ és Könyvtár</t>
  </si>
  <si>
    <t>Önkormányzatot terhelő kifizetések</t>
  </si>
  <si>
    <t>Felhalmozási és tőke jellegű bevétel</t>
  </si>
  <si>
    <r>
      <t>1</t>
    </r>
    <r>
      <rPr>
        <b/>
        <u val="single"/>
        <sz val="10"/>
        <rFont val="Arial"/>
        <family val="2"/>
      </rPr>
      <t xml:space="preserve">.Városi Önkormányzat Városgondnokság és a hozzá tartozó intézmények: </t>
    </r>
  </si>
  <si>
    <t>Ingatlan értékesítések után fizetendő ÁFA</t>
  </si>
  <si>
    <t xml:space="preserve">    ·  Egyes jövedelempótló támogatások kiegészítéséhez</t>
  </si>
  <si>
    <t>Felhalmozási</t>
  </si>
  <si>
    <t>Karcagi Hírmondó</t>
  </si>
  <si>
    <t>Egészségügyi feladatok</t>
  </si>
  <si>
    <t>Oktatási feladatok</t>
  </si>
  <si>
    <t>Polgármesteri Hivatal</t>
  </si>
  <si>
    <t>Munkaadót terhelő járulékok és szociális hozzájárulási adó</t>
  </si>
  <si>
    <t>Működési bevétel</t>
  </si>
  <si>
    <t>Önkormányzati támogatás</t>
  </si>
  <si>
    <t>Ellátottak pénzbeli juttatásai</t>
  </si>
  <si>
    <t>Dologi és egyéb folyó kiadás</t>
  </si>
  <si>
    <t xml:space="preserve">Személyi juttatások </t>
  </si>
  <si>
    <t>Dologi és egyéb folyó kiadások</t>
  </si>
  <si>
    <t>Felújítási kiadások</t>
  </si>
  <si>
    <t>Ö s s z e s e n :</t>
  </si>
  <si>
    <t xml:space="preserve">                 </t>
  </si>
  <si>
    <t xml:space="preserve">Adatok 1.000,-Ft-ban </t>
  </si>
  <si>
    <t>Cím megnevezése</t>
  </si>
  <si>
    <t>Ö S S Z E S E N:</t>
  </si>
  <si>
    <t>Kiadás összesen</t>
  </si>
  <si>
    <t>Működési</t>
  </si>
  <si>
    <t>Városi díjak és kegyeleti költség</t>
  </si>
  <si>
    <t>Képviselői keret</t>
  </si>
  <si>
    <t>Tagdíjak, támogatások</t>
  </si>
  <si>
    <t>Adatok: 1.000,-Ft-ban</t>
  </si>
  <si>
    <t>Hitelek törlesztése, kötvény és hitelek kamatai</t>
  </si>
  <si>
    <t xml:space="preserve">   1. Belső finanszírozási művelet</t>
  </si>
  <si>
    <t>Mezőgazdaság és környezetvédelem</t>
  </si>
  <si>
    <t xml:space="preserve">    1.1 Helyi adók </t>
  </si>
  <si>
    <t xml:space="preserve">    1.1.2. Idegenforgalmi adó</t>
  </si>
  <si>
    <t xml:space="preserve">    1.2. Átengedett központi adók</t>
  </si>
  <si>
    <t>I. Közhatalmi bevétel összesen:</t>
  </si>
  <si>
    <t>II. Intézményi működési bevétel összesen</t>
  </si>
  <si>
    <t xml:space="preserve">III. Támogatás összesen: </t>
  </si>
  <si>
    <t>1. Működési célú támogatásértékű bevétel</t>
  </si>
  <si>
    <t>2. Felhalmozási célú támogatásértékű bevétel</t>
  </si>
  <si>
    <t>2. Felhalmozási célú átvett pénzeszköz az államháztartáson kívülről</t>
  </si>
  <si>
    <t>1. Működési célú átvett pénzeszköz az államháztartáson kívülről</t>
  </si>
  <si>
    <t>1. Előző évi működési célú maradvány átvétele</t>
  </si>
  <si>
    <t>2. Előző évi felhalmozási célú maradvány átvétele</t>
  </si>
  <si>
    <t>VII. Kölcsön összesen:
     (Kapott kölcsönökből és a nyújtott kölcsönök visszatérüléséből származik)</t>
  </si>
  <si>
    <t>1. Kölcsön működésre</t>
  </si>
  <si>
    <t>2. Kölcsön felhalmozásra</t>
  </si>
  <si>
    <t>Kiemelt előirányzat megnevezése</t>
  </si>
  <si>
    <t>Működési és a felhalmozási célú támogatásértékű bevétel</t>
  </si>
  <si>
    <t>Működési és felhalmozási célú átvett pénzeszköz</t>
  </si>
  <si>
    <t>Kölcsön</t>
  </si>
  <si>
    <t xml:space="preserve">Polgármesteri Hivatal </t>
  </si>
  <si>
    <t>Költségvetési szerv megnevezése</t>
  </si>
  <si>
    <t xml:space="preserve">Városi Önkormányzat Városgondnoksága és a hozzá tartozó költségvetési szervek összesen: </t>
  </si>
  <si>
    <t>Költségvetési szervek összesen:</t>
  </si>
  <si>
    <t>Költségvetési szervenként 
bevétel összesen</t>
  </si>
  <si>
    <t>Költségvetési szervenként 
bevétel mindösszesen</t>
  </si>
  <si>
    <t>Előző évi pénzmaradvány és tartalék (pénzforgalom nélküli bevétel)</t>
  </si>
  <si>
    <t>M i n d ö s s z s e n:</t>
  </si>
  <si>
    <t>Ö s s z e s e n:</t>
  </si>
  <si>
    <t xml:space="preserve">Közvilágítás  </t>
  </si>
  <si>
    <t>Városi Önkormányzat Városgondnoksága</t>
  </si>
  <si>
    <t xml:space="preserve">M e g n e v e z é s </t>
  </si>
  <si>
    <t>Összesen</t>
  </si>
  <si>
    <t>K i a d á s b ó l</t>
  </si>
  <si>
    <t>Út-híd fenntartás</t>
  </si>
  <si>
    <t xml:space="preserve">                                 </t>
  </si>
  <si>
    <t>K I A D Á S B Ó L</t>
  </si>
  <si>
    <t>Madarász Imre Egyesített Óvoda és Pedagógiai Szakszolgálat</t>
  </si>
  <si>
    <t>Polgárőrség támogatása</t>
  </si>
  <si>
    <t>Polgárvédelem</t>
  </si>
  <si>
    <t>Ifjúságpolitikai feladatok</t>
  </si>
  <si>
    <t>Közművelődési feladatok</t>
  </si>
  <si>
    <t>Megnevezés</t>
  </si>
  <si>
    <t xml:space="preserve">IV. Felhalmozási és tőke jellegű bevétel összesen: </t>
  </si>
  <si>
    <t xml:space="preserve">V. Működési és a felhalmozási célú támogatásértékű bevétel összesen: </t>
  </si>
  <si>
    <t xml:space="preserve">VI. Működési és a felhalmozási célú átvett pénzeszköz összesen: </t>
  </si>
  <si>
    <t>VII. Előző évi működési és felhalmozási célú maradvány átvétele összesen:</t>
  </si>
  <si>
    <t>VIII. Kölcsön összesen:
     (Kapott kölcsönökből és a nyújtott kölcsönök visszatérüléséből származik)</t>
  </si>
  <si>
    <t>VIII. Kölcsön összesen:</t>
  </si>
  <si>
    <t>IX. Finanszírozási bevételek összesen:</t>
  </si>
  <si>
    <t>Bevételek mindösszesen (I-IX.):</t>
  </si>
  <si>
    <t xml:space="preserve">Önkormányzati bevétel finanaszírozási bevétel nélkül összesen (I.-VIII.): </t>
  </si>
  <si>
    <t>Észak-Alföldi Ivóvízminőség Javító Program  beruházáshoz saját forrás biztosítására</t>
  </si>
  <si>
    <t xml:space="preserve">Karcag Városi Önkormányzat 2013. évi költségvetés kiadási főösszegén belül az önkormányzat kiadásai feladatonként, 
előirányzat csoportokként és kiemelt előirányzatonkénti bontásban </t>
  </si>
  <si>
    <t>Győrffy István Nagykun Múzeum</t>
  </si>
  <si>
    <t>II. Működési bevétel</t>
  </si>
  <si>
    <t>Karcag Városi Önkormányzat 2013. évi költségvetési kiadás főösszege előirányzat-csoportonként és kiemelt előirányzatonként</t>
  </si>
  <si>
    <t>Karcag Városi Önkormányzat 2013. évi költségvetés bevételi főösszege 
kiemelt előirányzatonkénti bontásban</t>
  </si>
  <si>
    <t>Karcag Városi Önkormányzat 2013. évi költségvetés bevételi főösszegén belül 
az önkormányzat bevétele kiemelt előirányzatonkénti bontásban</t>
  </si>
  <si>
    <t>Karcag Városi Önkormányzat 2013. évi költségvetési bevételi főösszegén belül 
a költségvetési szervek bevételei kiemelt előirányzatonkénti bontásban</t>
  </si>
  <si>
    <t>Karcag Városi Önkormányzat 2013. évi költségvetési kiadás főösszegén belül a címenkénti kiadás, előirányzat-csoportokként és kiemelt előirányzatonkénti bontásban</t>
  </si>
  <si>
    <t>Karcag Városi Önkormányzat Polgármesteri Hivatala 2013. évi kiadásai feladatonként,
 előirányzat-csoportokként és kiemelt előirányzatonkénti bontásban</t>
  </si>
  <si>
    <t>Rágcsálóírtás</t>
  </si>
  <si>
    <t>Csatlakozás a "Parlagfűmentesítési Alaphoz"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</si>
  <si>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</si>
  <si>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</si>
  <si>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</si>
  <si>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</si>
  <si>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Nagykunsági Víz és Csatornamű Kft. részére a karcagi Városi Gyógyvizű Termálfürdő fejlesztésére az ÉAOP-2.1.1/A-2f-2009-0007 pályázatban nem finanszírozott, de a fejlesztéshez szorosan kapcsolódó beruházások és üzemeltetési támogatás </t>
  </si>
  <si>
    <t>Adatok 1000 Ft-ban</t>
  </si>
  <si>
    <t>Ellátottak juttatása</t>
  </si>
  <si>
    <t>Beruházási kiadás</t>
  </si>
  <si>
    <t>Összesen:</t>
  </si>
  <si>
    <t>Kiemelt munkavégzésért  járó kereset kiegészítés</t>
  </si>
  <si>
    <t>Jubileumi jutalom</t>
  </si>
  <si>
    <t>Városi Vegyeskar</t>
  </si>
  <si>
    <t>Felújítás és felhalmozási kiadás</t>
  </si>
  <si>
    <t xml:space="preserve">Adatok 1.000.-Ft-ban </t>
  </si>
  <si>
    <t>Eredeti 
előirányzat</t>
  </si>
  <si>
    <t>Céltartalék</t>
  </si>
  <si>
    <t xml:space="preserve">   Működésre</t>
  </si>
  <si>
    <t>Általános tartalék</t>
  </si>
  <si>
    <t xml:space="preserve">Ö s s z e s e n : </t>
  </si>
  <si>
    <t>mérlegszerű kimutatása</t>
  </si>
  <si>
    <t>Adatok: 1.000.-Ft-ban</t>
  </si>
  <si>
    <t>Kiadás</t>
  </si>
  <si>
    <t>Közhatalmi bevétel</t>
  </si>
  <si>
    <t>Önkormányzat sajátos működési bevételei</t>
  </si>
  <si>
    <t>- Helyi adók</t>
  </si>
  <si>
    <t>- Átengedett központi adók</t>
  </si>
  <si>
    <t xml:space="preserve">  - Gépjármű adó</t>
  </si>
  <si>
    <t xml:space="preserve">      - Termőföld bérbeadásából számrazó SZJA</t>
  </si>
  <si>
    <t xml:space="preserve">  - Bírságok, pótlékok, egyéb sajátos bevételek</t>
  </si>
  <si>
    <t>Intézményi működési bevétel</t>
  </si>
  <si>
    <t>Önkormányzat költségvetési támogatása</t>
  </si>
  <si>
    <t>- Központosított előirányzatok</t>
  </si>
  <si>
    <t xml:space="preserve">Támogatás értékű működési bevétel </t>
  </si>
  <si>
    <t>Műkodési célú pénzeszköz átvétel államháztáson kívülről</t>
  </si>
  <si>
    <t>Pénzforgalom nélküli bevétel</t>
  </si>
  <si>
    <t>Működési célú hitel felvétel(Folyószámla hitel)</t>
  </si>
  <si>
    <t xml:space="preserve">Dologi kiadások (kamat és értékesített  tárgyi eszközök ÁFA-ja nélkül) </t>
  </si>
  <si>
    <t>Társadalom-, szociális és egyéb juttatás</t>
  </si>
  <si>
    <t>Működési kölcsön megtérülés és kölcsön működésre</t>
  </si>
  <si>
    <t>Folyószámla hitel, munkabér hitel és kötvény kamata és árfolyam veszteség</t>
  </si>
  <si>
    <t>Tartalékok</t>
  </si>
  <si>
    <t>Működés összesen</t>
  </si>
  <si>
    <t>II. Felhalmozás</t>
  </si>
  <si>
    <t>Tárgyi eszközök, immateriális javak értékesítése</t>
  </si>
  <si>
    <t>Önkormányzatok sajátos felh. és tőkebevételei</t>
  </si>
  <si>
    <t>Költségvetési támogatás fejlesztési célra</t>
  </si>
  <si>
    <t>Pénzügyi befektetések bevételei</t>
  </si>
  <si>
    <t xml:space="preserve">Kamat bevétel </t>
  </si>
  <si>
    <t>Helyi adó bevételből</t>
  </si>
  <si>
    <t>Támogatásértékű felhalmozási bevétel</t>
  </si>
  <si>
    <t xml:space="preserve">Felhalmozási célú pénzeszköz átvétel államháztartáson kivülről  </t>
  </si>
  <si>
    <t>Fejlesztési célú hitel felvétel</t>
  </si>
  <si>
    <t xml:space="preserve">Bérleti díj bevétel </t>
  </si>
  <si>
    <t>Tárgyi eszköz értékesítés befizetendő ÁFA-ja (Dologi kiadásból)</t>
  </si>
  <si>
    <t>Támogatásértékű felhalmozási célú pénzeszköz átadás</t>
  </si>
  <si>
    <t>Felhalmozás célú péneszköz átadás államháztartáson kivülre</t>
  </si>
  <si>
    <t>Befektetési célú pénzszköz vásárlása</t>
  </si>
  <si>
    <t>Fejlesztési célra támogatási kölcsönök nyújtása, visszatérülése</t>
  </si>
  <si>
    <t>Fejlesztési célú hitel törlesztés</t>
  </si>
  <si>
    <t>Fejlesztési célú kötvénybeváltás</t>
  </si>
  <si>
    <t>Fejlesztési célú hitel és kötvény kamata</t>
  </si>
  <si>
    <t>Felhalmozás összesen:</t>
  </si>
  <si>
    <t>Mindösszesen:</t>
  </si>
  <si>
    <r>
      <t xml:space="preserve">I. </t>
    </r>
    <r>
      <rPr>
        <b/>
        <u val="single"/>
        <sz val="11"/>
        <color indexed="8"/>
        <rFont val="Times New Roman"/>
        <family val="1"/>
      </rPr>
      <t>Működés</t>
    </r>
  </si>
  <si>
    <t>Rendszeres szociális segély a Szoc.tv.37 § (1) bek.a., pontja alapján egészségkárosodott személynek minősülők részére</t>
  </si>
  <si>
    <t>Rendszeres szociális segély a Szoc.tv.35 § (1) bek.b., pontja alapján folyósított foglalkoztatást helyettesítő támogatás</t>
  </si>
  <si>
    <t>Normatív ápolási díj a Szoc.tv. 41 § (1) bekezdése alapján (december havi)</t>
  </si>
  <si>
    <t>Fokozott ápolási díj a Szoc.tv. 43/A § (4) bekezdésben foglaltak alapján (december havi)</t>
  </si>
  <si>
    <t>Szakértői vélemény a Szoc.tv.43/A (4) bekezdés alapján (december havi)</t>
  </si>
  <si>
    <t>Időskorúak járadéka a Szoc.tv. 32/B § alapján (december havi)</t>
  </si>
  <si>
    <t>Normatív lakásfenntartási támogatás a Szoc.tv.38 § (2) bekezdése alapján</t>
  </si>
  <si>
    <t>340/2012.(XII.20..)"kt"sz.határozat alapján a Karcag Város helyi autóbusz-közlekedési közszolgáltatás 2013. évi támogatása</t>
  </si>
  <si>
    <t>Epítési és településfejlesztési feladatok</t>
  </si>
  <si>
    <t>Rendkívüli szociális támogatás a Szoc.tv. 45 § - 49 § alapján</t>
  </si>
  <si>
    <t>Rendkivüli gyermekvédelmi támogatás a Gyvt.tv. 21 § alapján</t>
  </si>
  <si>
    <t>335/2012.(XII.13.)"kt"sz. határozat a Karcag Városi Gyógyvízű Termálfürdő fejlesztésére irányuló,  ÉAOP-2.1.1/A-2f-2009-0007 azonosító számú pályázat megvalósításához várhatóan szükséges további tagi kölcsön biztosításáról</t>
  </si>
  <si>
    <t>Központi költségvetés részére visszafizetési kötelezettség  a 2011. évi létszámleépítés állami hozzájárulási (tőke) és kamat összeg az önrevizió alapján</t>
  </si>
  <si>
    <t>Lakossági szennyvíz bekötés</t>
  </si>
  <si>
    <r>
      <t>Karcag Városi Önkormányzat 2013. évi költségvetési főösszegén belül 
a tartalék összege feladatonkénti bontásban</t>
    </r>
    <r>
      <rPr>
        <i/>
        <sz val="12"/>
        <rFont val="Times New Roman"/>
        <family val="1"/>
      </rPr>
      <t xml:space="preserve">
</t>
    </r>
  </si>
  <si>
    <t xml:space="preserve">Karcag Városi Önkormányzat 2013. évi működési és felhalmozási bevételeinek és kiadásainak </t>
  </si>
  <si>
    <t xml:space="preserve">    1.1.1.1. Állandó iparűzési adó</t>
  </si>
  <si>
    <t xml:space="preserve">    1.1.1.2. Ideiglenes iparűzési adó</t>
  </si>
  <si>
    <r>
      <t xml:space="preserve">I. </t>
    </r>
    <r>
      <rPr>
        <b/>
        <u val="single"/>
        <sz val="10"/>
        <rFont val="Times New Roman"/>
        <family val="1"/>
      </rPr>
      <t xml:space="preserve">Közhatalmi bevétel </t>
    </r>
  </si>
  <si>
    <t xml:space="preserve">1.   Önkormányzatok sajátos működési bevételei </t>
  </si>
  <si>
    <r>
      <t xml:space="preserve">III. </t>
    </r>
    <r>
      <rPr>
        <b/>
        <u val="single"/>
        <sz val="10"/>
        <rFont val="Times New Roman"/>
        <family val="1"/>
      </rPr>
      <t>Támogatás</t>
    </r>
    <r>
      <rPr>
        <b/>
        <sz val="10"/>
        <rFont val="Times New Roman"/>
        <family val="1"/>
      </rPr>
      <t xml:space="preserve"> </t>
    </r>
  </si>
  <si>
    <r>
      <t xml:space="preserve">IV. </t>
    </r>
    <r>
      <rPr>
        <b/>
        <u val="single"/>
        <sz val="10"/>
        <rFont val="Times New Roman"/>
        <family val="1"/>
      </rPr>
      <t>Felhalmozási és tőke jellegű bevétel</t>
    </r>
  </si>
  <si>
    <r>
      <t xml:space="preserve">V. </t>
    </r>
    <r>
      <rPr>
        <b/>
        <u val="single"/>
        <sz val="10"/>
        <rFont val="Times New Roman"/>
        <family val="1"/>
      </rPr>
      <t>Működési és a felhalmozási célú támogatásértékű bevétel</t>
    </r>
  </si>
  <si>
    <r>
      <t xml:space="preserve">VI. </t>
    </r>
    <r>
      <rPr>
        <b/>
        <u val="single"/>
        <sz val="10"/>
        <rFont val="Times New Roman"/>
        <family val="1"/>
      </rPr>
      <t>Működési és a felhalmozási célú átvett pénzeszköz</t>
    </r>
  </si>
  <si>
    <r>
      <t xml:space="preserve">VII. </t>
    </r>
    <r>
      <rPr>
        <b/>
        <u val="single"/>
        <sz val="10"/>
        <rFont val="Times New Roman"/>
        <family val="1"/>
      </rPr>
      <t>Előző év működési és felhalmozási célú maradvány átvétele</t>
    </r>
  </si>
  <si>
    <r>
      <t xml:space="preserve">IX. </t>
    </r>
    <r>
      <rPr>
        <b/>
        <u val="single"/>
        <sz val="10"/>
        <rFont val="Times New Roman"/>
        <family val="1"/>
      </rPr>
      <t>Finanszírozási bevételek</t>
    </r>
  </si>
  <si>
    <t xml:space="preserve">    1.1.1. Iparűzési adó</t>
  </si>
  <si>
    <t>A költségvetési szervek (címek) részére 2013. évre jóváhagyott költségvetési kereten belül a feladattal kötött feladatonkénti kiadás, 
előirányzat-csoportokként  és kiemelt előirányzatonkénti bontásban</t>
  </si>
  <si>
    <t>Madarász Imre Egyesített Óvoda</t>
  </si>
  <si>
    <t>Jász-Nagykun-Szolnok Megyei Kádas György Óvoda, Általános Iskola Szakiskola, Egységes Gyógypedagógiai Módszertani Intézmény, Diákotthon és Gyermekotthon Tagintézmény (élelmezés várható kiadása)</t>
  </si>
  <si>
    <t xml:space="preserve">    1.    Az Önkormányzat működésének általános támogatása összesen</t>
  </si>
  <si>
    <t xml:space="preserve">    2.    Az önkormányzat köznevelési és gyermekétkeztetési feladatainak 
           támogatása</t>
  </si>
  <si>
    <t xml:space="preserve">    3.    Az Önkormányzat szociális és gyermekjóléti feladatainak támogatása 
           összesen</t>
  </si>
  <si>
    <t xml:space="preserve">    4.    Könyvtár és közművelődési feladatok támogatása összesen</t>
  </si>
  <si>
    <t xml:space="preserve">    5.    Az Önkormányzat muzeális intézményi feladatainak támogatása</t>
  </si>
  <si>
    <t xml:space="preserve">        7.    Normatív kötött felhasználású támogatások</t>
  </si>
  <si>
    <t xml:space="preserve">       1.1. Önkormányzat 2012. évi pénzmaradványa és tartaléka</t>
  </si>
  <si>
    <t xml:space="preserve">                                    - felhalmozási célra                                                                                         </t>
  </si>
  <si>
    <t xml:space="preserve">             1.1.1. Egyéb feladattal kötött pénzmaradvány és 
                       tartalék</t>
  </si>
  <si>
    <t>Köznevelési intézmények működtetésére fizetendő hozzájárulás</t>
  </si>
  <si>
    <t>235/2012.(IX.27.)"kt"sz.határozat alapján az iskola egészségügyi feladatok ellátás
2012. évi támogatása (2012. évi pénzmaradványból)</t>
  </si>
  <si>
    <t>Karcagi Sportegyesület 2012. évi támogatása (2012. évi pénzmaradványból)</t>
  </si>
  <si>
    <t>2012. évben megrendelt közvilágítási  Kertész J. u. 2 sz. alatti kandeláber áthelyezése és légvezetékes közvilágitási lámpatestek felszerelése (2012. évi pénzmaradványból)</t>
  </si>
  <si>
    <t>Laktanya telekhatárán kerítés és bekötő út építés, valamint kerítés bontás szerződés alapján (2012. évi pénzmaradványból.)</t>
  </si>
  <si>
    <t>Városi Sportcsarnok leválasztása szerződés szerinti összeg II. részlete (2012. évi pénzmaradványból.)</t>
  </si>
  <si>
    <t>Költségvetési szervek kiadása</t>
  </si>
  <si>
    <t>Kötelező feladat</t>
  </si>
  <si>
    <t>Önként vállalt feladat</t>
  </si>
  <si>
    <t>Költségvetési szervek kiadásai összesen</t>
  </si>
  <si>
    <t>Önkormányzat kiadása költségvetési szervek támogatása nélkül összesen:</t>
  </si>
  <si>
    <t>Madarász Imre Egyesített Óvoda összesen:</t>
  </si>
  <si>
    <t>Déryné Kulturális,Turisztikai,Sport Központ és Könyvtár összesen:</t>
  </si>
  <si>
    <t>Városi Önkormányzat Városgondnoksága összesen:</t>
  </si>
  <si>
    <t>Városi Önkormányzat Városgondnoksága élelmezési kiadás Karcagi Általános Iskolai Központ (kötelező feladat)</t>
  </si>
  <si>
    <t>Városi Önkormányzat Városgondnoksága élelmezési kiadás Varró István Szakiskola, Szakközépiskola, Általános Iskola és Kollégium (kötelező feladat)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</si>
  <si>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</si>
  <si>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</si>
  <si>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</si>
  <si>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Polgármesteri Hivatal összesen: </t>
  </si>
  <si>
    <t>Költségvetési szervek kötelező feladatai összesen:</t>
  </si>
  <si>
    <t>Költségvetési szervek önként vállalt feladatai összesen:</t>
  </si>
  <si>
    <t>Egyéb feladatra</t>
  </si>
  <si>
    <t>Feladat változásból adódó többlet feladatra</t>
  </si>
  <si>
    <t>Déryné Kulturális, Turisztikai, Sport Központ és Könyvtár összesen:</t>
  </si>
  <si>
    <t>Városi Önkormányzat Városgondnokság költségvetésében lévő élelmezési kiadás</t>
  </si>
  <si>
    <t>Városi Önkormányzat Városgondnokság költségvetésében lévő élelmezési kiadás összesen:</t>
  </si>
  <si>
    <t>A műfüves pálya töltésére</t>
  </si>
  <si>
    <t>Kötelező feladat összesen:</t>
  </si>
  <si>
    <t>Önként vállalt feladatok összesen:</t>
  </si>
  <si>
    <t xml:space="preserve"> </t>
  </si>
  <si>
    <t>- Önkormányzat működésének támogatása</t>
  </si>
  <si>
    <t>- kötött felhasználású támogatások</t>
  </si>
  <si>
    <t>2/2</t>
  </si>
  <si>
    <t>Rendszeres szociális segély a Szoc.tv.37 § (1) bek.b., pontja alapján rá irányadó nyugdíj korhatárt öt éven belül betöltők részére</t>
  </si>
  <si>
    <t>Szimfónikus Zenekar</t>
  </si>
  <si>
    <t>Sportcsarnok küzdőterének térelválasztó függönyeinek javítására</t>
  </si>
  <si>
    <t>Karácsonyi díszkivilágítás és Széchényi sgt. 45. sz. alatti lakások áram bekötése megállapodás szerint (2012. évi pénzmaradványból.)</t>
  </si>
  <si>
    <t>Eredeti előirányzat</t>
  </si>
  <si>
    <t>Módosított előirányzat</t>
  </si>
  <si>
    <t>Módosított 
előirányzat</t>
  </si>
  <si>
    <t>Módosított
előirányzat</t>
  </si>
  <si>
    <t>272/2012.(XI.15.)"kt."sz határozat alapján az "Alföld Szíve" Térségi Turisztikai Egyesület által benyújtandó "Helyi és térségi turisztikai desztinációs menedzsment szervezetek és turisztikai klaszterek létrehozása és fejlesztése" pályázathoz hozzájárulás</t>
  </si>
  <si>
    <t>Gazdakör részére 2012. évben megítélt támogatás (2012. évi pénzmaradványból)</t>
  </si>
  <si>
    <t xml:space="preserve">        1.2.1. Gépjárműadó (40%)                 </t>
  </si>
  <si>
    <t>Eredeti
előirányzat</t>
  </si>
  <si>
    <t>Eredeti
 előirányzat</t>
  </si>
  <si>
    <t>Módosított
 előirányzat</t>
  </si>
  <si>
    <t>Folyószámlavezetés és adósságmegújító hitel közbeszerzési eljárás lebonyolítására (2012. évi pénzmaradvány terhére)</t>
  </si>
  <si>
    <t xml:space="preserve">Parlagfű mentesítési pályázat </t>
  </si>
  <si>
    <t>Karcagi Többcélú Kistérségi Társulás részére támogatás a karcagi székhellyel, telephellyel rendelkező intézmények működtetéséhez és normatíva átadása</t>
  </si>
  <si>
    <t xml:space="preserve">Ebből:   - tőketörlesztés (Fejlesztési hitel, működési hitel és Kötvény
                visszafizetés)                     </t>
  </si>
  <si>
    <t xml:space="preserve">              - kamat és árfolyam (felvett hitelek és 2007. évben kibocsátott kötvény
               után)            </t>
  </si>
  <si>
    <t>Személygépkocsi vásárlás (2012. évi pénzmaradványból)</t>
  </si>
  <si>
    <t>2007. évben kibocsátott svájci frank alapú kötvény átstrukturálás költségeire 
( 2012. évi pénzmaradvány terhére)</t>
  </si>
  <si>
    <t>Polgárvédelmi feladatokra</t>
  </si>
  <si>
    <t>GYIVI részére jogszabály szerint befolyt gyermekgondozási díj</t>
  </si>
  <si>
    <t>Óvodáztatási támogatás</t>
  </si>
  <si>
    <t>Városudvar melegedő üzemeltetése</t>
  </si>
  <si>
    <t xml:space="preserve">Helyi autóbusz-közlekedési közszolgáltatásra </t>
  </si>
  <si>
    <t>Közműfejlesztési támogatás lakosság részre</t>
  </si>
  <si>
    <t>A központi költségvetés részére visszafizetendő összeg</t>
  </si>
  <si>
    <t xml:space="preserve">Rekultivációra és eszköz beszerzésre </t>
  </si>
  <si>
    <t xml:space="preserve">Térinformatikai rendszerre </t>
  </si>
  <si>
    <t xml:space="preserve">Lakossági települési folyékony hulladék ártalmatlanítására </t>
  </si>
  <si>
    <t>Jogszabály szerint 2012. évben befolyt gyermekgondozási díj GYIVI részére</t>
  </si>
  <si>
    <t>A Közoktatási Intézmények a Klebelsberg Intézményfenntartó Központ részére
 történő átadásából adódó a Karcag Városi Önkormányzatot  megillető
 pénzügyi elszámolás</t>
  </si>
  <si>
    <t>Járási Hivatal és Tankerület felállásával kapcsolatos kiadásokra</t>
  </si>
  <si>
    <t xml:space="preserve">Kuthen  úti tagóvoda bővítése miatti  az intézmény működés áthelyezésével </t>
  </si>
  <si>
    <t>Karcag Városi Cigány Nemzetiségi Önkormányzat támogatása (1 fő adminisztrátor 4 órás foglalkoztatásához 900 ezer Ft és a Kulturális rendezvényekhez 100 ezer Ft)</t>
  </si>
  <si>
    <t>235/2012.(IX.27.)"kt"sz.határozat alapján az iskola egészségügyi feladatok ellátására(4 017 fő) az OEP finanszírozás 70,-Ft/ellátott fő/hó összegre történő kiegészítésére</t>
  </si>
  <si>
    <t>Szociális Szövetkezetbe való belépés</t>
  </si>
  <si>
    <t xml:space="preserve">,,Magyarország Legszebb Konyhakertje pályázat-konferencia sorozat” kiadásaira  </t>
  </si>
  <si>
    <t>103/2013.(V.15. „kt.” sz. a Nagykunság-Tisza-Tavi térségi előtanulmány 
finanszírozásáról szóló határozat alapján</t>
  </si>
  <si>
    <t>Működési célú kötvény beváltás és folyószámlahitel visszafizetés</t>
  </si>
  <si>
    <t>6.    Központosított előirányzatok és egyéb támogatás</t>
  </si>
  <si>
    <t>Kálvin u. 9. szám alatti épület felújítási munkáira</t>
  </si>
  <si>
    <t>Déryné Kulturális, Turisztikai, Sport Központ és Könyvtár</t>
  </si>
  <si>
    <t>2013.évi adó-, és járulékváltozások ellentételezésére szolgáló kompenzáció</t>
  </si>
  <si>
    <t>Önkormányzati épületek felújítása</t>
  </si>
  <si>
    <t xml:space="preserve">A Szent István sugárút 1-5. sz. belső tér megvilágítás kiépítésére </t>
  </si>
  <si>
    <t xml:space="preserve">Madarász Imre Egyesített Óvoda Kuthen utcai óvoda épületének felújítása, korszerűsítése </t>
  </si>
  <si>
    <t xml:space="preserve">Völgyeskert I-es kertkapu  útalapépítő közösség </t>
  </si>
  <si>
    <t>Világitótest felállítása az Akácos utca végén, parkban található lámpatestek karbantartása</t>
  </si>
  <si>
    <t>a Karcagi Hivatásos Tűzoltóparancsnokság részére televízió tartós használatba adásáról szóló 
165/2013. (VII.10.) ,,kt." sz. határozat alapján</t>
  </si>
  <si>
    <t>'Legszebb konyhakertek díjátadó" elnevezésű rendezvényre kapott támogatás</t>
  </si>
  <si>
    <t>Külvárosi szökőkutak létesítéséről szóló 183/2013. (VIII.12.) ,,kt." sz. határozat alapján</t>
  </si>
  <si>
    <t xml:space="preserve"> ·  Egyes jövedelempótló támogatások kiegészítéséhez</t>
  </si>
  <si>
    <t xml:space="preserve">                      Ebből: - működési célra ( ebből: 141 664 e Ft                              
                       a 2012. évi folyószámla igénybevétel)                                                                                 </t>
  </si>
  <si>
    <t xml:space="preserve">                                  - felhalmozási célra                                                                                         </t>
  </si>
  <si>
    <t xml:space="preserve">                    Ebből: - működési célra (ebből :141 664 e Ft a                       
                   2012.évi folyószámla igénybevétel)                                                                                          </t>
  </si>
  <si>
    <t>Tiszamenti Regionális Vízművek Zrt.-től részvény vásárlás</t>
  </si>
  <si>
    <t xml:space="preserve"> -  Üdülőhelyi feladatok támogatása</t>
  </si>
  <si>
    <t>Déryné Kulturális, Turisztikai, Sport Központ és Könyvtár Kemence építése</t>
  </si>
  <si>
    <t>Karcag, Kisújszállási út 24. szám alatti TRV Vízművek Karcagi Üzemegységének bérlemény felújítása</t>
  </si>
  <si>
    <t>Önkormányzat kötelező kiadása költségvetési szervek támogatása nélkül</t>
  </si>
  <si>
    <t>Önkormányzat önként vállalt kiadása költségvetési szervek támogatása nélkül</t>
  </si>
  <si>
    <t>Pályázati alap, tervezési és értékbecslés költségek</t>
  </si>
  <si>
    <t>Karcag Városi Önkormányzat és Polgármesteri Hivatala</t>
  </si>
  <si>
    <t>2013. évi működési bevételei forrásonkénti bontásban</t>
  </si>
  <si>
    <t xml:space="preserve">                Adatok: 1.000,-Ft-ban</t>
  </si>
  <si>
    <t>Önkormányzat</t>
  </si>
  <si>
    <t>Hatósági, engedélyezési feladatok (Kötelező feladat)</t>
  </si>
  <si>
    <t>Földhaszon</t>
  </si>
  <si>
    <t>Mezőőri járulék</t>
  </si>
  <si>
    <t>Közterület-használati díj</t>
  </si>
  <si>
    <t xml:space="preserve">Bérleti díj </t>
  </si>
  <si>
    <t>Városháza költségeinek továbbszámlázása (Kötelező feladat)</t>
  </si>
  <si>
    <t>Kamat és árfolyambevétel</t>
  </si>
  <si>
    <t xml:space="preserve">Kötbér, egyéb kártérítés, bánatpénz </t>
  </si>
  <si>
    <t>Hírmondó bevétele:
    ebből: "Kátai Program" bevétele  5 263 ezer Ft
               Hirdetés bevétele                606 ezer Ft</t>
  </si>
  <si>
    <t>Egyéb bevétel, továbbszámlázás</t>
  </si>
  <si>
    <t>Anyakönyvi események bevételei</t>
  </si>
  <si>
    <t xml:space="preserve">                   - Lakossági települési folyékony hulladék ártalmatlanítására</t>
  </si>
  <si>
    <t xml:space="preserve">                   - Egyszeri gyermekvédelmi támogatás</t>
  </si>
  <si>
    <t xml:space="preserve">                   - Szociális és gyermekjóléti alapellátás támogatásának kiegészítésére</t>
  </si>
  <si>
    <t xml:space="preserve">                  - Gyermekétkeztetési feladatok támogatásának kiegészítése</t>
  </si>
  <si>
    <t xml:space="preserve">                  - Működőképesség megőrzését szolgáló kiegészítő támogatás</t>
  </si>
  <si>
    <t xml:space="preserve">                  - A köznevelési intézmények működtetésének támogatása</t>
  </si>
  <si>
    <t xml:space="preserve">                  - Egyszeri gyermekvédelmi támogatás</t>
  </si>
  <si>
    <t xml:space="preserve">                  - Helyi közösségi közlekedés támogatása</t>
  </si>
  <si>
    <t xml:space="preserve">                  - Közművelődési érdekeltésgnövelő támogatás</t>
  </si>
  <si>
    <t xml:space="preserve">                  - Könyvtári érdekeltségnövelő támogatás</t>
  </si>
  <si>
    <t xml:space="preserve">                  - 2012. évi CCIV.tv. 72. §-a alapján átvállalt hitelek</t>
  </si>
  <si>
    <t xml:space="preserve">                  - Szociális és gyermekjóléti alapellátás támogatásának kiegészítésére</t>
  </si>
  <si>
    <t xml:space="preserve">                  - Lakossági települési folyékony hulladék ártalmatlanítására</t>
  </si>
  <si>
    <t xml:space="preserve">                  - MIK által fenntartott, települési önkrományzat tulajdonában lévő 
                    köznevelési intézmények működtetéséhez  </t>
  </si>
  <si>
    <t xml:space="preserve">                  - Beszámítás visszapótlása</t>
  </si>
  <si>
    <t xml:space="preserve">                - 2013. évi adó-és járulékváltozások ellentételezésére szolg. kompenzáció
      </t>
  </si>
  <si>
    <t xml:space="preserve"> - Üdülőhelyi feladatok támogatása</t>
  </si>
  <si>
    <t xml:space="preserve"> - Lakott külterülettel kapcsolatos feladatok támogatása</t>
  </si>
  <si>
    <t xml:space="preserve">                  -  Lakosság közműfejlesztési támogatása</t>
  </si>
  <si>
    <t xml:space="preserve">                   - Lakosság közműfejlesztési támogatása</t>
  </si>
  <si>
    <t xml:space="preserve">                   - Beszámítás visszapótlása</t>
  </si>
  <si>
    <t xml:space="preserve">                   - MIK által fenntartott, települési önkrományzat tulajdonában lévő           
                       köznevelési intézmények működtetéséhez  </t>
  </si>
  <si>
    <t xml:space="preserve">                   - Helyi közösségi közlekedés támogatása</t>
  </si>
  <si>
    <t xml:space="preserve">                   - Közművelődési érdekeltésgnövelő támogatás</t>
  </si>
  <si>
    <t xml:space="preserve">                   - Könyvtári érdekeltségnövelő támogatás</t>
  </si>
  <si>
    <t xml:space="preserve">                   - 2012. évi CCIV.tv. 72. §-a alapján átvállalt hitelek</t>
  </si>
  <si>
    <t xml:space="preserve">                   - Gyermekétkeztetési feladatok támogatásának kiegészítése</t>
  </si>
  <si>
    <t xml:space="preserve">                   - Működőképesség megőrzését szolgáló kiegészítő támogatás</t>
  </si>
  <si>
    <t>Városi Önkormányzat Városgondnoksága
lizing díj (MTZ mezőgazdasági vontató)árokásó gép beszerzés</t>
  </si>
  <si>
    <t>Egyszeri gyermekvédelmi támogatás</t>
  </si>
  <si>
    <t xml:space="preserve">a Karcagi Táncsics Úti Tagóvoda játszóudvarának és tornaszobájához vezető
 betonjárda burkolat fejújításáról szóló 244/2013. (X.31.) ,,kt.” sz. határozat alapján </t>
  </si>
  <si>
    <t xml:space="preserve">A Klebelsberg Intézményfenntartó Központ által működtetett intézményekben 
önkormányzati üzemeltetésű konyhák közüzemi költségeinek viseléséről szóló 235/2013. (X.31.) ,,kt.” sz. határozat alapján </t>
  </si>
  <si>
    <t>Téli átmeneti közfoglalkoztatás költségeire</t>
  </si>
  <si>
    <t>264/2013.(XI.18.) ,,kt." sz. határozat a Karcag Térségi Hulladékgazdálkodási 
Közszolgáltató Nonprofit Korlátolt Felelősségű Társaság alapítása</t>
  </si>
  <si>
    <t>Kántor Sándor Fazekasház kiállítás megújítására és infrastrukturális fejlesztésre</t>
  </si>
  <si>
    <t>„Itthon vagy- Magyarország szeretlek” programsorozat</t>
  </si>
  <si>
    <t>Ingatlanvásárlás</t>
  </si>
  <si>
    <t>EU Élelmiszersegély program kiadásai (szállítás és a kiosztáskor felmerülő költségek)</t>
  </si>
  <si>
    <t>Továbbszámlázás</t>
  </si>
  <si>
    <t xml:space="preserve"> -Karcag-Kenderes Ivóvízminőség-javító projekt saját forrás 
  kiegészítésére (felhalmozásra)</t>
  </si>
  <si>
    <t xml:space="preserve">                   - 2013. évi adó-és járulékváltozások ellentételezésére szolg. kompenzáció
      </t>
  </si>
  <si>
    <t xml:space="preserve">  - Lakott külterülettel kapcsolatos feladatok támogatása</t>
  </si>
  <si>
    <t xml:space="preserve">   - Karcag-Kenderes Ivóvízminőség-javító Projekt saját forrás 
     kiegészítésére (felhalmozásra)</t>
  </si>
  <si>
    <t>A 173/2013. (VII.12.) ,,kt." sz. határozat alapján ,,az alföldi tanyák, valamint  tanyás 
térségek megőrzése és fejlesztése érdekében a települési és térségi fejlesztések
támogatására ,, című elnyert pályázat önrésze</t>
  </si>
  <si>
    <t xml:space="preserve">A 271 /2013. (XI.27.)   ,,kt.”  sz. tereprendezési munkálatok megrendeléséről  
szóló a Karcagi ,,Erőforrás " Kft.-től </t>
  </si>
  <si>
    <t>A 185/2013. (VIII.12.) ,,kt.’’ sz. határozat alapján a 2012-2013. évi közvilágítás bővítéséhez pénzügyi fedezet biztosítása</t>
  </si>
  <si>
    <t>Liget Úti Sporttelep öltöző bővításe  76/2012.(III.29.)"kt"sz. határozat alapján önerő és pályázati pénz (2012. évi pénzmaradványból.)</t>
  </si>
  <si>
    <t>Bérleti díj után fizetendő áfa és egyéb kártérítések</t>
  </si>
  <si>
    <t>,</t>
  </si>
  <si>
    <t xml:space="preserve">Nagykunság főter-Karcag városközpont funkcióbővítő fejlesztése az
 ÉAOP-5.1.1/D-12 sz. pályázat költségeire </t>
  </si>
  <si>
    <t>283/2013.(X.31.) ,,kt." sz. határozat alapján a Kisvénkertben található Barackos utcán- meglévő oszlopra-1 darab lámpatest felszerelése</t>
  </si>
  <si>
    <t>Karácsonyi fénydekorációs eszközös beszerezésére benyújtandó pályázat, 
díszvilágítás fel-és leszerelésének költsége</t>
  </si>
  <si>
    <t>Varró u. 1-3. sz alatti helyiségbe a Szociális Otthon átköltözése miatti almérő
 felszerlésének költségére</t>
  </si>
  <si>
    <t>Varró u. 1. sz. alatti konyha és étkező hőmennyiségmérő költsége</t>
  </si>
  <si>
    <t>2.2.sz. melléklet Karcag Város Önkormányzata Képviselő-testületének 1/2014.(I.31.) önkormányzati rendelethez</t>
  </si>
  <si>
    <t>1. sz. melléklet Karcag Város Önkormányzata Képviselő-testületének   1/2014.(I.31.) önkormányzati rendelethez</t>
  </si>
  <si>
    <t>1.1. sz. melléklet Karcag Város Önkormányzata Képviselő-testületének  1/2014.(I.31.) önkormányzati rendelethez</t>
  </si>
  <si>
    <t>1.2. sz. melléklet  Karcag Város Önkormányzata Képviselő-testületének 1/2014.(I.31.) önkormányzati rendelethez</t>
  </si>
  <si>
    <t>1.3. sz. melléklet  Karcag Város Önkormányzata Képviselő-testületének  1/2014.(I.31.) önkormányzati rendelethez</t>
  </si>
  <si>
    <t>2.  sz. melléklet Karcag Város Önkormányzata Képviselő-testületének  1/2014.(I.31.) önkormányzati rendelethez</t>
  </si>
  <si>
    <t>2.1.1. sz. melléklet Karcag Város Önkormányzata Képviselő-testületének 1/2014.(I.31.)önkormányzati rendelethez</t>
  </si>
  <si>
    <t>3. sz. melléklet Karcag Város Önkormányzata Képviselő-testületének  1/2014.(I.31.) önkormányzati rendelethez</t>
  </si>
  <si>
    <t>2.1.  sz. melléklet Karcag Város Önkormányzata Képviselő-testületének 1/2014.(I.31.)önkormányzati rendelethez</t>
  </si>
  <si>
    <r>
      <t xml:space="preserve">             </t>
    </r>
    <r>
      <rPr>
        <i/>
        <u val="single"/>
        <sz val="11"/>
        <rFont val="Times New Roman"/>
        <family val="1"/>
      </rPr>
      <t>2.1.2. sz. melléklet Karcag Város Önkormányzata Képviselő-testületének 1/2014.(I.31.)  önkormányzati rendelethez</t>
    </r>
  </si>
  <si>
    <t>2.3. sz. melléklet Karcag Város Önkormányzata Képviselő-testületének 1/2014.(I.31.) önkormányzati rendelethez</t>
  </si>
  <si>
    <r>
      <rPr>
        <b/>
        <u val="single"/>
        <sz val="16"/>
        <rFont val="Arial"/>
        <family val="2"/>
      </rPr>
      <t>A 2014. január 30-ai nyílt jegyzőkönyv 1. sz. mellléklete</t>
    </r>
    <r>
      <rPr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</si>
</sst>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  <numFmt numFmtId="170" formatCode="[$-40E]yyyy\.\ mmmm\ d\."/>
  </numFmts>
  <fonts count="8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9"/>
      <name val="Times New Roman"/>
      <family val="1"/>
    </font>
    <font>
      <sz val="9"/>
      <name val="Arial"/>
      <family val="2"/>
    </font>
    <font>
      <b/>
      <i/>
      <sz val="5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6" fillId="0" borderId="11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7" fontId="0" fillId="0" borderId="0" xfId="0" applyNumberFormat="1" applyAlignment="1">
      <alignment/>
    </xf>
    <xf numFmtId="167" fontId="1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167" fontId="4" fillId="0" borderId="0" xfId="0" applyNumberFormat="1" applyFont="1" applyAlignment="1">
      <alignment horizontal="right"/>
    </xf>
    <xf numFmtId="0" fontId="7" fillId="0" borderId="15" xfId="0" applyFont="1" applyBorder="1" applyAlignment="1">
      <alignment vertical="top" wrapText="1"/>
    </xf>
    <xf numFmtId="167" fontId="15" fillId="0" borderId="16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horizontal="right" vertical="center" indent="1"/>
    </xf>
    <xf numFmtId="167" fontId="15" fillId="0" borderId="15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3" fontId="0" fillId="0" borderId="21" xfId="0" applyNumberFormat="1" applyFont="1" applyBorder="1" applyAlignment="1">
      <alignment horizontal="right" vertical="center" wrapText="1" indent="1"/>
    </xf>
    <xf numFmtId="3" fontId="22" fillId="0" borderId="20" xfId="0" applyNumberFormat="1" applyFont="1" applyBorder="1" applyAlignment="1">
      <alignment horizontal="right" vertical="center" wrapText="1" indent="1"/>
    </xf>
    <xf numFmtId="3" fontId="22" fillId="0" borderId="21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0" fontId="22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0" fillId="0" borderId="0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 indent="1"/>
    </xf>
    <xf numFmtId="0" fontId="1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67" fontId="4" fillId="0" borderId="12" xfId="0" applyNumberFormat="1" applyFont="1" applyBorder="1" applyAlignment="1">
      <alignment horizontal="right" vertical="center" wrapText="1" indent="1"/>
    </xf>
    <xf numFmtId="167" fontId="4" fillId="0" borderId="11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3" fontId="34" fillId="0" borderId="11" xfId="0" applyNumberFormat="1" applyFont="1" applyBorder="1" applyAlignment="1">
      <alignment horizontal="right" vertical="center" wrapText="1" indent="1"/>
    </xf>
    <xf numFmtId="0" fontId="34" fillId="0" borderId="10" xfId="0" applyFont="1" applyBorder="1" applyAlignment="1">
      <alignment vertical="top" wrapText="1"/>
    </xf>
    <xf numFmtId="3" fontId="34" fillId="0" borderId="21" xfId="0" applyNumberFormat="1" applyFont="1" applyBorder="1" applyAlignment="1">
      <alignment horizontal="right" vertical="center" wrapText="1" indent="1"/>
    </xf>
    <xf numFmtId="0" fontId="34" fillId="0" borderId="12" xfId="0" applyFont="1" applyBorder="1" applyAlignment="1">
      <alignment horizontal="justify" vertical="top" wrapText="1"/>
    </xf>
    <xf numFmtId="49" fontId="34" fillId="0" borderId="12" xfId="0" applyNumberFormat="1" applyFont="1" applyBorder="1" applyAlignment="1">
      <alignment horizontal="left" vertical="top" wrapText="1" indent="1"/>
    </xf>
    <xf numFmtId="49" fontId="34" fillId="0" borderId="12" xfId="0" applyNumberFormat="1" applyFont="1" applyBorder="1" applyAlignment="1">
      <alignment horizontal="justify" vertical="top" wrapText="1"/>
    </xf>
    <xf numFmtId="0" fontId="34" fillId="0" borderId="10" xfId="0" applyFont="1" applyBorder="1" applyAlignment="1">
      <alignment horizontal="justify" vertical="top" wrapText="1"/>
    </xf>
    <xf numFmtId="0" fontId="34" fillId="0" borderId="20" xfId="0" applyFont="1" applyBorder="1" applyAlignment="1">
      <alignment vertical="top" wrapText="1"/>
    </xf>
    <xf numFmtId="3" fontId="34" fillId="0" borderId="22" xfId="0" applyNumberFormat="1" applyFont="1" applyBorder="1" applyAlignment="1">
      <alignment horizontal="right" vertical="center" wrapText="1" indent="1"/>
    </xf>
    <xf numFmtId="0" fontId="34" fillId="0" borderId="20" xfId="0" applyFont="1" applyBorder="1" applyAlignment="1">
      <alignment horizontal="justify" vertical="top" wrapText="1"/>
    </xf>
    <xf numFmtId="3" fontId="34" fillId="0" borderId="13" xfId="0" applyNumberFormat="1" applyFont="1" applyBorder="1" applyAlignment="1">
      <alignment horizontal="right" vertical="center" wrapText="1" indent="1"/>
    </xf>
    <xf numFmtId="0" fontId="34" fillId="0" borderId="13" xfId="0" applyFont="1" applyBorder="1" applyAlignment="1">
      <alignment vertical="top" wrapText="1"/>
    </xf>
    <xf numFmtId="3" fontId="34" fillId="0" borderId="20" xfId="0" applyNumberFormat="1" applyFont="1" applyBorder="1" applyAlignment="1">
      <alignment horizontal="right" vertical="center" wrapText="1" indent="1"/>
    </xf>
    <xf numFmtId="3" fontId="34" fillId="0" borderId="18" xfId="0" applyNumberFormat="1" applyFont="1" applyBorder="1" applyAlignment="1">
      <alignment horizontal="right" vertical="center" wrapText="1" indent="1"/>
    </xf>
    <xf numFmtId="0" fontId="34" fillId="0" borderId="23" xfId="0" applyFont="1" applyBorder="1" applyAlignment="1">
      <alignment vertical="top" wrapText="1"/>
    </xf>
    <xf numFmtId="3" fontId="34" fillId="0" borderId="24" xfId="0" applyNumberFormat="1" applyFont="1" applyBorder="1" applyAlignment="1">
      <alignment horizontal="right" vertical="center" wrapText="1" indent="1"/>
    </xf>
    <xf numFmtId="0" fontId="32" fillId="0" borderId="25" xfId="0" applyFont="1" applyBorder="1" applyAlignment="1">
      <alignment vertical="top" wrapText="1"/>
    </xf>
    <xf numFmtId="3" fontId="32" fillId="0" borderId="26" xfId="0" applyNumberFormat="1" applyFont="1" applyBorder="1" applyAlignment="1">
      <alignment horizontal="right" vertical="center" wrapText="1" indent="1"/>
    </xf>
    <xf numFmtId="0" fontId="33" fillId="0" borderId="1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3" fontId="18" fillId="0" borderId="14" xfId="0" applyNumberFormat="1" applyFont="1" applyBorder="1" applyAlignment="1">
      <alignment horizontal="right" vertical="center" wrapText="1" indent="1"/>
    </xf>
    <xf numFmtId="3" fontId="18" fillId="0" borderId="14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wrapText="1" inden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167" fontId="4" fillId="0" borderId="11" xfId="0" applyNumberFormat="1" applyFont="1" applyBorder="1" applyAlignment="1">
      <alignment horizontal="right" vertical="top" wrapText="1"/>
    </xf>
    <xf numFmtId="167" fontId="4" fillId="0" borderId="30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Alignment="1">
      <alignment vertical="top" wrapText="1"/>
    </xf>
    <xf numFmtId="167" fontId="4" fillId="0" borderId="31" xfId="0" applyNumberFormat="1" applyFont="1" applyBorder="1" applyAlignment="1">
      <alignment horizontal="right" vertical="center" wrapText="1" indent="1"/>
    </xf>
    <xf numFmtId="0" fontId="4" fillId="0" borderId="32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167" fontId="4" fillId="0" borderId="26" xfId="0" applyNumberFormat="1" applyFont="1" applyBorder="1" applyAlignment="1">
      <alignment horizontal="right" vertical="center" wrapText="1" indent="1"/>
    </xf>
    <xf numFmtId="167" fontId="4" fillId="0" borderId="34" xfId="0" applyNumberFormat="1" applyFont="1" applyBorder="1" applyAlignment="1">
      <alignment horizontal="right" vertical="center" wrapText="1" indent="1"/>
    </xf>
    <xf numFmtId="167" fontId="7" fillId="0" borderId="26" xfId="0" applyNumberFormat="1" applyFont="1" applyBorder="1" applyAlignment="1">
      <alignment horizontal="right" vertical="center" wrapText="1" indent="1"/>
    </xf>
    <xf numFmtId="167" fontId="7" fillId="0" borderId="34" xfId="0" applyNumberFormat="1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167" fontId="7" fillId="0" borderId="11" xfId="0" applyNumberFormat="1" applyFont="1" applyBorder="1" applyAlignment="1">
      <alignment horizontal="right" vertical="center" wrapText="1" indent="1"/>
    </xf>
    <xf numFmtId="167" fontId="7" fillId="0" borderId="30" xfId="0" applyNumberFormat="1" applyFont="1" applyBorder="1" applyAlignment="1">
      <alignment horizontal="right" vertical="center" wrapText="1" indent="1"/>
    </xf>
    <xf numFmtId="0" fontId="7" fillId="0" borderId="35" xfId="0" applyFont="1" applyBorder="1" applyAlignment="1">
      <alignment vertical="top" wrapText="1"/>
    </xf>
    <xf numFmtId="167" fontId="4" fillId="0" borderId="36" xfId="0" applyNumberFormat="1" applyFont="1" applyBorder="1" applyAlignment="1">
      <alignment horizontal="right" vertical="center" wrapText="1" indent="1"/>
    </xf>
    <xf numFmtId="167" fontId="7" fillId="0" borderId="37" xfId="0" applyNumberFormat="1" applyFont="1" applyBorder="1" applyAlignment="1">
      <alignment horizontal="right" vertical="center" wrapText="1" indent="1"/>
    </xf>
    <xf numFmtId="167" fontId="4" fillId="0" borderId="29" xfId="0" applyNumberFormat="1" applyFont="1" applyBorder="1" applyAlignment="1">
      <alignment horizontal="right" vertical="center" wrapText="1" indent="1"/>
    </xf>
    <xf numFmtId="167" fontId="4" fillId="0" borderId="38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indent="1"/>
    </xf>
    <xf numFmtId="3" fontId="4" fillId="0" borderId="31" xfId="0" applyNumberFormat="1" applyFont="1" applyBorder="1" applyAlignment="1">
      <alignment horizontal="right" vertical="center" indent="1"/>
    </xf>
    <xf numFmtId="167" fontId="7" fillId="0" borderId="15" xfId="0" applyNumberFormat="1" applyFont="1" applyBorder="1" applyAlignment="1">
      <alignment horizontal="right" vertical="center" wrapText="1" indent="1"/>
    </xf>
    <xf numFmtId="167" fontId="7" fillId="0" borderId="16" xfId="0" applyNumberFormat="1" applyFont="1" applyBorder="1" applyAlignment="1">
      <alignment horizontal="right" vertical="center" wrapText="1" indent="1"/>
    </xf>
    <xf numFmtId="167" fontId="7" fillId="0" borderId="36" xfId="0" applyNumberFormat="1" applyFont="1" applyBorder="1" applyAlignment="1">
      <alignment horizontal="right" vertical="center" wrapText="1" indent="1"/>
    </xf>
    <xf numFmtId="167" fontId="4" fillId="0" borderId="37" xfId="0" applyNumberFormat="1" applyFont="1" applyBorder="1" applyAlignment="1">
      <alignment horizontal="right" vertical="center" wrapText="1" indent="1"/>
    </xf>
    <xf numFmtId="167" fontId="4" fillId="0" borderId="39" xfId="0" applyNumberFormat="1" applyFont="1" applyBorder="1" applyAlignment="1">
      <alignment horizontal="right" vertical="center" wrapText="1" indent="1"/>
    </xf>
    <xf numFmtId="167" fontId="7" fillId="0" borderId="33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3" fontId="2" fillId="0" borderId="13" xfId="0" applyNumberFormat="1" applyFont="1" applyBorder="1" applyAlignment="1">
      <alignment horizontal="right" vertical="center" wrapText="1" inden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2" fillId="0" borderId="36" xfId="0" applyNumberFormat="1" applyFont="1" applyBorder="1" applyAlignment="1">
      <alignment horizontal="right" vertical="center" wrapText="1" inden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7" fillId="0" borderId="40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3" fontId="7" fillId="0" borderId="11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167" fontId="2" fillId="0" borderId="41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/>
    </xf>
    <xf numFmtId="0" fontId="0" fillId="0" borderId="43" xfId="0" applyBorder="1" applyAlignment="1">
      <alignment horizontal="left" vertical="center"/>
    </xf>
    <xf numFmtId="0" fontId="1" fillId="0" borderId="44" xfId="0" applyFont="1" applyBorder="1" applyAlignment="1">
      <alignment horizontal="left"/>
    </xf>
    <xf numFmtId="3" fontId="2" fillId="0" borderId="42" xfId="0" applyNumberFormat="1" applyFont="1" applyBorder="1" applyAlignment="1">
      <alignment horizontal="right" vertical="center" indent="1"/>
    </xf>
    <xf numFmtId="0" fontId="0" fillId="0" borderId="45" xfId="0" applyFont="1" applyBorder="1" applyAlignment="1">
      <alignment horizontal="left" vertical="center" wrapText="1" indent="1"/>
    </xf>
    <xf numFmtId="3" fontId="27" fillId="0" borderId="13" xfId="0" applyNumberFormat="1" applyFont="1" applyBorder="1" applyAlignment="1">
      <alignment horizontal="right" vertical="center" wrapText="1" indent="1"/>
    </xf>
    <xf numFmtId="3" fontId="28" fillId="0" borderId="13" xfId="0" applyNumberFormat="1" applyFont="1" applyBorder="1" applyAlignment="1">
      <alignment horizontal="right" vertical="center" wrapText="1" indent="1"/>
    </xf>
    <xf numFmtId="3" fontId="27" fillId="0" borderId="46" xfId="0" applyNumberFormat="1" applyFont="1" applyBorder="1" applyAlignment="1">
      <alignment horizontal="right" vertical="center" wrapText="1" indent="1"/>
    </xf>
    <xf numFmtId="3" fontId="28" fillId="0" borderId="46" xfId="0" applyNumberFormat="1" applyFont="1" applyBorder="1" applyAlignment="1">
      <alignment horizontal="right" vertical="center" wrapText="1" indent="1"/>
    </xf>
    <xf numFmtId="3" fontId="28" fillId="0" borderId="20" xfId="0" applyNumberFormat="1" applyFont="1" applyBorder="1" applyAlignment="1">
      <alignment horizontal="right" vertical="center" wrapText="1" indent="1"/>
    </xf>
    <xf numFmtId="3" fontId="27" fillId="0" borderId="20" xfId="0" applyNumberFormat="1" applyFont="1" applyBorder="1" applyAlignment="1">
      <alignment horizontal="right" vertical="center" wrapText="1" indent="1"/>
    </xf>
    <xf numFmtId="3" fontId="27" fillId="0" borderId="12" xfId="0" applyNumberFormat="1" applyFont="1" applyBorder="1" applyAlignment="1">
      <alignment horizontal="right" vertical="center" wrapText="1" indent="1"/>
    </xf>
    <xf numFmtId="3" fontId="27" fillId="0" borderId="47" xfId="0" applyNumberFormat="1" applyFont="1" applyBorder="1" applyAlignment="1">
      <alignment horizontal="right" vertical="center" wrapText="1" indent="1"/>
    </xf>
    <xf numFmtId="3" fontId="28" fillId="0" borderId="12" xfId="0" applyNumberFormat="1" applyFont="1" applyBorder="1" applyAlignment="1">
      <alignment horizontal="right" vertical="center" wrapText="1" indent="1"/>
    </xf>
    <xf numFmtId="3" fontId="27" fillId="0" borderId="45" xfId="0" applyNumberFormat="1" applyFont="1" applyBorder="1" applyAlignment="1">
      <alignment horizontal="right" vertical="center" wrapText="1" indent="1"/>
    </xf>
    <xf numFmtId="3" fontId="27" fillId="0" borderId="10" xfId="0" applyNumberFormat="1" applyFont="1" applyBorder="1" applyAlignment="1">
      <alignment horizontal="right" vertical="center" wrapText="1" indent="1"/>
    </xf>
    <xf numFmtId="3" fontId="14" fillId="0" borderId="10" xfId="0" applyNumberFormat="1" applyFont="1" applyBorder="1" applyAlignment="1">
      <alignment horizontal="right" vertical="center" wrapText="1" indent="1"/>
    </xf>
    <xf numFmtId="3" fontId="14" fillId="0" borderId="13" xfId="0" applyNumberFormat="1" applyFont="1" applyBorder="1" applyAlignment="1">
      <alignment horizontal="right" vertical="center" wrapText="1" indent="1"/>
    </xf>
    <xf numFmtId="3" fontId="14" fillId="0" borderId="20" xfId="0" applyNumberFormat="1" applyFont="1" applyBorder="1" applyAlignment="1">
      <alignment horizontal="right" vertical="center" wrapText="1" indent="1"/>
    </xf>
    <xf numFmtId="3" fontId="15" fillId="0" borderId="12" xfId="0" applyNumberFormat="1" applyFont="1" applyBorder="1" applyAlignment="1">
      <alignment horizontal="right" vertical="center" wrapText="1" indent="1"/>
    </xf>
    <xf numFmtId="3" fontId="15" fillId="0" borderId="20" xfId="0" applyNumberFormat="1" applyFont="1" applyBorder="1" applyAlignment="1">
      <alignment horizontal="right" vertical="center" indent="1"/>
    </xf>
    <xf numFmtId="0" fontId="4" fillId="0" borderId="0" xfId="0" applyFont="1" applyAlignment="1">
      <alignment/>
    </xf>
    <xf numFmtId="0" fontId="39" fillId="0" borderId="48" xfId="0" applyFont="1" applyBorder="1" applyAlignment="1">
      <alignment vertical="top" wrapText="1"/>
    </xf>
    <xf numFmtId="0" fontId="4" fillId="0" borderId="49" xfId="0" applyFont="1" applyBorder="1" applyAlignment="1">
      <alignment horizontal="left" vertical="center" wrapText="1" indent="1"/>
    </xf>
    <xf numFmtId="0" fontId="40" fillId="0" borderId="50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36" fillId="0" borderId="52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0" fillId="0" borderId="2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/>
    </xf>
    <xf numFmtId="3" fontId="21" fillId="0" borderId="14" xfId="0" applyNumberFormat="1" applyFont="1" applyBorder="1" applyAlignment="1">
      <alignment horizontal="right" vertical="center" wrapText="1" indent="1"/>
    </xf>
    <xf numFmtId="0" fontId="0" fillId="0" borderId="14" xfId="0" applyFont="1" applyBorder="1" applyAlignment="1">
      <alignment vertical="center" wrapText="1"/>
    </xf>
    <xf numFmtId="3" fontId="32" fillId="0" borderId="23" xfId="0" applyNumberFormat="1" applyFont="1" applyBorder="1" applyAlignment="1">
      <alignment horizontal="right" vertical="center" wrapText="1" indent="1"/>
    </xf>
    <xf numFmtId="0" fontId="34" fillId="0" borderId="12" xfId="0" applyFont="1" applyBorder="1" applyAlignment="1" quotePrefix="1">
      <alignment horizontal="justify" vertical="top" wrapText="1"/>
    </xf>
    <xf numFmtId="0" fontId="34" fillId="0" borderId="10" xfId="0" applyFont="1" applyBorder="1" applyAlignment="1" quotePrefix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right" vertical="center" wrapText="1" indent="1"/>
    </xf>
    <xf numFmtId="167" fontId="15" fillId="0" borderId="53" xfId="0" applyNumberFormat="1" applyFont="1" applyBorder="1" applyAlignment="1">
      <alignment horizontal="center" vertical="center" wrapText="1"/>
    </xf>
    <xf numFmtId="167" fontId="7" fillId="0" borderId="53" xfId="0" applyNumberFormat="1" applyFont="1" applyBorder="1" applyAlignment="1">
      <alignment horizontal="right" vertical="center" wrapText="1" indent="1"/>
    </xf>
    <xf numFmtId="0" fontId="15" fillId="0" borderId="53" xfId="0" applyFont="1" applyBorder="1" applyAlignment="1">
      <alignment horizontal="center" wrapText="1"/>
    </xf>
    <xf numFmtId="167" fontId="2" fillId="0" borderId="54" xfId="0" applyNumberFormat="1" applyFont="1" applyBorder="1" applyAlignment="1">
      <alignment horizontal="center" vertical="center" wrapText="1"/>
    </xf>
    <xf numFmtId="167" fontId="2" fillId="0" borderId="55" xfId="0" applyNumberFormat="1" applyFont="1" applyBorder="1" applyAlignment="1">
      <alignment horizontal="center" vertical="center" wrapText="1"/>
    </xf>
    <xf numFmtId="167" fontId="2" fillId="0" borderId="56" xfId="0" applyNumberFormat="1" applyFont="1" applyBorder="1" applyAlignment="1">
      <alignment horizontal="center" vertical="center" wrapText="1"/>
    </xf>
    <xf numFmtId="167" fontId="2" fillId="0" borderId="57" xfId="0" applyNumberFormat="1" applyFont="1" applyBorder="1" applyAlignment="1">
      <alignment horizontal="center" vertical="center" wrapText="1"/>
    </xf>
    <xf numFmtId="167" fontId="2" fillId="0" borderId="58" xfId="0" applyNumberFormat="1" applyFont="1" applyBorder="1" applyAlignment="1">
      <alignment horizontal="center" vertical="center" wrapText="1"/>
    </xf>
    <xf numFmtId="167" fontId="2" fillId="0" borderId="59" xfId="0" applyNumberFormat="1" applyFont="1" applyBorder="1" applyAlignment="1">
      <alignment horizontal="center" vertical="center" wrapText="1"/>
    </xf>
    <xf numFmtId="167" fontId="2" fillId="0" borderId="60" xfId="0" applyNumberFormat="1" applyFont="1" applyBorder="1" applyAlignment="1">
      <alignment horizontal="center" vertical="center" wrapText="1"/>
    </xf>
    <xf numFmtId="167" fontId="1" fillId="0" borderId="41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67" fontId="1" fillId="0" borderId="59" xfId="0" applyNumberFormat="1" applyFont="1" applyBorder="1" applyAlignment="1">
      <alignment vertical="center" wrapText="1"/>
    </xf>
    <xf numFmtId="167" fontId="1" fillId="0" borderId="54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 wrapText="1" indent="1"/>
    </xf>
    <xf numFmtId="3" fontId="34" fillId="0" borderId="12" xfId="0" applyNumberFormat="1" applyFont="1" applyBorder="1" applyAlignment="1">
      <alignment horizontal="right" vertical="center" wrapText="1" indent="1"/>
    </xf>
    <xf numFmtId="3" fontId="32" fillId="0" borderId="61" xfId="0" applyNumberFormat="1" applyFont="1" applyBorder="1" applyAlignment="1">
      <alignment horizontal="right" vertical="center" wrapText="1" indent="1"/>
    </xf>
    <xf numFmtId="3" fontId="32" fillId="0" borderId="62" xfId="0" applyNumberFormat="1" applyFont="1" applyBorder="1" applyAlignment="1">
      <alignment horizontal="right" vertical="center" wrapText="1" indent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 indent="1"/>
    </xf>
    <xf numFmtId="0" fontId="20" fillId="0" borderId="46" xfId="0" applyFont="1" applyBorder="1" applyAlignment="1">
      <alignment horizontal="left" vertical="center" wrapText="1" indent="1"/>
    </xf>
    <xf numFmtId="0" fontId="20" fillId="0" borderId="45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left" vertical="center" wrapText="1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 indent="1"/>
    </xf>
    <xf numFmtId="3" fontId="20" fillId="0" borderId="46" xfId="0" applyNumberFormat="1" applyFont="1" applyBorder="1" applyAlignment="1">
      <alignment vertical="center" wrapText="1"/>
    </xf>
    <xf numFmtId="3" fontId="20" fillId="0" borderId="45" xfId="0" applyNumberFormat="1" applyFont="1" applyBorder="1" applyAlignment="1">
      <alignment vertical="center" wrapText="1"/>
    </xf>
    <xf numFmtId="3" fontId="20" fillId="0" borderId="64" xfId="0" applyNumberFormat="1" applyFont="1" applyBorder="1" applyAlignment="1">
      <alignment vertical="center" wrapText="1"/>
    </xf>
    <xf numFmtId="3" fontId="26" fillId="0" borderId="20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 wrapText="1"/>
    </xf>
    <xf numFmtId="3" fontId="26" fillId="0" borderId="45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46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45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 wrapText="1" indent="1"/>
    </xf>
    <xf numFmtId="3" fontId="15" fillId="0" borderId="10" xfId="0" applyNumberFormat="1" applyFont="1" applyBorder="1" applyAlignment="1">
      <alignment horizontal="right" vertical="center" wrapText="1" indent="1"/>
    </xf>
    <xf numFmtId="0" fontId="0" fillId="0" borderId="65" xfId="0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3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0" fontId="37" fillId="0" borderId="48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2" fillId="0" borderId="63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 indent="1"/>
    </xf>
    <xf numFmtId="0" fontId="2" fillId="0" borderId="50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0" fontId="2" fillId="0" borderId="5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37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50" xfId="0" applyNumberFormat="1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3" fontId="1" fillId="0" borderId="50" xfId="0" applyNumberFormat="1" applyFont="1" applyBorder="1" applyAlignment="1">
      <alignment horizontal="left" vertical="center"/>
    </xf>
    <xf numFmtId="3" fontId="38" fillId="0" borderId="2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38" fillId="0" borderId="20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38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 vertical="center" wrapText="1" indent="1"/>
    </xf>
    <xf numFmtId="3" fontId="4" fillId="0" borderId="66" xfId="0" applyNumberFormat="1" applyFont="1" applyBorder="1" applyAlignment="1">
      <alignment horizontal="right" vertical="center" indent="1"/>
    </xf>
    <xf numFmtId="3" fontId="4" fillId="0" borderId="67" xfId="0" applyNumberFormat="1" applyFont="1" applyBorder="1" applyAlignment="1">
      <alignment horizontal="right" vertical="center" indent="1"/>
    </xf>
    <xf numFmtId="3" fontId="4" fillId="0" borderId="68" xfId="0" applyNumberFormat="1" applyFont="1" applyBorder="1" applyAlignment="1">
      <alignment horizontal="right" vertical="center" indent="1"/>
    </xf>
    <xf numFmtId="3" fontId="7" fillId="0" borderId="37" xfId="0" applyNumberFormat="1" applyFont="1" applyBorder="1" applyAlignment="1">
      <alignment horizontal="right" vertical="center" wrapText="1" indent="1"/>
    </xf>
    <xf numFmtId="3" fontId="7" fillId="0" borderId="16" xfId="0" applyNumberFormat="1" applyFont="1" applyBorder="1" applyAlignment="1">
      <alignment horizontal="right" vertical="center" wrapText="1" indent="1"/>
    </xf>
    <xf numFmtId="3" fontId="7" fillId="0" borderId="30" xfId="0" applyNumberFormat="1" applyFont="1" applyBorder="1" applyAlignment="1">
      <alignment horizontal="right" vertical="center" wrapText="1" indent="1"/>
    </xf>
    <xf numFmtId="3" fontId="7" fillId="0" borderId="34" xfId="0" applyNumberFormat="1" applyFont="1" applyBorder="1" applyAlignment="1">
      <alignment horizontal="right" vertical="center" wrapText="1" indent="1"/>
    </xf>
    <xf numFmtId="3" fontId="4" fillId="0" borderId="67" xfId="0" applyNumberFormat="1" applyFont="1" applyBorder="1" applyAlignment="1">
      <alignment horizontal="right" vertical="center" wrapText="1" indent="1"/>
    </xf>
    <xf numFmtId="3" fontId="4" fillId="0" borderId="66" xfId="0" applyNumberFormat="1" applyFont="1" applyBorder="1" applyAlignment="1">
      <alignment horizontal="right" vertical="center" wrapText="1" indent="1"/>
    </xf>
    <xf numFmtId="3" fontId="4" fillId="0" borderId="68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20" fillId="0" borderId="20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14" fillId="0" borderId="12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4" fillId="0" borderId="69" xfId="0" applyFont="1" applyBorder="1" applyAlignment="1">
      <alignment horizontal="left" vertical="center" wrapText="1" indent="1"/>
    </xf>
    <xf numFmtId="0" fontId="0" fillId="0" borderId="70" xfId="0" applyBorder="1" applyAlignment="1">
      <alignment/>
    </xf>
    <xf numFmtId="3" fontId="14" fillId="0" borderId="45" xfId="0" applyNumberFormat="1" applyFont="1" applyBorder="1" applyAlignment="1">
      <alignment horizontal="right" vertical="center" indent="1"/>
    </xf>
    <xf numFmtId="3" fontId="14" fillId="0" borderId="46" xfId="0" applyNumberFormat="1" applyFont="1" applyBorder="1" applyAlignment="1">
      <alignment horizontal="right" vertical="center" indent="1"/>
    </xf>
    <xf numFmtId="3" fontId="15" fillId="0" borderId="46" xfId="0" applyNumberFormat="1" applyFont="1" applyBorder="1" applyAlignment="1">
      <alignment horizontal="right" vertical="center" wrapText="1" indent="1"/>
    </xf>
    <xf numFmtId="3" fontId="14" fillId="0" borderId="46" xfId="0" applyNumberFormat="1" applyFont="1" applyBorder="1" applyAlignment="1">
      <alignment horizontal="right" vertical="center" wrapText="1" indent="1"/>
    </xf>
    <xf numFmtId="0" fontId="0" fillId="0" borderId="21" xfId="0" applyBorder="1" applyAlignment="1">
      <alignment/>
    </xf>
    <xf numFmtId="3" fontId="7" fillId="0" borderId="53" xfId="0" applyNumberFormat="1" applyFont="1" applyBorder="1" applyAlignment="1">
      <alignment horizontal="right" vertical="center" indent="1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>
      <alignment horizontal="justify" vertical="center"/>
    </xf>
    <xf numFmtId="0" fontId="39" fillId="0" borderId="48" xfId="0" applyFont="1" applyBorder="1" applyAlignment="1">
      <alignment horizontal="left" vertical="center" wrapText="1"/>
    </xf>
    <xf numFmtId="0" fontId="45" fillId="0" borderId="71" xfId="0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4" fillId="0" borderId="7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4" fillId="0" borderId="4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0" xfId="0" applyFont="1" applyBorder="1" applyAlignment="1">
      <alignment/>
    </xf>
    <xf numFmtId="0" fontId="45" fillId="0" borderId="72" xfId="0" applyFont="1" applyBorder="1" applyAlignment="1">
      <alignment horizontal="left" vertical="center" wrapText="1"/>
    </xf>
    <xf numFmtId="0" fontId="4" fillId="0" borderId="64" xfId="0" applyFont="1" applyBorder="1" applyAlignment="1">
      <alignment/>
    </xf>
    <xf numFmtId="0" fontId="0" fillId="0" borderId="64" xfId="0" applyBorder="1" applyAlignment="1">
      <alignment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33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 indent="1"/>
    </xf>
    <xf numFmtId="3" fontId="4" fillId="0" borderId="47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4" fillId="33" borderId="18" xfId="0" applyNumberFormat="1" applyFont="1" applyFill="1" applyBorder="1" applyAlignment="1">
      <alignment horizontal="right" vertical="center" wrapText="1" indent="1"/>
    </xf>
    <xf numFmtId="3" fontId="34" fillId="33" borderId="13" xfId="0" applyNumberFormat="1" applyFont="1" applyFill="1" applyBorder="1" applyAlignment="1">
      <alignment horizontal="right" vertical="center" wrapText="1" indent="1"/>
    </xf>
    <xf numFmtId="0" fontId="4" fillId="0" borderId="27" xfId="0" applyFont="1" applyBorder="1" applyAlignment="1">
      <alignment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Border="1" applyAlignment="1">
      <alignment horizontal="right" vertical="top" wrapText="1" indent="1"/>
    </xf>
    <xf numFmtId="0" fontId="2" fillId="0" borderId="50" xfId="0" applyFont="1" applyBorder="1" applyAlignment="1">
      <alignment wrapText="1"/>
    </xf>
    <xf numFmtId="3" fontId="20" fillId="33" borderId="13" xfId="0" applyNumberFormat="1" applyFont="1" applyFill="1" applyBorder="1" applyAlignment="1">
      <alignment vertical="center"/>
    </xf>
    <xf numFmtId="3" fontId="20" fillId="33" borderId="46" xfId="0" applyNumberFormat="1" applyFont="1" applyFill="1" applyBorder="1" applyAlignment="1">
      <alignment vertical="center" wrapText="1"/>
    </xf>
    <xf numFmtId="3" fontId="20" fillId="33" borderId="45" xfId="0" applyNumberFormat="1" applyFont="1" applyFill="1" applyBorder="1" applyAlignment="1">
      <alignment vertical="center" wrapText="1"/>
    </xf>
    <xf numFmtId="3" fontId="26" fillId="33" borderId="20" xfId="0" applyNumberFormat="1" applyFont="1" applyFill="1" applyBorder="1" applyAlignment="1">
      <alignment vertical="center" wrapText="1"/>
    </xf>
    <xf numFmtId="3" fontId="20" fillId="33" borderId="12" xfId="0" applyNumberFormat="1" applyFont="1" applyFill="1" applyBorder="1" applyAlignment="1">
      <alignment vertical="center" wrapText="1"/>
    </xf>
    <xf numFmtId="3" fontId="20" fillId="33" borderId="20" xfId="0" applyNumberFormat="1" applyFont="1" applyFill="1" applyBorder="1" applyAlignment="1">
      <alignment vertical="center" wrapText="1"/>
    </xf>
    <xf numFmtId="3" fontId="20" fillId="33" borderId="20" xfId="0" applyNumberFormat="1" applyFont="1" applyFill="1" applyBorder="1" applyAlignment="1">
      <alignment vertical="center"/>
    </xf>
    <xf numFmtId="3" fontId="26" fillId="33" borderId="20" xfId="0" applyNumberFormat="1" applyFont="1" applyFill="1" applyBorder="1" applyAlignment="1">
      <alignment vertical="center"/>
    </xf>
    <xf numFmtId="167" fontId="0" fillId="33" borderId="0" xfId="0" applyNumberFormat="1" applyFill="1" applyAlignment="1">
      <alignment/>
    </xf>
    <xf numFmtId="0" fontId="2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67" fontId="11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7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indent="1"/>
    </xf>
    <xf numFmtId="3" fontId="2" fillId="0" borderId="12" xfId="0" applyNumberFormat="1" applyFon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indent="1"/>
    </xf>
    <xf numFmtId="3" fontId="1" fillId="0" borderId="20" xfId="0" applyNumberFormat="1" applyFont="1" applyBorder="1" applyAlignment="1">
      <alignment horizontal="right" vertical="center" wrapText="1" indent="1"/>
    </xf>
    <xf numFmtId="0" fontId="0" fillId="0" borderId="12" xfId="0" applyFont="1" applyBorder="1" applyAlignment="1">
      <alignment/>
    </xf>
    <xf numFmtId="167" fontId="4" fillId="0" borderId="11" xfId="0" applyNumberFormat="1" applyFont="1" applyBorder="1" applyAlignment="1">
      <alignment horizontal="right" vertical="top" wrapText="1" indent="1"/>
    </xf>
    <xf numFmtId="167" fontId="4" fillId="0" borderId="21" xfId="0" applyNumberFormat="1" applyFont="1" applyBorder="1" applyAlignment="1">
      <alignment horizontal="right" vertical="center" wrapText="1" indent="1"/>
    </xf>
    <xf numFmtId="167" fontId="4" fillId="0" borderId="73" xfId="0" applyNumberFormat="1" applyFont="1" applyBorder="1" applyAlignment="1">
      <alignment horizontal="right" vertical="center" wrapText="1" indent="1"/>
    </xf>
    <xf numFmtId="167" fontId="4" fillId="0" borderId="0" xfId="0" applyNumberFormat="1" applyFont="1" applyBorder="1" applyAlignment="1">
      <alignment vertical="center" wrapText="1"/>
    </xf>
    <xf numFmtId="0" fontId="0" fillId="0" borderId="67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8" xfId="0" applyFont="1" applyBorder="1" applyAlignment="1">
      <alignment/>
    </xf>
    <xf numFmtId="167" fontId="7" fillId="0" borderId="62" xfId="0" applyNumberFormat="1" applyFont="1" applyBorder="1" applyAlignment="1">
      <alignment horizontal="right" vertical="center" wrapText="1" indent="1"/>
    </xf>
    <xf numFmtId="167" fontId="7" fillId="0" borderId="74" xfId="0" applyNumberFormat="1" applyFont="1" applyBorder="1" applyAlignment="1">
      <alignment horizontal="right" vertical="center" wrapText="1" indent="1"/>
    </xf>
    <xf numFmtId="0" fontId="0" fillId="0" borderId="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3" fontId="4" fillId="0" borderId="0" xfId="0" applyNumberFormat="1" applyFont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75" xfId="0" applyFont="1" applyBorder="1" applyAlignment="1">
      <alignment horizontal="left" vertical="top" wrapText="1" indent="3"/>
    </xf>
    <xf numFmtId="0" fontId="4" fillId="0" borderId="65" xfId="0" applyFont="1" applyBorder="1" applyAlignment="1">
      <alignment horizontal="left" vertical="top" wrapText="1" indent="3"/>
    </xf>
    <xf numFmtId="0" fontId="13" fillId="0" borderId="0" xfId="0" applyFont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27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3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right"/>
    </xf>
    <xf numFmtId="167" fontId="15" fillId="0" borderId="29" xfId="0" applyNumberFormat="1" applyFont="1" applyBorder="1" applyAlignment="1">
      <alignment horizontal="center" vertical="center" wrapText="1"/>
    </xf>
    <xf numFmtId="167" fontId="15" fillId="0" borderId="3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7" fillId="0" borderId="3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29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36" xfId="0" applyFont="1" applyBorder="1" applyAlignment="1">
      <alignment wrapTex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top" wrapText="1" indent="1"/>
    </xf>
    <xf numFmtId="0" fontId="7" fillId="0" borderId="3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15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5" fillId="0" borderId="3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33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vertical="top" wrapText="1"/>
    </xf>
    <xf numFmtId="167" fontId="15" fillId="0" borderId="35" xfId="0" applyNumberFormat="1" applyFont="1" applyBorder="1" applyAlignment="1">
      <alignment horizontal="center" vertical="center" wrapText="1"/>
    </xf>
    <xf numFmtId="167" fontId="15" fillId="0" borderId="7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2" fillId="0" borderId="0" xfId="0" applyFont="1" applyAlignment="1">
      <alignment horizontal="center" wrapText="1"/>
    </xf>
    <xf numFmtId="167" fontId="26" fillId="0" borderId="12" xfId="0" applyNumberFormat="1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67" fontId="26" fillId="0" borderId="48" xfId="0" applyNumberFormat="1" applyFont="1" applyBorder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 wrapText="1"/>
    </xf>
    <xf numFmtId="167" fontId="26" fillId="0" borderId="18" xfId="0" applyNumberFormat="1" applyFont="1" applyBorder="1" applyAlignment="1">
      <alignment horizontal="center" vertical="center" wrapText="1"/>
    </xf>
    <xf numFmtId="167" fontId="26" fillId="0" borderId="19" xfId="0" applyNumberFormat="1" applyFont="1" applyBorder="1" applyAlignment="1">
      <alignment horizontal="center" vertical="center" wrapText="1"/>
    </xf>
    <xf numFmtId="167" fontId="26" fillId="0" borderId="0" xfId="0" applyNumberFormat="1" applyFont="1" applyBorder="1" applyAlignment="1">
      <alignment horizontal="center" vertical="center" wrapText="1"/>
    </xf>
    <xf numFmtId="167" fontId="26" fillId="0" borderId="11" xfId="0" applyNumberFormat="1" applyFont="1" applyBorder="1" applyAlignment="1">
      <alignment horizontal="center" vertical="center" wrapText="1"/>
    </xf>
    <xf numFmtId="167" fontId="26" fillId="0" borderId="50" xfId="0" applyNumberFormat="1" applyFont="1" applyBorder="1" applyAlignment="1">
      <alignment horizontal="center" vertical="center" wrapText="1"/>
    </xf>
    <xf numFmtId="167" fontId="26" fillId="0" borderId="2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67" fontId="26" fillId="0" borderId="63" xfId="0" applyNumberFormat="1" applyFont="1" applyBorder="1" applyAlignment="1">
      <alignment horizontal="center" vertical="center" wrapText="1"/>
    </xf>
    <xf numFmtId="167" fontId="26" fillId="0" borderId="2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7" fontId="26" fillId="0" borderId="65" xfId="0" applyNumberFormat="1" applyFont="1" applyBorder="1" applyAlignment="1">
      <alignment horizontal="center" vertical="center" wrapText="1"/>
    </xf>
    <xf numFmtId="167" fontId="31" fillId="0" borderId="65" xfId="0" applyNumberFormat="1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65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50" xfId="0" applyNumberFormat="1" applyFont="1" applyBorder="1" applyAlignment="1">
      <alignment horizontal="center" vertical="center" wrapText="1"/>
    </xf>
    <xf numFmtId="167" fontId="1" fillId="0" borderId="76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" fillId="0" borderId="50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9" fillId="0" borderId="7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right" wrapText="1"/>
    </xf>
    <xf numFmtId="0" fontId="42" fillId="0" borderId="0" xfId="0" applyFont="1" applyAlignment="1">
      <alignment horizontal="center" vertical="top" wrapText="1"/>
    </xf>
    <xf numFmtId="0" fontId="6" fillId="0" borderId="5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1" fillId="0" borderId="65" xfId="0" applyFont="1" applyBorder="1" applyAlignment="1">
      <alignment horizontal="right" wrapText="1"/>
    </xf>
    <xf numFmtId="0" fontId="2" fillId="0" borderId="5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 quotePrefix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4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167" fontId="2" fillId="0" borderId="54" xfId="0" applyNumberFormat="1" applyFont="1" applyBorder="1" applyAlignment="1">
      <alignment horizontal="center" vertical="center" wrapText="1"/>
    </xf>
    <xf numFmtId="167" fontId="1" fillId="0" borderId="54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71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2" fillId="0" borderId="55" xfId="0" applyFont="1" applyBorder="1" applyAlignment="1">
      <alignment horizontal="left" vertical="center" indent="1"/>
    </xf>
    <xf numFmtId="0" fontId="0" fillId="0" borderId="56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167" fontId="1" fillId="0" borderId="4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167" fontId="2" fillId="0" borderId="72" xfId="0" applyNumberFormat="1" applyFont="1" applyBorder="1" applyAlignment="1">
      <alignment horizontal="center" vertical="center" wrapText="1"/>
    </xf>
    <xf numFmtId="167" fontId="2" fillId="0" borderId="70" xfId="0" applyNumberFormat="1" applyFont="1" applyBorder="1" applyAlignment="1">
      <alignment horizontal="center" vertical="center" wrapText="1"/>
    </xf>
    <xf numFmtId="167" fontId="2" fillId="0" borderId="43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22" fillId="0" borderId="50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63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140625" style="0" customWidth="1"/>
    <col min="3" max="3" width="11.00390625" style="18" customWidth="1"/>
    <col min="4" max="4" width="14.140625" style="18" customWidth="1"/>
    <col min="5" max="5" width="11.57421875" style="0" customWidth="1"/>
  </cols>
  <sheetData>
    <row r="1" ht="20.25">
      <c r="A1" s="672" t="s">
        <v>423</v>
      </c>
    </row>
    <row r="2" spans="1:5" ht="12.75">
      <c r="A2" s="418" t="s">
        <v>413</v>
      </c>
      <c r="B2" s="418"/>
      <c r="C2" s="418"/>
      <c r="D2" s="418"/>
      <c r="E2" s="419"/>
    </row>
    <row r="3" spans="1:4" ht="8.25" customHeight="1">
      <c r="A3" s="7"/>
      <c r="B3" s="2"/>
      <c r="C3" s="35"/>
      <c r="D3" s="35"/>
    </row>
    <row r="4" spans="1:5" ht="30" customHeight="1">
      <c r="A4" s="411" t="s">
        <v>135</v>
      </c>
      <c r="B4" s="411"/>
      <c r="C4" s="411"/>
      <c r="D4" s="411"/>
      <c r="E4" s="411"/>
    </row>
    <row r="5" spans="1:4" ht="7.5" customHeight="1">
      <c r="A5" s="7"/>
      <c r="B5" s="2"/>
      <c r="C5" s="35"/>
      <c r="D5" s="35"/>
    </row>
    <row r="6" spans="1:5" ht="13.5" thickBot="1">
      <c r="A6" s="426" t="s">
        <v>6</v>
      </c>
      <c r="B6" s="426"/>
      <c r="C6" s="426"/>
      <c r="D6" s="426"/>
      <c r="E6" s="426"/>
    </row>
    <row r="7" spans="1:5" ht="25.5" customHeight="1" thickBot="1" thickTop="1">
      <c r="A7" s="429" t="s">
        <v>94</v>
      </c>
      <c r="B7" s="430"/>
      <c r="C7" s="431"/>
      <c r="D7" s="427" t="s">
        <v>7</v>
      </c>
      <c r="E7" s="428"/>
    </row>
    <row r="8" spans="1:5" ht="25.5" customHeight="1" thickBot="1" thickTop="1">
      <c r="A8" s="432"/>
      <c r="B8" s="433"/>
      <c r="C8" s="434"/>
      <c r="D8" s="197" t="s">
        <v>283</v>
      </c>
      <c r="E8" s="197" t="s">
        <v>284</v>
      </c>
    </row>
    <row r="9" spans="1:5" ht="13.5" thickTop="1">
      <c r="A9" s="412" t="s">
        <v>224</v>
      </c>
      <c r="B9" s="413"/>
      <c r="C9" s="98"/>
      <c r="D9" s="117"/>
      <c r="E9" s="389"/>
    </row>
    <row r="10" spans="1:5" ht="12.75">
      <c r="A10" s="414" t="s">
        <v>225</v>
      </c>
      <c r="B10" s="415"/>
      <c r="C10" s="98"/>
      <c r="D10" s="117"/>
      <c r="E10" s="389"/>
    </row>
    <row r="11" spans="1:5" ht="12.75">
      <c r="A11" s="407" t="s">
        <v>79</v>
      </c>
      <c r="B11" s="408"/>
      <c r="C11" s="65"/>
      <c r="D11" s="64">
        <f>C12+C15</f>
        <v>431000</v>
      </c>
      <c r="E11" s="64">
        <f>C12+C15</f>
        <v>431000</v>
      </c>
    </row>
    <row r="12" spans="1:5" ht="12.75">
      <c r="A12" s="407" t="s">
        <v>232</v>
      </c>
      <c r="B12" s="457"/>
      <c r="C12" s="65">
        <f>B13+B14</f>
        <v>428000</v>
      </c>
      <c r="D12" s="117"/>
      <c r="E12" s="389"/>
    </row>
    <row r="13" spans="1:5" ht="12.75">
      <c r="A13" s="91" t="s">
        <v>222</v>
      </c>
      <c r="B13" s="95">
        <v>425000</v>
      </c>
      <c r="C13" s="65"/>
      <c r="D13" s="117"/>
      <c r="E13" s="389"/>
    </row>
    <row r="14" spans="1:5" ht="12.75">
      <c r="A14" s="91" t="s">
        <v>223</v>
      </c>
      <c r="B14" s="95">
        <v>3000</v>
      </c>
      <c r="C14" s="65"/>
      <c r="D14" s="117"/>
      <c r="E14" s="389"/>
    </row>
    <row r="15" spans="1:5" ht="12.75">
      <c r="A15" s="407" t="s">
        <v>80</v>
      </c>
      <c r="B15" s="457"/>
      <c r="C15" s="65">
        <v>3000</v>
      </c>
      <c r="D15" s="117"/>
      <c r="E15" s="389"/>
    </row>
    <row r="16" spans="1:5" ht="12.75">
      <c r="A16" s="91" t="s">
        <v>81</v>
      </c>
      <c r="B16" s="100"/>
      <c r="C16" s="65"/>
      <c r="D16" s="64">
        <f>SUM(C17+C18)</f>
        <v>40400</v>
      </c>
      <c r="E16" s="64">
        <f>SUM(C17+C18)</f>
        <v>40400</v>
      </c>
    </row>
    <row r="17" spans="1:5" ht="12.75">
      <c r="A17" s="422" t="s">
        <v>289</v>
      </c>
      <c r="B17" s="423"/>
      <c r="C17" s="65">
        <v>40000</v>
      </c>
      <c r="D17" s="196"/>
      <c r="E17" s="389"/>
    </row>
    <row r="18" spans="1:5" ht="12.75">
      <c r="A18" s="422" t="s">
        <v>142</v>
      </c>
      <c r="B18" s="423"/>
      <c r="C18" s="65">
        <v>400</v>
      </c>
      <c r="D18" s="196"/>
      <c r="E18" s="389"/>
    </row>
    <row r="19" spans="1:5" ht="12.75">
      <c r="A19" s="407" t="s">
        <v>143</v>
      </c>
      <c r="B19" s="408"/>
      <c r="C19" s="65"/>
      <c r="D19" s="64">
        <f>C20+C21</f>
        <v>4500</v>
      </c>
      <c r="E19" s="64">
        <f>C20+C21</f>
        <v>4500</v>
      </c>
    </row>
    <row r="20" spans="1:5" ht="12.75">
      <c r="A20" s="91" t="s">
        <v>144</v>
      </c>
      <c r="B20" s="92"/>
      <c r="C20" s="65">
        <v>1500</v>
      </c>
      <c r="D20" s="117"/>
      <c r="E20" s="389"/>
    </row>
    <row r="21" spans="1:5" ht="13.5" thickBot="1">
      <c r="A21" s="102" t="s">
        <v>145</v>
      </c>
      <c r="B21" s="103"/>
      <c r="C21" s="104">
        <v>3000</v>
      </c>
      <c r="D21" s="117"/>
      <c r="E21" s="389"/>
    </row>
    <row r="22" spans="1:5" ht="14.25" thickBot="1" thickTop="1">
      <c r="A22" s="437" t="s">
        <v>82</v>
      </c>
      <c r="B22" s="438"/>
      <c r="C22" s="125"/>
      <c r="D22" s="198">
        <f>SUM(D10:D19)</f>
        <v>475900</v>
      </c>
      <c r="E22" s="198">
        <f>SUM(E10:E19)</f>
        <v>475900</v>
      </c>
    </row>
    <row r="23" spans="1:6" ht="14.25" thickBot="1" thickTop="1">
      <c r="A23" s="108" t="s">
        <v>83</v>
      </c>
      <c r="B23" s="109"/>
      <c r="C23" s="120"/>
      <c r="D23" s="198">
        <v>340620</v>
      </c>
      <c r="E23" s="328">
        <v>396436</v>
      </c>
      <c r="F23" s="56"/>
    </row>
    <row r="24" spans="1:5" ht="13.5" thickTop="1">
      <c r="A24" s="435" t="s">
        <v>226</v>
      </c>
      <c r="B24" s="439"/>
      <c r="C24" s="110"/>
      <c r="D24" s="111"/>
      <c r="E24" s="306"/>
    </row>
    <row r="25" spans="1:5" ht="12.75">
      <c r="A25" s="407" t="s">
        <v>236</v>
      </c>
      <c r="B25" s="408"/>
      <c r="C25" s="65"/>
      <c r="D25" s="99">
        <v>240369</v>
      </c>
      <c r="E25" s="305">
        <v>240369</v>
      </c>
    </row>
    <row r="26" spans="1:5" ht="12.75">
      <c r="A26" s="407" t="s">
        <v>237</v>
      </c>
      <c r="B26" s="408"/>
      <c r="C26" s="65"/>
      <c r="D26" s="99">
        <v>385382</v>
      </c>
      <c r="E26" s="305">
        <v>391684</v>
      </c>
    </row>
    <row r="27" spans="1:5" ht="12.75">
      <c r="A27" s="407" t="s">
        <v>238</v>
      </c>
      <c r="B27" s="408"/>
      <c r="C27" s="65"/>
      <c r="D27" s="99">
        <v>177048</v>
      </c>
      <c r="E27" s="305">
        <v>414792</v>
      </c>
    </row>
    <row r="28" spans="1:5" ht="13.5" customHeight="1">
      <c r="A28" s="407" t="s">
        <v>239</v>
      </c>
      <c r="B28" s="408"/>
      <c r="C28" s="65"/>
      <c r="D28" s="99">
        <v>24044</v>
      </c>
      <c r="E28" s="305">
        <v>24044</v>
      </c>
    </row>
    <row r="29" spans="1:5" ht="12.75">
      <c r="A29" s="407" t="s">
        <v>240</v>
      </c>
      <c r="B29" s="408"/>
      <c r="C29" s="65"/>
      <c r="D29" s="99">
        <v>12287</v>
      </c>
      <c r="E29" s="305">
        <v>12287</v>
      </c>
    </row>
    <row r="30" spans="1:5" ht="12.75" customHeight="1">
      <c r="A30" s="414" t="s">
        <v>320</v>
      </c>
      <c r="B30" s="415"/>
      <c r="C30" s="65"/>
      <c r="D30" s="99">
        <f>C35+C31+C32</f>
        <v>116308</v>
      </c>
      <c r="E30" s="315">
        <f>SUM(C31:C47)</f>
        <v>506320</v>
      </c>
    </row>
    <row r="31" spans="1:5" ht="12.75">
      <c r="A31" s="416" t="s">
        <v>374</v>
      </c>
      <c r="B31" s="417"/>
      <c r="C31" s="65">
        <v>3691</v>
      </c>
      <c r="D31" s="99"/>
      <c r="E31" s="305"/>
    </row>
    <row r="32" spans="1:5" ht="12.75">
      <c r="A32" s="416" t="s">
        <v>375</v>
      </c>
      <c r="B32" s="417"/>
      <c r="C32" s="65">
        <v>1398</v>
      </c>
      <c r="D32" s="99"/>
      <c r="E32" s="305"/>
    </row>
    <row r="33" spans="1:5" ht="12.75">
      <c r="A33" s="444" t="s">
        <v>373</v>
      </c>
      <c r="B33" s="445"/>
      <c r="C33" s="65">
        <v>28040</v>
      </c>
      <c r="D33" s="99"/>
      <c r="E33" s="305"/>
    </row>
    <row r="34" spans="1:5" ht="12.75">
      <c r="A34" s="446" t="s">
        <v>376</v>
      </c>
      <c r="B34" s="447"/>
      <c r="C34" s="65">
        <v>96</v>
      </c>
      <c r="D34" s="99"/>
      <c r="E34" s="305"/>
    </row>
    <row r="35" spans="1:5" ht="24.75" customHeight="1">
      <c r="A35" s="416" t="s">
        <v>397</v>
      </c>
      <c r="B35" s="417"/>
      <c r="C35" s="390">
        <v>111219</v>
      </c>
      <c r="D35" s="99"/>
      <c r="E35" s="305"/>
    </row>
    <row r="36" spans="1:5" ht="15" customHeight="1">
      <c r="A36" s="448" t="s">
        <v>372</v>
      </c>
      <c r="B36" s="449"/>
      <c r="C36" s="65">
        <v>26303</v>
      </c>
      <c r="D36" s="99"/>
      <c r="E36" s="356"/>
    </row>
    <row r="37" spans="1:5" ht="24.75" customHeight="1">
      <c r="A37" s="446" t="s">
        <v>371</v>
      </c>
      <c r="B37" s="447"/>
      <c r="C37" s="390">
        <v>25422</v>
      </c>
      <c r="D37" s="99"/>
      <c r="E37" s="356"/>
    </row>
    <row r="38" spans="1:5" ht="15" customHeight="1">
      <c r="A38" s="424" t="s">
        <v>365</v>
      </c>
      <c r="B38" s="425"/>
      <c r="C38" s="65">
        <v>659</v>
      </c>
      <c r="D38" s="99"/>
      <c r="E38" s="356"/>
    </row>
    <row r="39" spans="1:5" ht="13.5" customHeight="1">
      <c r="A39" s="424" t="s">
        <v>366</v>
      </c>
      <c r="B39" s="425"/>
      <c r="C39" s="65">
        <v>3149</v>
      </c>
      <c r="D39" s="99"/>
      <c r="E39" s="356"/>
    </row>
    <row r="40" spans="1:5" ht="13.5" customHeight="1">
      <c r="A40" s="424" t="s">
        <v>367</v>
      </c>
      <c r="B40" s="425"/>
      <c r="C40" s="65">
        <v>47</v>
      </c>
      <c r="D40" s="99"/>
      <c r="E40" s="356"/>
    </row>
    <row r="41" spans="1:5" ht="13.5" customHeight="1">
      <c r="A41" s="424" t="s">
        <v>368</v>
      </c>
      <c r="B41" s="425"/>
      <c r="C41" s="65">
        <v>117124</v>
      </c>
      <c r="D41" s="99"/>
      <c r="E41" s="356"/>
    </row>
    <row r="42" spans="1:5" ht="13.5" customHeight="1">
      <c r="A42" s="462" t="s">
        <v>369</v>
      </c>
      <c r="B42" s="463"/>
      <c r="C42" s="65">
        <v>9463</v>
      </c>
      <c r="D42" s="99"/>
      <c r="E42" s="356"/>
    </row>
    <row r="43" spans="1:5" ht="13.5" customHeight="1">
      <c r="A43" s="448" t="s">
        <v>361</v>
      </c>
      <c r="B43" s="449"/>
      <c r="C43" s="65">
        <v>12046</v>
      </c>
      <c r="D43" s="99"/>
      <c r="E43" s="356"/>
    </row>
    <row r="44" spans="1:5" ht="13.5" customHeight="1">
      <c r="A44" s="448" t="s">
        <v>362</v>
      </c>
      <c r="B44" s="449"/>
      <c r="C44" s="65">
        <v>140000</v>
      </c>
      <c r="D44" s="99"/>
      <c r="E44" s="356"/>
    </row>
    <row r="45" spans="1:5" ht="13.5" customHeight="1">
      <c r="A45" s="448" t="s">
        <v>363</v>
      </c>
      <c r="B45" s="449"/>
      <c r="C45" s="65">
        <v>5600</v>
      </c>
      <c r="D45" s="99"/>
      <c r="E45" s="356"/>
    </row>
    <row r="46" spans="1:5" ht="13.5" customHeight="1">
      <c r="A46" s="448" t="s">
        <v>364</v>
      </c>
      <c r="B46" s="449"/>
      <c r="C46" s="65">
        <v>22052</v>
      </c>
      <c r="D46" s="99"/>
      <c r="E46" s="356"/>
    </row>
    <row r="47" spans="1:5" ht="13.5" customHeight="1">
      <c r="A47" s="448" t="s">
        <v>370</v>
      </c>
      <c r="B47" s="449"/>
      <c r="C47" s="65">
        <v>11</v>
      </c>
      <c r="D47" s="99"/>
      <c r="E47" s="356"/>
    </row>
    <row r="48" spans="1:5" ht="12.75">
      <c r="A48" s="422" t="s">
        <v>241</v>
      </c>
      <c r="B48" s="423"/>
      <c r="C48" s="65"/>
      <c r="D48" s="99">
        <v>410558</v>
      </c>
      <c r="E48" s="315">
        <f>SUM(C49)</f>
        <v>339493</v>
      </c>
    </row>
    <row r="49" spans="1:5" ht="13.5" customHeight="1" thickBot="1">
      <c r="A49" s="409" t="s">
        <v>332</v>
      </c>
      <c r="B49" s="410"/>
      <c r="C49" s="391">
        <v>339493</v>
      </c>
      <c r="D49" s="392"/>
      <c r="E49" s="307"/>
    </row>
    <row r="50" spans="1:5" ht="14.25" thickBot="1" thickTop="1">
      <c r="A50" s="420" t="s">
        <v>84</v>
      </c>
      <c r="B50" s="421"/>
      <c r="C50" s="113"/>
      <c r="D50" s="114">
        <f>SUM(D25:D49)</f>
        <v>1365996</v>
      </c>
      <c r="E50" s="308">
        <f>SUM(E25:E49)</f>
        <v>1928989</v>
      </c>
    </row>
    <row r="51" spans="1:5" ht="13.5" thickTop="1">
      <c r="A51" s="440" t="s">
        <v>227</v>
      </c>
      <c r="B51" s="441"/>
      <c r="C51" s="115"/>
      <c r="D51" s="116"/>
      <c r="E51" s="306"/>
    </row>
    <row r="52" spans="1:5" ht="12.75">
      <c r="A52" s="442" t="s">
        <v>8</v>
      </c>
      <c r="B52" s="443"/>
      <c r="C52" s="117"/>
      <c r="D52" s="101">
        <v>286578</v>
      </c>
      <c r="E52" s="305">
        <v>253843</v>
      </c>
    </row>
    <row r="53" spans="1:5" s="6" customFormat="1" ht="12.75">
      <c r="A53" s="450" t="s">
        <v>9</v>
      </c>
      <c r="B53" s="451"/>
      <c r="C53" s="118"/>
      <c r="D53" s="119"/>
      <c r="E53" s="305">
        <v>8000</v>
      </c>
    </row>
    <row r="54" spans="1:5" s="6" customFormat="1" ht="13.5" thickBot="1">
      <c r="A54" s="452" t="s">
        <v>16</v>
      </c>
      <c r="B54" s="453"/>
      <c r="C54" s="118"/>
      <c r="D54" s="119"/>
      <c r="E54" s="307"/>
    </row>
    <row r="55" spans="1:5" ht="14.25" thickBot="1" thickTop="1">
      <c r="A55" s="420" t="s">
        <v>121</v>
      </c>
      <c r="B55" s="421"/>
      <c r="C55" s="120"/>
      <c r="D55" s="121">
        <f>SUM(D52:D54)</f>
        <v>286578</v>
      </c>
      <c r="E55" s="309">
        <f>SUM(E52:E54)</f>
        <v>261843</v>
      </c>
    </row>
    <row r="56" spans="1:5" ht="13.5" thickTop="1">
      <c r="A56" s="435" t="s">
        <v>228</v>
      </c>
      <c r="B56" s="439"/>
      <c r="C56" s="113"/>
      <c r="D56" s="114"/>
      <c r="E56" s="306"/>
    </row>
    <row r="57" spans="1:5" ht="12.75">
      <c r="A57" s="442" t="s">
        <v>85</v>
      </c>
      <c r="B57" s="443"/>
      <c r="C57" s="65"/>
      <c r="D57" s="99">
        <v>4665</v>
      </c>
      <c r="E57" s="305">
        <v>350121</v>
      </c>
    </row>
    <row r="58" spans="1:5" ht="13.5" thickBot="1">
      <c r="A58" s="455" t="s">
        <v>86</v>
      </c>
      <c r="B58" s="456"/>
      <c r="C58" s="104"/>
      <c r="D58" s="105"/>
      <c r="E58" s="307">
        <v>66420</v>
      </c>
    </row>
    <row r="59" spans="1:5" ht="14.25" thickBot="1" thickTop="1">
      <c r="A59" s="420" t="s">
        <v>122</v>
      </c>
      <c r="B59" s="421"/>
      <c r="C59" s="110"/>
      <c r="D59" s="111">
        <f>SUM(D57:D58)</f>
        <v>4665</v>
      </c>
      <c r="E59" s="310">
        <f>SUM(E57:E58)</f>
        <v>416541</v>
      </c>
    </row>
    <row r="60" spans="1:5" ht="13.5" thickTop="1">
      <c r="A60" s="435" t="s">
        <v>229</v>
      </c>
      <c r="B60" s="439"/>
      <c r="C60" s="122"/>
      <c r="D60" s="123"/>
      <c r="E60" s="306"/>
    </row>
    <row r="61" spans="1:5" ht="12.75">
      <c r="A61" s="442" t="s">
        <v>88</v>
      </c>
      <c r="B61" s="443"/>
      <c r="C61" s="65"/>
      <c r="D61" s="99"/>
      <c r="E61" s="305">
        <v>7717</v>
      </c>
    </row>
    <row r="62" spans="1:5" ht="13.5" thickBot="1">
      <c r="A62" s="455" t="s">
        <v>87</v>
      </c>
      <c r="B62" s="456"/>
      <c r="C62" s="104"/>
      <c r="D62" s="105">
        <v>8500</v>
      </c>
      <c r="E62" s="307">
        <v>2692</v>
      </c>
    </row>
    <row r="63" spans="1:5" ht="14.25" thickBot="1" thickTop="1">
      <c r="A63" s="420" t="s">
        <v>123</v>
      </c>
      <c r="B63" s="421"/>
      <c r="C63" s="106"/>
      <c r="D63" s="107">
        <f>D61+D62</f>
        <v>8500</v>
      </c>
      <c r="E63" s="311">
        <f>E61+E62</f>
        <v>10409</v>
      </c>
    </row>
    <row r="64" spans="1:5" ht="13.5" thickTop="1">
      <c r="A64" s="435" t="s">
        <v>230</v>
      </c>
      <c r="B64" s="436"/>
      <c r="C64" s="110"/>
      <c r="D64" s="111"/>
      <c r="E64" s="306"/>
    </row>
    <row r="65" spans="1:5" ht="12.75">
      <c r="A65" s="442" t="s">
        <v>89</v>
      </c>
      <c r="B65" s="460"/>
      <c r="C65" s="110"/>
      <c r="D65" s="111"/>
      <c r="E65" s="305"/>
    </row>
    <row r="66" spans="1:5" ht="13.5" thickBot="1">
      <c r="A66" s="455" t="s">
        <v>90</v>
      </c>
      <c r="B66" s="456"/>
      <c r="C66" s="106"/>
      <c r="D66" s="107"/>
      <c r="E66" s="307"/>
    </row>
    <row r="67" spans="1:5" ht="14.25" thickBot="1" thickTop="1">
      <c r="A67" s="420" t="s">
        <v>124</v>
      </c>
      <c r="B67" s="461"/>
      <c r="C67" s="106"/>
      <c r="D67" s="107">
        <f>D65+D66</f>
        <v>0</v>
      </c>
      <c r="E67" s="311">
        <f>E65+E66</f>
        <v>0</v>
      </c>
    </row>
    <row r="68" spans="1:5" s="27" customFormat="1" ht="28.5" customHeight="1" thickTop="1">
      <c r="A68" s="435" t="s">
        <v>125</v>
      </c>
      <c r="B68" s="439"/>
      <c r="C68" s="454"/>
      <c r="D68" s="114"/>
      <c r="E68" s="312"/>
    </row>
    <row r="69" spans="1:5" s="27" customFormat="1" ht="14.25" customHeight="1">
      <c r="A69" s="442" t="s">
        <v>92</v>
      </c>
      <c r="B69" s="443"/>
      <c r="C69" s="126"/>
      <c r="D69" s="101"/>
      <c r="E69" s="313"/>
    </row>
    <row r="70" spans="1:5" s="27" customFormat="1" ht="14.25" customHeight="1" thickBot="1">
      <c r="A70" s="455" t="s">
        <v>93</v>
      </c>
      <c r="B70" s="456"/>
      <c r="C70" s="127"/>
      <c r="D70" s="124">
        <v>3000</v>
      </c>
      <c r="E70" s="314">
        <v>3000</v>
      </c>
    </row>
    <row r="71" spans="1:5" s="27" customFormat="1" ht="14.25" customHeight="1" thickBot="1" thickTop="1">
      <c r="A71" s="458" t="s">
        <v>126</v>
      </c>
      <c r="B71" s="459"/>
      <c r="C71" s="127"/>
      <c r="D71" s="121">
        <f>D69+D70</f>
        <v>3000</v>
      </c>
      <c r="E71" s="309">
        <f>E69+E70</f>
        <v>3000</v>
      </c>
    </row>
    <row r="72" spans="1:5" ht="14.25" thickBot="1" thickTop="1">
      <c r="A72" s="420" t="s">
        <v>129</v>
      </c>
      <c r="B72" s="421"/>
      <c r="C72" s="125"/>
      <c r="D72" s="121">
        <f>SUM(D22+D50+D55+D59+D63+D71+D23+D67)</f>
        <v>2485259</v>
      </c>
      <c r="E72" s="309">
        <f>SUM(E22+E50+E55+E59+E63+E71+E23+E67)</f>
        <v>3493118</v>
      </c>
    </row>
    <row r="73" spans="1:5" ht="13.5" thickTop="1">
      <c r="A73" s="96" t="s">
        <v>231</v>
      </c>
      <c r="B73" s="97"/>
      <c r="C73" s="122"/>
      <c r="D73" s="114"/>
      <c r="E73" s="306"/>
    </row>
    <row r="74" spans="1:5" ht="12.75">
      <c r="A74" s="90" t="s">
        <v>77</v>
      </c>
      <c r="B74" s="42"/>
      <c r="C74" s="65"/>
      <c r="D74" s="99">
        <v>437353</v>
      </c>
      <c r="E74" s="315">
        <f>C76</f>
        <v>672229</v>
      </c>
    </row>
    <row r="75" spans="1:5" ht="12.75">
      <c r="A75" s="422" t="s">
        <v>242</v>
      </c>
      <c r="B75" s="423"/>
      <c r="C75" s="65"/>
      <c r="D75" s="99"/>
      <c r="E75" s="305"/>
    </row>
    <row r="76" spans="1:5" ht="25.5">
      <c r="A76" s="90" t="s">
        <v>244</v>
      </c>
      <c r="B76" s="117"/>
      <c r="C76" s="55">
        <f>B77+B78</f>
        <v>672229</v>
      </c>
      <c r="D76" s="101"/>
      <c r="E76" s="305"/>
    </row>
    <row r="77" spans="1:5" ht="35.25" customHeight="1">
      <c r="A77" s="364" t="s">
        <v>333</v>
      </c>
      <c r="B77" s="393">
        <v>620765</v>
      </c>
      <c r="C77" s="38"/>
      <c r="D77" s="101"/>
      <c r="E77" s="305"/>
    </row>
    <row r="78" spans="1:5" ht="13.5" thickBot="1">
      <c r="A78" s="364" t="s">
        <v>334</v>
      </c>
      <c r="B78" s="365">
        <v>51464</v>
      </c>
      <c r="C78" s="38"/>
      <c r="D78" s="101"/>
      <c r="E78" s="307"/>
    </row>
    <row r="79" spans="1:5" ht="14.25" thickBot="1" thickTop="1">
      <c r="A79" s="112" t="s">
        <v>127</v>
      </c>
      <c r="B79" s="36"/>
      <c r="C79" s="120"/>
      <c r="D79" s="121">
        <f>D74</f>
        <v>437353</v>
      </c>
      <c r="E79" s="309">
        <f>E74</f>
        <v>672229</v>
      </c>
    </row>
    <row r="80" spans="1:5" ht="14.25" thickBot="1" thickTop="1">
      <c r="A80" s="420" t="s">
        <v>128</v>
      </c>
      <c r="B80" s="421"/>
      <c r="C80" s="120"/>
      <c r="D80" s="121">
        <f>D72+D79</f>
        <v>2922612</v>
      </c>
      <c r="E80" s="309">
        <f>E72+E79</f>
        <v>4165347</v>
      </c>
    </row>
    <row r="81" ht="13.5" thickTop="1"/>
  </sheetData>
  <sheetProtection/>
  <mergeCells count="65">
    <mergeCell ref="A47:B47"/>
    <mergeCell ref="A42:B42"/>
    <mergeCell ref="A43:B43"/>
    <mergeCell ref="A44:B44"/>
    <mergeCell ref="A45:B45"/>
    <mergeCell ref="A46:B46"/>
    <mergeCell ref="A32:B32"/>
    <mergeCell ref="A12:B12"/>
    <mergeCell ref="A15:B15"/>
    <mergeCell ref="A29:B29"/>
    <mergeCell ref="A71:B71"/>
    <mergeCell ref="A69:B69"/>
    <mergeCell ref="A65:B65"/>
    <mergeCell ref="A66:B66"/>
    <mergeCell ref="A67:B67"/>
    <mergeCell ref="A70:B70"/>
    <mergeCell ref="A68:C68"/>
    <mergeCell ref="A59:B59"/>
    <mergeCell ref="A62:B62"/>
    <mergeCell ref="A60:B60"/>
    <mergeCell ref="A58:B58"/>
    <mergeCell ref="A61:B61"/>
    <mergeCell ref="A53:B53"/>
    <mergeCell ref="A55:B55"/>
    <mergeCell ref="A56:B56"/>
    <mergeCell ref="A52:B52"/>
    <mergeCell ref="A54:B54"/>
    <mergeCell ref="A48:B48"/>
    <mergeCell ref="A33:B33"/>
    <mergeCell ref="A34:B34"/>
    <mergeCell ref="A36:B36"/>
    <mergeCell ref="A37:B37"/>
    <mergeCell ref="A41:B41"/>
    <mergeCell ref="A38:B38"/>
    <mergeCell ref="A39:B39"/>
    <mergeCell ref="A80:B80"/>
    <mergeCell ref="A72:B72"/>
    <mergeCell ref="A75:B75"/>
    <mergeCell ref="A63:B63"/>
    <mergeCell ref="A64:B64"/>
    <mergeCell ref="A22:B22"/>
    <mergeCell ref="A24:B24"/>
    <mergeCell ref="A25:B25"/>
    <mergeCell ref="A51:B51"/>
    <mergeCell ref="A57:B57"/>
    <mergeCell ref="A2:E2"/>
    <mergeCell ref="A50:B50"/>
    <mergeCell ref="A30:B30"/>
    <mergeCell ref="A28:B28"/>
    <mergeCell ref="A17:B17"/>
    <mergeCell ref="A18:B18"/>
    <mergeCell ref="A40:B40"/>
    <mergeCell ref="A6:E6"/>
    <mergeCell ref="D7:E7"/>
    <mergeCell ref="A7:C8"/>
    <mergeCell ref="A19:B19"/>
    <mergeCell ref="A49:B49"/>
    <mergeCell ref="A4:E4"/>
    <mergeCell ref="A11:B11"/>
    <mergeCell ref="A26:B26"/>
    <mergeCell ref="A9:B9"/>
    <mergeCell ref="A10:B10"/>
    <mergeCell ref="A27:B27"/>
    <mergeCell ref="A31:B31"/>
    <mergeCell ref="A35:B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7" width="16.28125" style="0" customWidth="1"/>
    <col min="9" max="9" width="6.00390625" style="0" customWidth="1"/>
    <col min="10" max="10" width="1.28515625" style="0" hidden="1" customWidth="1"/>
    <col min="11" max="11" width="12.140625" style="0" customWidth="1"/>
  </cols>
  <sheetData>
    <row r="1" spans="1:11" ht="12.75">
      <c r="A1" s="66" t="s">
        <v>422</v>
      </c>
      <c r="B1" s="67"/>
      <c r="C1" s="67"/>
      <c r="D1" s="67"/>
      <c r="E1" s="67"/>
      <c r="F1" s="67"/>
      <c r="G1" s="67"/>
      <c r="H1" s="67"/>
      <c r="I1" s="67"/>
      <c r="J1" s="68"/>
      <c r="K1" s="68"/>
    </row>
    <row r="2" spans="1:11" ht="12.75">
      <c r="A2" s="66"/>
      <c r="B2" s="67"/>
      <c r="C2" s="67"/>
      <c r="D2" s="67"/>
      <c r="E2" s="67"/>
      <c r="F2" s="67"/>
      <c r="G2" s="67"/>
      <c r="H2" s="67"/>
      <c r="I2" s="67"/>
      <c r="J2" s="68"/>
      <c r="K2" s="68"/>
    </row>
    <row r="3" spans="1:11" ht="12.75">
      <c r="A3" s="66"/>
      <c r="B3" s="67"/>
      <c r="C3" s="67"/>
      <c r="D3" s="67"/>
      <c r="E3" s="67"/>
      <c r="F3" s="67"/>
      <c r="G3" s="67"/>
      <c r="H3" s="67"/>
      <c r="I3" s="67"/>
      <c r="J3" s="68"/>
      <c r="K3" s="68"/>
    </row>
    <row r="4" spans="1:11" ht="12.75">
      <c r="A4" s="66"/>
      <c r="B4" s="67"/>
      <c r="C4" s="67"/>
      <c r="D4" s="67"/>
      <c r="E4" s="67"/>
      <c r="F4" s="67"/>
      <c r="G4" s="67"/>
      <c r="H4" s="67"/>
      <c r="I4" s="67"/>
      <c r="J4" s="68"/>
      <c r="K4" s="68"/>
    </row>
    <row r="5" spans="1:11" s="27" customFormat="1" ht="27" customHeight="1">
      <c r="A5" s="615" t="s">
        <v>220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</row>
    <row r="6" spans="1:11" s="27" customFormat="1" ht="27" customHeight="1">
      <c r="A6" s="615"/>
      <c r="B6" s="615"/>
      <c r="C6" s="615"/>
      <c r="D6" s="615"/>
      <c r="E6" s="615"/>
      <c r="F6" s="615"/>
      <c r="G6" s="615"/>
      <c r="H6" s="615"/>
      <c r="I6" s="615"/>
      <c r="J6" s="615"/>
      <c r="K6" s="615"/>
    </row>
    <row r="7" spans="1:11" s="27" customFormat="1" ht="27" customHeigh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</row>
    <row r="8" spans="1:1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1" spans="1:11" ht="12.75">
      <c r="A11" s="643" t="s">
        <v>155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</row>
    <row r="12" spans="1:11" ht="12.75">
      <c r="A12" s="649" t="s">
        <v>1</v>
      </c>
      <c r="B12" s="650"/>
      <c r="C12" s="650"/>
      <c r="D12" s="650"/>
      <c r="E12" s="650"/>
      <c r="F12" s="650"/>
      <c r="G12" s="651"/>
      <c r="H12" s="644" t="s">
        <v>156</v>
      </c>
      <c r="I12" s="645"/>
      <c r="J12" s="645"/>
      <c r="K12" s="640" t="s">
        <v>286</v>
      </c>
    </row>
    <row r="13" spans="1:11" ht="12.75" customHeight="1">
      <c r="A13" s="652"/>
      <c r="B13" s="653"/>
      <c r="C13" s="653"/>
      <c r="D13" s="653"/>
      <c r="E13" s="653"/>
      <c r="F13" s="653"/>
      <c r="G13" s="654"/>
      <c r="H13" s="645"/>
      <c r="I13" s="645"/>
      <c r="J13" s="645"/>
      <c r="K13" s="641"/>
    </row>
    <row r="14" spans="1:11" ht="12.75" customHeight="1">
      <c r="A14" s="652"/>
      <c r="B14" s="653"/>
      <c r="C14" s="653"/>
      <c r="D14" s="653"/>
      <c r="E14" s="653"/>
      <c r="F14" s="653"/>
      <c r="G14" s="654"/>
      <c r="H14" s="645"/>
      <c r="I14" s="645"/>
      <c r="J14" s="645"/>
      <c r="K14" s="641"/>
    </row>
    <row r="15" spans="1:11" ht="12.75" customHeight="1">
      <c r="A15" s="655"/>
      <c r="B15" s="656"/>
      <c r="C15" s="656"/>
      <c r="D15" s="656"/>
      <c r="E15" s="656"/>
      <c r="F15" s="656"/>
      <c r="G15" s="657"/>
      <c r="H15" s="645"/>
      <c r="I15" s="645"/>
      <c r="J15" s="645"/>
      <c r="K15" s="642"/>
    </row>
    <row r="16" spans="1:11" ht="15.75">
      <c r="A16" s="626" t="s">
        <v>157</v>
      </c>
      <c r="B16" s="626"/>
      <c r="C16" s="626"/>
      <c r="D16" s="626"/>
      <c r="E16" s="626"/>
      <c r="F16" s="627"/>
      <c r="G16" s="151"/>
      <c r="H16" s="646"/>
      <c r="I16" s="647"/>
      <c r="J16" s="648"/>
      <c r="K16" s="204"/>
    </row>
    <row r="17" spans="1:13" ht="17.25" customHeight="1">
      <c r="A17" s="632" t="s">
        <v>158</v>
      </c>
      <c r="B17" s="633"/>
      <c r="C17" s="633"/>
      <c r="D17" s="633"/>
      <c r="E17" s="633"/>
      <c r="F17" s="634"/>
      <c r="G17" s="149"/>
      <c r="H17" s="637">
        <v>23469</v>
      </c>
      <c r="I17" s="638"/>
      <c r="J17" s="639"/>
      <c r="K17" s="209">
        <v>133337</v>
      </c>
      <c r="L17" s="208"/>
      <c r="M17" s="208"/>
    </row>
    <row r="18" spans="1:11" ht="15.75">
      <c r="A18" s="635" t="s">
        <v>28</v>
      </c>
      <c r="B18" s="636"/>
      <c r="C18" s="636"/>
      <c r="D18" s="636"/>
      <c r="E18" s="636"/>
      <c r="F18" s="636"/>
      <c r="G18" s="154"/>
      <c r="H18" s="146"/>
      <c r="I18" s="147"/>
      <c r="J18" s="148"/>
      <c r="K18" s="205"/>
    </row>
    <row r="19" spans="1:11" ht="15.75">
      <c r="A19" s="630" t="s">
        <v>267</v>
      </c>
      <c r="B19" s="631"/>
      <c r="C19" s="631"/>
      <c r="D19" s="631"/>
      <c r="E19" s="631"/>
      <c r="F19" s="631"/>
      <c r="G19" s="154">
        <v>133337</v>
      </c>
      <c r="H19" s="201"/>
      <c r="I19" s="202"/>
      <c r="J19" s="203"/>
      <c r="K19" s="206"/>
    </row>
    <row r="20" spans="1:11" ht="15.75" customHeight="1">
      <c r="A20" s="628" t="s">
        <v>159</v>
      </c>
      <c r="B20" s="629"/>
      <c r="C20" s="629"/>
      <c r="D20" s="629"/>
      <c r="E20" s="629"/>
      <c r="F20" s="629"/>
      <c r="G20" s="152"/>
      <c r="H20" s="624"/>
      <c r="I20" s="624"/>
      <c r="J20" s="624"/>
      <c r="K20" s="200"/>
    </row>
    <row r="21" spans="1:13" ht="15.75">
      <c r="A21" s="622" t="s">
        <v>160</v>
      </c>
      <c r="B21" s="622"/>
      <c r="C21" s="622"/>
      <c r="D21" s="622"/>
      <c r="E21" s="622"/>
      <c r="F21" s="623"/>
      <c r="G21" s="153"/>
      <c r="H21" s="625">
        <f>H17+H20</f>
        <v>23469</v>
      </c>
      <c r="I21" s="625"/>
      <c r="J21" s="625"/>
      <c r="K21" s="210">
        <f>K17+K20</f>
        <v>133337</v>
      </c>
      <c r="L21" s="207"/>
      <c r="M21" s="211"/>
    </row>
    <row r="26" spans="3:9" ht="15.75">
      <c r="C26" s="150"/>
      <c r="D26" s="150"/>
      <c r="E26" s="150"/>
      <c r="F26" s="150"/>
      <c r="G26" s="150"/>
      <c r="H26" s="150"/>
      <c r="I26" s="150"/>
    </row>
    <row r="27" spans="3:9" ht="15.75">
      <c r="C27" s="150"/>
      <c r="D27" s="150"/>
      <c r="E27" s="150"/>
      <c r="F27" s="150"/>
      <c r="G27" s="150"/>
      <c r="H27" s="150"/>
      <c r="I27" s="150"/>
    </row>
  </sheetData>
  <sheetProtection/>
  <mergeCells count="15">
    <mergeCell ref="K12:K15"/>
    <mergeCell ref="A11:K11"/>
    <mergeCell ref="H12:J15"/>
    <mergeCell ref="H16:J16"/>
    <mergeCell ref="A12:G15"/>
    <mergeCell ref="A5:K7"/>
    <mergeCell ref="A21:F21"/>
    <mergeCell ref="H20:J20"/>
    <mergeCell ref="H21:J21"/>
    <mergeCell ref="A16:F16"/>
    <mergeCell ref="A20:F20"/>
    <mergeCell ref="A19:F19"/>
    <mergeCell ref="A17:F17"/>
    <mergeCell ref="A18:F18"/>
    <mergeCell ref="H17:J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5.28125" style="0" customWidth="1"/>
    <col min="2" max="13" width="15.7109375" style="0" customWidth="1"/>
  </cols>
  <sheetData>
    <row r="1" spans="1:5" ht="15">
      <c r="A1" s="489" t="s">
        <v>419</v>
      </c>
      <c r="B1" s="489"/>
      <c r="C1" s="489"/>
      <c r="D1" s="489"/>
      <c r="E1" s="11"/>
    </row>
    <row r="2" ht="12.75">
      <c r="A2" s="63"/>
    </row>
    <row r="3" ht="12.75">
      <c r="A3" s="63"/>
    </row>
    <row r="4" ht="12.75">
      <c r="A4" s="63"/>
    </row>
    <row r="5" ht="12.75">
      <c r="A5" s="63"/>
    </row>
    <row r="6" spans="1:13" ht="19.5">
      <c r="A6" s="670" t="s">
        <v>221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</row>
    <row r="7" spans="1:13" ht="19.5">
      <c r="A7" s="671" t="s">
        <v>161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</row>
    <row r="8" spans="1:5" ht="15.75">
      <c r="A8" s="8"/>
      <c r="B8" s="8"/>
      <c r="C8" s="8"/>
      <c r="D8" s="8"/>
      <c r="E8" s="8"/>
    </row>
    <row r="9" spans="1:5" ht="15.75">
      <c r="A9" s="8"/>
      <c r="B9" s="8"/>
      <c r="C9" s="8"/>
      <c r="D9" s="8"/>
      <c r="E9" s="8"/>
    </row>
    <row r="10" spans="1:13" ht="15.75" thickBot="1">
      <c r="A10" s="658" t="s">
        <v>162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</row>
    <row r="11" spans="1:13" ht="15" thickBot="1">
      <c r="A11" s="667" t="s">
        <v>120</v>
      </c>
      <c r="B11" s="664" t="s">
        <v>252</v>
      </c>
      <c r="C11" s="665"/>
      <c r="D11" s="665"/>
      <c r="E11" s="666"/>
      <c r="F11" s="659" t="s">
        <v>253</v>
      </c>
      <c r="G11" s="660"/>
      <c r="H11" s="660"/>
      <c r="I11" s="661"/>
      <c r="J11" s="659" t="s">
        <v>110</v>
      </c>
      <c r="K11" s="660"/>
      <c r="L11" s="660"/>
      <c r="M11" s="661"/>
    </row>
    <row r="12" spans="1:13" ht="30" customHeight="1" thickBot="1">
      <c r="A12" s="668"/>
      <c r="B12" s="479" t="s">
        <v>7</v>
      </c>
      <c r="C12" s="663"/>
      <c r="D12" s="508" t="s">
        <v>163</v>
      </c>
      <c r="E12" s="509"/>
      <c r="F12" s="662" t="s">
        <v>7</v>
      </c>
      <c r="G12" s="663"/>
      <c r="H12" s="508" t="s">
        <v>163</v>
      </c>
      <c r="I12" s="509"/>
      <c r="J12" s="662" t="s">
        <v>7</v>
      </c>
      <c r="K12" s="663"/>
      <c r="L12" s="508" t="s">
        <v>163</v>
      </c>
      <c r="M12" s="509"/>
    </row>
    <row r="13" spans="1:13" ht="30" customHeight="1" thickBot="1">
      <c r="A13" s="669"/>
      <c r="B13" s="212" t="s">
        <v>283</v>
      </c>
      <c r="C13" s="212" t="s">
        <v>284</v>
      </c>
      <c r="D13" s="212" t="s">
        <v>283</v>
      </c>
      <c r="E13" s="212" t="s">
        <v>284</v>
      </c>
      <c r="F13" s="212" t="s">
        <v>283</v>
      </c>
      <c r="G13" s="212" t="s">
        <v>284</v>
      </c>
      <c r="H13" s="212" t="s">
        <v>283</v>
      </c>
      <c r="I13" s="212" t="s">
        <v>284</v>
      </c>
      <c r="J13" s="212" t="s">
        <v>283</v>
      </c>
      <c r="K13" s="212" t="s">
        <v>284</v>
      </c>
      <c r="L13" s="212" t="s">
        <v>283</v>
      </c>
      <c r="M13" s="212" t="s">
        <v>284</v>
      </c>
    </row>
    <row r="14" spans="1:13" ht="18" customHeight="1">
      <c r="A14" s="82" t="s">
        <v>205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</row>
    <row r="15" spans="1:13" ht="18" customHeight="1">
      <c r="A15" s="70" t="s">
        <v>164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14"/>
    </row>
    <row r="16" spans="1:13" ht="18" customHeight="1" thickBot="1">
      <c r="A16" s="72" t="s">
        <v>165</v>
      </c>
      <c r="B16" s="73"/>
      <c r="C16" s="73"/>
      <c r="D16" s="73"/>
      <c r="E16" s="73"/>
      <c r="F16" s="73"/>
      <c r="G16" s="73"/>
      <c r="H16" s="73"/>
      <c r="I16" s="213"/>
      <c r="J16" s="71"/>
      <c r="K16" s="214"/>
      <c r="L16" s="73"/>
      <c r="M16" s="213"/>
    </row>
    <row r="17" spans="1:13" ht="18" customHeight="1">
      <c r="A17" s="74" t="s">
        <v>166</v>
      </c>
      <c r="B17" s="71">
        <v>97493</v>
      </c>
      <c r="C17" s="71">
        <v>3757</v>
      </c>
      <c r="D17" s="71"/>
      <c r="E17" s="71"/>
      <c r="F17" s="71">
        <v>286356</v>
      </c>
      <c r="G17" s="71">
        <v>224518</v>
      </c>
      <c r="H17" s="71"/>
      <c r="I17" s="71"/>
      <c r="J17" s="81">
        <f aca="true" t="shared" si="0" ref="J17:K29">B17+F17</f>
        <v>383849</v>
      </c>
      <c r="K17" s="81">
        <f t="shared" si="0"/>
        <v>228275</v>
      </c>
      <c r="L17" s="71"/>
      <c r="M17" s="81"/>
    </row>
    <row r="18" spans="1:13" ht="18" customHeight="1">
      <c r="A18" s="74" t="s">
        <v>167</v>
      </c>
      <c r="B18" s="71"/>
      <c r="C18" s="71"/>
      <c r="D18" s="71"/>
      <c r="E18" s="71"/>
      <c r="F18" s="71"/>
      <c r="G18" s="71"/>
      <c r="H18" s="71"/>
      <c r="I18" s="71"/>
      <c r="J18" s="71"/>
      <c r="K18" s="214"/>
      <c r="L18" s="71"/>
      <c r="M18" s="214"/>
    </row>
    <row r="19" spans="1:13" ht="18" customHeight="1">
      <c r="A19" s="75" t="s">
        <v>168</v>
      </c>
      <c r="B19" s="71"/>
      <c r="C19" s="71"/>
      <c r="D19" s="71"/>
      <c r="E19" s="71"/>
      <c r="F19" s="71">
        <v>40000</v>
      </c>
      <c r="G19" s="71">
        <v>40000</v>
      </c>
      <c r="H19" s="71"/>
      <c r="I19" s="71"/>
      <c r="J19" s="71">
        <f t="shared" si="0"/>
        <v>40000</v>
      </c>
      <c r="K19" s="214">
        <f t="shared" si="0"/>
        <v>40000</v>
      </c>
      <c r="L19" s="71"/>
      <c r="M19" s="214"/>
    </row>
    <row r="20" spans="1:13" ht="18" customHeight="1">
      <c r="A20" s="76" t="s">
        <v>169</v>
      </c>
      <c r="B20" s="71"/>
      <c r="C20" s="71"/>
      <c r="D20" s="71"/>
      <c r="E20" s="71"/>
      <c r="F20" s="71">
        <v>400</v>
      </c>
      <c r="G20" s="71">
        <v>400</v>
      </c>
      <c r="H20" s="71"/>
      <c r="I20" s="71"/>
      <c r="J20" s="71">
        <f t="shared" si="0"/>
        <v>400</v>
      </c>
      <c r="K20" s="214">
        <f t="shared" si="0"/>
        <v>400</v>
      </c>
      <c r="L20" s="71"/>
      <c r="M20" s="214"/>
    </row>
    <row r="21" spans="1:13" ht="18" customHeight="1" thickBot="1">
      <c r="A21" s="77" t="s">
        <v>170</v>
      </c>
      <c r="B21" s="73"/>
      <c r="C21" s="73"/>
      <c r="D21" s="73"/>
      <c r="E21" s="73"/>
      <c r="F21" s="73">
        <v>4500</v>
      </c>
      <c r="G21" s="73">
        <v>4500</v>
      </c>
      <c r="H21" s="73"/>
      <c r="I21" s="213"/>
      <c r="J21" s="71">
        <f t="shared" si="0"/>
        <v>4500</v>
      </c>
      <c r="K21" s="214">
        <f t="shared" si="0"/>
        <v>4500</v>
      </c>
      <c r="L21" s="73"/>
      <c r="M21" s="213"/>
    </row>
    <row r="22" spans="1:13" ht="18" customHeight="1">
      <c r="A22" s="74" t="s">
        <v>171</v>
      </c>
      <c r="B22" s="71">
        <v>118315</v>
      </c>
      <c r="C22" s="71">
        <v>125597</v>
      </c>
      <c r="D22" s="71"/>
      <c r="E22" s="71"/>
      <c r="F22" s="71">
        <v>220305</v>
      </c>
      <c r="G22" s="71">
        <v>268839</v>
      </c>
      <c r="H22" s="71"/>
      <c r="I22" s="71"/>
      <c r="J22" s="81">
        <f t="shared" si="0"/>
        <v>338620</v>
      </c>
      <c r="K22" s="81">
        <f t="shared" si="0"/>
        <v>394436</v>
      </c>
      <c r="L22" s="71"/>
      <c r="M22" s="81"/>
    </row>
    <row r="23" spans="1:13" ht="18" customHeight="1">
      <c r="A23" s="74" t="s">
        <v>172</v>
      </c>
      <c r="B23" s="71"/>
      <c r="C23" s="71"/>
      <c r="D23" s="71"/>
      <c r="E23" s="71"/>
      <c r="F23" s="71"/>
      <c r="G23" s="71"/>
      <c r="H23" s="71"/>
      <c r="I23" s="71"/>
      <c r="J23" s="71"/>
      <c r="K23" s="214"/>
      <c r="L23" s="71"/>
      <c r="M23" s="214"/>
    </row>
    <row r="24" spans="1:13" ht="18" customHeight="1">
      <c r="A24" s="193" t="s">
        <v>276</v>
      </c>
      <c r="B24" s="71">
        <v>839130</v>
      </c>
      <c r="C24" s="71">
        <v>1083176</v>
      </c>
      <c r="D24" s="71"/>
      <c r="E24" s="71"/>
      <c r="F24" s="71"/>
      <c r="G24" s="71"/>
      <c r="H24" s="71"/>
      <c r="I24" s="71"/>
      <c r="J24" s="71">
        <f t="shared" si="0"/>
        <v>839130</v>
      </c>
      <c r="K24" s="214">
        <f t="shared" si="0"/>
        <v>1083176</v>
      </c>
      <c r="L24" s="71"/>
      <c r="M24" s="214"/>
    </row>
    <row r="25" spans="1:13" ht="18" customHeight="1">
      <c r="A25" s="74" t="s">
        <v>173</v>
      </c>
      <c r="B25" s="71">
        <v>5089</v>
      </c>
      <c r="C25" s="71">
        <v>277881</v>
      </c>
      <c r="D25" s="71"/>
      <c r="E25" s="71"/>
      <c r="F25" s="71"/>
      <c r="G25" s="71">
        <v>99433</v>
      </c>
      <c r="H25" s="71"/>
      <c r="I25" s="71"/>
      <c r="J25" s="71">
        <f t="shared" si="0"/>
        <v>5089</v>
      </c>
      <c r="K25" s="214">
        <f t="shared" si="0"/>
        <v>377314</v>
      </c>
      <c r="L25" s="71"/>
      <c r="M25" s="214"/>
    </row>
    <row r="26" spans="1:13" ht="18" customHeight="1" thickBot="1">
      <c r="A26" s="194" t="s">
        <v>277</v>
      </c>
      <c r="B26" s="73">
        <v>410558</v>
      </c>
      <c r="C26" s="73">
        <v>339493</v>
      </c>
      <c r="D26" s="73"/>
      <c r="E26" s="73"/>
      <c r="F26" s="73"/>
      <c r="G26" s="73"/>
      <c r="H26" s="73"/>
      <c r="I26" s="71"/>
      <c r="J26" s="71">
        <f t="shared" si="0"/>
        <v>410558</v>
      </c>
      <c r="K26" s="213">
        <f t="shared" si="0"/>
        <v>339493</v>
      </c>
      <c r="L26" s="73"/>
      <c r="M26" s="213"/>
    </row>
    <row r="27" spans="1:13" ht="18" customHeight="1" thickBot="1">
      <c r="A27" s="77" t="s">
        <v>174</v>
      </c>
      <c r="B27" s="73"/>
      <c r="C27" s="73">
        <v>340956</v>
      </c>
      <c r="D27" s="73"/>
      <c r="E27" s="73"/>
      <c r="F27" s="73">
        <v>4665</v>
      </c>
      <c r="G27" s="73">
        <v>9165</v>
      </c>
      <c r="H27" s="73"/>
      <c r="I27" s="83"/>
      <c r="J27" s="83">
        <f t="shared" si="0"/>
        <v>4665</v>
      </c>
      <c r="K27" s="81">
        <f t="shared" si="0"/>
        <v>350121</v>
      </c>
      <c r="L27" s="73"/>
      <c r="M27" s="83"/>
    </row>
    <row r="28" spans="1:13" ht="18" customHeight="1" thickBot="1">
      <c r="A28" s="77" t="s">
        <v>175</v>
      </c>
      <c r="B28" s="73"/>
      <c r="C28" s="73">
        <v>927</v>
      </c>
      <c r="D28" s="73"/>
      <c r="E28" s="73"/>
      <c r="F28" s="73"/>
      <c r="G28" s="73">
        <v>6790</v>
      </c>
      <c r="H28" s="73"/>
      <c r="I28" s="73"/>
      <c r="J28" s="83"/>
      <c r="K28" s="81">
        <f t="shared" si="0"/>
        <v>7717</v>
      </c>
      <c r="L28" s="73"/>
      <c r="M28" s="83"/>
    </row>
    <row r="29" spans="1:13" ht="18" customHeight="1" thickBot="1">
      <c r="A29" s="77" t="s">
        <v>176</v>
      </c>
      <c r="B29" s="73">
        <v>400000</v>
      </c>
      <c r="C29" s="73">
        <v>500062</v>
      </c>
      <c r="D29" s="73"/>
      <c r="E29" s="73"/>
      <c r="F29" s="73">
        <v>3817</v>
      </c>
      <c r="G29" s="73">
        <v>120703</v>
      </c>
      <c r="H29" s="73"/>
      <c r="I29" s="73"/>
      <c r="J29" s="83">
        <f t="shared" si="0"/>
        <v>403817</v>
      </c>
      <c r="K29" s="81">
        <f t="shared" si="0"/>
        <v>620765</v>
      </c>
      <c r="L29" s="71"/>
      <c r="M29" s="83"/>
    </row>
    <row r="30" spans="1:13" ht="18" customHeight="1" thickBot="1">
      <c r="A30" s="78" t="s">
        <v>177</v>
      </c>
      <c r="B30" s="79"/>
      <c r="C30" s="79"/>
      <c r="D30" s="79"/>
      <c r="E30" s="79"/>
      <c r="F30" s="79"/>
      <c r="G30" s="79"/>
      <c r="H30" s="79"/>
      <c r="I30" s="79"/>
      <c r="J30" s="83"/>
      <c r="K30" s="81"/>
      <c r="L30" s="83"/>
      <c r="M30" s="83"/>
    </row>
    <row r="31" spans="1:13" ht="18" customHeight="1" thickBot="1">
      <c r="A31" s="70" t="s">
        <v>2</v>
      </c>
      <c r="B31" s="71"/>
      <c r="C31" s="71"/>
      <c r="D31" s="71">
        <v>508801</v>
      </c>
      <c r="E31" s="71">
        <v>777776</v>
      </c>
      <c r="F31" s="71"/>
      <c r="G31" s="71"/>
      <c r="H31" s="71">
        <v>84277</v>
      </c>
      <c r="I31" s="71">
        <v>86790</v>
      </c>
      <c r="J31" s="83"/>
      <c r="K31" s="81"/>
      <c r="L31" s="71">
        <f>D31+H31</f>
        <v>593078</v>
      </c>
      <c r="M31" s="83">
        <f>E31+I31</f>
        <v>864566</v>
      </c>
    </row>
    <row r="32" spans="1:13" ht="18" customHeight="1" thickBot="1">
      <c r="A32" s="80" t="s">
        <v>57</v>
      </c>
      <c r="B32" s="79"/>
      <c r="C32" s="79"/>
      <c r="D32" s="79">
        <v>134435</v>
      </c>
      <c r="E32" s="79">
        <v>169713</v>
      </c>
      <c r="F32" s="79"/>
      <c r="G32" s="79"/>
      <c r="H32" s="79">
        <v>21473</v>
      </c>
      <c r="I32" s="79">
        <v>22195</v>
      </c>
      <c r="J32" s="79"/>
      <c r="K32" s="81"/>
      <c r="L32" s="83">
        <f>D32+H32</f>
        <v>155908</v>
      </c>
      <c r="M32" s="83">
        <f aca="true" t="shared" si="1" ref="M32:M41">E32+I32</f>
        <v>191908</v>
      </c>
    </row>
    <row r="33" spans="1:13" ht="18" customHeight="1" thickBot="1">
      <c r="A33" s="74" t="s">
        <v>178</v>
      </c>
      <c r="B33" s="81"/>
      <c r="C33" s="81"/>
      <c r="D33" s="81">
        <v>445537</v>
      </c>
      <c r="E33" s="363">
        <v>764351</v>
      </c>
      <c r="F33" s="81"/>
      <c r="G33" s="81"/>
      <c r="H33" s="81">
        <v>145375</v>
      </c>
      <c r="I33" s="363">
        <v>210945</v>
      </c>
      <c r="J33" s="81"/>
      <c r="K33" s="81"/>
      <c r="L33" s="71">
        <f>D33+H33</f>
        <v>590912</v>
      </c>
      <c r="M33" s="83">
        <f t="shared" si="1"/>
        <v>975296</v>
      </c>
    </row>
    <row r="34" spans="1:13" ht="18" customHeight="1" thickBot="1">
      <c r="A34" s="82" t="s">
        <v>36</v>
      </c>
      <c r="B34" s="81"/>
      <c r="C34" s="81"/>
      <c r="D34" s="83">
        <v>244439</v>
      </c>
      <c r="E34" s="81">
        <v>364213</v>
      </c>
      <c r="F34" s="81"/>
      <c r="G34" s="81"/>
      <c r="H34" s="83">
        <v>7814</v>
      </c>
      <c r="I34" s="81">
        <v>8114</v>
      </c>
      <c r="J34" s="81"/>
      <c r="K34" s="81"/>
      <c r="L34" s="83">
        <f>D34+H34</f>
        <v>252253</v>
      </c>
      <c r="M34" s="83">
        <f t="shared" si="1"/>
        <v>372327</v>
      </c>
    </row>
    <row r="35" spans="1:13" ht="18" customHeight="1" thickBot="1">
      <c r="A35" s="82" t="s">
        <v>179</v>
      </c>
      <c r="B35" s="84"/>
      <c r="C35" s="84"/>
      <c r="D35" s="84">
        <v>512949</v>
      </c>
      <c r="E35" s="84">
        <v>457148</v>
      </c>
      <c r="F35" s="84"/>
      <c r="G35" s="84"/>
      <c r="H35" s="84">
        <v>7215</v>
      </c>
      <c r="I35" s="84">
        <v>7215</v>
      </c>
      <c r="J35" s="84"/>
      <c r="K35" s="81"/>
      <c r="L35" s="84">
        <f>D35+H35</f>
        <v>520164</v>
      </c>
      <c r="M35" s="83">
        <f t="shared" si="1"/>
        <v>464363</v>
      </c>
    </row>
    <row r="36" spans="1:13" ht="18" customHeight="1" thickBot="1">
      <c r="A36" s="82" t="s">
        <v>319</v>
      </c>
      <c r="B36" s="84"/>
      <c r="C36" s="84"/>
      <c r="D36" s="84"/>
      <c r="E36" s="84"/>
      <c r="F36" s="84"/>
      <c r="G36" s="84"/>
      <c r="H36" s="84">
        <v>195061</v>
      </c>
      <c r="I36" s="84">
        <v>291173</v>
      </c>
      <c r="J36" s="84"/>
      <c r="K36" s="81"/>
      <c r="L36" s="84">
        <f aca="true" t="shared" si="2" ref="L36:L41">D36+H36</f>
        <v>195061</v>
      </c>
      <c r="M36" s="83">
        <f t="shared" si="1"/>
        <v>291173</v>
      </c>
    </row>
    <row r="37" spans="1:13" ht="18" customHeight="1" thickBot="1">
      <c r="A37" s="82" t="s">
        <v>180</v>
      </c>
      <c r="B37" s="84"/>
      <c r="C37" s="84"/>
      <c r="D37" s="84"/>
      <c r="E37" s="84"/>
      <c r="F37" s="84"/>
      <c r="G37" s="84"/>
      <c r="H37" s="84"/>
      <c r="I37" s="84"/>
      <c r="J37" s="84"/>
      <c r="K37" s="81"/>
      <c r="L37" s="84"/>
      <c r="M37" s="83"/>
    </row>
    <row r="38" spans="1:13" ht="18" customHeight="1" thickBot="1">
      <c r="A38" s="82" t="s">
        <v>181</v>
      </c>
      <c r="B38" s="84"/>
      <c r="C38" s="84"/>
      <c r="D38" s="84"/>
      <c r="E38" s="84"/>
      <c r="F38" s="84"/>
      <c r="G38" s="84"/>
      <c r="H38" s="84">
        <v>79273</v>
      </c>
      <c r="I38" s="362">
        <v>79541</v>
      </c>
      <c r="J38" s="84"/>
      <c r="K38" s="81"/>
      <c r="L38" s="84">
        <f t="shared" si="2"/>
        <v>79273</v>
      </c>
      <c r="M38" s="83">
        <f t="shared" si="1"/>
        <v>79541</v>
      </c>
    </row>
    <row r="39" spans="1:13" ht="18" customHeight="1" thickBot="1">
      <c r="A39" s="82" t="s">
        <v>23</v>
      </c>
      <c r="B39" s="84"/>
      <c r="C39" s="84"/>
      <c r="D39" s="84">
        <v>955</v>
      </c>
      <c r="E39" s="84">
        <v>5311</v>
      </c>
      <c r="F39" s="84"/>
      <c r="G39" s="84"/>
      <c r="H39" s="84">
        <v>19555</v>
      </c>
      <c r="I39" s="84">
        <v>68375</v>
      </c>
      <c r="J39" s="84"/>
      <c r="K39" s="81"/>
      <c r="L39" s="84">
        <f t="shared" si="2"/>
        <v>20510</v>
      </c>
      <c r="M39" s="83">
        <f t="shared" si="1"/>
        <v>73686</v>
      </c>
    </row>
    <row r="40" spans="1:13" ht="18" customHeight="1" thickBot="1">
      <c r="A40" s="82" t="s">
        <v>60</v>
      </c>
      <c r="B40" s="84"/>
      <c r="C40" s="84"/>
      <c r="D40" s="84"/>
      <c r="E40" s="84"/>
      <c r="F40" s="84"/>
      <c r="G40" s="84"/>
      <c r="H40" s="84"/>
      <c r="I40" s="84"/>
      <c r="J40" s="84"/>
      <c r="K40" s="81"/>
      <c r="L40" s="84"/>
      <c r="M40" s="83"/>
    </row>
    <row r="41" spans="1:13" ht="18" customHeight="1" thickBot="1">
      <c r="A41" s="85" t="s">
        <v>182</v>
      </c>
      <c r="B41" s="86"/>
      <c r="C41" s="86"/>
      <c r="D41" s="86">
        <v>23469</v>
      </c>
      <c r="E41" s="86">
        <v>133337</v>
      </c>
      <c r="F41" s="86"/>
      <c r="G41" s="86"/>
      <c r="H41" s="86"/>
      <c r="I41" s="86"/>
      <c r="J41" s="86"/>
      <c r="K41" s="81"/>
      <c r="L41" s="81">
        <f t="shared" si="2"/>
        <v>23469</v>
      </c>
      <c r="M41" s="83">
        <f t="shared" si="1"/>
        <v>133337</v>
      </c>
    </row>
    <row r="42" spans="1:13" ht="18" customHeight="1" thickBot="1" thickTop="1">
      <c r="A42" s="87" t="s">
        <v>183</v>
      </c>
      <c r="B42" s="88">
        <f>SUM(B15:B41)</f>
        <v>1870585</v>
      </c>
      <c r="C42" s="88">
        <f>SUM(C15:C41)</f>
        <v>2671849</v>
      </c>
      <c r="D42" s="88">
        <f>SUM(D31:D41)</f>
        <v>1870585</v>
      </c>
      <c r="E42" s="88">
        <f>SUM(E31:E41)</f>
        <v>2671849</v>
      </c>
      <c r="F42" s="88">
        <f>SUM(F15:F41)</f>
        <v>560043</v>
      </c>
      <c r="G42" s="88">
        <f>SUM(G15:G41)</f>
        <v>774348</v>
      </c>
      <c r="H42" s="88">
        <f>SUM(H31:H41)</f>
        <v>560043</v>
      </c>
      <c r="I42" s="88">
        <f>SUM(I31:I41)</f>
        <v>774348</v>
      </c>
      <c r="J42" s="88">
        <f>SUM(J15:J41)</f>
        <v>2430628</v>
      </c>
      <c r="K42" s="215">
        <f>SUM(K15:K41)</f>
        <v>3446197</v>
      </c>
      <c r="L42" s="216">
        <f>SUM(L31:L41)</f>
        <v>2430628</v>
      </c>
      <c r="M42" s="216">
        <f>SUM(M31:M41)</f>
        <v>3446197</v>
      </c>
    </row>
    <row r="43" spans="1:13" ht="18" customHeight="1" thickBot="1" thickTop="1">
      <c r="A43" s="89" t="s">
        <v>184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83"/>
    </row>
    <row r="44" spans="1:13" ht="18" customHeight="1" thickBot="1">
      <c r="A44" s="82" t="s">
        <v>185</v>
      </c>
      <c r="B44" s="84"/>
      <c r="C44" s="84"/>
      <c r="D44" s="84"/>
      <c r="E44" s="84"/>
      <c r="F44" s="84">
        <v>286578</v>
      </c>
      <c r="G44" s="84">
        <v>253843</v>
      </c>
      <c r="H44" s="84"/>
      <c r="I44" s="84"/>
      <c r="J44" s="84">
        <f>B44+F44</f>
        <v>286578</v>
      </c>
      <c r="K44" s="84">
        <f>C44+G44</f>
        <v>253843</v>
      </c>
      <c r="L44" s="84"/>
      <c r="M44" s="83"/>
    </row>
    <row r="45" spans="1:13" ht="18" customHeight="1" thickBot="1">
      <c r="A45" s="82" t="s">
        <v>186</v>
      </c>
      <c r="B45" s="84"/>
      <c r="C45" s="84"/>
      <c r="D45" s="84"/>
      <c r="E45" s="84"/>
      <c r="F45" s="84"/>
      <c r="G45" s="84">
        <v>8000</v>
      </c>
      <c r="H45" s="84"/>
      <c r="I45" s="84"/>
      <c r="J45" s="84"/>
      <c r="K45" s="84">
        <f>C45+G45</f>
        <v>8000</v>
      </c>
      <c r="L45" s="84"/>
      <c r="M45" s="83"/>
    </row>
    <row r="46" spans="1:13" ht="18" customHeight="1" thickBot="1">
      <c r="A46" s="82" t="s">
        <v>187</v>
      </c>
      <c r="B46" s="84">
        <v>111219</v>
      </c>
      <c r="C46" s="84">
        <v>111315</v>
      </c>
      <c r="D46" s="84"/>
      <c r="E46" s="84"/>
      <c r="F46" s="84"/>
      <c r="G46" s="84">
        <v>17691</v>
      </c>
      <c r="H46" s="84"/>
      <c r="I46" s="84"/>
      <c r="J46" s="84">
        <f aca="true" t="shared" si="3" ref="J46:J53">B46+F46</f>
        <v>111219</v>
      </c>
      <c r="K46" s="84">
        <f>C46+G46</f>
        <v>129006</v>
      </c>
      <c r="L46" s="84"/>
      <c r="M46" s="83"/>
    </row>
    <row r="47" spans="1:13" ht="18" customHeight="1" thickBot="1">
      <c r="A47" s="82" t="s">
        <v>188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3"/>
    </row>
    <row r="48" spans="1:13" ht="18" customHeight="1" thickBot="1">
      <c r="A48" s="82" t="s">
        <v>189</v>
      </c>
      <c r="B48" s="84">
        <v>2000</v>
      </c>
      <c r="C48" s="84">
        <v>2000</v>
      </c>
      <c r="D48" s="84"/>
      <c r="E48" s="84"/>
      <c r="F48" s="84"/>
      <c r="G48" s="84"/>
      <c r="H48" s="84"/>
      <c r="I48" s="84"/>
      <c r="J48" s="84">
        <f t="shared" si="3"/>
        <v>2000</v>
      </c>
      <c r="K48" s="84">
        <f>C48+G48</f>
        <v>2000</v>
      </c>
      <c r="L48" s="84"/>
      <c r="M48" s="83"/>
    </row>
    <row r="49" spans="1:13" ht="18" customHeight="1" thickBot="1">
      <c r="A49" s="82" t="s">
        <v>190</v>
      </c>
      <c r="B49" s="84">
        <v>7720</v>
      </c>
      <c r="C49" s="362">
        <v>59777</v>
      </c>
      <c r="D49" s="84"/>
      <c r="E49" s="84"/>
      <c r="F49" s="84">
        <v>39431</v>
      </c>
      <c r="G49" s="362">
        <v>142948</v>
      </c>
      <c r="H49" s="84"/>
      <c r="I49" s="84"/>
      <c r="J49" s="84">
        <f t="shared" si="3"/>
        <v>47151</v>
      </c>
      <c r="K49" s="84">
        <f>C49+G49</f>
        <v>202725</v>
      </c>
      <c r="L49" s="84"/>
      <c r="M49" s="83"/>
    </row>
    <row r="50" spans="1:13" ht="18" customHeight="1" thickBot="1">
      <c r="A50" s="82" t="s">
        <v>191</v>
      </c>
      <c r="B50" s="84"/>
      <c r="C50" s="84">
        <v>66420</v>
      </c>
      <c r="D50" s="84"/>
      <c r="E50" s="84"/>
      <c r="F50" s="84"/>
      <c r="G50" s="84"/>
      <c r="H50" s="84"/>
      <c r="I50" s="84"/>
      <c r="J50" s="84"/>
      <c r="K50" s="84">
        <f>C50+G50</f>
        <v>66420</v>
      </c>
      <c r="L50" s="84"/>
      <c r="M50" s="83"/>
    </row>
    <row r="51" spans="1:13" ht="18" customHeight="1" thickBot="1">
      <c r="A51" s="82" t="s">
        <v>192</v>
      </c>
      <c r="B51" s="81"/>
      <c r="C51" s="81"/>
      <c r="D51" s="81"/>
      <c r="E51" s="81"/>
      <c r="F51" s="81">
        <v>8500</v>
      </c>
      <c r="G51" s="81">
        <v>2692</v>
      </c>
      <c r="H51" s="81"/>
      <c r="I51" s="84"/>
      <c r="J51" s="84">
        <f t="shared" si="3"/>
        <v>8500</v>
      </c>
      <c r="K51" s="84">
        <f>C51+G51</f>
        <v>2692</v>
      </c>
      <c r="L51" s="81"/>
      <c r="M51" s="83"/>
    </row>
    <row r="52" spans="1:13" ht="18" customHeight="1" thickBot="1">
      <c r="A52" s="82" t="s">
        <v>193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3"/>
    </row>
    <row r="53" spans="1:13" ht="18" customHeight="1" thickBot="1">
      <c r="A53" s="78" t="s">
        <v>176</v>
      </c>
      <c r="B53" s="84"/>
      <c r="C53" s="84">
        <v>16469</v>
      </c>
      <c r="D53" s="84"/>
      <c r="E53" s="84"/>
      <c r="F53" s="84">
        <v>33536</v>
      </c>
      <c r="G53" s="84">
        <v>34995</v>
      </c>
      <c r="H53" s="84"/>
      <c r="I53" s="84"/>
      <c r="J53" s="84">
        <f t="shared" si="3"/>
        <v>33536</v>
      </c>
      <c r="K53" s="84">
        <f>C53+G53</f>
        <v>51464</v>
      </c>
      <c r="L53" s="84"/>
      <c r="M53" s="83"/>
    </row>
    <row r="54" spans="1:13" ht="18" customHeight="1" thickBot="1">
      <c r="A54" s="70" t="s">
        <v>194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3"/>
    </row>
    <row r="55" spans="1:13" ht="18" customHeight="1" thickBot="1">
      <c r="A55" s="82" t="s">
        <v>195</v>
      </c>
      <c r="B55" s="81"/>
      <c r="C55" s="81"/>
      <c r="D55" s="81"/>
      <c r="E55" s="81"/>
      <c r="F55" s="81"/>
      <c r="G55" s="81"/>
      <c r="H55" s="81">
        <v>18602</v>
      </c>
      <c r="I55" s="81">
        <v>18602</v>
      </c>
      <c r="J55" s="81"/>
      <c r="K55" s="84"/>
      <c r="L55" s="81">
        <f>D55+H55</f>
        <v>18602</v>
      </c>
      <c r="M55" s="81">
        <f>E55+I55</f>
        <v>18602</v>
      </c>
    </row>
    <row r="56" spans="1:13" ht="18" customHeight="1" thickBot="1">
      <c r="A56" s="82" t="s">
        <v>21</v>
      </c>
      <c r="B56" s="84"/>
      <c r="C56" s="84"/>
      <c r="D56" s="84">
        <v>3404</v>
      </c>
      <c r="E56" s="84">
        <v>63045</v>
      </c>
      <c r="F56" s="84"/>
      <c r="G56" s="84"/>
      <c r="H56" s="84">
        <v>15644</v>
      </c>
      <c r="I56" s="84">
        <v>51557</v>
      </c>
      <c r="J56" s="84"/>
      <c r="K56" s="84"/>
      <c r="L56" s="81">
        <f aca="true" t="shared" si="4" ref="L56:L64">D56+H56</f>
        <v>19048</v>
      </c>
      <c r="M56" s="81">
        <f aca="true" t="shared" si="5" ref="M56:M64">E56+I56</f>
        <v>114602</v>
      </c>
    </row>
    <row r="57" spans="1:13" ht="18" customHeight="1" thickBot="1">
      <c r="A57" s="82" t="s">
        <v>64</v>
      </c>
      <c r="B57" s="84"/>
      <c r="C57" s="84"/>
      <c r="D57" s="84">
        <v>6316</v>
      </c>
      <c r="E57" s="84">
        <v>78621</v>
      </c>
      <c r="F57" s="84"/>
      <c r="G57" s="84"/>
      <c r="H57" s="84">
        <v>23695</v>
      </c>
      <c r="I57" s="84">
        <v>12311</v>
      </c>
      <c r="J57" s="84"/>
      <c r="K57" s="84"/>
      <c r="L57" s="81">
        <f t="shared" si="4"/>
        <v>30011</v>
      </c>
      <c r="M57" s="81">
        <f t="shared" si="5"/>
        <v>90932</v>
      </c>
    </row>
    <row r="58" spans="1:13" ht="18" customHeight="1" thickBot="1">
      <c r="A58" s="82" t="s">
        <v>196</v>
      </c>
      <c r="B58" s="84"/>
      <c r="C58" s="84"/>
      <c r="D58" s="84">
        <v>111219</v>
      </c>
      <c r="E58" s="84">
        <v>111219</v>
      </c>
      <c r="F58" s="84"/>
      <c r="G58" s="84"/>
      <c r="H58" s="84"/>
      <c r="I58" s="84"/>
      <c r="J58" s="84"/>
      <c r="K58" s="84"/>
      <c r="L58" s="81">
        <f t="shared" si="4"/>
        <v>111219</v>
      </c>
      <c r="M58" s="81">
        <f t="shared" si="5"/>
        <v>111219</v>
      </c>
    </row>
    <row r="59" spans="1:13" ht="18" customHeight="1" thickBot="1">
      <c r="A59" s="82" t="s">
        <v>197</v>
      </c>
      <c r="B59" s="84"/>
      <c r="C59" s="84"/>
      <c r="D59" s="84"/>
      <c r="E59" s="84">
        <v>96</v>
      </c>
      <c r="F59" s="84"/>
      <c r="G59" s="84"/>
      <c r="H59" s="84">
        <v>500</v>
      </c>
      <c r="I59" s="84">
        <v>500</v>
      </c>
      <c r="J59" s="84"/>
      <c r="K59" s="84"/>
      <c r="L59" s="81">
        <f t="shared" si="4"/>
        <v>500</v>
      </c>
      <c r="M59" s="81">
        <f t="shared" si="5"/>
        <v>596</v>
      </c>
    </row>
    <row r="60" spans="1:13" ht="18" customHeight="1" thickBot="1">
      <c r="A60" s="82" t="s">
        <v>198</v>
      </c>
      <c r="B60" s="84"/>
      <c r="C60" s="84"/>
      <c r="D60" s="84"/>
      <c r="E60" s="84">
        <v>3000</v>
      </c>
      <c r="F60" s="84"/>
      <c r="G60" s="84"/>
      <c r="H60" s="84"/>
      <c r="I60" s="84">
        <v>738</v>
      </c>
      <c r="J60" s="84"/>
      <c r="K60" s="84"/>
      <c r="L60" s="81"/>
      <c r="M60" s="81">
        <f t="shared" si="5"/>
        <v>3738</v>
      </c>
    </row>
    <row r="61" spans="1:13" ht="18" customHeight="1" thickBot="1">
      <c r="A61" s="82" t="s">
        <v>199</v>
      </c>
      <c r="B61" s="81"/>
      <c r="C61" s="81"/>
      <c r="D61" s="81"/>
      <c r="E61" s="81"/>
      <c r="F61" s="81">
        <v>3000</v>
      </c>
      <c r="G61" s="81">
        <v>3000</v>
      </c>
      <c r="H61" s="81">
        <v>172647</v>
      </c>
      <c r="I61" s="81">
        <v>274448</v>
      </c>
      <c r="J61" s="81">
        <f>B61+F61</f>
        <v>3000</v>
      </c>
      <c r="K61" s="84">
        <f>C61+G61</f>
        <v>3000</v>
      </c>
      <c r="L61" s="81">
        <f t="shared" si="4"/>
        <v>172647</v>
      </c>
      <c r="M61" s="81">
        <f t="shared" si="5"/>
        <v>274448</v>
      </c>
    </row>
    <row r="62" spans="1:13" ht="18" customHeight="1" thickBot="1">
      <c r="A62" s="82" t="s">
        <v>200</v>
      </c>
      <c r="B62" s="84"/>
      <c r="C62" s="84"/>
      <c r="D62" s="84"/>
      <c r="E62" s="84"/>
      <c r="F62" s="84"/>
      <c r="G62" s="84"/>
      <c r="H62" s="84">
        <v>110354</v>
      </c>
      <c r="I62" s="84">
        <v>75410</v>
      </c>
      <c r="J62" s="84"/>
      <c r="K62" s="84"/>
      <c r="L62" s="81">
        <f t="shared" si="4"/>
        <v>110354</v>
      </c>
      <c r="M62" s="81">
        <f t="shared" si="5"/>
        <v>75410</v>
      </c>
    </row>
    <row r="63" spans="1:13" ht="18" customHeight="1" thickBot="1">
      <c r="A63" s="82" t="s">
        <v>201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1"/>
      <c r="M63" s="81"/>
    </row>
    <row r="64" spans="1:13" ht="18" customHeight="1" thickBot="1">
      <c r="A64" s="78" t="s">
        <v>202</v>
      </c>
      <c r="B64" s="79"/>
      <c r="C64" s="79"/>
      <c r="D64" s="79"/>
      <c r="E64" s="79"/>
      <c r="F64" s="79"/>
      <c r="G64" s="79"/>
      <c r="H64" s="79">
        <v>29603</v>
      </c>
      <c r="I64" s="79">
        <v>29603</v>
      </c>
      <c r="J64" s="79"/>
      <c r="K64" s="84"/>
      <c r="L64" s="81">
        <f t="shared" si="4"/>
        <v>29603</v>
      </c>
      <c r="M64" s="81">
        <f t="shared" si="5"/>
        <v>29603</v>
      </c>
    </row>
    <row r="65" spans="1:13" ht="18" customHeight="1" thickBot="1">
      <c r="A65" s="87" t="s">
        <v>203</v>
      </c>
      <c r="B65" s="88">
        <f>SUM(B44:B64)</f>
        <v>120939</v>
      </c>
      <c r="C65" s="88">
        <f>SUM(C44:C64)</f>
        <v>255981</v>
      </c>
      <c r="D65" s="88">
        <f>SUM(D55:D64)</f>
        <v>120939</v>
      </c>
      <c r="E65" s="88">
        <f>SUM(E55:E64)</f>
        <v>255981</v>
      </c>
      <c r="F65" s="88">
        <f>SUM(F44:F64)</f>
        <v>371045</v>
      </c>
      <c r="G65" s="88">
        <f>SUM(G44:G64)</f>
        <v>463169</v>
      </c>
      <c r="H65" s="88">
        <f>SUM(H55:H64)</f>
        <v>371045</v>
      </c>
      <c r="I65" s="88">
        <f>SUM(I55:I64)</f>
        <v>463169</v>
      </c>
      <c r="J65" s="88">
        <f>SUM(J44:J64)</f>
        <v>491984</v>
      </c>
      <c r="K65" s="192">
        <f>SUM(K44:K64)</f>
        <v>719150</v>
      </c>
      <c r="L65" s="192">
        <f>SUM(L55:L64)</f>
        <v>491984</v>
      </c>
      <c r="M65" s="192">
        <f>SUM(M55:M64)</f>
        <v>719150</v>
      </c>
    </row>
    <row r="66" spans="1:13" ht="18" customHeight="1" thickBot="1" thickTop="1">
      <c r="A66" s="87" t="s">
        <v>204</v>
      </c>
      <c r="B66" s="88">
        <f aca="true" t="shared" si="6" ref="B66:M66">B42+B65</f>
        <v>1991524</v>
      </c>
      <c r="C66" s="88">
        <f t="shared" si="6"/>
        <v>2927830</v>
      </c>
      <c r="D66" s="88">
        <f t="shared" si="6"/>
        <v>1991524</v>
      </c>
      <c r="E66" s="88">
        <f t="shared" si="6"/>
        <v>2927830</v>
      </c>
      <c r="F66" s="88">
        <f t="shared" si="6"/>
        <v>931088</v>
      </c>
      <c r="G66" s="88">
        <f t="shared" si="6"/>
        <v>1237517</v>
      </c>
      <c r="H66" s="88">
        <f t="shared" si="6"/>
        <v>931088</v>
      </c>
      <c r="I66" s="88">
        <f t="shared" si="6"/>
        <v>1237517</v>
      </c>
      <c r="J66" s="88">
        <f t="shared" si="6"/>
        <v>2922612</v>
      </c>
      <c r="K66" s="88">
        <f t="shared" si="6"/>
        <v>4165347</v>
      </c>
      <c r="L66" s="88">
        <f t="shared" si="6"/>
        <v>2922612</v>
      </c>
      <c r="M66" s="88">
        <f t="shared" si="6"/>
        <v>4165347</v>
      </c>
    </row>
    <row r="67" ht="13.5" thickTop="1"/>
  </sheetData>
  <sheetProtection/>
  <mergeCells count="14">
    <mergeCell ref="D12:E12"/>
    <mergeCell ref="F11:I11"/>
    <mergeCell ref="F12:G12"/>
    <mergeCell ref="H12:I12"/>
    <mergeCell ref="A10:M10"/>
    <mergeCell ref="J11:M11"/>
    <mergeCell ref="J12:K12"/>
    <mergeCell ref="L12:M12"/>
    <mergeCell ref="A1:D1"/>
    <mergeCell ref="B11:E11"/>
    <mergeCell ref="A11:A13"/>
    <mergeCell ref="A6:M6"/>
    <mergeCell ref="A7:M7"/>
    <mergeCell ref="B12:C1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6.00390625" style="0" customWidth="1"/>
    <col min="2" max="2" width="19.7109375" style="0" customWidth="1"/>
    <col min="3" max="3" width="12.00390625" style="18" customWidth="1"/>
    <col min="4" max="4" width="14.140625" style="18" customWidth="1"/>
    <col min="5" max="5" width="11.57421875" style="0" customWidth="1"/>
  </cols>
  <sheetData>
    <row r="1" spans="1:5" ht="12.75">
      <c r="A1" s="418" t="s">
        <v>414</v>
      </c>
      <c r="B1" s="418"/>
      <c r="C1" s="418"/>
      <c r="D1" s="418"/>
      <c r="E1" s="419"/>
    </row>
    <row r="2" spans="1:4" ht="8.25" customHeight="1">
      <c r="A2" s="7"/>
      <c r="B2" s="2"/>
      <c r="C2" s="35"/>
      <c r="D2" s="35"/>
    </row>
    <row r="3" spans="1:5" ht="30" customHeight="1">
      <c r="A3" s="411" t="s">
        <v>136</v>
      </c>
      <c r="B3" s="411"/>
      <c r="C3" s="411"/>
      <c r="D3" s="411"/>
      <c r="E3" s="411"/>
    </row>
    <row r="4" spans="1:4" ht="7.5" customHeight="1">
      <c r="A4" s="7"/>
      <c r="B4" s="2"/>
      <c r="C4" s="35"/>
      <c r="D4" s="35"/>
    </row>
    <row r="5" spans="1:5" ht="13.5" thickBot="1">
      <c r="A5" s="426" t="s">
        <v>6</v>
      </c>
      <c r="B5" s="426"/>
      <c r="C5" s="426"/>
      <c r="D5" s="426"/>
      <c r="E5" s="426"/>
    </row>
    <row r="6" spans="1:5" ht="25.5" customHeight="1" thickBot="1" thickTop="1">
      <c r="A6" s="429" t="s">
        <v>94</v>
      </c>
      <c r="B6" s="430"/>
      <c r="C6" s="431"/>
      <c r="D6" s="472" t="s">
        <v>7</v>
      </c>
      <c r="E6" s="473"/>
    </row>
    <row r="7" spans="1:5" ht="25.5" customHeight="1" thickBot="1" thickTop="1">
      <c r="A7" s="432"/>
      <c r="B7" s="433"/>
      <c r="C7" s="434"/>
      <c r="D7" s="197" t="s">
        <v>283</v>
      </c>
      <c r="E7" s="199" t="s">
        <v>285</v>
      </c>
    </row>
    <row r="8" spans="1:5" ht="13.5" thickTop="1">
      <c r="A8" s="412" t="s">
        <v>224</v>
      </c>
      <c r="B8" s="413"/>
      <c r="C8" s="98"/>
      <c r="D8" s="99"/>
      <c r="E8" s="394"/>
    </row>
    <row r="9" spans="1:5" ht="12.75">
      <c r="A9" s="414" t="s">
        <v>225</v>
      </c>
      <c r="B9" s="415"/>
      <c r="C9" s="98"/>
      <c r="D9" s="99"/>
      <c r="E9" s="395"/>
    </row>
    <row r="10" spans="1:5" ht="12.75">
      <c r="A10" s="407" t="s">
        <v>79</v>
      </c>
      <c r="B10" s="408"/>
      <c r="C10" s="65"/>
      <c r="D10" s="99">
        <f>C11+C14</f>
        <v>431000</v>
      </c>
      <c r="E10" s="99">
        <f>C11+C14</f>
        <v>431000</v>
      </c>
    </row>
    <row r="11" spans="1:5" ht="12.75">
      <c r="A11" s="407" t="s">
        <v>232</v>
      </c>
      <c r="B11" s="457"/>
      <c r="C11" s="65">
        <f>B12+B13</f>
        <v>428000</v>
      </c>
      <c r="D11" s="99"/>
      <c r="E11" s="395"/>
    </row>
    <row r="12" spans="1:5" ht="12.75">
      <c r="A12" s="91" t="s">
        <v>222</v>
      </c>
      <c r="B12" s="401">
        <v>425000</v>
      </c>
      <c r="C12" s="65"/>
      <c r="D12" s="99"/>
      <c r="E12" s="395"/>
    </row>
    <row r="13" spans="1:5" ht="12.75">
      <c r="A13" s="91" t="s">
        <v>223</v>
      </c>
      <c r="B13" s="401">
        <v>3000</v>
      </c>
      <c r="C13" s="65"/>
      <c r="D13" s="99"/>
      <c r="E13" s="395"/>
    </row>
    <row r="14" spans="1:5" ht="12.75">
      <c r="A14" s="407" t="s">
        <v>80</v>
      </c>
      <c r="B14" s="457"/>
      <c r="C14" s="65">
        <v>3000</v>
      </c>
      <c r="D14" s="99"/>
      <c r="E14" s="395"/>
    </row>
    <row r="15" spans="1:5" ht="12.75">
      <c r="A15" s="91" t="s">
        <v>81</v>
      </c>
      <c r="B15" s="100"/>
      <c r="C15" s="65"/>
      <c r="D15" s="99">
        <f>SUM(C16+C17)</f>
        <v>40400</v>
      </c>
      <c r="E15" s="99">
        <f>SUM(C16+C17)</f>
        <v>40400</v>
      </c>
    </row>
    <row r="16" spans="1:5" ht="12.75">
      <c r="A16" s="422" t="s">
        <v>289</v>
      </c>
      <c r="B16" s="423"/>
      <c r="C16" s="65">
        <v>40000</v>
      </c>
      <c r="D16" s="101"/>
      <c r="E16" s="395"/>
    </row>
    <row r="17" spans="1:5" ht="12.75">
      <c r="A17" s="422" t="s">
        <v>142</v>
      </c>
      <c r="B17" s="423"/>
      <c r="C17" s="65">
        <v>400</v>
      </c>
      <c r="D17" s="101"/>
      <c r="E17" s="395"/>
    </row>
    <row r="18" spans="1:5" ht="12.75">
      <c r="A18" s="407" t="s">
        <v>143</v>
      </c>
      <c r="B18" s="408"/>
      <c r="C18" s="65"/>
      <c r="D18" s="99">
        <f>C19+C20</f>
        <v>4500</v>
      </c>
      <c r="E18" s="99">
        <f>C19+C20</f>
        <v>4500</v>
      </c>
    </row>
    <row r="19" spans="1:5" ht="12.75">
      <c r="A19" s="91" t="s">
        <v>144</v>
      </c>
      <c r="B19" s="92"/>
      <c r="C19" s="65">
        <v>1500</v>
      </c>
      <c r="D19" s="99"/>
      <c r="E19" s="395"/>
    </row>
    <row r="20" spans="1:5" ht="12.75" customHeight="1" thickBot="1">
      <c r="A20" s="102" t="s">
        <v>145</v>
      </c>
      <c r="B20" s="103"/>
      <c r="C20" s="104">
        <v>3000</v>
      </c>
      <c r="D20" s="105"/>
      <c r="E20" s="396"/>
    </row>
    <row r="21" spans="1:5" ht="14.25" thickBot="1" thickTop="1">
      <c r="A21" s="437" t="s">
        <v>82</v>
      </c>
      <c r="B21" s="438"/>
      <c r="C21" s="106"/>
      <c r="D21" s="107">
        <f>SUM(D9:D20)</f>
        <v>475900</v>
      </c>
      <c r="E21" s="107">
        <f>SUM(E9:E20)</f>
        <v>475900</v>
      </c>
    </row>
    <row r="22" spans="1:5" ht="14.25" thickBot="1" thickTop="1">
      <c r="A22" s="108" t="s">
        <v>133</v>
      </c>
      <c r="B22" s="109"/>
      <c r="C22" s="397"/>
      <c r="D22" s="398">
        <v>181320</v>
      </c>
      <c r="E22" s="328">
        <v>229854</v>
      </c>
    </row>
    <row r="23" spans="1:5" ht="13.5" thickTop="1">
      <c r="A23" s="435" t="s">
        <v>226</v>
      </c>
      <c r="B23" s="439"/>
      <c r="C23" s="110"/>
      <c r="D23" s="111"/>
      <c r="E23" s="306"/>
    </row>
    <row r="24" spans="1:5" ht="12.75">
      <c r="A24" s="407" t="s">
        <v>236</v>
      </c>
      <c r="B24" s="408"/>
      <c r="C24" s="65"/>
      <c r="D24" s="99">
        <v>240369</v>
      </c>
      <c r="E24" s="305">
        <v>240369</v>
      </c>
    </row>
    <row r="25" spans="1:5" ht="27" customHeight="1">
      <c r="A25" s="407" t="s">
        <v>237</v>
      </c>
      <c r="B25" s="408"/>
      <c r="C25" s="65"/>
      <c r="D25" s="99">
        <v>385382</v>
      </c>
      <c r="E25" s="305">
        <v>391684</v>
      </c>
    </row>
    <row r="26" spans="1:5" ht="27" customHeight="1">
      <c r="A26" s="407" t="s">
        <v>238</v>
      </c>
      <c r="B26" s="408"/>
      <c r="C26" s="65"/>
      <c r="D26" s="99">
        <v>177048</v>
      </c>
      <c r="E26" s="305">
        <v>414792</v>
      </c>
    </row>
    <row r="27" spans="1:5" ht="12.75">
      <c r="A27" s="407" t="s">
        <v>239</v>
      </c>
      <c r="B27" s="408"/>
      <c r="C27" s="65"/>
      <c r="D27" s="99">
        <v>24044</v>
      </c>
      <c r="E27" s="305">
        <v>24044</v>
      </c>
    </row>
    <row r="28" spans="1:5" ht="12.75">
      <c r="A28" s="407" t="s">
        <v>240</v>
      </c>
      <c r="B28" s="408"/>
      <c r="C28" s="65"/>
      <c r="D28" s="99">
        <v>12287</v>
      </c>
      <c r="E28" s="305">
        <v>12287</v>
      </c>
    </row>
    <row r="29" spans="1:5" ht="12.75">
      <c r="A29" s="414" t="s">
        <v>320</v>
      </c>
      <c r="B29" s="415"/>
      <c r="C29" s="65"/>
      <c r="D29" s="99">
        <f>C34+C30+C31</f>
        <v>116308</v>
      </c>
      <c r="E29" s="315">
        <f>SUM(C30:C46)</f>
        <v>506320</v>
      </c>
    </row>
    <row r="30" spans="1:5" ht="12.75">
      <c r="A30" s="416" t="s">
        <v>337</v>
      </c>
      <c r="B30" s="417"/>
      <c r="C30" s="65">
        <v>3691</v>
      </c>
      <c r="D30" s="99"/>
      <c r="E30" s="305"/>
    </row>
    <row r="31" spans="1:5" ht="12.75">
      <c r="A31" s="416" t="s">
        <v>399</v>
      </c>
      <c r="B31" s="417"/>
      <c r="C31" s="65">
        <v>1398</v>
      </c>
      <c r="D31" s="99"/>
      <c r="E31" s="305"/>
    </row>
    <row r="32" spans="1:5" ht="14.25" customHeight="1">
      <c r="A32" s="446" t="s">
        <v>398</v>
      </c>
      <c r="B32" s="447"/>
      <c r="C32" s="65">
        <v>28040</v>
      </c>
      <c r="D32" s="99"/>
      <c r="E32" s="305"/>
    </row>
    <row r="33" spans="1:5" ht="12.75">
      <c r="A33" s="446" t="s">
        <v>377</v>
      </c>
      <c r="B33" s="447"/>
      <c r="C33" s="65">
        <v>96</v>
      </c>
      <c r="D33" s="99"/>
      <c r="E33" s="305"/>
    </row>
    <row r="34" spans="1:5" ht="24.75" customHeight="1">
      <c r="A34" s="416" t="s">
        <v>400</v>
      </c>
      <c r="B34" s="417"/>
      <c r="C34" s="390">
        <v>111219</v>
      </c>
      <c r="D34" s="99"/>
      <c r="E34" s="305"/>
    </row>
    <row r="35" spans="1:5" ht="14.25" customHeight="1">
      <c r="A35" s="446" t="s">
        <v>378</v>
      </c>
      <c r="B35" s="447"/>
      <c r="C35" s="65">
        <v>26303</v>
      </c>
      <c r="D35" s="99"/>
      <c r="E35" s="356"/>
    </row>
    <row r="36" spans="1:5" ht="24.75" customHeight="1">
      <c r="A36" s="446" t="s">
        <v>379</v>
      </c>
      <c r="B36" s="447"/>
      <c r="C36" s="390">
        <v>25422</v>
      </c>
      <c r="D36" s="99"/>
      <c r="E36" s="356"/>
    </row>
    <row r="37" spans="1:5" ht="14.25" customHeight="1">
      <c r="A37" s="446" t="s">
        <v>380</v>
      </c>
      <c r="B37" s="447"/>
      <c r="C37" s="65">
        <v>659</v>
      </c>
      <c r="D37" s="99"/>
      <c r="E37" s="356"/>
    </row>
    <row r="38" spans="1:5" ht="15" customHeight="1">
      <c r="A38" s="446" t="s">
        <v>381</v>
      </c>
      <c r="B38" s="447"/>
      <c r="C38" s="65">
        <v>3149</v>
      </c>
      <c r="D38" s="99"/>
      <c r="E38" s="356"/>
    </row>
    <row r="39" spans="1:5" ht="16.5" customHeight="1">
      <c r="A39" s="446" t="s">
        <v>382</v>
      </c>
      <c r="B39" s="447"/>
      <c r="C39" s="65">
        <v>47</v>
      </c>
      <c r="D39" s="99"/>
      <c r="E39" s="356"/>
    </row>
    <row r="40" spans="1:5" ht="16.5" customHeight="1">
      <c r="A40" s="446" t="s">
        <v>383</v>
      </c>
      <c r="B40" s="447"/>
      <c r="C40" s="65">
        <v>117124</v>
      </c>
      <c r="D40" s="99"/>
      <c r="E40" s="356"/>
    </row>
    <row r="41" spans="1:5" ht="16.5" customHeight="1">
      <c r="A41" s="462" t="s">
        <v>360</v>
      </c>
      <c r="B41" s="463"/>
      <c r="C41" s="65">
        <v>9463</v>
      </c>
      <c r="D41" s="99"/>
      <c r="E41" s="356"/>
    </row>
    <row r="42" spans="1:5" ht="16.5" customHeight="1">
      <c r="A42" s="448" t="s">
        <v>384</v>
      </c>
      <c r="B42" s="449"/>
      <c r="C42" s="65">
        <v>12046</v>
      </c>
      <c r="D42" s="99"/>
      <c r="E42" s="356"/>
    </row>
    <row r="43" spans="1:5" ht="16.5" customHeight="1">
      <c r="A43" s="448" t="s">
        <v>385</v>
      </c>
      <c r="B43" s="449"/>
      <c r="C43" s="65">
        <v>140000</v>
      </c>
      <c r="D43" s="99"/>
      <c r="E43" s="356"/>
    </row>
    <row r="44" spans="1:5" ht="16.5" customHeight="1">
      <c r="A44" s="448" t="s">
        <v>363</v>
      </c>
      <c r="B44" s="449"/>
      <c r="C44" s="65">
        <v>5600</v>
      </c>
      <c r="D44" s="99"/>
      <c r="E44" s="356"/>
    </row>
    <row r="45" spans="1:5" ht="16.5" customHeight="1">
      <c r="A45" s="448" t="s">
        <v>359</v>
      </c>
      <c r="B45" s="449"/>
      <c r="C45" s="65">
        <v>22052</v>
      </c>
      <c r="D45" s="99"/>
      <c r="E45" s="356"/>
    </row>
    <row r="46" spans="1:5" ht="16.5" customHeight="1">
      <c r="A46" s="448" t="s">
        <v>358</v>
      </c>
      <c r="B46" s="449"/>
      <c r="C46" s="65">
        <v>11</v>
      </c>
      <c r="D46" s="99"/>
      <c r="E46" s="356"/>
    </row>
    <row r="47" spans="1:5" ht="12.75">
      <c r="A47" s="422" t="s">
        <v>241</v>
      </c>
      <c r="B47" s="423"/>
      <c r="C47" s="65"/>
      <c r="D47" s="99">
        <v>410558</v>
      </c>
      <c r="E47" s="315">
        <f>SUM(C48)</f>
        <v>339493</v>
      </c>
    </row>
    <row r="48" spans="1:5" ht="13.5" thickBot="1">
      <c r="A48" s="409" t="s">
        <v>51</v>
      </c>
      <c r="B48" s="410"/>
      <c r="C48" s="391">
        <v>339493</v>
      </c>
      <c r="D48" s="392"/>
      <c r="E48" s="307"/>
    </row>
    <row r="49" spans="1:5" ht="14.25" thickBot="1" thickTop="1">
      <c r="A49" s="420" t="s">
        <v>84</v>
      </c>
      <c r="B49" s="421"/>
      <c r="C49" s="113"/>
      <c r="D49" s="114">
        <f>SUM(D24:D48)</f>
        <v>1365996</v>
      </c>
      <c r="E49" s="308">
        <f>SUM(E24:E48)</f>
        <v>1928989</v>
      </c>
    </row>
    <row r="50" spans="1:5" ht="13.5" thickTop="1">
      <c r="A50" s="440" t="s">
        <v>227</v>
      </c>
      <c r="B50" s="441"/>
      <c r="C50" s="115"/>
      <c r="D50" s="116"/>
      <c r="E50" s="306"/>
    </row>
    <row r="51" spans="1:5" ht="12.75">
      <c r="A51" s="442" t="s">
        <v>8</v>
      </c>
      <c r="B51" s="443"/>
      <c r="C51" s="117"/>
      <c r="D51" s="101">
        <v>286578</v>
      </c>
      <c r="E51" s="305">
        <v>234082</v>
      </c>
    </row>
    <row r="52" spans="1:5" s="6" customFormat="1" ht="12.75">
      <c r="A52" s="450" t="s">
        <v>9</v>
      </c>
      <c r="B52" s="475"/>
      <c r="C52" s="118"/>
      <c r="D52" s="119"/>
      <c r="E52" s="305">
        <v>8000</v>
      </c>
    </row>
    <row r="53" spans="1:5" s="6" customFormat="1" ht="13.5" thickBot="1">
      <c r="A53" s="452" t="s">
        <v>16</v>
      </c>
      <c r="B53" s="474"/>
      <c r="C53" s="118"/>
      <c r="D53" s="119"/>
      <c r="E53" s="307"/>
    </row>
    <row r="54" spans="1:5" ht="14.25" thickBot="1" thickTop="1">
      <c r="A54" s="420" t="s">
        <v>121</v>
      </c>
      <c r="B54" s="421"/>
      <c r="C54" s="120"/>
      <c r="D54" s="121">
        <f>SUM(D51:D53)</f>
        <v>286578</v>
      </c>
      <c r="E54" s="309">
        <f>SUM(E51:E53)</f>
        <v>242082</v>
      </c>
    </row>
    <row r="55" spans="1:5" ht="13.5" thickTop="1">
      <c r="A55" s="435" t="s">
        <v>228</v>
      </c>
      <c r="B55" s="439"/>
      <c r="C55" s="113"/>
      <c r="D55" s="114"/>
      <c r="E55" s="306"/>
    </row>
    <row r="56" spans="1:5" ht="12.75">
      <c r="A56" s="442" t="s">
        <v>85</v>
      </c>
      <c r="B56" s="443"/>
      <c r="C56" s="65"/>
      <c r="D56" s="99">
        <v>4200</v>
      </c>
      <c r="E56" s="305">
        <v>8700</v>
      </c>
    </row>
    <row r="57" spans="1:5" ht="13.5" thickBot="1">
      <c r="A57" s="455" t="s">
        <v>86</v>
      </c>
      <c r="B57" s="456"/>
      <c r="C57" s="104"/>
      <c r="D57" s="105"/>
      <c r="E57" s="307">
        <v>48965</v>
      </c>
    </row>
    <row r="58" spans="1:5" ht="14.25" thickBot="1" thickTop="1">
      <c r="A58" s="420" t="s">
        <v>122</v>
      </c>
      <c r="B58" s="421"/>
      <c r="C58" s="110"/>
      <c r="D58" s="111">
        <f>SUM(D56:D57)</f>
        <v>4200</v>
      </c>
      <c r="E58" s="310">
        <f>SUM(E56:E57)</f>
        <v>57665</v>
      </c>
    </row>
    <row r="59" spans="1:5" ht="13.5" thickTop="1">
      <c r="A59" s="435" t="s">
        <v>229</v>
      </c>
      <c r="B59" s="439"/>
      <c r="C59" s="122"/>
      <c r="D59" s="123"/>
      <c r="E59" s="306"/>
    </row>
    <row r="60" spans="1:5" ht="12.75">
      <c r="A60" s="442" t="s">
        <v>88</v>
      </c>
      <c r="B60" s="443"/>
      <c r="C60" s="65"/>
      <c r="D60" s="99"/>
      <c r="E60" s="305">
        <v>4932</v>
      </c>
    </row>
    <row r="61" spans="1:5" ht="13.5" thickBot="1">
      <c r="A61" s="455" t="s">
        <v>87</v>
      </c>
      <c r="B61" s="456"/>
      <c r="C61" s="104"/>
      <c r="D61" s="105">
        <v>8500</v>
      </c>
      <c r="E61" s="307">
        <v>985</v>
      </c>
    </row>
    <row r="62" spans="1:5" ht="14.25" thickBot="1" thickTop="1">
      <c r="A62" s="420" t="s">
        <v>123</v>
      </c>
      <c r="B62" s="421"/>
      <c r="C62" s="106"/>
      <c r="D62" s="107">
        <f>SUM(D60:D61)</f>
        <v>8500</v>
      </c>
      <c r="E62" s="311">
        <f>SUM(E60:E61)</f>
        <v>5917</v>
      </c>
    </row>
    <row r="63" spans="1:5" ht="13.5" thickTop="1">
      <c r="A63" s="435" t="s">
        <v>230</v>
      </c>
      <c r="B63" s="467"/>
      <c r="C63" s="110"/>
      <c r="D63" s="111"/>
      <c r="E63" s="306"/>
    </row>
    <row r="64" spans="1:5" ht="12.75">
      <c r="A64" s="442" t="s">
        <v>89</v>
      </c>
      <c r="B64" s="460"/>
      <c r="C64" s="110"/>
      <c r="D64" s="111"/>
      <c r="E64" s="305"/>
    </row>
    <row r="65" spans="1:5" ht="13.5" thickBot="1">
      <c r="A65" s="455" t="s">
        <v>90</v>
      </c>
      <c r="B65" s="470"/>
      <c r="C65" s="106"/>
      <c r="D65" s="107"/>
      <c r="E65" s="307"/>
    </row>
    <row r="66" spans="1:5" ht="14.25" thickBot="1" thickTop="1">
      <c r="A66" s="420" t="s">
        <v>124</v>
      </c>
      <c r="B66" s="471"/>
      <c r="C66" s="106"/>
      <c r="D66" s="107">
        <f>D64+D65</f>
        <v>0</v>
      </c>
      <c r="E66" s="311">
        <f>E64+E65</f>
        <v>0</v>
      </c>
    </row>
    <row r="67" spans="1:5" s="27" customFormat="1" ht="28.5" customHeight="1" thickTop="1">
      <c r="A67" s="435" t="s">
        <v>91</v>
      </c>
      <c r="B67" s="439"/>
      <c r="C67" s="469"/>
      <c r="D67" s="114"/>
      <c r="E67" s="312"/>
    </row>
    <row r="68" spans="1:5" s="27" customFormat="1" ht="14.25" customHeight="1">
      <c r="A68" s="442" t="s">
        <v>92</v>
      </c>
      <c r="B68" s="466"/>
      <c r="C68" s="399"/>
      <c r="D68" s="101"/>
      <c r="E68" s="313"/>
    </row>
    <row r="69" spans="1:5" s="27" customFormat="1" ht="14.25" customHeight="1" thickBot="1">
      <c r="A69" s="455" t="s">
        <v>93</v>
      </c>
      <c r="B69" s="470"/>
      <c r="C69" s="400"/>
      <c r="D69" s="124">
        <v>3000</v>
      </c>
      <c r="E69" s="314">
        <v>3000</v>
      </c>
    </row>
    <row r="70" spans="1:5" s="27" customFormat="1" ht="14.25" customHeight="1" thickBot="1" thickTop="1">
      <c r="A70" s="458" t="s">
        <v>126</v>
      </c>
      <c r="B70" s="468"/>
      <c r="C70" s="400"/>
      <c r="D70" s="121">
        <f>D68+D69</f>
        <v>3000</v>
      </c>
      <c r="E70" s="309">
        <f>E68+E69</f>
        <v>3000</v>
      </c>
    </row>
    <row r="71" spans="1:5" ht="14.25" thickBot="1" thickTop="1">
      <c r="A71" s="420" t="s">
        <v>129</v>
      </c>
      <c r="B71" s="421"/>
      <c r="C71" s="125"/>
      <c r="D71" s="121">
        <f>SUM(D21+D22+D49+D54+D58+D62+D66+D70)</f>
        <v>2325494</v>
      </c>
      <c r="E71" s="309">
        <f>SUM(E21+E22+E49+E54+E58+E62+E66+E70)</f>
        <v>2943407</v>
      </c>
    </row>
    <row r="72" spans="1:5" ht="13.5" thickTop="1">
      <c r="A72" s="96" t="s">
        <v>231</v>
      </c>
      <c r="B72" s="97"/>
      <c r="C72" s="122"/>
      <c r="D72" s="114"/>
      <c r="E72" s="306"/>
    </row>
    <row r="73" spans="1:5" ht="12.75">
      <c r="A73" s="90" t="s">
        <v>77</v>
      </c>
      <c r="B73" s="42"/>
      <c r="C73" s="65"/>
      <c r="D73" s="99">
        <v>437353</v>
      </c>
      <c r="E73" s="315">
        <f>C75</f>
        <v>619448</v>
      </c>
    </row>
    <row r="74" spans="1:5" ht="12.75" customHeight="1">
      <c r="A74" s="422" t="s">
        <v>242</v>
      </c>
      <c r="B74" s="423"/>
      <c r="C74" s="65"/>
      <c r="D74" s="99"/>
      <c r="E74" s="305"/>
    </row>
    <row r="75" spans="1:5" ht="12.75" customHeight="1">
      <c r="A75" s="90" t="s">
        <v>244</v>
      </c>
      <c r="B75" s="117"/>
      <c r="C75" s="55">
        <f>B76+B77</f>
        <v>619448</v>
      </c>
      <c r="D75" s="101"/>
      <c r="E75" s="305"/>
    </row>
    <row r="76" spans="1:5" ht="27" customHeight="1">
      <c r="A76" s="364" t="s">
        <v>335</v>
      </c>
      <c r="B76" s="366">
        <v>572030</v>
      </c>
      <c r="C76" s="38"/>
      <c r="D76" s="101"/>
      <c r="E76" s="305"/>
    </row>
    <row r="77" spans="1:5" ht="13.5" thickBot="1">
      <c r="A77" s="90" t="s">
        <v>243</v>
      </c>
      <c r="B77" s="117">
        <v>47418</v>
      </c>
      <c r="C77" s="38"/>
      <c r="D77" s="101"/>
      <c r="E77" s="307"/>
    </row>
    <row r="78" spans="1:5" ht="14.25" thickBot="1" thickTop="1">
      <c r="A78" s="112" t="s">
        <v>127</v>
      </c>
      <c r="B78" s="36"/>
      <c r="C78" s="120"/>
      <c r="D78" s="121">
        <f>D73</f>
        <v>437353</v>
      </c>
      <c r="E78" s="309">
        <f>E73</f>
        <v>619448</v>
      </c>
    </row>
    <row r="79" spans="1:5" ht="14.25" thickBot="1" thickTop="1">
      <c r="A79" s="464" t="s">
        <v>128</v>
      </c>
      <c r="B79" s="465"/>
      <c r="C79" s="39"/>
      <c r="D79" s="37">
        <f>D71+D78</f>
        <v>2762847</v>
      </c>
      <c r="E79" s="37">
        <f>E71+E78</f>
        <v>3562855</v>
      </c>
    </row>
    <row r="80" ht="13.5" thickTop="1"/>
  </sheetData>
  <sheetProtection/>
  <mergeCells count="65">
    <mergeCell ref="A1:E1"/>
    <mergeCell ref="A26:B26"/>
    <mergeCell ref="A34:B34"/>
    <mergeCell ref="A5:E5"/>
    <mergeCell ref="A14:B14"/>
    <mergeCell ref="A3:E3"/>
    <mergeCell ref="A32:B32"/>
    <mergeCell ref="A33:B33"/>
    <mergeCell ref="A8:B8"/>
    <mergeCell ref="A10:B10"/>
    <mergeCell ref="A18:B18"/>
    <mergeCell ref="A40:B40"/>
    <mergeCell ref="A35:B35"/>
    <mergeCell ref="A25:B25"/>
    <mergeCell ref="A46:B46"/>
    <mergeCell ref="A61:B61"/>
    <mergeCell ref="A53:B53"/>
    <mergeCell ref="A57:B57"/>
    <mergeCell ref="A52:B52"/>
    <mergeCell ref="A31:B31"/>
    <mergeCell ref="D6:E6"/>
    <mergeCell ref="A42:B42"/>
    <mergeCell ref="A43:B43"/>
    <mergeCell ref="A44:B44"/>
    <mergeCell ref="A45:B45"/>
    <mergeCell ref="A47:B47"/>
    <mergeCell ref="A38:B38"/>
    <mergeCell ref="A21:B21"/>
    <mergeCell ref="A37:B37"/>
    <mergeCell ref="A30:B30"/>
    <mergeCell ref="A66:B66"/>
    <mergeCell ref="A39:B39"/>
    <mergeCell ref="A62:B62"/>
    <mergeCell ref="A60:B60"/>
    <mergeCell ref="A59:B59"/>
    <mergeCell ref="A55:B55"/>
    <mergeCell ref="A58:B58"/>
    <mergeCell ref="A56:B56"/>
    <mergeCell ref="A41:B41"/>
    <mergeCell ref="A79:B79"/>
    <mergeCell ref="A71:B71"/>
    <mergeCell ref="A74:B74"/>
    <mergeCell ref="A68:B68"/>
    <mergeCell ref="A64:B64"/>
    <mergeCell ref="A63:B63"/>
    <mergeCell ref="A70:B70"/>
    <mergeCell ref="A67:C67"/>
    <mergeCell ref="A69:B69"/>
    <mergeCell ref="A65:B65"/>
    <mergeCell ref="A36:B36"/>
    <mergeCell ref="A48:B48"/>
    <mergeCell ref="A54:B54"/>
    <mergeCell ref="A49:B49"/>
    <mergeCell ref="A50:B50"/>
    <mergeCell ref="A51:B51"/>
    <mergeCell ref="A6:C7"/>
    <mergeCell ref="A29:B29"/>
    <mergeCell ref="A17:B17"/>
    <mergeCell ref="A24:B24"/>
    <mergeCell ref="A9:B9"/>
    <mergeCell ref="A11:B11"/>
    <mergeCell ref="A23:B23"/>
    <mergeCell ref="A27:B27"/>
    <mergeCell ref="A16:B16"/>
    <mergeCell ref="A28:B2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45.7109375" style="0" customWidth="1"/>
    <col min="2" max="2" width="15.00390625" style="18" customWidth="1"/>
    <col min="3" max="3" width="11.8515625" style="18" customWidth="1"/>
    <col min="4" max="4" width="12.140625" style="18" customWidth="1"/>
    <col min="5" max="5" width="12.7109375" style="18" customWidth="1"/>
    <col min="6" max="6" width="13.00390625" style="18" customWidth="1"/>
    <col min="7" max="7" width="11.8515625" style="18" customWidth="1"/>
    <col min="8" max="10" width="11.7109375" style="18" customWidth="1"/>
    <col min="11" max="11" width="13.00390625" style="18" customWidth="1"/>
    <col min="12" max="12" width="12.57421875" style="18" customWidth="1"/>
    <col min="13" max="13" width="13.28125" style="18" customWidth="1"/>
    <col min="14" max="14" width="11.8515625" style="18" customWidth="1"/>
    <col min="15" max="15" width="12.421875" style="18" customWidth="1"/>
    <col min="16" max="16" width="12.28125" style="18" customWidth="1"/>
    <col min="17" max="17" width="11.7109375" style="18" customWidth="1"/>
    <col min="18" max="18" width="17.140625" style="18" customWidth="1"/>
    <col min="19" max="19" width="12.28125" style="18" customWidth="1"/>
    <col min="20" max="20" width="12.7109375" style="18" customWidth="1"/>
    <col min="21" max="21" width="11.8515625" style="18" customWidth="1"/>
    <col min="22" max="22" width="18.8515625" style="18" customWidth="1"/>
    <col min="23" max="23" width="12.57421875" style="18" customWidth="1"/>
    <col min="24" max="24" width="12.7109375" style="18" customWidth="1"/>
    <col min="25" max="25" width="12.00390625" style="18" customWidth="1"/>
    <col min="26" max="26" width="17.00390625" style="18" customWidth="1"/>
    <col min="27" max="27" width="13.421875" style="18" customWidth="1"/>
    <col min="28" max="28" width="12.140625" style="0" customWidth="1"/>
    <col min="29" max="29" width="13.00390625" style="0" customWidth="1"/>
    <col min="30" max="30" width="13.7109375" style="0" customWidth="1"/>
    <col min="31" max="31" width="11.7109375" style="0" customWidth="1"/>
    <col min="32" max="32" width="16.421875" style="0" customWidth="1"/>
    <col min="33" max="33" width="12.7109375" style="0" customWidth="1"/>
    <col min="34" max="34" width="11.8515625" style="0" customWidth="1"/>
    <col min="35" max="35" width="12.8515625" style="0" customWidth="1"/>
    <col min="36" max="36" width="16.00390625" style="0" customWidth="1"/>
    <col min="37" max="37" width="12.140625" style="0" customWidth="1"/>
  </cols>
  <sheetData>
    <row r="1" spans="1:27" ht="15">
      <c r="A1" s="489" t="s">
        <v>415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11"/>
    </row>
    <row r="2" spans="1:2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 hidden="1">
      <c r="A4" s="1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37" ht="48" customHeight="1">
      <c r="A5" s="476" t="s">
        <v>137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</row>
    <row r="6" spans="1:29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5"/>
      <c r="AC6" s="5"/>
    </row>
    <row r="7" spans="1:2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"/>
      <c r="AC7" s="5"/>
    </row>
    <row r="8" spans="1:37" ht="15.75" thickBot="1">
      <c r="A8" s="2"/>
      <c r="V8" s="496" t="s">
        <v>6</v>
      </c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</row>
    <row r="9" spans="1:37" ht="12.75" customHeight="1">
      <c r="A9" s="492" t="s">
        <v>99</v>
      </c>
      <c r="B9" s="481" t="s">
        <v>58</v>
      </c>
      <c r="C9" s="483"/>
      <c r="D9" s="481" t="s">
        <v>48</v>
      </c>
      <c r="E9" s="483"/>
      <c r="F9" s="481" t="s">
        <v>95</v>
      </c>
      <c r="G9" s="482"/>
      <c r="H9" s="482"/>
      <c r="I9" s="483"/>
      <c r="J9" s="481" t="s">
        <v>96</v>
      </c>
      <c r="K9" s="482"/>
      <c r="L9" s="482"/>
      <c r="M9" s="483"/>
      <c r="N9" s="481" t="s">
        <v>97</v>
      </c>
      <c r="O9" s="482"/>
      <c r="P9" s="482"/>
      <c r="Q9" s="483"/>
      <c r="R9" s="481" t="s">
        <v>59</v>
      </c>
      <c r="S9" s="482"/>
      <c r="T9" s="482"/>
      <c r="U9" s="483"/>
      <c r="V9" s="481" t="s">
        <v>102</v>
      </c>
      <c r="W9" s="482"/>
      <c r="X9" s="482"/>
      <c r="Y9" s="482"/>
      <c r="Z9" s="482"/>
      <c r="AA9" s="483"/>
      <c r="AB9" s="481" t="s">
        <v>104</v>
      </c>
      <c r="AC9" s="482"/>
      <c r="AD9" s="482"/>
      <c r="AE9" s="483"/>
      <c r="AF9" s="481" t="s">
        <v>103</v>
      </c>
      <c r="AG9" s="482"/>
      <c r="AH9" s="482"/>
      <c r="AI9" s="482"/>
      <c r="AJ9" s="482"/>
      <c r="AK9" s="483"/>
    </row>
    <row r="10" spans="1:37" ht="19.5" customHeight="1" thickBot="1">
      <c r="A10" s="493"/>
      <c r="B10" s="484"/>
      <c r="C10" s="486"/>
      <c r="D10" s="484"/>
      <c r="E10" s="486"/>
      <c r="F10" s="490"/>
      <c r="G10" s="495"/>
      <c r="H10" s="495"/>
      <c r="I10" s="491"/>
      <c r="J10" s="484"/>
      <c r="K10" s="485"/>
      <c r="L10" s="485"/>
      <c r="M10" s="486"/>
      <c r="N10" s="484"/>
      <c r="O10" s="485"/>
      <c r="P10" s="485"/>
      <c r="Q10" s="486"/>
      <c r="R10" s="484"/>
      <c r="S10" s="485"/>
      <c r="T10" s="485"/>
      <c r="U10" s="486"/>
      <c r="V10" s="484"/>
      <c r="W10" s="485"/>
      <c r="X10" s="485"/>
      <c r="Y10" s="485"/>
      <c r="Z10" s="485"/>
      <c r="AA10" s="486"/>
      <c r="AB10" s="484"/>
      <c r="AC10" s="485"/>
      <c r="AD10" s="485"/>
      <c r="AE10" s="486"/>
      <c r="AF10" s="490"/>
      <c r="AG10" s="495"/>
      <c r="AH10" s="495"/>
      <c r="AI10" s="495"/>
      <c r="AJ10" s="495"/>
      <c r="AK10" s="491"/>
    </row>
    <row r="11" spans="1:37" ht="15.75" thickBot="1">
      <c r="A11" s="493"/>
      <c r="B11" s="490"/>
      <c r="C11" s="491"/>
      <c r="D11" s="490"/>
      <c r="E11" s="491"/>
      <c r="F11" s="487" t="s">
        <v>71</v>
      </c>
      <c r="G11" s="488"/>
      <c r="H11" s="487" t="s">
        <v>52</v>
      </c>
      <c r="I11" s="488"/>
      <c r="J11" s="487" t="s">
        <v>71</v>
      </c>
      <c r="K11" s="488"/>
      <c r="L11" s="487" t="s">
        <v>52</v>
      </c>
      <c r="M11" s="488"/>
      <c r="N11" s="479" t="s">
        <v>71</v>
      </c>
      <c r="O11" s="480"/>
      <c r="P11" s="479" t="s">
        <v>52</v>
      </c>
      <c r="Q11" s="480"/>
      <c r="R11" s="487" t="s">
        <v>71</v>
      </c>
      <c r="S11" s="488"/>
      <c r="T11" s="487" t="s">
        <v>52</v>
      </c>
      <c r="U11" s="488"/>
      <c r="V11" s="479" t="s">
        <v>71</v>
      </c>
      <c r="W11" s="480"/>
      <c r="X11" s="479" t="s">
        <v>52</v>
      </c>
      <c r="Y11" s="480"/>
      <c r="Z11" s="479" t="s">
        <v>110</v>
      </c>
      <c r="AA11" s="480"/>
      <c r="AB11" s="487" t="s">
        <v>71</v>
      </c>
      <c r="AC11" s="488"/>
      <c r="AD11" s="487" t="s">
        <v>52</v>
      </c>
      <c r="AE11" s="488"/>
      <c r="AF11" s="497" t="s">
        <v>71</v>
      </c>
      <c r="AG11" s="498"/>
      <c r="AH11" s="497" t="s">
        <v>52</v>
      </c>
      <c r="AI11" s="498"/>
      <c r="AJ11" s="479" t="s">
        <v>110</v>
      </c>
      <c r="AK11" s="480"/>
    </row>
    <row r="12" spans="1:37" ht="12.75" customHeight="1">
      <c r="A12" s="493"/>
      <c r="B12" s="477" t="s">
        <v>283</v>
      </c>
      <c r="C12" s="477" t="s">
        <v>284</v>
      </c>
      <c r="D12" s="477" t="s">
        <v>283</v>
      </c>
      <c r="E12" s="477" t="s">
        <v>284</v>
      </c>
      <c r="F12" s="477" t="s">
        <v>283</v>
      </c>
      <c r="G12" s="477" t="s">
        <v>284</v>
      </c>
      <c r="H12" s="477" t="s">
        <v>283</v>
      </c>
      <c r="I12" s="477" t="s">
        <v>284</v>
      </c>
      <c r="J12" s="477" t="s">
        <v>283</v>
      </c>
      <c r="K12" s="477" t="s">
        <v>284</v>
      </c>
      <c r="L12" s="477" t="s">
        <v>283</v>
      </c>
      <c r="M12" s="477" t="s">
        <v>284</v>
      </c>
      <c r="N12" s="477" t="s">
        <v>283</v>
      </c>
      <c r="O12" s="477" t="s">
        <v>284</v>
      </c>
      <c r="P12" s="477" t="s">
        <v>283</v>
      </c>
      <c r="Q12" s="477" t="s">
        <v>284</v>
      </c>
      <c r="R12" s="477" t="s">
        <v>283</v>
      </c>
      <c r="S12" s="477" t="s">
        <v>284</v>
      </c>
      <c r="T12" s="477" t="s">
        <v>283</v>
      </c>
      <c r="U12" s="477" t="s">
        <v>284</v>
      </c>
      <c r="V12" s="477" t="s">
        <v>283</v>
      </c>
      <c r="W12" s="477" t="s">
        <v>284</v>
      </c>
      <c r="X12" s="477" t="s">
        <v>283</v>
      </c>
      <c r="Y12" s="477" t="s">
        <v>284</v>
      </c>
      <c r="Z12" s="477" t="s">
        <v>283</v>
      </c>
      <c r="AA12" s="477" t="s">
        <v>284</v>
      </c>
      <c r="AB12" s="477" t="s">
        <v>283</v>
      </c>
      <c r="AC12" s="477" t="s">
        <v>284</v>
      </c>
      <c r="AD12" s="477" t="s">
        <v>283</v>
      </c>
      <c r="AE12" s="477" t="s">
        <v>284</v>
      </c>
      <c r="AF12" s="477" t="s">
        <v>283</v>
      </c>
      <c r="AG12" s="477" t="s">
        <v>284</v>
      </c>
      <c r="AH12" s="477" t="s">
        <v>283</v>
      </c>
      <c r="AI12" s="477" t="s">
        <v>284</v>
      </c>
      <c r="AJ12" s="477" t="s">
        <v>283</v>
      </c>
      <c r="AK12" s="477" t="s">
        <v>284</v>
      </c>
    </row>
    <row r="13" spans="1:37" ht="12.75">
      <c r="A13" s="493"/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</row>
    <row r="14" spans="1:37" ht="17.25" customHeight="1" thickBot="1">
      <c r="A14" s="494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</row>
    <row r="15" spans="1:37" s="22" customFormat="1" ht="38.25" customHeight="1">
      <c r="A15" s="221" t="s">
        <v>234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368"/>
      <c r="Z15" s="231"/>
      <c r="AA15" s="231"/>
      <c r="AB15" s="231"/>
      <c r="AC15" s="231"/>
      <c r="AD15" s="231"/>
      <c r="AE15" s="368"/>
      <c r="AF15" s="231"/>
      <c r="AG15" s="231"/>
      <c r="AH15" s="231"/>
      <c r="AI15" s="231"/>
      <c r="AJ15" s="231"/>
      <c r="AK15" s="231"/>
    </row>
    <row r="16" spans="1:37" s="22" customFormat="1" ht="39.75" customHeight="1">
      <c r="A16" s="222" t="s">
        <v>252</v>
      </c>
      <c r="B16" s="227">
        <v>24394</v>
      </c>
      <c r="C16" s="227">
        <v>24818</v>
      </c>
      <c r="D16" s="227"/>
      <c r="E16" s="227"/>
      <c r="F16" s="227"/>
      <c r="G16" s="227">
        <v>10227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>
        <v>372560</v>
      </c>
      <c r="S16" s="227">
        <v>386310</v>
      </c>
      <c r="T16" s="227"/>
      <c r="U16" s="227"/>
      <c r="V16" s="227">
        <f>B16+F16+J16+N16+R16</f>
        <v>396954</v>
      </c>
      <c r="W16" s="227">
        <f>C16+G16+K16+O16+S16</f>
        <v>421355</v>
      </c>
      <c r="X16" s="227"/>
      <c r="Y16" s="369"/>
      <c r="Z16" s="227">
        <f>V16+X16</f>
        <v>396954</v>
      </c>
      <c r="AA16" s="227">
        <f>W16+Y16</f>
        <v>421355</v>
      </c>
      <c r="AB16" s="227"/>
      <c r="AC16" s="227">
        <v>9265</v>
      </c>
      <c r="AD16" s="227"/>
      <c r="AE16" s="369"/>
      <c r="AF16" s="227">
        <f>V16+AB16</f>
        <v>396954</v>
      </c>
      <c r="AG16" s="227">
        <f>W16+AC16</f>
        <v>430620</v>
      </c>
      <c r="AH16" s="227"/>
      <c r="AI16" s="227"/>
      <c r="AJ16" s="227">
        <f>AF16+AH16</f>
        <v>396954</v>
      </c>
      <c r="AK16" s="227">
        <f>AG16+AI16</f>
        <v>430620</v>
      </c>
    </row>
    <row r="17" spans="1:37" s="22" customFormat="1" ht="39.75" customHeight="1" thickBot="1">
      <c r="A17" s="223" t="s">
        <v>253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370"/>
      <c r="Z17" s="228"/>
      <c r="AA17" s="228"/>
      <c r="AB17" s="228"/>
      <c r="AC17" s="228"/>
      <c r="AD17" s="228"/>
      <c r="AE17" s="370"/>
      <c r="AF17" s="228"/>
      <c r="AG17" s="228"/>
      <c r="AH17" s="228"/>
      <c r="AI17" s="228"/>
      <c r="AJ17" s="228"/>
      <c r="AK17" s="229"/>
    </row>
    <row r="18" spans="1:37" s="22" customFormat="1" ht="39.75" customHeight="1" thickBot="1">
      <c r="A18" s="224" t="s">
        <v>256</v>
      </c>
      <c r="B18" s="230">
        <f>B16+B17</f>
        <v>24394</v>
      </c>
      <c r="C18" s="230">
        <f>C16+C17</f>
        <v>24818</v>
      </c>
      <c r="D18" s="230"/>
      <c r="E18" s="230"/>
      <c r="F18" s="230"/>
      <c r="G18" s="230">
        <f>G16+G17</f>
        <v>10227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>
        <f>R16+R17</f>
        <v>372560</v>
      </c>
      <c r="S18" s="230">
        <f>S16+S17</f>
        <v>386310</v>
      </c>
      <c r="T18" s="230"/>
      <c r="U18" s="230"/>
      <c r="V18" s="230">
        <f>V16+V17</f>
        <v>396954</v>
      </c>
      <c r="W18" s="230">
        <f>W16+W17</f>
        <v>421355</v>
      </c>
      <c r="X18" s="230"/>
      <c r="Y18" s="371"/>
      <c r="Z18" s="230">
        <f>Z16+Z17</f>
        <v>396954</v>
      </c>
      <c r="AA18" s="230">
        <f>AA16+AA17</f>
        <v>421355</v>
      </c>
      <c r="AB18" s="230"/>
      <c r="AC18" s="230">
        <f>AC16+AC17</f>
        <v>9265</v>
      </c>
      <c r="AD18" s="230"/>
      <c r="AE18" s="371"/>
      <c r="AF18" s="230">
        <f>AF16+AF17</f>
        <v>396954</v>
      </c>
      <c r="AG18" s="230">
        <f>AG16+AG17</f>
        <v>430620</v>
      </c>
      <c r="AH18" s="230"/>
      <c r="AI18" s="230"/>
      <c r="AJ18" s="230">
        <f>AJ16+AJ17</f>
        <v>396954</v>
      </c>
      <c r="AK18" s="230">
        <f>AK16+AK17</f>
        <v>430620</v>
      </c>
    </row>
    <row r="19" spans="1:37" s="22" customFormat="1" ht="39.75" customHeight="1">
      <c r="A19" s="221" t="s">
        <v>46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368"/>
      <c r="Z19" s="231"/>
      <c r="AA19" s="231"/>
      <c r="AB19" s="231"/>
      <c r="AC19" s="231"/>
      <c r="AD19" s="231"/>
      <c r="AE19" s="368"/>
      <c r="AF19" s="231"/>
      <c r="AG19" s="231"/>
      <c r="AH19" s="231"/>
      <c r="AI19" s="231"/>
      <c r="AJ19" s="231"/>
      <c r="AK19" s="231"/>
    </row>
    <row r="20" spans="1:37" s="22" customFormat="1" ht="39.75" customHeight="1" thickBot="1">
      <c r="A20" s="222" t="s">
        <v>252</v>
      </c>
      <c r="B20" s="227">
        <v>20664</v>
      </c>
      <c r="C20" s="227">
        <v>36628</v>
      </c>
      <c r="D20" s="227"/>
      <c r="E20" s="227"/>
      <c r="F20" s="227"/>
      <c r="G20" s="227">
        <v>36444</v>
      </c>
      <c r="H20" s="227"/>
      <c r="I20" s="227"/>
      <c r="J20" s="227"/>
      <c r="K20" s="227">
        <v>927</v>
      </c>
      <c r="L20" s="227"/>
      <c r="M20" s="227">
        <v>400</v>
      </c>
      <c r="N20" s="227"/>
      <c r="O20" s="227"/>
      <c r="P20" s="227"/>
      <c r="Q20" s="227"/>
      <c r="R20" s="227">
        <v>94718</v>
      </c>
      <c r="S20" s="227">
        <v>70694</v>
      </c>
      <c r="T20" s="227"/>
      <c r="U20" s="227"/>
      <c r="V20" s="227">
        <f>B20+F20+J20+N20+R20</f>
        <v>115382</v>
      </c>
      <c r="W20" s="227">
        <f>C20+G20+K20+O20+S20+I20</f>
        <v>144693</v>
      </c>
      <c r="X20" s="227"/>
      <c r="Y20" s="370">
        <f>E20+I20+M20+Q20+U20</f>
        <v>400</v>
      </c>
      <c r="Z20" s="227">
        <f>V20+X20</f>
        <v>115382</v>
      </c>
      <c r="AA20" s="227">
        <f>W20+Y20</f>
        <v>145093</v>
      </c>
      <c r="AB20" s="227"/>
      <c r="AC20" s="227">
        <v>14624</v>
      </c>
      <c r="AD20" s="227"/>
      <c r="AE20" s="369">
        <v>2513</v>
      </c>
      <c r="AF20" s="227">
        <f>V20+AB20</f>
        <v>115382</v>
      </c>
      <c r="AG20" s="227">
        <f>W20+AC20</f>
        <v>159317</v>
      </c>
      <c r="AH20" s="227"/>
      <c r="AI20" s="227">
        <f>Y20+AE20</f>
        <v>2913</v>
      </c>
      <c r="AJ20" s="227">
        <f>AF20+AH20</f>
        <v>115382</v>
      </c>
      <c r="AK20" s="227">
        <f>AG20+AI20</f>
        <v>162230</v>
      </c>
    </row>
    <row r="21" spans="1:37" s="22" customFormat="1" ht="39.75" customHeight="1" thickBot="1">
      <c r="A21" s="223" t="s">
        <v>253</v>
      </c>
      <c r="B21" s="228">
        <v>7430</v>
      </c>
      <c r="C21" s="228">
        <v>7430</v>
      </c>
      <c r="D21" s="228"/>
      <c r="E21" s="228"/>
      <c r="F21" s="228"/>
      <c r="G21" s="228"/>
      <c r="H21" s="228"/>
      <c r="I21" s="228"/>
      <c r="J21" s="228"/>
      <c r="K21" s="228">
        <v>1858</v>
      </c>
      <c r="L21" s="228"/>
      <c r="M21" s="228">
        <v>1307</v>
      </c>
      <c r="N21" s="228"/>
      <c r="O21" s="228"/>
      <c r="P21" s="228"/>
      <c r="Q21" s="228"/>
      <c r="R21" s="228">
        <v>23292</v>
      </c>
      <c r="S21" s="228">
        <v>23292</v>
      </c>
      <c r="T21" s="228"/>
      <c r="U21" s="228"/>
      <c r="V21" s="228">
        <f>B21+F21+J21+N21+R21</f>
        <v>30722</v>
      </c>
      <c r="W21" s="228">
        <f>C21+G21+K21+O21+S21</f>
        <v>32580</v>
      </c>
      <c r="X21" s="228"/>
      <c r="Y21" s="370">
        <f>E21+I21+M21+Q21+U21</f>
        <v>1307</v>
      </c>
      <c r="Z21" s="228">
        <f>V21+X21</f>
        <v>30722</v>
      </c>
      <c r="AA21" s="228">
        <f>W21+Y21</f>
        <v>33887</v>
      </c>
      <c r="AB21" s="228"/>
      <c r="AC21" s="228">
        <v>153</v>
      </c>
      <c r="AD21" s="228"/>
      <c r="AE21" s="370">
        <v>800</v>
      </c>
      <c r="AF21" s="228">
        <f>V21+AB21</f>
        <v>30722</v>
      </c>
      <c r="AG21" s="228">
        <f>W21+AC21</f>
        <v>32733</v>
      </c>
      <c r="AH21" s="228"/>
      <c r="AI21" s="227">
        <f>Y21+AE21</f>
        <v>2107</v>
      </c>
      <c r="AJ21" s="228">
        <f>AF21+AH21</f>
        <v>30722</v>
      </c>
      <c r="AK21" s="228">
        <f>AG21+AI21</f>
        <v>34840</v>
      </c>
    </row>
    <row r="22" spans="1:37" s="22" customFormat="1" ht="39.75" customHeight="1" thickBot="1">
      <c r="A22" s="224" t="s">
        <v>257</v>
      </c>
      <c r="B22" s="230">
        <f>B20+B21</f>
        <v>28094</v>
      </c>
      <c r="C22" s="230">
        <f>C20+C21</f>
        <v>44058</v>
      </c>
      <c r="D22" s="230"/>
      <c r="E22" s="230"/>
      <c r="F22" s="230"/>
      <c r="G22" s="230">
        <f>G20+G21</f>
        <v>36444</v>
      </c>
      <c r="H22" s="230"/>
      <c r="I22" s="230"/>
      <c r="J22" s="230"/>
      <c r="K22" s="230">
        <f>K20+K21</f>
        <v>2785</v>
      </c>
      <c r="L22" s="230"/>
      <c r="M22" s="230">
        <f>M20+M21</f>
        <v>1707</v>
      </c>
      <c r="N22" s="230"/>
      <c r="O22" s="230"/>
      <c r="P22" s="230"/>
      <c r="Q22" s="230"/>
      <c r="R22" s="230">
        <f>R20+R21</f>
        <v>118010</v>
      </c>
      <c r="S22" s="230">
        <f>S20+S21</f>
        <v>93986</v>
      </c>
      <c r="T22" s="230"/>
      <c r="U22" s="230"/>
      <c r="V22" s="230">
        <f>V20+V21</f>
        <v>146104</v>
      </c>
      <c r="W22" s="230">
        <f>W20+W21</f>
        <v>177273</v>
      </c>
      <c r="X22" s="230"/>
      <c r="Y22" s="371">
        <f>Y20+Y21</f>
        <v>1707</v>
      </c>
      <c r="Z22" s="230">
        <f>Z20+Z21</f>
        <v>146104</v>
      </c>
      <c r="AA22" s="230">
        <f>AA20+AA21</f>
        <v>178980</v>
      </c>
      <c r="AB22" s="230"/>
      <c r="AC22" s="230">
        <f>AC20+AC21</f>
        <v>14777</v>
      </c>
      <c r="AD22" s="230"/>
      <c r="AE22" s="371">
        <f>AE20+AE21</f>
        <v>3313</v>
      </c>
      <c r="AF22" s="230">
        <f>AF20+AF21</f>
        <v>146104</v>
      </c>
      <c r="AG22" s="230">
        <f>AG20+AG21</f>
        <v>192050</v>
      </c>
      <c r="AH22" s="230"/>
      <c r="AI22" s="230">
        <f>AI20+AI21</f>
        <v>5020</v>
      </c>
      <c r="AJ22" s="230">
        <f>AJ20+AJ21</f>
        <v>146104</v>
      </c>
      <c r="AK22" s="230">
        <f>AK20+AK21</f>
        <v>197070</v>
      </c>
    </row>
    <row r="23" spans="1:37" s="22" customFormat="1" ht="39.75" customHeight="1">
      <c r="A23" s="221" t="s">
        <v>108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368"/>
      <c r="Z23" s="231"/>
      <c r="AA23" s="231"/>
      <c r="AB23" s="231"/>
      <c r="AC23" s="231"/>
      <c r="AD23" s="231"/>
      <c r="AE23" s="368"/>
      <c r="AF23" s="231"/>
      <c r="AG23" s="231"/>
      <c r="AH23" s="231"/>
      <c r="AI23" s="231"/>
      <c r="AJ23" s="231"/>
      <c r="AK23" s="231"/>
    </row>
    <row r="24" spans="1:37" s="22" customFormat="1" ht="39.75" customHeight="1">
      <c r="A24" s="222" t="s">
        <v>252</v>
      </c>
      <c r="B24" s="227">
        <v>67827</v>
      </c>
      <c r="C24" s="227">
        <v>50951</v>
      </c>
      <c r="D24" s="227"/>
      <c r="E24" s="227">
        <v>19761</v>
      </c>
      <c r="F24" s="227"/>
      <c r="G24" s="227">
        <v>290482</v>
      </c>
      <c r="H24" s="227"/>
      <c r="I24" s="227">
        <v>17455</v>
      </c>
      <c r="J24" s="227"/>
      <c r="K24" s="227"/>
      <c r="L24" s="227"/>
      <c r="M24" s="227"/>
      <c r="N24" s="227"/>
      <c r="O24" s="227"/>
      <c r="P24" s="227"/>
      <c r="Q24" s="227"/>
      <c r="R24" s="227">
        <v>109362</v>
      </c>
      <c r="S24" s="227">
        <v>135313</v>
      </c>
      <c r="T24" s="227"/>
      <c r="U24" s="227">
        <v>8000</v>
      </c>
      <c r="V24" s="227">
        <f>B24+F24+J24+N24+R24</f>
        <v>177189</v>
      </c>
      <c r="W24" s="227">
        <f>SUM(C24,G24,S24)</f>
        <v>476746</v>
      </c>
      <c r="X24" s="227"/>
      <c r="Y24" s="369">
        <f>SUM(E24,I24,U24)</f>
        <v>45216</v>
      </c>
      <c r="Z24" s="227">
        <f>V24+X24</f>
        <v>177189</v>
      </c>
      <c r="AA24" s="227">
        <f>W24+Y24</f>
        <v>521962</v>
      </c>
      <c r="AB24" s="227"/>
      <c r="AC24" s="227">
        <v>2674</v>
      </c>
      <c r="AD24" s="227"/>
      <c r="AE24" s="369"/>
      <c r="AF24" s="227">
        <f>V24+AB24</f>
        <v>177189</v>
      </c>
      <c r="AG24" s="227">
        <f>W24+AC24</f>
        <v>479420</v>
      </c>
      <c r="AH24" s="227"/>
      <c r="AI24" s="227">
        <f>SUM(Y24)</f>
        <v>45216</v>
      </c>
      <c r="AJ24" s="227">
        <f>AF24+AH24</f>
        <v>177189</v>
      </c>
      <c r="AK24" s="227">
        <f>AG24+AI24</f>
        <v>524636</v>
      </c>
    </row>
    <row r="25" spans="1:37" s="22" customFormat="1" ht="39.75" customHeight="1" thickBot="1">
      <c r="A25" s="223" t="s">
        <v>253</v>
      </c>
      <c r="B25" s="228">
        <v>26446</v>
      </c>
      <c r="C25" s="228">
        <v>26446</v>
      </c>
      <c r="D25" s="228"/>
      <c r="E25" s="228"/>
      <c r="F25" s="228">
        <v>465</v>
      </c>
      <c r="G25" s="228">
        <v>465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>
        <v>69677</v>
      </c>
      <c r="S25" s="228">
        <v>69677</v>
      </c>
      <c r="T25" s="228">
        <v>1227</v>
      </c>
      <c r="U25" s="232">
        <v>1227</v>
      </c>
      <c r="V25" s="227">
        <f>B25+F25+J25+N25+R25</f>
        <v>96588</v>
      </c>
      <c r="W25" s="227">
        <f>C25+G25+K25+O25+S25</f>
        <v>96588</v>
      </c>
      <c r="X25" s="227">
        <f>D25+H25+L25+P25+T25</f>
        <v>1227</v>
      </c>
      <c r="Y25" s="369">
        <f>E25+I25+M25+Q25+U25</f>
        <v>1227</v>
      </c>
      <c r="Z25" s="227">
        <f>V25+X25</f>
        <v>97815</v>
      </c>
      <c r="AA25" s="227">
        <f>W25+Y25</f>
        <v>97815</v>
      </c>
      <c r="AB25" s="228"/>
      <c r="AC25" s="228"/>
      <c r="AD25" s="228"/>
      <c r="AE25" s="372"/>
      <c r="AF25" s="227">
        <f>V25+AB25</f>
        <v>96588</v>
      </c>
      <c r="AG25" s="227">
        <f>W25+AC25</f>
        <v>96588</v>
      </c>
      <c r="AH25" s="227">
        <f>X25+AB25</f>
        <v>1227</v>
      </c>
      <c r="AI25" s="227">
        <f>Y25+AC25</f>
        <v>1227</v>
      </c>
      <c r="AJ25" s="227">
        <f>AF25+AH25</f>
        <v>97815</v>
      </c>
      <c r="AK25" s="227">
        <f>AG25+AI25</f>
        <v>97815</v>
      </c>
    </row>
    <row r="26" spans="1:37" s="22" customFormat="1" ht="39.75" customHeight="1" thickBot="1">
      <c r="A26" s="224" t="s">
        <v>258</v>
      </c>
      <c r="B26" s="230">
        <f>B24+B25</f>
        <v>94273</v>
      </c>
      <c r="C26" s="230">
        <f>C24+C25</f>
        <v>77397</v>
      </c>
      <c r="D26" s="230"/>
      <c r="E26" s="230">
        <f>E24+E25</f>
        <v>19761</v>
      </c>
      <c r="F26" s="230">
        <f aca="true" t="shared" si="0" ref="F26:AK26">F24+F25</f>
        <v>465</v>
      </c>
      <c r="G26" s="230">
        <f t="shared" si="0"/>
        <v>290947</v>
      </c>
      <c r="H26" s="230"/>
      <c r="I26" s="230">
        <f t="shared" si="0"/>
        <v>17455</v>
      </c>
      <c r="J26" s="230"/>
      <c r="K26" s="230"/>
      <c r="L26" s="230"/>
      <c r="M26" s="230"/>
      <c r="N26" s="230"/>
      <c r="O26" s="230"/>
      <c r="P26" s="230"/>
      <c r="Q26" s="230"/>
      <c r="R26" s="230">
        <f t="shared" si="0"/>
        <v>179039</v>
      </c>
      <c r="S26" s="230">
        <f t="shared" si="0"/>
        <v>204990</v>
      </c>
      <c r="T26" s="230">
        <f t="shared" si="0"/>
        <v>1227</v>
      </c>
      <c r="U26" s="230">
        <f t="shared" si="0"/>
        <v>9227</v>
      </c>
      <c r="V26" s="230">
        <f t="shared" si="0"/>
        <v>273777</v>
      </c>
      <c r="W26" s="230">
        <f t="shared" si="0"/>
        <v>573334</v>
      </c>
      <c r="X26" s="230">
        <f t="shared" si="0"/>
        <v>1227</v>
      </c>
      <c r="Y26" s="371">
        <f t="shared" si="0"/>
        <v>46443</v>
      </c>
      <c r="Z26" s="230">
        <f t="shared" si="0"/>
        <v>275004</v>
      </c>
      <c r="AA26" s="230">
        <f t="shared" si="0"/>
        <v>619777</v>
      </c>
      <c r="AB26" s="230"/>
      <c r="AC26" s="230">
        <f t="shared" si="0"/>
        <v>2674</v>
      </c>
      <c r="AD26" s="230"/>
      <c r="AE26" s="371"/>
      <c r="AF26" s="230">
        <f t="shared" si="0"/>
        <v>273777</v>
      </c>
      <c r="AG26" s="230">
        <f t="shared" si="0"/>
        <v>576008</v>
      </c>
      <c r="AH26" s="230">
        <f t="shared" si="0"/>
        <v>1227</v>
      </c>
      <c r="AI26" s="230">
        <f t="shared" si="0"/>
        <v>46443</v>
      </c>
      <c r="AJ26" s="230">
        <f t="shared" si="0"/>
        <v>275004</v>
      </c>
      <c r="AK26" s="230">
        <f t="shared" si="0"/>
        <v>622451</v>
      </c>
    </row>
    <row r="27" spans="1:37" s="22" customFormat="1" ht="39.75" customHeight="1">
      <c r="A27" s="221" t="s">
        <v>132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368"/>
      <c r="Z27" s="231"/>
      <c r="AA27" s="231"/>
      <c r="AB27" s="231"/>
      <c r="AC27" s="231"/>
      <c r="AD27" s="231"/>
      <c r="AE27" s="368"/>
      <c r="AF27" s="231"/>
      <c r="AG27" s="231"/>
      <c r="AH27" s="231"/>
      <c r="AI27" s="231"/>
      <c r="AJ27" s="231"/>
      <c r="AK27" s="231"/>
    </row>
    <row r="28" spans="1:37" s="22" customFormat="1" ht="39.75" customHeight="1">
      <c r="A28" s="225" t="s">
        <v>252</v>
      </c>
      <c r="B28" s="232">
        <v>115</v>
      </c>
      <c r="C28" s="232">
        <v>385</v>
      </c>
      <c r="D28" s="232"/>
      <c r="E28" s="232"/>
      <c r="F28" s="232"/>
      <c r="G28" s="232">
        <v>1566</v>
      </c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>
        <v>13444</v>
      </c>
      <c r="S28" s="232">
        <v>14176</v>
      </c>
      <c r="T28" s="232"/>
      <c r="U28" s="232"/>
      <c r="V28" s="232">
        <f>B28+F28+J28+N28+R28</f>
        <v>13559</v>
      </c>
      <c r="W28" s="232">
        <f>C28+G28+K28+O28+S28</f>
        <v>16127</v>
      </c>
      <c r="X28" s="232"/>
      <c r="Y28" s="372"/>
      <c r="Z28" s="232">
        <f>V28+X28</f>
        <v>13559</v>
      </c>
      <c r="AA28" s="232">
        <f>W28+Y28</f>
        <v>16127</v>
      </c>
      <c r="AB28" s="232"/>
      <c r="AC28" s="232"/>
      <c r="AD28" s="232"/>
      <c r="AE28" s="372"/>
      <c r="AF28" s="232">
        <f>V28+AB28</f>
        <v>13559</v>
      </c>
      <c r="AG28" s="232">
        <f>W28+AC28</f>
        <v>16127</v>
      </c>
      <c r="AH28" s="232"/>
      <c r="AI28" s="232"/>
      <c r="AJ28" s="232">
        <f>AF28+AH28</f>
        <v>13559</v>
      </c>
      <c r="AK28" s="232">
        <f>AG28+AI28</f>
        <v>16127</v>
      </c>
    </row>
    <row r="29" spans="1:37" s="22" customFormat="1" ht="39.75" customHeight="1" thickBot="1">
      <c r="A29" s="223" t="s">
        <v>253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370"/>
      <c r="Z29" s="228"/>
      <c r="AA29" s="228"/>
      <c r="AB29" s="228"/>
      <c r="AC29" s="228"/>
      <c r="AD29" s="228"/>
      <c r="AE29" s="370"/>
      <c r="AF29" s="228"/>
      <c r="AG29" s="228"/>
      <c r="AH29" s="228"/>
      <c r="AI29" s="228"/>
      <c r="AJ29" s="228"/>
      <c r="AK29" s="228"/>
    </row>
    <row r="30" spans="1:37" s="22" customFormat="1" ht="39.75" customHeight="1" thickBot="1">
      <c r="A30" s="224" t="s">
        <v>261</v>
      </c>
      <c r="B30" s="230">
        <f>B28+B29</f>
        <v>115</v>
      </c>
      <c r="C30" s="230">
        <f>C28+C29</f>
        <v>385</v>
      </c>
      <c r="D30" s="230"/>
      <c r="E30" s="230"/>
      <c r="F30" s="230"/>
      <c r="G30" s="230">
        <f>G28+G29</f>
        <v>1566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>
        <f>R28+R29</f>
        <v>13444</v>
      </c>
      <c r="S30" s="230">
        <f>S28+S29</f>
        <v>14176</v>
      </c>
      <c r="T30" s="230"/>
      <c r="U30" s="230"/>
      <c r="V30" s="230">
        <f>V28+V29</f>
        <v>13559</v>
      </c>
      <c r="W30" s="230">
        <f>W28+W29</f>
        <v>16127</v>
      </c>
      <c r="X30" s="230"/>
      <c r="Y30" s="371"/>
      <c r="Z30" s="230">
        <f>Z28+Z29</f>
        <v>13559</v>
      </c>
      <c r="AA30" s="230">
        <f>AA28+AA29</f>
        <v>16127</v>
      </c>
      <c r="AB30" s="230"/>
      <c r="AC30" s="230"/>
      <c r="AD30" s="230"/>
      <c r="AE30" s="371"/>
      <c r="AF30" s="230">
        <f>AF28+AF29</f>
        <v>13559</v>
      </c>
      <c r="AG30" s="230">
        <f>AG28+AG29</f>
        <v>16127</v>
      </c>
      <c r="AH30" s="230"/>
      <c r="AI30" s="230"/>
      <c r="AJ30" s="230">
        <f>AJ28+AJ29</f>
        <v>13559</v>
      </c>
      <c r="AK30" s="230">
        <f>AK28+AK29</f>
        <v>16127</v>
      </c>
    </row>
    <row r="31" spans="1:37" s="22" customFormat="1" ht="43.5" customHeight="1" thickBot="1">
      <c r="A31" s="226" t="s">
        <v>262</v>
      </c>
      <c r="B31" s="230">
        <f>B16+B20+B24+B28</f>
        <v>113000</v>
      </c>
      <c r="C31" s="230">
        <f>C16+C20+C24+C28</f>
        <v>112782</v>
      </c>
      <c r="D31" s="230"/>
      <c r="E31" s="230">
        <f>E16+E20+E24+E28</f>
        <v>19761</v>
      </c>
      <c r="F31" s="230"/>
      <c r="G31" s="230">
        <f>G16+G20+G24+G28</f>
        <v>338719</v>
      </c>
      <c r="H31" s="230"/>
      <c r="I31" s="230">
        <f>SUM(I26)</f>
        <v>17455</v>
      </c>
      <c r="J31" s="230"/>
      <c r="K31" s="230">
        <f>K16+K20+K24+K28</f>
        <v>927</v>
      </c>
      <c r="L31" s="230"/>
      <c r="M31" s="230">
        <f>M16+M20+M24+M28</f>
        <v>400</v>
      </c>
      <c r="N31" s="230"/>
      <c r="O31" s="230"/>
      <c r="P31" s="230"/>
      <c r="Q31" s="230"/>
      <c r="R31" s="230">
        <f>R16+R20+R24+R28</f>
        <v>590084</v>
      </c>
      <c r="S31" s="230">
        <f>S16+S20+S24+S28</f>
        <v>606493</v>
      </c>
      <c r="T31" s="230"/>
      <c r="U31" s="230">
        <f aca="true" t="shared" si="1" ref="U31:W32">U16+U20+U24+U28</f>
        <v>8000</v>
      </c>
      <c r="V31" s="230">
        <f t="shared" si="1"/>
        <v>703084</v>
      </c>
      <c r="W31" s="230">
        <f t="shared" si="1"/>
        <v>1058921</v>
      </c>
      <c r="X31" s="230"/>
      <c r="Y31" s="371">
        <f>SUM(Y16,Y20,Y24,Y28)</f>
        <v>45616</v>
      </c>
      <c r="Z31" s="230">
        <f>Z16+Z20+Z24+Z28</f>
        <v>703084</v>
      </c>
      <c r="AA31" s="230">
        <f>AA16+AA20+AA24+AA28</f>
        <v>1104537</v>
      </c>
      <c r="AB31" s="230"/>
      <c r="AC31" s="230">
        <f>SUM(AC16,AC20,AC24,)</f>
        <v>26563</v>
      </c>
      <c r="AD31" s="230"/>
      <c r="AE31" s="371">
        <f>SUM(AE16,AE20,AE24,AE28)</f>
        <v>2513</v>
      </c>
      <c r="AF31" s="230">
        <f>AF16+AF20+AF24+AF28</f>
        <v>703084</v>
      </c>
      <c r="AG31" s="230">
        <f>AG16+AG20+AG24+AG28</f>
        <v>1085484</v>
      </c>
      <c r="AH31" s="230"/>
      <c r="AI31" s="230">
        <f>SUM(AI20,AI24,AI28)</f>
        <v>48129</v>
      </c>
      <c r="AJ31" s="230">
        <f>AJ16+AJ20+AJ24+AJ28</f>
        <v>703084</v>
      </c>
      <c r="AK31" s="230">
        <f>AK16+AK20+AK24+AK28</f>
        <v>1133613</v>
      </c>
    </row>
    <row r="32" spans="1:37" s="22" customFormat="1" ht="45.75" customHeight="1" thickBot="1">
      <c r="A32" s="226" t="s">
        <v>263</v>
      </c>
      <c r="B32" s="230">
        <f>B17+B21+B25+B29</f>
        <v>33876</v>
      </c>
      <c r="C32" s="230">
        <f>C17+C21+C25+C29</f>
        <v>33876</v>
      </c>
      <c r="D32" s="230"/>
      <c r="E32" s="230"/>
      <c r="F32" s="230">
        <f>F17+F21+F25+F29</f>
        <v>465</v>
      </c>
      <c r="G32" s="230">
        <f>G17+G21+G25+G29</f>
        <v>465</v>
      </c>
      <c r="H32" s="230"/>
      <c r="I32" s="230"/>
      <c r="J32" s="230"/>
      <c r="K32" s="230">
        <f>K17+K21+K25+K29</f>
        <v>1858</v>
      </c>
      <c r="L32" s="230"/>
      <c r="M32" s="230">
        <f>M17+M21+M25+M29</f>
        <v>1307</v>
      </c>
      <c r="N32" s="230"/>
      <c r="O32" s="230"/>
      <c r="P32" s="230"/>
      <c r="Q32" s="230"/>
      <c r="R32" s="230">
        <f>R17+R21+R25+R29</f>
        <v>92969</v>
      </c>
      <c r="S32" s="230">
        <f>S17+S21+S25+S29</f>
        <v>92969</v>
      </c>
      <c r="T32" s="230">
        <f>T17+T21+T25+T29</f>
        <v>1227</v>
      </c>
      <c r="U32" s="230">
        <f t="shared" si="1"/>
        <v>1227</v>
      </c>
      <c r="V32" s="230">
        <f t="shared" si="1"/>
        <v>127310</v>
      </c>
      <c r="W32" s="230">
        <f t="shared" si="1"/>
        <v>129168</v>
      </c>
      <c r="X32" s="230">
        <f>X17+X21+X25+X29</f>
        <v>1227</v>
      </c>
      <c r="Y32" s="371">
        <f>Y17+Y21+Y25+Y29</f>
        <v>2534</v>
      </c>
      <c r="Z32" s="230">
        <f>Z17+Z21+Z25+Z29</f>
        <v>128537</v>
      </c>
      <c r="AA32" s="230">
        <f>AA17+AA21+AA25+AA29</f>
        <v>131702</v>
      </c>
      <c r="AB32" s="230"/>
      <c r="AC32" s="230">
        <f>SUM(AC21)</f>
        <v>153</v>
      </c>
      <c r="AD32" s="230"/>
      <c r="AE32" s="371">
        <f>SUM(AE21)</f>
        <v>800</v>
      </c>
      <c r="AF32" s="230">
        <f>AF17+AF21+AF25+AF29</f>
        <v>127310</v>
      </c>
      <c r="AG32" s="230">
        <f>AG17+AG21+AG25+AG29</f>
        <v>129321</v>
      </c>
      <c r="AH32" s="230">
        <f>AH17+AH21+AH25+AH29</f>
        <v>1227</v>
      </c>
      <c r="AI32" s="230">
        <f>AI17+AI21+AI25+AI29</f>
        <v>3334</v>
      </c>
      <c r="AJ32" s="230">
        <f>AJ17+AJ21+AJ25+AJ29</f>
        <v>128537</v>
      </c>
      <c r="AK32" s="230">
        <f>AK17+AK21+AK25+AK29</f>
        <v>132655</v>
      </c>
    </row>
    <row r="33" spans="1:37" s="22" customFormat="1" ht="45.75" customHeight="1" thickBot="1">
      <c r="A33" s="224" t="s">
        <v>100</v>
      </c>
      <c r="B33" s="230">
        <f>B31+B32</f>
        <v>146876</v>
      </c>
      <c r="C33" s="230">
        <f>C31+C32</f>
        <v>146658</v>
      </c>
      <c r="D33" s="230"/>
      <c r="E33" s="230">
        <f>E31+E32</f>
        <v>19761</v>
      </c>
      <c r="F33" s="230">
        <f aca="true" t="shared" si="2" ref="F33:AK33">F31+F32</f>
        <v>465</v>
      </c>
      <c r="G33" s="230">
        <f t="shared" si="2"/>
        <v>339184</v>
      </c>
      <c r="H33" s="230"/>
      <c r="I33" s="230">
        <f t="shared" si="2"/>
        <v>17455</v>
      </c>
      <c r="J33" s="230"/>
      <c r="K33" s="230">
        <f t="shared" si="2"/>
        <v>2785</v>
      </c>
      <c r="L33" s="230"/>
      <c r="M33" s="230">
        <f t="shared" si="2"/>
        <v>1707</v>
      </c>
      <c r="N33" s="230"/>
      <c r="O33" s="230"/>
      <c r="P33" s="230"/>
      <c r="Q33" s="230"/>
      <c r="R33" s="230">
        <f t="shared" si="2"/>
        <v>683053</v>
      </c>
      <c r="S33" s="230">
        <f t="shared" si="2"/>
        <v>699462</v>
      </c>
      <c r="T33" s="230">
        <f t="shared" si="2"/>
        <v>1227</v>
      </c>
      <c r="U33" s="230">
        <f t="shared" si="2"/>
        <v>9227</v>
      </c>
      <c r="V33" s="230">
        <f t="shared" si="2"/>
        <v>830394</v>
      </c>
      <c r="W33" s="230">
        <f t="shared" si="2"/>
        <v>1188089</v>
      </c>
      <c r="X33" s="230">
        <f t="shared" si="2"/>
        <v>1227</v>
      </c>
      <c r="Y33" s="371">
        <f t="shared" si="2"/>
        <v>48150</v>
      </c>
      <c r="Z33" s="230">
        <f t="shared" si="2"/>
        <v>831621</v>
      </c>
      <c r="AA33" s="230">
        <f t="shared" si="2"/>
        <v>1236239</v>
      </c>
      <c r="AB33" s="230"/>
      <c r="AC33" s="230">
        <f t="shared" si="2"/>
        <v>26716</v>
      </c>
      <c r="AD33" s="230"/>
      <c r="AE33" s="371">
        <f t="shared" si="2"/>
        <v>3313</v>
      </c>
      <c r="AF33" s="230">
        <f t="shared" si="2"/>
        <v>830394</v>
      </c>
      <c r="AG33" s="230">
        <f t="shared" si="2"/>
        <v>1214805</v>
      </c>
      <c r="AH33" s="230">
        <f t="shared" si="2"/>
        <v>1227</v>
      </c>
      <c r="AI33" s="230">
        <f t="shared" si="2"/>
        <v>51463</v>
      </c>
      <c r="AJ33" s="230">
        <f t="shared" si="2"/>
        <v>831621</v>
      </c>
      <c r="AK33" s="230">
        <f t="shared" si="2"/>
        <v>1266268</v>
      </c>
    </row>
    <row r="34" spans="1:37" s="22" customFormat="1" ht="39.75" customHeight="1">
      <c r="A34" s="221" t="s">
        <v>98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368"/>
      <c r="Z34" s="231"/>
      <c r="AA34" s="231"/>
      <c r="AB34" s="231"/>
      <c r="AC34" s="231"/>
      <c r="AD34" s="231"/>
      <c r="AE34" s="368"/>
      <c r="AF34" s="231"/>
      <c r="AG34" s="231"/>
      <c r="AH34" s="231"/>
      <c r="AI34" s="231"/>
      <c r="AJ34" s="231"/>
      <c r="AK34" s="231"/>
    </row>
    <row r="35" spans="1:37" s="22" customFormat="1" ht="39.75" customHeight="1">
      <c r="A35" s="225" t="s">
        <v>252</v>
      </c>
      <c r="B35" s="232">
        <v>5315</v>
      </c>
      <c r="C35" s="232">
        <v>12815</v>
      </c>
      <c r="D35" s="232"/>
      <c r="E35" s="232"/>
      <c r="F35" s="232"/>
      <c r="G35" s="232">
        <v>2237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>
        <v>799785</v>
      </c>
      <c r="S35" s="232">
        <v>746543</v>
      </c>
      <c r="T35" s="232"/>
      <c r="U35" s="232"/>
      <c r="V35" s="232">
        <f>B35+F35+J35+N35+R35</f>
        <v>805100</v>
      </c>
      <c r="W35" s="232">
        <f>C35+G35+K35+O35+S35</f>
        <v>761595</v>
      </c>
      <c r="X35" s="232"/>
      <c r="Y35" s="372"/>
      <c r="Z35" s="232">
        <f>V35+X35</f>
        <v>805100</v>
      </c>
      <c r="AA35" s="232">
        <f>W35+Y35</f>
        <v>761595</v>
      </c>
      <c r="AB35" s="232"/>
      <c r="AC35" s="232">
        <v>21644</v>
      </c>
      <c r="AD35" s="232"/>
      <c r="AE35" s="372">
        <v>733</v>
      </c>
      <c r="AF35" s="233">
        <f>V35+AB35</f>
        <v>805100</v>
      </c>
      <c r="AG35" s="233">
        <f>W35+AC35</f>
        <v>783239</v>
      </c>
      <c r="AH35" s="233"/>
      <c r="AI35" s="233">
        <f>Y35+AE35</f>
        <v>733</v>
      </c>
      <c r="AJ35" s="233">
        <f>AF35+AH35</f>
        <v>805100</v>
      </c>
      <c r="AK35" s="233">
        <f>AG35+AI35</f>
        <v>783972</v>
      </c>
    </row>
    <row r="36" spans="1:37" s="22" customFormat="1" ht="39.75" customHeight="1" thickBot="1">
      <c r="A36" s="223" t="s">
        <v>253</v>
      </c>
      <c r="B36" s="228">
        <v>7109</v>
      </c>
      <c r="C36" s="228">
        <v>7109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>
        <v>19812</v>
      </c>
      <c r="S36" s="228">
        <v>21181</v>
      </c>
      <c r="T36" s="228"/>
      <c r="U36" s="228"/>
      <c r="V36" s="228">
        <f>B36+F36+J36+N36+R36</f>
        <v>26921</v>
      </c>
      <c r="W36" s="228">
        <f>C36+G36+K36+O36+S36</f>
        <v>28290</v>
      </c>
      <c r="X36" s="228"/>
      <c r="Y36" s="370"/>
      <c r="Z36" s="228">
        <f>V36+X36</f>
        <v>26921</v>
      </c>
      <c r="AA36" s="228">
        <f>W36+Y36</f>
        <v>28290</v>
      </c>
      <c r="AB36" s="228"/>
      <c r="AC36" s="228">
        <v>375</v>
      </c>
      <c r="AD36" s="228"/>
      <c r="AE36" s="370"/>
      <c r="AF36" s="234">
        <f>V36+AB36</f>
        <v>26921</v>
      </c>
      <c r="AG36" s="234">
        <f>W36+AC36</f>
        <v>28665</v>
      </c>
      <c r="AH36" s="234"/>
      <c r="AI36" s="234"/>
      <c r="AJ36" s="234">
        <f>AF36+AH36</f>
        <v>26921</v>
      </c>
      <c r="AK36" s="234">
        <f>AG36+AI36</f>
        <v>28665</v>
      </c>
    </row>
    <row r="37" spans="1:37" s="22" customFormat="1" ht="39.75" customHeight="1" thickBot="1">
      <c r="A37" s="224" t="s">
        <v>264</v>
      </c>
      <c r="B37" s="230">
        <f>B35+B36</f>
        <v>12424</v>
      </c>
      <c r="C37" s="230">
        <f>C35+C36</f>
        <v>19924</v>
      </c>
      <c r="D37" s="230"/>
      <c r="E37" s="230"/>
      <c r="F37" s="230"/>
      <c r="G37" s="230">
        <f>G35+G36</f>
        <v>2237</v>
      </c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>
        <f>R35+R36</f>
        <v>819597</v>
      </c>
      <c r="S37" s="230">
        <f>S35+S36</f>
        <v>767724</v>
      </c>
      <c r="T37" s="230"/>
      <c r="U37" s="230"/>
      <c r="V37" s="230">
        <f>V35+V36</f>
        <v>832021</v>
      </c>
      <c r="W37" s="230">
        <f>W35+W36</f>
        <v>789885</v>
      </c>
      <c r="X37" s="230"/>
      <c r="Y37" s="371"/>
      <c r="Z37" s="230">
        <f>Z35+Z36</f>
        <v>832021</v>
      </c>
      <c r="AA37" s="230">
        <f>AA35+AA36</f>
        <v>789885</v>
      </c>
      <c r="AB37" s="230"/>
      <c r="AC37" s="230">
        <f>AC35+AC36</f>
        <v>22019</v>
      </c>
      <c r="AD37" s="230"/>
      <c r="AE37" s="371">
        <f>AE35+AE36</f>
        <v>733</v>
      </c>
      <c r="AF37" s="230">
        <f>AF35+AF36</f>
        <v>832021</v>
      </c>
      <c r="AG37" s="230">
        <f>AG35+AG36</f>
        <v>811904</v>
      </c>
      <c r="AH37" s="230"/>
      <c r="AI37" s="230">
        <f>AI35+AI36</f>
        <v>733</v>
      </c>
      <c r="AJ37" s="230">
        <f>AJ35+AJ36</f>
        <v>832021</v>
      </c>
      <c r="AK37" s="230">
        <f>AK35+AK36</f>
        <v>812637</v>
      </c>
    </row>
    <row r="38" spans="1:37" s="22" customFormat="1" ht="39.75" customHeight="1" thickBot="1">
      <c r="A38" s="224" t="s">
        <v>265</v>
      </c>
      <c r="B38" s="316">
        <f>B31+B35</f>
        <v>118315</v>
      </c>
      <c r="C38" s="316">
        <f>C31+C35</f>
        <v>125597</v>
      </c>
      <c r="D38" s="316"/>
      <c r="E38" s="316">
        <f>E31+E35</f>
        <v>19761</v>
      </c>
      <c r="F38" s="316"/>
      <c r="G38" s="316">
        <f>SUM(G31,G35)</f>
        <v>340956</v>
      </c>
      <c r="H38" s="316"/>
      <c r="I38" s="316">
        <f>SUM(I33)</f>
        <v>17455</v>
      </c>
      <c r="J38" s="316"/>
      <c r="K38" s="235">
        <f>K31+K35</f>
        <v>927</v>
      </c>
      <c r="L38" s="316"/>
      <c r="M38" s="235">
        <f>M31+M35</f>
        <v>400</v>
      </c>
      <c r="N38" s="316"/>
      <c r="O38" s="316"/>
      <c r="P38" s="316"/>
      <c r="Q38" s="316"/>
      <c r="R38" s="316">
        <f>R31+R35</f>
        <v>1389869</v>
      </c>
      <c r="S38" s="316">
        <f>S31+S35</f>
        <v>1353036</v>
      </c>
      <c r="T38" s="316"/>
      <c r="U38" s="235">
        <f aca="true" t="shared" si="3" ref="U38:W39">U31+U35</f>
        <v>8000</v>
      </c>
      <c r="V38" s="316">
        <f t="shared" si="3"/>
        <v>1508184</v>
      </c>
      <c r="W38" s="316">
        <f t="shared" si="3"/>
        <v>1820516</v>
      </c>
      <c r="X38" s="316"/>
      <c r="Y38" s="373">
        <f>SUM(Y31,Y35)</f>
        <v>45616</v>
      </c>
      <c r="Z38" s="316">
        <f>Z31+Z35</f>
        <v>1508184</v>
      </c>
      <c r="AA38" s="316">
        <f>AA31+AA35</f>
        <v>1866132</v>
      </c>
      <c r="AB38" s="316"/>
      <c r="AC38" s="316">
        <f>AC31+AC35</f>
        <v>48207</v>
      </c>
      <c r="AD38" s="316"/>
      <c r="AE38" s="373">
        <f aca="true" t="shared" si="4" ref="AE38:AG39">AE31+AE35</f>
        <v>3246</v>
      </c>
      <c r="AF38" s="316">
        <f t="shared" si="4"/>
        <v>1508184</v>
      </c>
      <c r="AG38" s="316">
        <f t="shared" si="4"/>
        <v>1868723</v>
      </c>
      <c r="AH38" s="316"/>
      <c r="AI38" s="316">
        <f>SUM(AI31,AI35)</f>
        <v>48862</v>
      </c>
      <c r="AJ38" s="316">
        <f>AJ31+AJ35</f>
        <v>1508184</v>
      </c>
      <c r="AK38" s="316">
        <f>AK31+AK35</f>
        <v>1917585</v>
      </c>
    </row>
    <row r="39" spans="1:37" ht="39.75" customHeight="1" thickBot="1">
      <c r="A39" s="224" t="s">
        <v>266</v>
      </c>
      <c r="B39" s="235">
        <f>B32+B36</f>
        <v>40985</v>
      </c>
      <c r="C39" s="235">
        <f>C32+C36</f>
        <v>40985</v>
      </c>
      <c r="D39" s="235"/>
      <c r="E39" s="235"/>
      <c r="F39" s="235">
        <f>F32+F36</f>
        <v>465</v>
      </c>
      <c r="G39" s="235">
        <f>G32+G36</f>
        <v>465</v>
      </c>
      <c r="H39" s="235"/>
      <c r="I39" s="235"/>
      <c r="J39" s="235"/>
      <c r="K39" s="235">
        <f>K32+K36</f>
        <v>1858</v>
      </c>
      <c r="L39" s="235"/>
      <c r="M39" s="235">
        <f>M32+M36</f>
        <v>1307</v>
      </c>
      <c r="N39" s="235"/>
      <c r="O39" s="235"/>
      <c r="P39" s="235"/>
      <c r="Q39" s="235"/>
      <c r="R39" s="235">
        <f>R32+R36</f>
        <v>112781</v>
      </c>
      <c r="S39" s="235">
        <f>S32+S36</f>
        <v>114150</v>
      </c>
      <c r="T39" s="235">
        <f>T32+T36</f>
        <v>1227</v>
      </c>
      <c r="U39" s="235">
        <f t="shared" si="3"/>
        <v>1227</v>
      </c>
      <c r="V39" s="235">
        <f t="shared" si="3"/>
        <v>154231</v>
      </c>
      <c r="W39" s="235">
        <f t="shared" si="3"/>
        <v>157458</v>
      </c>
      <c r="X39" s="235">
        <f>X32+X36</f>
        <v>1227</v>
      </c>
      <c r="Y39" s="374">
        <f>Y32+Y36</f>
        <v>2534</v>
      </c>
      <c r="Z39" s="235">
        <f>Z32+Z36</f>
        <v>155458</v>
      </c>
      <c r="AA39" s="235">
        <f>AA32+AA36</f>
        <v>159992</v>
      </c>
      <c r="AB39" s="235"/>
      <c r="AC39" s="235">
        <f>AC32+AC36</f>
        <v>528</v>
      </c>
      <c r="AD39" s="235"/>
      <c r="AE39" s="374">
        <f t="shared" si="4"/>
        <v>800</v>
      </c>
      <c r="AF39" s="235">
        <f t="shared" si="4"/>
        <v>154231</v>
      </c>
      <c r="AG39" s="235">
        <f t="shared" si="4"/>
        <v>157986</v>
      </c>
      <c r="AH39" s="235">
        <f>AH32+AH36</f>
        <v>1227</v>
      </c>
      <c r="AI39" s="235">
        <f>AI32+AI36</f>
        <v>3334</v>
      </c>
      <c r="AJ39" s="235">
        <f>AJ32+AJ36</f>
        <v>155458</v>
      </c>
      <c r="AK39" s="235">
        <f>AK32+AK36</f>
        <v>161320</v>
      </c>
    </row>
    <row r="40" spans="1:37" ht="39.75" customHeight="1" thickBot="1">
      <c r="A40" s="224" t="s">
        <v>101</v>
      </c>
      <c r="B40" s="236">
        <f>B38+B39</f>
        <v>159300</v>
      </c>
      <c r="C40" s="236">
        <f>C38+C39</f>
        <v>166582</v>
      </c>
      <c r="D40" s="236"/>
      <c r="E40" s="236">
        <f>E38+E39</f>
        <v>19761</v>
      </c>
      <c r="F40" s="236">
        <f aca="true" t="shared" si="5" ref="F40:AK40">F38+F39</f>
        <v>465</v>
      </c>
      <c r="G40" s="236">
        <f t="shared" si="5"/>
        <v>341421</v>
      </c>
      <c r="H40" s="236"/>
      <c r="I40" s="236">
        <f t="shared" si="5"/>
        <v>17455</v>
      </c>
      <c r="J40" s="236"/>
      <c r="K40" s="236">
        <f t="shared" si="5"/>
        <v>2785</v>
      </c>
      <c r="L40" s="236"/>
      <c r="M40" s="236">
        <f t="shared" si="5"/>
        <v>1707</v>
      </c>
      <c r="N40" s="236"/>
      <c r="O40" s="236"/>
      <c r="P40" s="236"/>
      <c r="Q40" s="236"/>
      <c r="R40" s="236">
        <f t="shared" si="5"/>
        <v>1502650</v>
      </c>
      <c r="S40" s="236">
        <f t="shared" si="5"/>
        <v>1467186</v>
      </c>
      <c r="T40" s="236">
        <f t="shared" si="5"/>
        <v>1227</v>
      </c>
      <c r="U40" s="236">
        <f t="shared" si="5"/>
        <v>9227</v>
      </c>
      <c r="V40" s="236">
        <f t="shared" si="5"/>
        <v>1662415</v>
      </c>
      <c r="W40" s="236">
        <f t="shared" si="5"/>
        <v>1977974</v>
      </c>
      <c r="X40" s="236">
        <f t="shared" si="5"/>
        <v>1227</v>
      </c>
      <c r="Y40" s="375">
        <f t="shared" si="5"/>
        <v>48150</v>
      </c>
      <c r="Z40" s="236">
        <f t="shared" si="5"/>
        <v>1663642</v>
      </c>
      <c r="AA40" s="236">
        <f t="shared" si="5"/>
        <v>2026124</v>
      </c>
      <c r="AB40" s="236"/>
      <c r="AC40" s="236">
        <f t="shared" si="5"/>
        <v>48735</v>
      </c>
      <c r="AD40" s="236"/>
      <c r="AE40" s="375">
        <f t="shared" si="5"/>
        <v>4046</v>
      </c>
      <c r="AF40" s="236">
        <f t="shared" si="5"/>
        <v>1662415</v>
      </c>
      <c r="AG40" s="236">
        <f t="shared" si="5"/>
        <v>2026709</v>
      </c>
      <c r="AH40" s="236">
        <f t="shared" si="5"/>
        <v>1227</v>
      </c>
      <c r="AI40" s="236">
        <f t="shared" si="5"/>
        <v>52196</v>
      </c>
      <c r="AJ40" s="236">
        <f t="shared" si="5"/>
        <v>1663642</v>
      </c>
      <c r="AK40" s="236">
        <f t="shared" si="5"/>
        <v>2078905</v>
      </c>
    </row>
    <row r="41" ht="12.75">
      <c r="Y41" s="376"/>
    </row>
  </sheetData>
  <sheetProtection/>
  <mergeCells count="65">
    <mergeCell ref="V8:AK8"/>
    <mergeCell ref="AI12:AI14"/>
    <mergeCell ref="AJ12:AJ14"/>
    <mergeCell ref="AF9:AK10"/>
    <mergeCell ref="AK12:AK14"/>
    <mergeCell ref="AE12:AE14"/>
    <mergeCell ref="AF11:AG11"/>
    <mergeCell ref="AH11:AI11"/>
    <mergeCell ref="AG12:AG14"/>
    <mergeCell ref="AH12:AH14"/>
    <mergeCell ref="P12:P14"/>
    <mergeCell ref="Q12:Q14"/>
    <mergeCell ref="V11:W11"/>
    <mergeCell ref="X11:Y11"/>
    <mergeCell ref="Z11:AA11"/>
    <mergeCell ref="V9:AA10"/>
    <mergeCell ref="V12:V14"/>
    <mergeCell ref="W12:W14"/>
    <mergeCell ref="X12:X14"/>
    <mergeCell ref="Y12:Y14"/>
    <mergeCell ref="L11:M11"/>
    <mergeCell ref="J12:J14"/>
    <mergeCell ref="K12:K14"/>
    <mergeCell ref="L12:L14"/>
    <mergeCell ref="M12:M14"/>
    <mergeCell ref="N9:Q10"/>
    <mergeCell ref="N11:O11"/>
    <mergeCell ref="P11:Q11"/>
    <mergeCell ref="N12:N14"/>
    <mergeCell ref="O12:O14"/>
    <mergeCell ref="F9:I10"/>
    <mergeCell ref="F11:G11"/>
    <mergeCell ref="H11:I11"/>
    <mergeCell ref="F12:F14"/>
    <mergeCell ref="G12:G14"/>
    <mergeCell ref="H12:H14"/>
    <mergeCell ref="I12:I14"/>
    <mergeCell ref="A1:Z1"/>
    <mergeCell ref="R9:U10"/>
    <mergeCell ref="R11:S11"/>
    <mergeCell ref="T11:U11"/>
    <mergeCell ref="B9:C11"/>
    <mergeCell ref="D9:E11"/>
    <mergeCell ref="J9:M10"/>
    <mergeCell ref="J11:K11"/>
    <mergeCell ref="A9:A14"/>
    <mergeCell ref="E12:E14"/>
    <mergeCell ref="Z12:Z14"/>
    <mergeCell ref="S12:S14"/>
    <mergeCell ref="T12:T14"/>
    <mergeCell ref="U12:U14"/>
    <mergeCell ref="AB9:AE10"/>
    <mergeCell ref="AB11:AC11"/>
    <mergeCell ref="AD11:AE11"/>
    <mergeCell ref="AA12:AA14"/>
    <mergeCell ref="A5:AK5"/>
    <mergeCell ref="B12:B14"/>
    <mergeCell ref="C12:C14"/>
    <mergeCell ref="D12:D14"/>
    <mergeCell ref="AJ11:AK11"/>
    <mergeCell ref="AF12:AF14"/>
    <mergeCell ref="R12:R14"/>
    <mergeCell ref="AB12:AB14"/>
    <mergeCell ref="AC12:AC14"/>
    <mergeCell ref="AD12:AD1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8515625" style="0" customWidth="1"/>
    <col min="2" max="3" width="17.28125" style="18" customWidth="1"/>
    <col min="4" max="5" width="17.57421875" style="0" customWidth="1"/>
  </cols>
  <sheetData>
    <row r="1" spans="1:5" ht="12.75">
      <c r="A1" s="378" t="s">
        <v>416</v>
      </c>
      <c r="B1" s="379"/>
      <c r="C1" s="379"/>
      <c r="D1" s="6"/>
      <c r="E1" s="6"/>
    </row>
    <row r="2" ht="15.75">
      <c r="A2" s="8"/>
    </row>
    <row r="3" ht="15.75">
      <c r="A3" s="8"/>
    </row>
    <row r="4" ht="15.75">
      <c r="A4" s="8"/>
    </row>
    <row r="5" ht="12.75">
      <c r="A5" s="3"/>
    </row>
    <row r="6" spans="1:5" ht="15.75">
      <c r="A6" s="499" t="s">
        <v>343</v>
      </c>
      <c r="B6" s="499"/>
      <c r="C6" s="499"/>
      <c r="D6" s="499"/>
      <c r="E6" s="499"/>
    </row>
    <row r="7" spans="1:5" ht="15.75">
      <c r="A7" s="500" t="s">
        <v>344</v>
      </c>
      <c r="B7" s="500"/>
      <c r="C7" s="500"/>
      <c r="D7" s="500"/>
      <c r="E7" s="500"/>
    </row>
    <row r="8" spans="1:3" ht="15.75">
      <c r="A8" s="380"/>
      <c r="B8" s="380"/>
      <c r="C8" s="380"/>
    </row>
    <row r="9" spans="1:3" ht="15.75">
      <c r="A9" s="380"/>
      <c r="B9" s="380"/>
      <c r="C9" s="380"/>
    </row>
    <row r="10" ht="15.75">
      <c r="A10" s="8"/>
    </row>
    <row r="11" ht="15.75">
      <c r="A11" s="8"/>
    </row>
    <row r="12" spans="1:5" ht="16.5" thickBot="1">
      <c r="A12" s="501" t="s">
        <v>345</v>
      </c>
      <c r="B12" s="501"/>
      <c r="C12" s="501"/>
      <c r="D12" s="501"/>
      <c r="E12" s="501"/>
    </row>
    <row r="13" spans="1:5" ht="30" customHeight="1" thickBot="1">
      <c r="A13" s="502" t="s">
        <v>120</v>
      </c>
      <c r="B13" s="505" t="s">
        <v>58</v>
      </c>
      <c r="C13" s="506"/>
      <c r="D13" s="506"/>
      <c r="E13" s="507"/>
    </row>
    <row r="14" spans="1:5" ht="30" customHeight="1" thickBot="1">
      <c r="A14" s="503"/>
      <c r="B14" s="505" t="s">
        <v>346</v>
      </c>
      <c r="C14" s="507"/>
      <c r="D14" s="508" t="s">
        <v>56</v>
      </c>
      <c r="E14" s="509"/>
    </row>
    <row r="15" spans="1:5" ht="36" customHeight="1" thickBot="1">
      <c r="A15" s="504"/>
      <c r="B15" s="381" t="s">
        <v>283</v>
      </c>
      <c r="C15" s="381" t="s">
        <v>284</v>
      </c>
      <c r="D15" s="381" t="s">
        <v>283</v>
      </c>
      <c r="E15" s="381" t="s">
        <v>284</v>
      </c>
    </row>
    <row r="16" spans="1:5" ht="30" customHeight="1">
      <c r="A16" s="382" t="s">
        <v>347</v>
      </c>
      <c r="B16" s="128"/>
      <c r="C16" s="128"/>
      <c r="D16" s="383">
        <v>500</v>
      </c>
      <c r="E16" s="383">
        <v>500</v>
      </c>
    </row>
    <row r="17" spans="1:5" ht="30" customHeight="1">
      <c r="A17" s="382" t="s">
        <v>348</v>
      </c>
      <c r="B17" s="384">
        <v>38000</v>
      </c>
      <c r="C17" s="384">
        <v>38000</v>
      </c>
      <c r="D17" s="385"/>
      <c r="E17" s="385"/>
    </row>
    <row r="18" spans="1:5" ht="30" customHeight="1">
      <c r="A18" s="382" t="s">
        <v>349</v>
      </c>
      <c r="B18" s="384">
        <v>10000</v>
      </c>
      <c r="C18" s="384">
        <v>10000</v>
      </c>
      <c r="D18" s="385"/>
      <c r="E18" s="385"/>
    </row>
    <row r="19" spans="1:5" ht="30" customHeight="1">
      <c r="A19" s="382" t="s">
        <v>350</v>
      </c>
      <c r="B19" s="384">
        <v>6000</v>
      </c>
      <c r="C19" s="384">
        <v>6000</v>
      </c>
      <c r="D19" s="385"/>
      <c r="E19" s="385"/>
    </row>
    <row r="20" spans="1:5" ht="30" customHeight="1">
      <c r="A20" s="382" t="s">
        <v>351</v>
      </c>
      <c r="B20" s="384">
        <v>119331</v>
      </c>
      <c r="C20" s="384">
        <v>151740</v>
      </c>
      <c r="D20" s="385">
        <v>6679</v>
      </c>
      <c r="E20" s="385">
        <v>6679</v>
      </c>
    </row>
    <row r="21" spans="1:5" ht="30" customHeight="1">
      <c r="A21" s="382" t="s">
        <v>352</v>
      </c>
      <c r="B21" s="384"/>
      <c r="C21" s="384"/>
      <c r="D21" s="385">
        <v>4815</v>
      </c>
      <c r="E21" s="385">
        <v>4815</v>
      </c>
    </row>
    <row r="22" spans="1:5" ht="30" customHeight="1">
      <c r="A22" s="382" t="s">
        <v>353</v>
      </c>
      <c r="B22" s="384">
        <v>2000</v>
      </c>
      <c r="C22" s="384">
        <v>2000</v>
      </c>
      <c r="D22" s="385"/>
      <c r="E22" s="385"/>
    </row>
    <row r="23" spans="1:5" ht="30" customHeight="1">
      <c r="A23" s="382" t="s">
        <v>354</v>
      </c>
      <c r="B23" s="384">
        <v>120</v>
      </c>
      <c r="C23" s="384">
        <v>120</v>
      </c>
      <c r="D23" s="385"/>
      <c r="E23" s="385"/>
    </row>
    <row r="24" spans="1:5" ht="49.5" customHeight="1">
      <c r="A24" s="382" t="s">
        <v>355</v>
      </c>
      <c r="B24" s="384">
        <v>5869</v>
      </c>
      <c r="C24" s="384">
        <v>5869</v>
      </c>
      <c r="D24" s="385"/>
      <c r="E24" s="385"/>
    </row>
    <row r="25" spans="1:5" ht="23.25" customHeight="1">
      <c r="A25" s="382" t="s">
        <v>356</v>
      </c>
      <c r="B25" s="384"/>
      <c r="C25" s="384">
        <v>16125</v>
      </c>
      <c r="D25" s="385"/>
      <c r="E25" s="385">
        <v>7500</v>
      </c>
    </row>
    <row r="26" spans="1:5" ht="30" customHeight="1" thickBot="1">
      <c r="A26" s="10" t="s">
        <v>357</v>
      </c>
      <c r="B26" s="386"/>
      <c r="C26" s="386"/>
      <c r="D26" s="387">
        <v>430</v>
      </c>
      <c r="E26" s="387" t="s">
        <v>406</v>
      </c>
    </row>
    <row r="27" spans="1:5" ht="30" customHeight="1" thickBot="1">
      <c r="A27" s="4" t="s">
        <v>65</v>
      </c>
      <c r="B27" s="388">
        <f>SUM(B16:B26)</f>
        <v>181320</v>
      </c>
      <c r="C27" s="388">
        <f>SUM(C16:C26)</f>
        <v>229854</v>
      </c>
      <c r="D27" s="388">
        <f>SUM(D16:D26)</f>
        <v>12424</v>
      </c>
      <c r="E27" s="388">
        <f>SUM(E16:E26)</f>
        <v>19494</v>
      </c>
    </row>
  </sheetData>
  <sheetProtection/>
  <mergeCells count="7">
    <mergeCell ref="A6:E6"/>
    <mergeCell ref="A7:E7"/>
    <mergeCell ref="A12:E12"/>
    <mergeCell ref="A13:A15"/>
    <mergeCell ref="B13:E13"/>
    <mergeCell ref="B14:C14"/>
    <mergeCell ref="D14:E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6.140625" style="0" customWidth="1"/>
    <col min="2" max="2" width="15.140625" style="12" customWidth="1"/>
    <col min="3" max="3" width="13.7109375" style="12" customWidth="1"/>
    <col min="4" max="4" width="13.140625" style="0" customWidth="1"/>
    <col min="5" max="5" width="12.00390625" style="0" customWidth="1"/>
    <col min="6" max="6" width="14.57421875" style="0" customWidth="1"/>
    <col min="7" max="7" width="12.57421875" style="0" customWidth="1"/>
    <col min="8" max="8" width="14.8515625" style="0" customWidth="1"/>
    <col min="9" max="9" width="11.7109375" style="0" customWidth="1"/>
    <col min="10" max="10" width="15.00390625" style="0" customWidth="1"/>
    <col min="11" max="11" width="12.7109375" style="0" customWidth="1"/>
    <col min="12" max="12" width="13.28125" style="0" customWidth="1"/>
    <col min="13" max="13" width="10.57421875" style="0" customWidth="1"/>
    <col min="14" max="14" width="14.421875" style="0" customWidth="1"/>
    <col min="15" max="15" width="11.28125" style="0" customWidth="1"/>
    <col min="16" max="16" width="10.7109375" style="0" customWidth="1"/>
    <col min="17" max="17" width="10.140625" style="0" customWidth="1"/>
    <col min="18" max="18" width="12.7109375" style="0" customWidth="1"/>
    <col min="19" max="19" width="10.7109375" style="0" customWidth="1"/>
    <col min="20" max="20" width="14.140625" style="0" customWidth="1"/>
    <col min="21" max="21" width="11.8515625" style="0" customWidth="1"/>
    <col min="22" max="22" width="13.00390625" style="0" customWidth="1"/>
    <col min="23" max="23" width="11.8515625" style="0" customWidth="1"/>
    <col min="24" max="24" width="13.7109375" style="0" customWidth="1"/>
    <col min="25" max="25" width="11.140625" style="0" customWidth="1"/>
    <col min="26" max="26" width="12.28125" style="0" customWidth="1"/>
    <col min="27" max="27" width="11.28125" style="0" customWidth="1"/>
    <col min="28" max="28" width="11.7109375" style="0" customWidth="1"/>
    <col min="29" max="29" width="11.140625" style="0" customWidth="1"/>
    <col min="30" max="30" width="11.57421875" style="0" customWidth="1"/>
    <col min="31" max="31" width="10.421875" style="0" customWidth="1"/>
    <col min="32" max="32" width="13.57421875" style="0" customWidth="1"/>
    <col min="33" max="33" width="12.00390625" style="0" customWidth="1"/>
    <col min="34" max="34" width="13.28125" style="0" customWidth="1"/>
    <col min="35" max="35" width="11.57421875" style="0" customWidth="1"/>
    <col min="36" max="36" width="13.140625" style="0" customWidth="1"/>
    <col min="37" max="37" width="11.57421875" style="0" customWidth="1"/>
  </cols>
  <sheetData>
    <row r="1" spans="1:11" ht="15">
      <c r="A1" s="489" t="s">
        <v>417</v>
      </c>
      <c r="B1" s="489"/>
      <c r="C1" s="489"/>
      <c r="D1" s="489"/>
      <c r="E1" s="489"/>
      <c r="F1" s="489"/>
      <c r="G1" s="489"/>
      <c r="H1" s="3"/>
      <c r="I1" s="3"/>
      <c r="J1" s="3"/>
      <c r="K1" s="3"/>
    </row>
    <row r="2" ht="15.75">
      <c r="A2" s="8"/>
    </row>
    <row r="3" ht="15.75">
      <c r="A3" s="8"/>
    </row>
    <row r="4" ht="15.75">
      <c r="A4" s="8"/>
    </row>
    <row r="5" spans="1:38" ht="19.5">
      <c r="A5" s="548" t="s">
        <v>134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14"/>
    </row>
    <row r="6" ht="12.75">
      <c r="A6" s="3"/>
    </row>
    <row r="7" ht="12.75">
      <c r="A7" s="3"/>
    </row>
    <row r="8" spans="1:37" ht="16.5" thickBot="1">
      <c r="A8" s="1" t="s">
        <v>66</v>
      </c>
      <c r="V8" s="543" t="s">
        <v>67</v>
      </c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</row>
    <row r="9" spans="1:37" ht="16.5" customHeight="1" thickBot="1">
      <c r="A9" s="502" t="s">
        <v>68</v>
      </c>
      <c r="B9" s="511" t="s">
        <v>70</v>
      </c>
      <c r="C9" s="512"/>
      <c r="D9" s="544" t="s">
        <v>111</v>
      </c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6"/>
    </row>
    <row r="10" spans="1:37" ht="16.5" customHeight="1" thickBot="1">
      <c r="A10" s="503"/>
      <c r="B10" s="513"/>
      <c r="C10" s="514"/>
      <c r="D10" s="540" t="s">
        <v>14</v>
      </c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2"/>
      <c r="T10" s="540" t="s">
        <v>15</v>
      </c>
      <c r="U10" s="541"/>
      <c r="V10" s="541"/>
      <c r="W10" s="541"/>
      <c r="X10" s="541"/>
      <c r="Y10" s="541"/>
      <c r="Z10" s="541"/>
      <c r="AA10" s="541"/>
      <c r="AB10" s="541"/>
      <c r="AC10" s="542"/>
      <c r="AD10" s="529" t="s">
        <v>25</v>
      </c>
      <c r="AE10" s="530"/>
      <c r="AF10" s="530"/>
      <c r="AG10" s="531"/>
      <c r="AH10" s="526" t="s">
        <v>31</v>
      </c>
      <c r="AI10" s="547"/>
      <c r="AJ10" s="547"/>
      <c r="AK10" s="527"/>
    </row>
    <row r="11" spans="1:37" ht="31.5" customHeight="1" thickBot="1">
      <c r="A11" s="503"/>
      <c r="B11" s="515"/>
      <c r="C11" s="516"/>
      <c r="D11" s="517" t="s">
        <v>62</v>
      </c>
      <c r="E11" s="518"/>
      <c r="F11" s="517" t="s">
        <v>57</v>
      </c>
      <c r="G11" s="518"/>
      <c r="H11" s="517" t="s">
        <v>61</v>
      </c>
      <c r="I11" s="518"/>
      <c r="J11" s="519" t="s">
        <v>35</v>
      </c>
      <c r="K11" s="520"/>
      <c r="L11" s="520"/>
      <c r="M11" s="520"/>
      <c r="N11" s="520"/>
      <c r="O11" s="521"/>
      <c r="P11" s="536" t="s">
        <v>60</v>
      </c>
      <c r="Q11" s="537"/>
      <c r="R11" s="532" t="s">
        <v>40</v>
      </c>
      <c r="S11" s="533"/>
      <c r="T11" s="536" t="s">
        <v>21</v>
      </c>
      <c r="U11" s="537"/>
      <c r="V11" s="532" t="s">
        <v>0</v>
      </c>
      <c r="W11" s="533"/>
      <c r="X11" s="532" t="s">
        <v>37</v>
      </c>
      <c r="Y11" s="549"/>
      <c r="Z11" s="549"/>
      <c r="AA11" s="549"/>
      <c r="AB11" s="549"/>
      <c r="AC11" s="533"/>
      <c r="AD11" s="532" t="s">
        <v>26</v>
      </c>
      <c r="AE11" s="533"/>
      <c r="AF11" s="532" t="s">
        <v>27</v>
      </c>
      <c r="AG11" s="533"/>
      <c r="AH11" s="532" t="s">
        <v>71</v>
      </c>
      <c r="AI11" s="533"/>
      <c r="AJ11" s="532" t="s">
        <v>52</v>
      </c>
      <c r="AK11" s="533"/>
    </row>
    <row r="12" spans="1:37" ht="35.25" customHeight="1" thickBot="1">
      <c r="A12" s="503"/>
      <c r="B12" s="522" t="s">
        <v>283</v>
      </c>
      <c r="C12" s="522" t="s">
        <v>284</v>
      </c>
      <c r="D12" s="522" t="s">
        <v>283</v>
      </c>
      <c r="E12" s="522" t="s">
        <v>284</v>
      </c>
      <c r="F12" s="522" t="s">
        <v>283</v>
      </c>
      <c r="G12" s="522" t="s">
        <v>284</v>
      </c>
      <c r="H12" s="522" t="s">
        <v>283</v>
      </c>
      <c r="I12" s="522" t="s">
        <v>284</v>
      </c>
      <c r="J12" s="524" t="s">
        <v>36</v>
      </c>
      <c r="K12" s="525"/>
      <c r="L12" s="524" t="s">
        <v>23</v>
      </c>
      <c r="M12" s="525"/>
      <c r="N12" s="526" t="s">
        <v>43</v>
      </c>
      <c r="O12" s="527"/>
      <c r="P12" s="538"/>
      <c r="Q12" s="539"/>
      <c r="R12" s="534"/>
      <c r="S12" s="535"/>
      <c r="T12" s="538"/>
      <c r="U12" s="539"/>
      <c r="V12" s="534"/>
      <c r="W12" s="535"/>
      <c r="X12" s="524" t="s">
        <v>38</v>
      </c>
      <c r="Y12" s="525"/>
      <c r="Z12" s="524" t="s">
        <v>20</v>
      </c>
      <c r="AA12" s="525"/>
      <c r="AB12" s="526" t="s">
        <v>39</v>
      </c>
      <c r="AC12" s="527"/>
      <c r="AD12" s="534"/>
      <c r="AE12" s="535"/>
      <c r="AF12" s="534"/>
      <c r="AG12" s="535"/>
      <c r="AH12" s="534"/>
      <c r="AI12" s="535"/>
      <c r="AJ12" s="529"/>
      <c r="AK12" s="531"/>
    </row>
    <row r="13" spans="1:37" ht="33.75" customHeight="1" thickBot="1" thickTop="1">
      <c r="A13" s="528"/>
      <c r="B13" s="523"/>
      <c r="C13" s="523"/>
      <c r="D13" s="523"/>
      <c r="E13" s="523"/>
      <c r="F13" s="523"/>
      <c r="G13" s="523"/>
      <c r="H13" s="523"/>
      <c r="I13" s="523"/>
      <c r="J13" s="130" t="s">
        <v>283</v>
      </c>
      <c r="K13" s="130" t="s">
        <v>284</v>
      </c>
      <c r="L13" s="130" t="s">
        <v>283</v>
      </c>
      <c r="M13" s="130" t="s">
        <v>284</v>
      </c>
      <c r="N13" s="130" t="s">
        <v>283</v>
      </c>
      <c r="O13" s="130" t="s">
        <v>284</v>
      </c>
      <c r="P13" s="130" t="s">
        <v>283</v>
      </c>
      <c r="Q13" s="130" t="s">
        <v>284</v>
      </c>
      <c r="R13" s="130" t="s">
        <v>283</v>
      </c>
      <c r="S13" s="130" t="s">
        <v>284</v>
      </c>
      <c r="T13" s="130" t="s">
        <v>283</v>
      </c>
      <c r="U13" s="130" t="s">
        <v>284</v>
      </c>
      <c r="V13" s="130" t="s">
        <v>283</v>
      </c>
      <c r="W13" s="130" t="s">
        <v>284</v>
      </c>
      <c r="X13" s="130" t="s">
        <v>283</v>
      </c>
      <c r="Y13" s="130" t="s">
        <v>284</v>
      </c>
      <c r="Z13" s="130" t="s">
        <v>283</v>
      </c>
      <c r="AA13" s="130" t="s">
        <v>284</v>
      </c>
      <c r="AB13" s="130" t="s">
        <v>283</v>
      </c>
      <c r="AC13" s="130" t="s">
        <v>284</v>
      </c>
      <c r="AD13" s="130" t="s">
        <v>283</v>
      </c>
      <c r="AE13" s="130" t="s">
        <v>284</v>
      </c>
      <c r="AF13" s="130" t="s">
        <v>283</v>
      </c>
      <c r="AG13" s="130" t="s">
        <v>284</v>
      </c>
      <c r="AH13" s="130" t="s">
        <v>283</v>
      </c>
      <c r="AI13" s="130" t="s">
        <v>284</v>
      </c>
      <c r="AJ13" s="130" t="s">
        <v>283</v>
      </c>
      <c r="AK13" s="130" t="s">
        <v>284</v>
      </c>
    </row>
    <row r="14" spans="1:37" s="40" customFormat="1" ht="36.75" customHeight="1" thickTop="1">
      <c r="A14" s="137" t="s">
        <v>251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28"/>
    </row>
    <row r="15" spans="1:37" s="40" customFormat="1" ht="36.75" customHeight="1" thickBot="1">
      <c r="A15" s="10" t="s">
        <v>252</v>
      </c>
      <c r="B15" s="237">
        <f>SUM((D15,F15,H15,J15,L15,N15,P15,R15,T15,V15,X15,Z15,AB15,AD15,AF15,AH15,AJ15))</f>
        <v>1508184</v>
      </c>
      <c r="C15" s="237">
        <f>SUM(E15,G15,I15,K15,M15,O15,Q15,S15,U15,W15,Y15,AA15,AC15,AE15,AG15,AI15,AK15)</f>
        <v>1917585</v>
      </c>
      <c r="D15" s="237">
        <v>508801</v>
      </c>
      <c r="E15" s="237">
        <v>776611</v>
      </c>
      <c r="F15" s="237">
        <v>134435</v>
      </c>
      <c r="G15" s="237">
        <v>169423</v>
      </c>
      <c r="H15" s="237">
        <v>368064</v>
      </c>
      <c r="I15" s="237">
        <v>462396</v>
      </c>
      <c r="J15" s="237"/>
      <c r="K15" s="237">
        <v>30663</v>
      </c>
      <c r="L15" s="237">
        <v>755</v>
      </c>
      <c r="M15" s="237">
        <v>755</v>
      </c>
      <c r="N15" s="237">
        <v>493149</v>
      </c>
      <c r="O15" s="237">
        <v>435975</v>
      </c>
      <c r="P15" s="237"/>
      <c r="Q15" s="237"/>
      <c r="R15" s="237"/>
      <c r="S15" s="237"/>
      <c r="T15" s="237">
        <v>2980</v>
      </c>
      <c r="U15" s="237">
        <v>41462</v>
      </c>
      <c r="V15" s="237"/>
      <c r="W15" s="237">
        <v>300</v>
      </c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8"/>
    </row>
    <row r="16" spans="1:37" s="40" customFormat="1" ht="36.75" customHeight="1" thickBot="1">
      <c r="A16" s="10" t="s">
        <v>253</v>
      </c>
      <c r="B16" s="237">
        <f>SUM((D16,F16,H16,J16,L16,N16,P16,R16,T16,V16,X16,Z16,AB16,AD16,AF16,AH16,AJ16))</f>
        <v>155458</v>
      </c>
      <c r="C16" s="237">
        <f>SUM(E16,G16,I16,K16,M16,O16,Q16,S16,U16,W16,Y16,AA16,AC16,AE16,AG16,AI16,AK16)</f>
        <v>161320</v>
      </c>
      <c r="D16" s="237">
        <v>76224</v>
      </c>
      <c r="E16" s="237">
        <v>76729</v>
      </c>
      <c r="F16" s="237">
        <v>19499</v>
      </c>
      <c r="G16" s="237">
        <v>19632</v>
      </c>
      <c r="H16" s="237">
        <v>58508</v>
      </c>
      <c r="I16" s="237">
        <v>61625</v>
      </c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>
        <v>1227</v>
      </c>
      <c r="U16" s="237">
        <v>3334</v>
      </c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9"/>
    </row>
    <row r="17" spans="1:37" s="40" customFormat="1" ht="39.75" customHeight="1" thickBot="1">
      <c r="A17" s="4" t="s">
        <v>254</v>
      </c>
      <c r="B17" s="240">
        <f>SUM((D17,F17,H17,J17,L17,N17,P17,R17,T17,V17,X17,Z17,AB17,AD17,AF17,AH17,AJ17))</f>
        <v>1663642</v>
      </c>
      <c r="C17" s="240">
        <f>SUM(E17,G17,I17,K17,M17,O17,Q17,S17,U17,W17,Y17,AA17,AC17,AE17,AG17,AI17,AK17)</f>
        <v>2078905</v>
      </c>
      <c r="D17" s="240">
        <f>D15+D16</f>
        <v>585025</v>
      </c>
      <c r="E17" s="240">
        <f>E15+E16</f>
        <v>853340</v>
      </c>
      <c r="F17" s="240">
        <f aca="true" t="shared" si="0" ref="F17:W17">F15+F16</f>
        <v>153934</v>
      </c>
      <c r="G17" s="240">
        <f t="shared" si="0"/>
        <v>189055</v>
      </c>
      <c r="H17" s="240">
        <f t="shared" si="0"/>
        <v>426572</v>
      </c>
      <c r="I17" s="240">
        <f t="shared" si="0"/>
        <v>524021</v>
      </c>
      <c r="J17" s="240"/>
      <c r="K17" s="240">
        <f>K15+K16</f>
        <v>30663</v>
      </c>
      <c r="L17" s="240">
        <f t="shared" si="0"/>
        <v>755</v>
      </c>
      <c r="M17" s="240">
        <f t="shared" si="0"/>
        <v>755</v>
      </c>
      <c r="N17" s="240">
        <f t="shared" si="0"/>
        <v>493149</v>
      </c>
      <c r="O17" s="240">
        <f t="shared" si="0"/>
        <v>435975</v>
      </c>
      <c r="P17" s="240"/>
      <c r="Q17" s="240"/>
      <c r="R17" s="240"/>
      <c r="S17" s="240"/>
      <c r="T17" s="240">
        <f t="shared" si="0"/>
        <v>4207</v>
      </c>
      <c r="U17" s="240">
        <f t="shared" si="0"/>
        <v>44796</v>
      </c>
      <c r="V17" s="240"/>
      <c r="W17" s="240">
        <f t="shared" si="0"/>
        <v>300</v>
      </c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1"/>
    </row>
    <row r="18" spans="1:37" ht="49.5" customHeight="1">
      <c r="A18" s="138" t="s">
        <v>41</v>
      </c>
      <c r="B18" s="242"/>
      <c r="C18" s="242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</row>
    <row r="19" spans="1:37" ht="49.5" customHeight="1" thickBot="1">
      <c r="A19" s="26" t="s">
        <v>340</v>
      </c>
      <c r="B19" s="237">
        <f>SUM((D19,F19,H19,J19,L19,N19,P19,R19,T19,V19,X19,Z19,AB19,AD19,AF19,AH19,AJ19))</f>
        <v>459871</v>
      </c>
      <c r="C19" s="237">
        <f>SUM(E19,G19,I19,K19,M19,O19,Q19,S19,U19,W19,Y19,AA19,AC19,AE19,AG19,AI19,AK19)</f>
        <v>876908</v>
      </c>
      <c r="D19" s="244"/>
      <c r="E19" s="244">
        <v>1165</v>
      </c>
      <c r="F19" s="244"/>
      <c r="G19" s="244">
        <v>290</v>
      </c>
      <c r="H19" s="244">
        <v>77473</v>
      </c>
      <c r="I19" s="244">
        <v>301955</v>
      </c>
      <c r="J19" s="244">
        <v>244439</v>
      </c>
      <c r="K19" s="244">
        <v>333550</v>
      </c>
      <c r="L19" s="244">
        <v>200</v>
      </c>
      <c r="M19" s="244">
        <v>4556</v>
      </c>
      <c r="N19" s="244">
        <v>19800</v>
      </c>
      <c r="O19" s="244">
        <v>21173</v>
      </c>
      <c r="P19" s="244"/>
      <c r="Q19" s="244"/>
      <c r="R19" s="244"/>
      <c r="S19" s="244"/>
      <c r="T19" s="244">
        <v>424</v>
      </c>
      <c r="U19" s="244">
        <v>21583</v>
      </c>
      <c r="V19" s="244">
        <v>6316</v>
      </c>
      <c r="W19" s="244">
        <v>78321</v>
      </c>
      <c r="X19" s="244">
        <v>111219</v>
      </c>
      <c r="Y19" s="244">
        <v>111219</v>
      </c>
      <c r="Z19" s="244"/>
      <c r="AA19" s="244">
        <v>96</v>
      </c>
      <c r="AB19" s="244"/>
      <c r="AC19" s="244">
        <v>3000</v>
      </c>
      <c r="AD19" s="244"/>
      <c r="AE19" s="244"/>
      <c r="AF19" s="244"/>
      <c r="AG19" s="244"/>
      <c r="AH19" s="244"/>
      <c r="AI19" s="244"/>
      <c r="AJ19" s="244"/>
      <c r="AK19" s="244"/>
    </row>
    <row r="20" spans="1:37" ht="49.5" customHeight="1" thickBot="1">
      <c r="A20" s="26" t="s">
        <v>341</v>
      </c>
      <c r="B20" s="237">
        <f>SUM((D20,F20,H20,J20,L20,N20,P20,R20,T20,V20,X20,Z20,AB20,AD20,AF20,AH20,AJ20))</f>
        <v>775630</v>
      </c>
      <c r="C20" s="237">
        <f>SUM(E20,G20,I20,K20,M20,O20,Q20,S20,U20,W20,Y20,AA20,AC20,AE20,AG20,AI20,AK20)</f>
        <v>1076197</v>
      </c>
      <c r="D20" s="237">
        <v>8053</v>
      </c>
      <c r="E20" s="237">
        <v>10061</v>
      </c>
      <c r="F20" s="237">
        <v>1974</v>
      </c>
      <c r="G20" s="237">
        <v>2563</v>
      </c>
      <c r="H20" s="237">
        <v>214345</v>
      </c>
      <c r="I20" s="237">
        <v>277066</v>
      </c>
      <c r="J20" s="237">
        <v>7814</v>
      </c>
      <c r="K20" s="237">
        <v>8114</v>
      </c>
      <c r="L20" s="237">
        <v>19555</v>
      </c>
      <c r="M20" s="237">
        <v>68375</v>
      </c>
      <c r="N20" s="237">
        <v>7215</v>
      </c>
      <c r="O20" s="237">
        <v>7215</v>
      </c>
      <c r="P20" s="237"/>
      <c r="Q20" s="237"/>
      <c r="R20" s="237"/>
      <c r="S20" s="237"/>
      <c r="T20" s="237">
        <v>14417</v>
      </c>
      <c r="U20" s="237">
        <v>48223</v>
      </c>
      <c r="V20" s="237">
        <v>23695</v>
      </c>
      <c r="W20" s="237">
        <v>12311</v>
      </c>
      <c r="X20" s="237"/>
      <c r="Y20" s="237"/>
      <c r="Z20" s="237">
        <v>500</v>
      </c>
      <c r="AA20" s="237">
        <v>500</v>
      </c>
      <c r="AB20" s="237"/>
      <c r="AC20" s="237">
        <v>738</v>
      </c>
      <c r="AD20" s="237"/>
      <c r="AE20" s="237"/>
      <c r="AF20" s="237">
        <v>172647</v>
      </c>
      <c r="AG20" s="237">
        <v>274448</v>
      </c>
      <c r="AH20" s="237">
        <v>195061</v>
      </c>
      <c r="AI20" s="237">
        <v>291173</v>
      </c>
      <c r="AJ20" s="237">
        <v>110354</v>
      </c>
      <c r="AK20" s="239">
        <v>75410</v>
      </c>
    </row>
    <row r="21" spans="1:37" ht="64.5" customHeight="1" thickBot="1">
      <c r="A21" s="133" t="s">
        <v>255</v>
      </c>
      <c r="B21" s="240">
        <f>SUM((D21,F21,H21,J21,L21,N21,P21,R21,T21,V21,X21,Z21,AB21,AD21,AF21,AH21,AJ21))</f>
        <v>1235501</v>
      </c>
      <c r="C21" s="240">
        <f>SUM(E21,G21,I21,K21,M21,O21,Q21,S21,U21,W21,Y21,AA21,AC21,AE21,AG21,AI21,AK21)</f>
        <v>1953105</v>
      </c>
      <c r="D21" s="240">
        <f>D19+D20</f>
        <v>8053</v>
      </c>
      <c r="E21" s="240">
        <f>E19+E20</f>
        <v>11226</v>
      </c>
      <c r="F21" s="240">
        <f aca="true" t="shared" si="1" ref="F21:AK21">F19+F20</f>
        <v>1974</v>
      </c>
      <c r="G21" s="240">
        <f t="shared" si="1"/>
        <v>2853</v>
      </c>
      <c r="H21" s="240">
        <f t="shared" si="1"/>
        <v>291818</v>
      </c>
      <c r="I21" s="240">
        <f t="shared" si="1"/>
        <v>579021</v>
      </c>
      <c r="J21" s="240">
        <f t="shared" si="1"/>
        <v>252253</v>
      </c>
      <c r="K21" s="240">
        <f t="shared" si="1"/>
        <v>341664</v>
      </c>
      <c r="L21" s="240">
        <f t="shared" si="1"/>
        <v>19755</v>
      </c>
      <c r="M21" s="240">
        <f t="shared" si="1"/>
        <v>72931</v>
      </c>
      <c r="N21" s="240">
        <f t="shared" si="1"/>
        <v>27015</v>
      </c>
      <c r="O21" s="240">
        <f t="shared" si="1"/>
        <v>28388</v>
      </c>
      <c r="P21" s="240"/>
      <c r="Q21" s="240"/>
      <c r="R21" s="240"/>
      <c r="S21" s="240"/>
      <c r="T21" s="240">
        <f t="shared" si="1"/>
        <v>14841</v>
      </c>
      <c r="U21" s="240">
        <f t="shared" si="1"/>
        <v>69806</v>
      </c>
      <c r="V21" s="240">
        <f t="shared" si="1"/>
        <v>30011</v>
      </c>
      <c r="W21" s="240">
        <f t="shared" si="1"/>
        <v>90632</v>
      </c>
      <c r="X21" s="240">
        <f t="shared" si="1"/>
        <v>111219</v>
      </c>
      <c r="Y21" s="240">
        <f t="shared" si="1"/>
        <v>111219</v>
      </c>
      <c r="Z21" s="240">
        <f t="shared" si="1"/>
        <v>500</v>
      </c>
      <c r="AA21" s="240">
        <f t="shared" si="1"/>
        <v>596</v>
      </c>
      <c r="AB21" s="240"/>
      <c r="AC21" s="240">
        <f t="shared" si="1"/>
        <v>3738</v>
      </c>
      <c r="AD21" s="240"/>
      <c r="AE21" s="240"/>
      <c r="AF21" s="240">
        <f t="shared" si="1"/>
        <v>172647</v>
      </c>
      <c r="AG21" s="240">
        <f t="shared" si="1"/>
        <v>274448</v>
      </c>
      <c r="AH21" s="240">
        <f t="shared" si="1"/>
        <v>195061</v>
      </c>
      <c r="AI21" s="240">
        <f t="shared" si="1"/>
        <v>291173</v>
      </c>
      <c r="AJ21" s="240">
        <f t="shared" si="1"/>
        <v>110354</v>
      </c>
      <c r="AK21" s="240">
        <f t="shared" si="1"/>
        <v>75410</v>
      </c>
    </row>
    <row r="22" spans="1:37" ht="36.75" customHeight="1" thickBot="1">
      <c r="A22" s="4" t="s">
        <v>12</v>
      </c>
      <c r="B22" s="240">
        <f>SUM((D22,F22,H22,J22,L22,N22,P22,R22,T22,V22,X22,Z22,AB22,AD22,AF22,AH22,AJ22))</f>
        <v>23469</v>
      </c>
      <c r="C22" s="240">
        <f>SUM(S22)</f>
        <v>133337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40">
        <v>23469</v>
      </c>
      <c r="S22" s="240">
        <v>133337</v>
      </c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9"/>
    </row>
    <row r="23" spans="1:37" ht="30" customHeight="1" thickBot="1">
      <c r="A23" s="41" t="s">
        <v>69</v>
      </c>
      <c r="B23" s="405">
        <f>SUM((D23,F23,H23,J23,L23,N23,P23,R23,T23,V23,X23,Z23,AB23,AD23,AF23,AH23,AJ23))</f>
        <v>2922612</v>
      </c>
      <c r="C23" s="406">
        <f>SUM((E23,G23,I23,K23,M23,O23,Q23,S23,U23,W23,Y23,AA23,AC23,AE23,AG23,AI23,AK23))</f>
        <v>4165347</v>
      </c>
      <c r="D23" s="245">
        <f>D17+D21+D22</f>
        <v>593078</v>
      </c>
      <c r="E23" s="245">
        <f>E17+E21+E22</f>
        <v>864566</v>
      </c>
      <c r="F23" s="245">
        <f aca="true" t="shared" si="2" ref="F23:AK23">F17+F21+F22</f>
        <v>155908</v>
      </c>
      <c r="G23" s="245">
        <f>G17+G21+G22</f>
        <v>191908</v>
      </c>
      <c r="H23" s="245">
        <f t="shared" si="2"/>
        <v>718390</v>
      </c>
      <c r="I23" s="245">
        <f>I17+I21+I22</f>
        <v>1103042</v>
      </c>
      <c r="J23" s="245">
        <f t="shared" si="2"/>
        <v>252253</v>
      </c>
      <c r="K23" s="245">
        <f>K17+K21+K22</f>
        <v>372327</v>
      </c>
      <c r="L23" s="245">
        <f t="shared" si="2"/>
        <v>20510</v>
      </c>
      <c r="M23" s="245">
        <f>M17+M21+M22</f>
        <v>73686</v>
      </c>
      <c r="N23" s="245">
        <f t="shared" si="2"/>
        <v>520164</v>
      </c>
      <c r="O23" s="245">
        <f>O17+O21+O22</f>
        <v>464363</v>
      </c>
      <c r="P23" s="245"/>
      <c r="Q23" s="245"/>
      <c r="R23" s="245">
        <f t="shared" si="2"/>
        <v>23469</v>
      </c>
      <c r="S23" s="245">
        <f t="shared" si="2"/>
        <v>133337</v>
      </c>
      <c r="T23" s="245">
        <f t="shared" si="2"/>
        <v>19048</v>
      </c>
      <c r="U23" s="245">
        <f t="shared" si="2"/>
        <v>114602</v>
      </c>
      <c r="V23" s="245">
        <f t="shared" si="2"/>
        <v>30011</v>
      </c>
      <c r="W23" s="245">
        <f t="shared" si="2"/>
        <v>90932</v>
      </c>
      <c r="X23" s="245">
        <f t="shared" si="2"/>
        <v>111219</v>
      </c>
      <c r="Y23" s="245">
        <f t="shared" si="2"/>
        <v>111219</v>
      </c>
      <c r="Z23" s="245">
        <f t="shared" si="2"/>
        <v>500</v>
      </c>
      <c r="AA23" s="245">
        <f t="shared" si="2"/>
        <v>596</v>
      </c>
      <c r="AB23" s="245"/>
      <c r="AC23" s="245">
        <f t="shared" si="2"/>
        <v>3738</v>
      </c>
      <c r="AD23" s="245"/>
      <c r="AE23" s="245"/>
      <c r="AF23" s="245">
        <f t="shared" si="2"/>
        <v>172647</v>
      </c>
      <c r="AG23" s="245">
        <f t="shared" si="2"/>
        <v>274448</v>
      </c>
      <c r="AH23" s="245">
        <f t="shared" si="2"/>
        <v>195061</v>
      </c>
      <c r="AI23" s="245">
        <f t="shared" si="2"/>
        <v>291173</v>
      </c>
      <c r="AJ23" s="245">
        <f t="shared" si="2"/>
        <v>110354</v>
      </c>
      <c r="AK23" s="245">
        <f t="shared" si="2"/>
        <v>75410</v>
      </c>
    </row>
    <row r="24" ht="13.5" thickTop="1">
      <c r="A24" s="13"/>
    </row>
    <row r="25" spans="1:37" ht="20.2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195"/>
    </row>
    <row r="26" ht="12.75">
      <c r="A26" s="21"/>
    </row>
  </sheetData>
  <sheetProtection/>
  <mergeCells count="38">
    <mergeCell ref="V8:AK8"/>
    <mergeCell ref="D9:AK9"/>
    <mergeCell ref="AH10:AK10"/>
    <mergeCell ref="AH11:AI12"/>
    <mergeCell ref="AJ11:AK12"/>
    <mergeCell ref="A5:AK5"/>
    <mergeCell ref="T10:AC10"/>
    <mergeCell ref="X11:AC11"/>
    <mergeCell ref="X12:Y12"/>
    <mergeCell ref="Z12:AA12"/>
    <mergeCell ref="AB12:AC12"/>
    <mergeCell ref="AD10:AG10"/>
    <mergeCell ref="AD11:AE12"/>
    <mergeCell ref="AF11:AG12"/>
    <mergeCell ref="P11:Q12"/>
    <mergeCell ref="R11:S12"/>
    <mergeCell ref="T11:U12"/>
    <mergeCell ref="V11:W12"/>
    <mergeCell ref="D10:S10"/>
    <mergeCell ref="L12:M12"/>
    <mergeCell ref="J12:K12"/>
    <mergeCell ref="N12:O12"/>
    <mergeCell ref="A9:A13"/>
    <mergeCell ref="B12:B13"/>
    <mergeCell ref="C12:C13"/>
    <mergeCell ref="D12:D13"/>
    <mergeCell ref="E12:E13"/>
    <mergeCell ref="F12:F13"/>
    <mergeCell ref="A1:G1"/>
    <mergeCell ref="A25:AJ25"/>
    <mergeCell ref="B9:C11"/>
    <mergeCell ref="D11:E11"/>
    <mergeCell ref="F11:G11"/>
    <mergeCell ref="H11:I11"/>
    <mergeCell ref="J11:O11"/>
    <mergeCell ref="G12:G13"/>
    <mergeCell ref="H12:H13"/>
    <mergeCell ref="I12:I13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5.421875" style="0" customWidth="1"/>
    <col min="3" max="3" width="14.8515625" style="0" customWidth="1"/>
    <col min="4" max="4" width="11.8515625" style="0" customWidth="1"/>
    <col min="5" max="5" width="11.00390625" style="0" customWidth="1"/>
    <col min="6" max="7" width="11.421875" style="0" customWidth="1"/>
    <col min="8" max="9" width="11.140625" style="0" customWidth="1"/>
    <col min="10" max="11" width="14.421875" style="0" customWidth="1"/>
    <col min="12" max="13" width="14.140625" style="0" customWidth="1"/>
    <col min="14" max="14" width="11.8515625" style="0" customWidth="1"/>
    <col min="15" max="15" width="13.00390625" style="0" customWidth="1"/>
    <col min="16" max="16" width="9.28125" style="0" bestFit="1" customWidth="1"/>
    <col min="17" max="17" width="9.28125" style="0" customWidth="1"/>
    <col min="18" max="18" width="10.421875" style="0" customWidth="1"/>
    <col min="19" max="19" width="9.57421875" style="0" customWidth="1"/>
    <col min="20" max="20" width="9.7109375" style="0" bestFit="1" customWidth="1"/>
    <col min="21" max="21" width="9.7109375" style="0" customWidth="1"/>
    <col min="22" max="23" width="14.8515625" style="0" customWidth="1"/>
    <col min="24" max="25" width="14.00390625" style="0" customWidth="1"/>
    <col min="26" max="31" width="11.00390625" style="0" customWidth="1"/>
  </cols>
  <sheetData>
    <row r="1" spans="1:2" s="3" customFormat="1" ht="16.5" customHeight="1">
      <c r="A1" s="264" t="s">
        <v>420</v>
      </c>
      <c r="B1" s="265"/>
    </row>
    <row r="2" s="3" customFormat="1" ht="6.75" customHeight="1">
      <c r="A2" s="11"/>
    </row>
    <row r="3" spans="1:31" s="3" customFormat="1" ht="17.25" customHeight="1">
      <c r="A3" s="548" t="s">
        <v>138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</row>
    <row r="4" s="3" customFormat="1" ht="6" customHeight="1"/>
    <row r="5" spans="1:36" s="3" customFormat="1" ht="17.25" customHeight="1" thickBot="1">
      <c r="A5" s="15" t="s">
        <v>113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60" t="s">
        <v>6</v>
      </c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28"/>
      <c r="AG5" s="28"/>
      <c r="AH5" s="28"/>
      <c r="AI5" s="28"/>
      <c r="AJ5" s="28"/>
    </row>
    <row r="6" spans="1:36" s="3" customFormat="1" ht="15.75" customHeight="1" thickBot="1">
      <c r="A6" s="550" t="s">
        <v>45</v>
      </c>
      <c r="B6" s="532" t="s">
        <v>44</v>
      </c>
      <c r="C6" s="533"/>
      <c r="D6" s="526" t="s">
        <v>114</v>
      </c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27"/>
      <c r="AF6" s="28"/>
      <c r="AG6" s="28"/>
      <c r="AH6" s="28"/>
      <c r="AI6" s="28"/>
      <c r="AJ6" s="28"/>
    </row>
    <row r="7" spans="1:36" s="3" customFormat="1" ht="15.75" customHeight="1" thickBot="1">
      <c r="A7" s="551"/>
      <c r="B7" s="554"/>
      <c r="C7" s="555"/>
      <c r="D7" s="526" t="s">
        <v>14</v>
      </c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27"/>
      <c r="R7" s="561" t="s">
        <v>15</v>
      </c>
      <c r="S7" s="562"/>
      <c r="T7" s="562"/>
      <c r="U7" s="562"/>
      <c r="V7" s="562"/>
      <c r="W7" s="562"/>
      <c r="X7" s="562"/>
      <c r="Y7" s="562"/>
      <c r="Z7" s="562"/>
      <c r="AA7" s="563"/>
      <c r="AB7" s="561" t="s">
        <v>25</v>
      </c>
      <c r="AC7" s="562"/>
      <c r="AD7" s="562"/>
      <c r="AE7" s="563"/>
      <c r="AF7" s="28"/>
      <c r="AG7" s="28"/>
      <c r="AH7" s="28"/>
      <c r="AI7" s="28"/>
      <c r="AJ7" s="28"/>
    </row>
    <row r="8" spans="1:36" s="3" customFormat="1" ht="15.75" customHeight="1" thickBot="1">
      <c r="A8" s="552"/>
      <c r="B8" s="554"/>
      <c r="C8" s="555"/>
      <c r="D8" s="532" t="s">
        <v>2</v>
      </c>
      <c r="E8" s="533"/>
      <c r="F8" s="532" t="s">
        <v>57</v>
      </c>
      <c r="G8" s="533"/>
      <c r="H8" s="532" t="s">
        <v>63</v>
      </c>
      <c r="I8" s="533"/>
      <c r="J8" s="526" t="s">
        <v>35</v>
      </c>
      <c r="K8" s="547"/>
      <c r="L8" s="547"/>
      <c r="M8" s="547"/>
      <c r="N8" s="547"/>
      <c r="O8" s="547"/>
      <c r="P8" s="532" t="s">
        <v>60</v>
      </c>
      <c r="Q8" s="533"/>
      <c r="R8" s="532" t="s">
        <v>21</v>
      </c>
      <c r="S8" s="533"/>
      <c r="T8" s="532" t="s">
        <v>0</v>
      </c>
      <c r="U8" s="533"/>
      <c r="V8" s="526" t="s">
        <v>18</v>
      </c>
      <c r="W8" s="547"/>
      <c r="X8" s="547"/>
      <c r="Y8" s="547"/>
      <c r="Z8" s="547"/>
      <c r="AA8" s="527"/>
      <c r="AB8" s="556" t="s">
        <v>71</v>
      </c>
      <c r="AC8" s="557"/>
      <c r="AD8" s="532" t="s">
        <v>52</v>
      </c>
      <c r="AE8" s="533"/>
      <c r="AF8" s="28"/>
      <c r="AG8" s="28"/>
      <c r="AH8" s="28"/>
      <c r="AI8" s="28"/>
      <c r="AJ8" s="28"/>
    </row>
    <row r="9" spans="1:36" s="3" customFormat="1" ht="15.75" customHeight="1" thickBot="1">
      <c r="A9" s="552"/>
      <c r="B9" s="554"/>
      <c r="C9" s="555"/>
      <c r="D9" s="554"/>
      <c r="E9" s="555"/>
      <c r="F9" s="554"/>
      <c r="G9" s="555"/>
      <c r="H9" s="554"/>
      <c r="I9" s="555"/>
      <c r="J9" s="532" t="s">
        <v>36</v>
      </c>
      <c r="K9" s="533"/>
      <c r="L9" s="532" t="s">
        <v>23</v>
      </c>
      <c r="M9" s="533"/>
      <c r="N9" s="532" t="s">
        <v>43</v>
      </c>
      <c r="O9" s="549"/>
      <c r="P9" s="554"/>
      <c r="Q9" s="555"/>
      <c r="R9" s="554"/>
      <c r="S9" s="555"/>
      <c r="T9" s="554"/>
      <c r="U9" s="555"/>
      <c r="V9" s="554" t="s">
        <v>19</v>
      </c>
      <c r="W9" s="555"/>
      <c r="X9" s="532" t="s">
        <v>20</v>
      </c>
      <c r="Y9" s="533"/>
      <c r="Z9" s="532" t="s">
        <v>39</v>
      </c>
      <c r="AA9" s="533"/>
      <c r="AB9" s="558"/>
      <c r="AC9" s="559"/>
      <c r="AD9" s="554"/>
      <c r="AE9" s="555"/>
      <c r="AF9" s="28"/>
      <c r="AG9" s="28"/>
      <c r="AH9" s="28"/>
      <c r="AI9" s="28"/>
      <c r="AJ9" s="28"/>
    </row>
    <row r="10" spans="1:36" s="3" customFormat="1" ht="30" customHeight="1" thickBot="1">
      <c r="A10" s="552"/>
      <c r="B10" s="550" t="s">
        <v>291</v>
      </c>
      <c r="C10" s="550" t="s">
        <v>292</v>
      </c>
      <c r="D10" s="529"/>
      <c r="E10" s="531"/>
      <c r="F10" s="554"/>
      <c r="G10" s="555"/>
      <c r="H10" s="554"/>
      <c r="I10" s="555"/>
      <c r="J10" s="554"/>
      <c r="K10" s="555"/>
      <c r="L10" s="554"/>
      <c r="M10" s="555"/>
      <c r="N10" s="529"/>
      <c r="O10" s="530"/>
      <c r="P10" s="529"/>
      <c r="Q10" s="531"/>
      <c r="R10" s="554"/>
      <c r="S10" s="555"/>
      <c r="T10" s="554"/>
      <c r="U10" s="555"/>
      <c r="V10" s="554"/>
      <c r="W10" s="555"/>
      <c r="X10" s="529"/>
      <c r="Y10" s="531"/>
      <c r="Z10" s="529"/>
      <c r="AA10" s="531"/>
      <c r="AB10" s="558"/>
      <c r="AC10" s="559"/>
      <c r="AD10" s="554"/>
      <c r="AE10" s="555"/>
      <c r="AF10" s="28"/>
      <c r="AG10" s="28"/>
      <c r="AH10" s="28"/>
      <c r="AI10" s="28"/>
      <c r="AJ10" s="28"/>
    </row>
    <row r="11" spans="1:36" s="3" customFormat="1" ht="24.75" customHeight="1" thickBot="1">
      <c r="A11" s="553"/>
      <c r="B11" s="564"/>
      <c r="C11" s="564"/>
      <c r="D11" s="217" t="s">
        <v>290</v>
      </c>
      <c r="E11" s="61" t="s">
        <v>285</v>
      </c>
      <c r="F11" s="61" t="s">
        <v>290</v>
      </c>
      <c r="G11" s="61" t="s">
        <v>285</v>
      </c>
      <c r="H11" s="61" t="s">
        <v>290</v>
      </c>
      <c r="I11" s="61" t="s">
        <v>285</v>
      </c>
      <c r="J11" s="61" t="s">
        <v>290</v>
      </c>
      <c r="K11" s="61" t="s">
        <v>285</v>
      </c>
      <c r="L11" s="61" t="s">
        <v>290</v>
      </c>
      <c r="M11" s="61" t="s">
        <v>285</v>
      </c>
      <c r="N11" s="61" t="s">
        <v>290</v>
      </c>
      <c r="O11" s="61" t="s">
        <v>285</v>
      </c>
      <c r="P11" s="61" t="s">
        <v>290</v>
      </c>
      <c r="Q11" s="61" t="s">
        <v>285</v>
      </c>
      <c r="R11" s="61" t="s">
        <v>290</v>
      </c>
      <c r="S11" s="61" t="s">
        <v>285</v>
      </c>
      <c r="T11" s="61" t="s">
        <v>290</v>
      </c>
      <c r="U11" s="61" t="s">
        <v>285</v>
      </c>
      <c r="V11" s="61" t="s">
        <v>290</v>
      </c>
      <c r="W11" s="61" t="s">
        <v>285</v>
      </c>
      <c r="X11" s="61" t="s">
        <v>290</v>
      </c>
      <c r="Y11" s="61" t="s">
        <v>285</v>
      </c>
      <c r="Z11" s="61" t="s">
        <v>290</v>
      </c>
      <c r="AA11" s="61" t="s">
        <v>285</v>
      </c>
      <c r="AB11" s="61" t="s">
        <v>290</v>
      </c>
      <c r="AC11" s="61" t="s">
        <v>285</v>
      </c>
      <c r="AD11" s="61" t="s">
        <v>290</v>
      </c>
      <c r="AE11" s="61" t="s">
        <v>285</v>
      </c>
      <c r="AF11" s="28"/>
      <c r="AG11" s="28"/>
      <c r="AH11" s="28"/>
      <c r="AI11" s="28"/>
      <c r="AJ11" s="28"/>
    </row>
    <row r="12" spans="1:36" s="3" customFormat="1" ht="36" customHeight="1">
      <c r="A12" s="46" t="s">
        <v>49</v>
      </c>
      <c r="B12" s="25"/>
      <c r="C12" s="24"/>
      <c r="D12" s="25"/>
      <c r="E12" s="24"/>
      <c r="F12" s="25"/>
      <c r="G12" s="25"/>
      <c r="H12" s="25"/>
      <c r="I12" s="25"/>
      <c r="J12" s="25"/>
      <c r="K12" s="25"/>
      <c r="L12" s="17"/>
      <c r="M12" s="17"/>
      <c r="N12" s="17"/>
      <c r="O12" s="17"/>
      <c r="P12" s="25"/>
      <c r="Q12" s="25"/>
      <c r="R12" s="25"/>
      <c r="S12" s="25"/>
      <c r="T12" s="2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5"/>
      <c r="AF12" s="28"/>
      <c r="AG12" s="28"/>
      <c r="AH12" s="28"/>
      <c r="AI12" s="28"/>
      <c r="AJ12" s="28"/>
    </row>
    <row r="13" spans="1:36" s="54" customFormat="1" ht="36" customHeight="1">
      <c r="A13" s="139" t="s">
        <v>234</v>
      </c>
      <c r="B13" s="60"/>
      <c r="C13" s="142"/>
      <c r="D13" s="60"/>
      <c r="E13" s="142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60"/>
      <c r="AF13" s="53"/>
      <c r="AG13" s="53"/>
      <c r="AH13" s="53"/>
      <c r="AI13" s="53"/>
      <c r="AJ13" s="53"/>
    </row>
    <row r="14" spans="1:36" s="54" customFormat="1" ht="36" customHeight="1">
      <c r="A14" s="47" t="s">
        <v>252</v>
      </c>
      <c r="B14" s="246">
        <f>SUM(D14,F14,H14,)</f>
        <v>396954</v>
      </c>
      <c r="C14" s="246">
        <f>SUM(E14,G14,I14,K14)</f>
        <v>429839</v>
      </c>
      <c r="D14" s="248">
        <v>223874</v>
      </c>
      <c r="E14" s="247">
        <v>249793</v>
      </c>
      <c r="F14" s="246">
        <v>60445</v>
      </c>
      <c r="G14" s="246">
        <v>64970</v>
      </c>
      <c r="H14" s="246">
        <v>112635</v>
      </c>
      <c r="I14" s="248">
        <v>107888</v>
      </c>
      <c r="J14" s="248"/>
      <c r="K14" s="248">
        <v>7188</v>
      </c>
      <c r="L14" s="246"/>
      <c r="M14" s="246"/>
      <c r="N14" s="246"/>
      <c r="O14" s="246"/>
      <c r="P14" s="246"/>
      <c r="Q14" s="246"/>
      <c r="R14" s="246"/>
      <c r="S14" s="246">
        <v>781</v>
      </c>
      <c r="T14" s="246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6"/>
      <c r="AF14" s="53"/>
      <c r="AG14" s="53"/>
      <c r="AH14" s="53"/>
      <c r="AI14" s="53"/>
      <c r="AJ14" s="53"/>
    </row>
    <row r="15" spans="1:36" s="54" customFormat="1" ht="36" customHeight="1" thickBot="1">
      <c r="A15" s="155" t="s">
        <v>253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53"/>
      <c r="AG15" s="53"/>
      <c r="AH15" s="53"/>
      <c r="AI15" s="53"/>
      <c r="AJ15" s="53"/>
    </row>
    <row r="16" spans="1:36" s="54" customFormat="1" ht="36" customHeight="1" thickBot="1">
      <c r="A16" s="57" t="s">
        <v>256</v>
      </c>
      <c r="B16" s="145">
        <f>SUM(D16,F16,H16)</f>
        <v>396954</v>
      </c>
      <c r="C16" s="317">
        <f>SUM(E16,G16,I16,K16,S16)</f>
        <v>430620</v>
      </c>
      <c r="D16" s="145">
        <f aca="true" t="shared" si="0" ref="D16:I16">D14+D15</f>
        <v>223874</v>
      </c>
      <c r="E16" s="145">
        <f t="shared" si="0"/>
        <v>249793</v>
      </c>
      <c r="F16" s="145">
        <f t="shared" si="0"/>
        <v>60445</v>
      </c>
      <c r="G16" s="145">
        <f t="shared" si="0"/>
        <v>64970</v>
      </c>
      <c r="H16" s="145">
        <f t="shared" si="0"/>
        <v>112635</v>
      </c>
      <c r="I16" s="145">
        <f t="shared" si="0"/>
        <v>107888</v>
      </c>
      <c r="J16" s="145"/>
      <c r="K16" s="145">
        <f>K14+K15</f>
        <v>7188</v>
      </c>
      <c r="L16" s="145"/>
      <c r="M16" s="145"/>
      <c r="N16" s="145"/>
      <c r="O16" s="145"/>
      <c r="P16" s="145"/>
      <c r="Q16" s="145"/>
      <c r="R16" s="145"/>
      <c r="S16" s="145">
        <f>S14+S15</f>
        <v>781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53"/>
      <c r="AG16" s="53"/>
      <c r="AH16" s="53"/>
      <c r="AI16" s="53"/>
      <c r="AJ16" s="53"/>
    </row>
    <row r="17" spans="1:36" s="54" customFormat="1" ht="36" customHeight="1">
      <c r="A17" s="139" t="s">
        <v>46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2"/>
      <c r="AF17" s="53"/>
      <c r="AG17" s="53"/>
      <c r="AH17" s="53"/>
      <c r="AI17" s="53"/>
      <c r="AJ17" s="53"/>
    </row>
    <row r="18" spans="1:36" s="54" customFormat="1" ht="36" customHeight="1">
      <c r="A18" s="47" t="s">
        <v>252</v>
      </c>
      <c r="B18" s="248">
        <f>SUM(D18,F18,H18)</f>
        <v>115382</v>
      </c>
      <c r="C18" s="246">
        <f>SUM(E18,G18,I18,K18,S18)</f>
        <v>162230</v>
      </c>
      <c r="D18" s="246">
        <v>56065</v>
      </c>
      <c r="E18" s="246">
        <v>72691</v>
      </c>
      <c r="F18" s="246">
        <v>15098</v>
      </c>
      <c r="G18" s="246">
        <v>18378</v>
      </c>
      <c r="H18" s="246">
        <v>44219</v>
      </c>
      <c r="I18" s="246">
        <v>65183</v>
      </c>
      <c r="J18" s="246"/>
      <c r="K18" s="246">
        <v>3065</v>
      </c>
      <c r="L18" s="246"/>
      <c r="M18" s="246"/>
      <c r="N18" s="246"/>
      <c r="O18" s="246"/>
      <c r="P18" s="246"/>
      <c r="Q18" s="246"/>
      <c r="R18" s="246"/>
      <c r="S18" s="246">
        <v>2913</v>
      </c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53"/>
      <c r="AG18" s="53"/>
      <c r="AH18" s="53"/>
      <c r="AI18" s="53"/>
      <c r="AJ18" s="53"/>
    </row>
    <row r="19" spans="1:36" s="54" customFormat="1" ht="36" customHeight="1" thickBot="1">
      <c r="A19" s="155" t="s">
        <v>253</v>
      </c>
      <c r="B19" s="246">
        <f>SUM(D19,F19,H19)</f>
        <v>30722</v>
      </c>
      <c r="C19" s="253">
        <f>SUM(E19,G19,I19,S19)</f>
        <v>34840</v>
      </c>
      <c r="D19" s="253">
        <v>2737</v>
      </c>
      <c r="E19" s="253">
        <v>3237</v>
      </c>
      <c r="F19" s="253">
        <v>740</v>
      </c>
      <c r="G19" s="253">
        <v>875</v>
      </c>
      <c r="H19" s="253">
        <v>27245</v>
      </c>
      <c r="I19" s="253">
        <v>28621</v>
      </c>
      <c r="J19" s="250"/>
      <c r="K19" s="250"/>
      <c r="L19" s="250"/>
      <c r="M19" s="250"/>
      <c r="N19" s="250"/>
      <c r="O19" s="250"/>
      <c r="P19" s="250"/>
      <c r="Q19" s="250"/>
      <c r="R19" s="250"/>
      <c r="S19" s="253">
        <v>2107</v>
      </c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53"/>
      <c r="AG19" s="53"/>
      <c r="AH19" s="53"/>
      <c r="AI19" s="53"/>
      <c r="AJ19" s="53"/>
    </row>
    <row r="20" spans="1:36" s="54" customFormat="1" ht="36" customHeight="1" thickBot="1">
      <c r="A20" s="57" t="s">
        <v>257</v>
      </c>
      <c r="B20" s="145">
        <f>SUM(D20,F20,H20)</f>
        <v>146104</v>
      </c>
      <c r="C20" s="145">
        <f>SUM(E20,G20,I20,K20,S20)</f>
        <v>197070</v>
      </c>
      <c r="D20" s="145">
        <f aca="true" t="shared" si="1" ref="D20:I20">D18+D19</f>
        <v>58802</v>
      </c>
      <c r="E20" s="145">
        <f t="shared" si="1"/>
        <v>75928</v>
      </c>
      <c r="F20" s="145">
        <f t="shared" si="1"/>
        <v>15838</v>
      </c>
      <c r="G20" s="145">
        <f t="shared" si="1"/>
        <v>19253</v>
      </c>
      <c r="H20" s="145">
        <f t="shared" si="1"/>
        <v>71464</v>
      </c>
      <c r="I20" s="145">
        <f t="shared" si="1"/>
        <v>93804</v>
      </c>
      <c r="J20" s="145"/>
      <c r="K20" s="145">
        <f>K18+K19</f>
        <v>3065</v>
      </c>
      <c r="L20" s="145"/>
      <c r="M20" s="145"/>
      <c r="N20" s="145"/>
      <c r="O20" s="145"/>
      <c r="P20" s="145"/>
      <c r="Q20" s="145"/>
      <c r="R20" s="145"/>
      <c r="S20" s="145">
        <f>S18+S19</f>
        <v>5020</v>
      </c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53"/>
      <c r="AG20" s="53"/>
      <c r="AH20" s="53"/>
      <c r="AI20" s="53"/>
      <c r="AJ20" s="53"/>
    </row>
    <row r="21" spans="1:36" s="54" customFormat="1" ht="36" customHeight="1">
      <c r="A21" s="141" t="s">
        <v>108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53"/>
      <c r="AG21" s="53"/>
      <c r="AH21" s="53"/>
      <c r="AI21" s="53"/>
      <c r="AJ21" s="53"/>
    </row>
    <row r="22" spans="1:36" s="54" customFormat="1" ht="36" customHeight="1">
      <c r="A22" s="47" t="s">
        <v>252</v>
      </c>
      <c r="B22" s="246">
        <f>SUM(D22,F22,H22)</f>
        <v>177189</v>
      </c>
      <c r="C22" s="246">
        <f>SUM(E22,G22,I22,S22,U22)</f>
        <v>524636</v>
      </c>
      <c r="D22" s="246">
        <v>29292</v>
      </c>
      <c r="E22" s="246">
        <v>249277</v>
      </c>
      <c r="F22" s="246">
        <v>6697</v>
      </c>
      <c r="G22" s="246">
        <v>34969</v>
      </c>
      <c r="H22" s="246">
        <v>141200</v>
      </c>
      <c r="I22" s="246">
        <v>206035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>
        <v>34055</v>
      </c>
      <c r="T22" s="246"/>
      <c r="U22" s="246">
        <v>300</v>
      </c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53"/>
      <c r="AG22" s="53"/>
      <c r="AH22" s="53"/>
      <c r="AI22" s="53"/>
      <c r="AJ22" s="53"/>
    </row>
    <row r="23" spans="1:36" s="54" customFormat="1" ht="36" customHeight="1" thickBot="1">
      <c r="A23" s="155" t="s">
        <v>253</v>
      </c>
      <c r="B23" s="253">
        <f>SUM(D23,F23,H23,R23)</f>
        <v>97815</v>
      </c>
      <c r="C23" s="253">
        <f>SUM(E23,G23,I23,S23)</f>
        <v>97815</v>
      </c>
      <c r="D23" s="253">
        <v>52583</v>
      </c>
      <c r="E23" s="253">
        <v>52583</v>
      </c>
      <c r="F23" s="253">
        <v>13587</v>
      </c>
      <c r="G23" s="253">
        <v>13587</v>
      </c>
      <c r="H23" s="253">
        <v>30418</v>
      </c>
      <c r="I23" s="253">
        <v>30418</v>
      </c>
      <c r="J23" s="253"/>
      <c r="K23" s="253"/>
      <c r="L23" s="253"/>
      <c r="M23" s="253"/>
      <c r="N23" s="253"/>
      <c r="O23" s="253"/>
      <c r="P23" s="253"/>
      <c r="Q23" s="253"/>
      <c r="R23" s="253">
        <v>1227</v>
      </c>
      <c r="S23" s="253">
        <v>1227</v>
      </c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53"/>
      <c r="AG23" s="53"/>
      <c r="AH23" s="53"/>
      <c r="AI23" s="53"/>
      <c r="AJ23" s="53"/>
    </row>
    <row r="24" spans="1:36" s="54" customFormat="1" ht="36" customHeight="1" thickBot="1">
      <c r="A24" s="57" t="s">
        <v>258</v>
      </c>
      <c r="B24" s="145">
        <f>SUM(D24,F24,H24,R24)</f>
        <v>275004</v>
      </c>
      <c r="C24" s="145">
        <f>SUM(E24,G24,I24,S24,U24)</f>
        <v>622451</v>
      </c>
      <c r="D24" s="145">
        <f aca="true" t="shared" si="2" ref="D24:I24">D22+D23</f>
        <v>81875</v>
      </c>
      <c r="E24" s="145">
        <f t="shared" si="2"/>
        <v>301860</v>
      </c>
      <c r="F24" s="145">
        <f t="shared" si="2"/>
        <v>20284</v>
      </c>
      <c r="G24" s="145">
        <f t="shared" si="2"/>
        <v>48556</v>
      </c>
      <c r="H24" s="145">
        <f t="shared" si="2"/>
        <v>171618</v>
      </c>
      <c r="I24" s="145">
        <f t="shared" si="2"/>
        <v>236453</v>
      </c>
      <c r="J24" s="145"/>
      <c r="K24" s="145"/>
      <c r="L24" s="145"/>
      <c r="M24" s="145"/>
      <c r="N24" s="145"/>
      <c r="O24" s="145"/>
      <c r="P24" s="145"/>
      <c r="Q24" s="145"/>
      <c r="R24" s="145">
        <f>R22+R23</f>
        <v>1227</v>
      </c>
      <c r="S24" s="145">
        <f>S22+S23</f>
        <v>35282</v>
      </c>
      <c r="T24" s="145"/>
      <c r="U24" s="145">
        <f>U22+U23</f>
        <v>300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53"/>
      <c r="AG24" s="53"/>
      <c r="AH24" s="53"/>
      <c r="AI24" s="53"/>
      <c r="AJ24" s="53"/>
    </row>
    <row r="25" spans="1:36" s="54" customFormat="1" ht="36" customHeight="1">
      <c r="A25" s="141" t="s">
        <v>132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2"/>
      <c r="AF25" s="53"/>
      <c r="AG25" s="53"/>
      <c r="AH25" s="53"/>
      <c r="AI25" s="53"/>
      <c r="AJ25" s="53"/>
    </row>
    <row r="26" spans="1:36" s="54" customFormat="1" ht="36" customHeight="1">
      <c r="A26" s="47" t="s">
        <v>252</v>
      </c>
      <c r="B26" s="246">
        <f>SUM(D26,F26,H26)</f>
        <v>13559</v>
      </c>
      <c r="C26" s="246">
        <f>SUM(E26,G26,I26)</f>
        <v>16127</v>
      </c>
      <c r="D26" s="246">
        <v>9101</v>
      </c>
      <c r="E26" s="246">
        <v>10149</v>
      </c>
      <c r="F26" s="246">
        <v>2458</v>
      </c>
      <c r="G26" s="246">
        <v>2699</v>
      </c>
      <c r="H26" s="246">
        <v>2000</v>
      </c>
      <c r="I26" s="246">
        <v>3279</v>
      </c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53"/>
      <c r="AG26" s="53"/>
      <c r="AH26" s="53"/>
      <c r="AI26" s="53"/>
      <c r="AJ26" s="53"/>
    </row>
    <row r="27" spans="1:36" s="54" customFormat="1" ht="36" customHeight="1" thickBot="1">
      <c r="A27" s="155" t="s">
        <v>253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53"/>
      <c r="AG27" s="53"/>
      <c r="AH27" s="53"/>
      <c r="AI27" s="53"/>
      <c r="AJ27" s="53"/>
    </row>
    <row r="28" spans="1:36" s="54" customFormat="1" ht="36" customHeight="1" thickBot="1">
      <c r="A28" s="57" t="s">
        <v>261</v>
      </c>
      <c r="B28" s="145">
        <f>SUM(D28,F28,H28)</f>
        <v>13559</v>
      </c>
      <c r="C28" s="145">
        <f>SUM(E28,G28,I28)</f>
        <v>16127</v>
      </c>
      <c r="D28" s="145">
        <f aca="true" t="shared" si="3" ref="D28:I28">D26+D27</f>
        <v>9101</v>
      </c>
      <c r="E28" s="145">
        <f t="shared" si="3"/>
        <v>10149</v>
      </c>
      <c r="F28" s="145">
        <f t="shared" si="3"/>
        <v>2458</v>
      </c>
      <c r="G28" s="145">
        <f t="shared" si="3"/>
        <v>2699</v>
      </c>
      <c r="H28" s="145">
        <f t="shared" si="3"/>
        <v>2000</v>
      </c>
      <c r="I28" s="145">
        <f t="shared" si="3"/>
        <v>3279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53"/>
      <c r="AG28" s="53"/>
      <c r="AH28" s="53"/>
      <c r="AI28" s="53"/>
      <c r="AJ28" s="53"/>
    </row>
    <row r="29" spans="1:36" s="54" customFormat="1" ht="39.75" customHeight="1" thickBot="1">
      <c r="A29" s="57" t="s">
        <v>262</v>
      </c>
      <c r="B29" s="251">
        <f>SUM((D29,F29,H29))</f>
        <v>703084</v>
      </c>
      <c r="C29" s="251">
        <f>SUM(E29,G29,I29,S29,K29,U29)</f>
        <v>1133613</v>
      </c>
      <c r="D29" s="251">
        <f aca="true" t="shared" si="4" ref="D29:K30">D14+D18+D22+D26</f>
        <v>318332</v>
      </c>
      <c r="E29" s="251">
        <f t="shared" si="4"/>
        <v>581910</v>
      </c>
      <c r="F29" s="251">
        <f t="shared" si="4"/>
        <v>84698</v>
      </c>
      <c r="G29" s="251">
        <f t="shared" si="4"/>
        <v>121016</v>
      </c>
      <c r="H29" s="251">
        <f t="shared" si="4"/>
        <v>300054</v>
      </c>
      <c r="I29" s="251">
        <f t="shared" si="4"/>
        <v>382385</v>
      </c>
      <c r="J29" s="251"/>
      <c r="K29" s="251">
        <f t="shared" si="4"/>
        <v>10253</v>
      </c>
      <c r="L29" s="251"/>
      <c r="M29" s="251"/>
      <c r="N29" s="251"/>
      <c r="O29" s="251"/>
      <c r="P29" s="251"/>
      <c r="Q29" s="251"/>
      <c r="R29" s="251"/>
      <c r="S29" s="251">
        <f>S14+S18+S22+S26</f>
        <v>37749</v>
      </c>
      <c r="T29" s="251"/>
      <c r="U29" s="251">
        <f>U14+U18+U22+U26</f>
        <v>300</v>
      </c>
      <c r="V29" s="251"/>
      <c r="W29" s="251"/>
      <c r="X29" s="251"/>
      <c r="Y29" s="251"/>
      <c r="Z29" s="251"/>
      <c r="AA29" s="251"/>
      <c r="AB29" s="251"/>
      <c r="AC29" s="251"/>
      <c r="AD29" s="251"/>
      <c r="AE29" s="145"/>
      <c r="AF29" s="53"/>
      <c r="AG29" s="53"/>
      <c r="AH29" s="53"/>
      <c r="AI29" s="53"/>
      <c r="AJ29" s="53"/>
    </row>
    <row r="30" spans="1:36" s="30" customFormat="1" ht="39.75" customHeight="1" thickBot="1">
      <c r="A30" s="57" t="s">
        <v>263</v>
      </c>
      <c r="B30" s="145">
        <f>SUM(D30,F30,H30,R30)</f>
        <v>128537</v>
      </c>
      <c r="C30" s="145">
        <f>SUM(E30,G30,I30,S30)</f>
        <v>132655</v>
      </c>
      <c r="D30" s="254">
        <f t="shared" si="4"/>
        <v>55320</v>
      </c>
      <c r="E30" s="254">
        <f t="shared" si="4"/>
        <v>55820</v>
      </c>
      <c r="F30" s="254">
        <f t="shared" si="4"/>
        <v>14327</v>
      </c>
      <c r="G30" s="254">
        <f t="shared" si="4"/>
        <v>14462</v>
      </c>
      <c r="H30" s="254">
        <f t="shared" si="4"/>
        <v>57663</v>
      </c>
      <c r="I30" s="254">
        <f t="shared" si="4"/>
        <v>59039</v>
      </c>
      <c r="J30" s="254"/>
      <c r="K30" s="254"/>
      <c r="L30" s="254"/>
      <c r="M30" s="254"/>
      <c r="N30" s="254"/>
      <c r="O30" s="254"/>
      <c r="P30" s="254"/>
      <c r="Q30" s="254"/>
      <c r="R30" s="254">
        <f>R15+R19+R23+R27</f>
        <v>1227</v>
      </c>
      <c r="S30" s="254">
        <f>S15+S19+S23+S27</f>
        <v>3334</v>
      </c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9"/>
      <c r="AG30" s="29"/>
      <c r="AH30" s="29"/>
      <c r="AI30" s="29"/>
      <c r="AJ30" s="29"/>
    </row>
    <row r="31" spans="1:36" s="30" customFormat="1" ht="36" customHeight="1" thickBot="1">
      <c r="A31" s="57" t="s">
        <v>100</v>
      </c>
      <c r="B31" s="145">
        <f>SUM((D31,F31,R31,H31))</f>
        <v>831621</v>
      </c>
      <c r="C31" s="145">
        <f>SUM(E31,G31,I31,S31,K31,U31)</f>
        <v>1266268</v>
      </c>
      <c r="D31" s="254">
        <f aca="true" t="shared" si="5" ref="D31:I31">D29+D30</f>
        <v>373652</v>
      </c>
      <c r="E31" s="254">
        <f t="shared" si="5"/>
        <v>637730</v>
      </c>
      <c r="F31" s="254">
        <f t="shared" si="5"/>
        <v>99025</v>
      </c>
      <c r="G31" s="254">
        <f t="shared" si="5"/>
        <v>135478</v>
      </c>
      <c r="H31" s="254">
        <f t="shared" si="5"/>
        <v>357717</v>
      </c>
      <c r="I31" s="254">
        <f t="shared" si="5"/>
        <v>441424</v>
      </c>
      <c r="J31" s="254"/>
      <c r="K31" s="254">
        <f>K29+K30</f>
        <v>10253</v>
      </c>
      <c r="L31" s="254"/>
      <c r="M31" s="254"/>
      <c r="N31" s="254"/>
      <c r="O31" s="254"/>
      <c r="P31" s="254"/>
      <c r="Q31" s="254"/>
      <c r="R31" s="254">
        <f>R29+R30</f>
        <v>1227</v>
      </c>
      <c r="S31" s="254">
        <f>S29+S30</f>
        <v>41083</v>
      </c>
      <c r="T31" s="254"/>
      <c r="U31" s="254">
        <f>U29+U30</f>
        <v>300</v>
      </c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9"/>
      <c r="AG31" s="29"/>
      <c r="AH31" s="29"/>
      <c r="AI31" s="29"/>
      <c r="AJ31" s="29"/>
    </row>
    <row r="32" spans="1:36" s="30" customFormat="1" ht="36" customHeight="1">
      <c r="A32" s="141" t="s">
        <v>98</v>
      </c>
      <c r="B32" s="252"/>
      <c r="C32" s="252"/>
      <c r="D32" s="255"/>
      <c r="E32" s="255"/>
      <c r="F32" s="255" t="s">
        <v>275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6"/>
      <c r="AF32" s="29"/>
      <c r="AG32" s="29"/>
      <c r="AH32" s="29"/>
      <c r="AI32" s="29"/>
      <c r="AJ32" s="29"/>
    </row>
    <row r="33" spans="1:36" s="30" customFormat="1" ht="36" customHeight="1">
      <c r="A33" s="47" t="s">
        <v>252</v>
      </c>
      <c r="B33" s="246">
        <f>SUM(D33,F33,H33,L33,N33,R33)</f>
        <v>805100</v>
      </c>
      <c r="C33" s="246">
        <f>SUM(E33,G33,I33,K33,O33,S33,M33)</f>
        <v>783972</v>
      </c>
      <c r="D33" s="246">
        <v>190469</v>
      </c>
      <c r="E33" s="246">
        <v>194701</v>
      </c>
      <c r="F33" s="246">
        <v>49737</v>
      </c>
      <c r="G33" s="246">
        <v>48407</v>
      </c>
      <c r="H33" s="246">
        <v>68010</v>
      </c>
      <c r="I33" s="246">
        <v>80011</v>
      </c>
      <c r="J33" s="246"/>
      <c r="K33" s="246">
        <v>20410</v>
      </c>
      <c r="L33" s="246">
        <v>755</v>
      </c>
      <c r="M33" s="257">
        <v>755</v>
      </c>
      <c r="N33" s="246">
        <v>493149</v>
      </c>
      <c r="O33" s="246">
        <v>435975</v>
      </c>
      <c r="P33" s="246"/>
      <c r="Q33" s="246"/>
      <c r="R33" s="246">
        <v>2980</v>
      </c>
      <c r="S33" s="246">
        <v>3713</v>
      </c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9"/>
      <c r="AG33" s="29"/>
      <c r="AH33" s="29"/>
      <c r="AI33" s="29"/>
      <c r="AJ33" s="29"/>
    </row>
    <row r="34" spans="1:36" s="23" customFormat="1" ht="36" customHeight="1" thickBot="1">
      <c r="A34" s="155" t="s">
        <v>253</v>
      </c>
      <c r="B34" s="253">
        <f>SUM(D34,F34,H34)</f>
        <v>26921</v>
      </c>
      <c r="C34" s="253">
        <f>SUM(E34,G34,I34)</f>
        <v>28665</v>
      </c>
      <c r="D34" s="253">
        <v>20904</v>
      </c>
      <c r="E34" s="253">
        <v>20909</v>
      </c>
      <c r="F34" s="253">
        <v>5172</v>
      </c>
      <c r="G34" s="253">
        <v>5170</v>
      </c>
      <c r="H34" s="253">
        <v>845</v>
      </c>
      <c r="I34" s="253">
        <v>2586</v>
      </c>
      <c r="J34" s="253"/>
      <c r="K34" s="253"/>
      <c r="L34" s="253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31"/>
      <c r="AG34" s="31"/>
      <c r="AH34" s="31"/>
      <c r="AI34" s="31"/>
      <c r="AJ34" s="31"/>
    </row>
    <row r="35" spans="1:36" s="23" customFormat="1" ht="36" customHeight="1" thickBot="1">
      <c r="A35" s="57" t="s">
        <v>264</v>
      </c>
      <c r="B35" s="259">
        <f>SUM(B33:B34)</f>
        <v>832021</v>
      </c>
      <c r="C35" s="259">
        <f>SUM(C33:C34)</f>
        <v>812637</v>
      </c>
      <c r="D35" s="259">
        <v>211373</v>
      </c>
      <c r="E35" s="259">
        <f>SUM(E33:E34)</f>
        <v>215610</v>
      </c>
      <c r="F35" s="259">
        <v>54909</v>
      </c>
      <c r="G35" s="259">
        <f>SUM(G33:G34)</f>
        <v>53577</v>
      </c>
      <c r="H35" s="259">
        <v>68855</v>
      </c>
      <c r="I35" s="259">
        <f>SUM(I33:I34)</f>
        <v>82597</v>
      </c>
      <c r="J35" s="259"/>
      <c r="K35" s="259">
        <f>SUM(K33:K34)</f>
        <v>20410</v>
      </c>
      <c r="L35" s="259">
        <f>L33+L34</f>
        <v>755</v>
      </c>
      <c r="M35" s="259">
        <v>755</v>
      </c>
      <c r="N35" s="259">
        <f>N33+N34</f>
        <v>493149</v>
      </c>
      <c r="O35" s="259">
        <f>SUM(O33:O34)</f>
        <v>435975</v>
      </c>
      <c r="P35" s="259"/>
      <c r="Q35" s="259"/>
      <c r="R35" s="259">
        <f>R33+R34</f>
        <v>2980</v>
      </c>
      <c r="S35" s="259">
        <f>SUM(S33:S34)</f>
        <v>3713</v>
      </c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31"/>
      <c r="AG35" s="31"/>
      <c r="AH35" s="31"/>
      <c r="AI35" s="31"/>
      <c r="AJ35" s="31"/>
    </row>
    <row r="36" spans="1:36" s="23" customFormat="1" ht="36" customHeight="1" thickBot="1">
      <c r="A36" s="57" t="s">
        <v>265</v>
      </c>
      <c r="B36" s="259">
        <f>SUM((D36,F36,H36,L36,N36,R36))</f>
        <v>1508184</v>
      </c>
      <c r="C36" s="259">
        <f>SUM(E36,G36,I36,K36,M36,O36,S36,U36)</f>
        <v>1917585</v>
      </c>
      <c r="D36" s="145">
        <f aca="true" t="shared" si="6" ref="D36:K37">D29+D33</f>
        <v>508801</v>
      </c>
      <c r="E36" s="145">
        <f t="shared" si="6"/>
        <v>776611</v>
      </c>
      <c r="F36" s="145">
        <f t="shared" si="6"/>
        <v>134435</v>
      </c>
      <c r="G36" s="145">
        <f t="shared" si="6"/>
        <v>169423</v>
      </c>
      <c r="H36" s="145">
        <f t="shared" si="6"/>
        <v>368064</v>
      </c>
      <c r="I36" s="145">
        <f t="shared" si="6"/>
        <v>462396</v>
      </c>
      <c r="J36" s="145"/>
      <c r="K36" s="145">
        <f t="shared" si="6"/>
        <v>30663</v>
      </c>
      <c r="L36" s="145">
        <f>L29+L33</f>
        <v>755</v>
      </c>
      <c r="M36" s="145">
        <v>755</v>
      </c>
      <c r="N36" s="145">
        <f>N29+N33</f>
        <v>493149</v>
      </c>
      <c r="O36" s="145">
        <f>O29+O33</f>
        <v>435975</v>
      </c>
      <c r="P36" s="145"/>
      <c r="Q36" s="145"/>
      <c r="R36" s="145">
        <f>R29+R33</f>
        <v>2980</v>
      </c>
      <c r="S36" s="145">
        <f>S29+S33</f>
        <v>41462</v>
      </c>
      <c r="T36" s="145"/>
      <c r="U36" s="145">
        <f>U29+U33</f>
        <v>300</v>
      </c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31"/>
      <c r="AG36" s="31"/>
      <c r="AH36" s="31"/>
      <c r="AI36" s="31"/>
      <c r="AJ36" s="31"/>
    </row>
    <row r="37" spans="1:36" s="23" customFormat="1" ht="36" customHeight="1" thickBot="1">
      <c r="A37" s="57" t="s">
        <v>266</v>
      </c>
      <c r="B37" s="259">
        <f>SUM((D37,F37,H37,R37))</f>
        <v>155458</v>
      </c>
      <c r="C37" s="259">
        <f>SUM(E37,G37,I37,S37)</f>
        <v>161320</v>
      </c>
      <c r="D37" s="145">
        <f t="shared" si="6"/>
        <v>76224</v>
      </c>
      <c r="E37" s="145">
        <f t="shared" si="6"/>
        <v>76729</v>
      </c>
      <c r="F37" s="145">
        <f t="shared" si="6"/>
        <v>19499</v>
      </c>
      <c r="G37" s="145">
        <f t="shared" si="6"/>
        <v>19632</v>
      </c>
      <c r="H37" s="145">
        <f t="shared" si="6"/>
        <v>58508</v>
      </c>
      <c r="I37" s="145">
        <f t="shared" si="6"/>
        <v>61625</v>
      </c>
      <c r="J37" s="145"/>
      <c r="K37" s="145"/>
      <c r="L37" s="145"/>
      <c r="M37" s="145"/>
      <c r="N37" s="145"/>
      <c r="O37" s="145"/>
      <c r="P37" s="145"/>
      <c r="Q37" s="145"/>
      <c r="R37" s="145">
        <f>R30+R34</f>
        <v>1227</v>
      </c>
      <c r="S37" s="145">
        <f>S30+S34</f>
        <v>3334</v>
      </c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31"/>
      <c r="AG37" s="31"/>
      <c r="AH37" s="31"/>
      <c r="AI37" s="31"/>
      <c r="AJ37" s="31"/>
    </row>
    <row r="38" spans="1:36" s="23" customFormat="1" ht="36" customHeight="1" thickBot="1">
      <c r="A38" s="57" t="s">
        <v>101</v>
      </c>
      <c r="B38" s="145">
        <f>SUM(D38,F38,H38,L38,N38,R38)</f>
        <v>1663642</v>
      </c>
      <c r="C38" s="145">
        <f>SUM(E38,G38,I38,K38,M38,O38,S38,U38)</f>
        <v>2078905</v>
      </c>
      <c r="D38" s="145">
        <f aca="true" t="shared" si="7" ref="D38:I38">D36+D37</f>
        <v>585025</v>
      </c>
      <c r="E38" s="145">
        <f t="shared" si="7"/>
        <v>853340</v>
      </c>
      <c r="F38" s="145">
        <f t="shared" si="7"/>
        <v>153934</v>
      </c>
      <c r="G38" s="145">
        <f t="shared" si="7"/>
        <v>189055</v>
      </c>
      <c r="H38" s="145">
        <f t="shared" si="7"/>
        <v>426572</v>
      </c>
      <c r="I38" s="145">
        <f t="shared" si="7"/>
        <v>524021</v>
      </c>
      <c r="J38" s="145"/>
      <c r="K38" s="145">
        <f>K36+K37</f>
        <v>30663</v>
      </c>
      <c r="L38" s="145">
        <f>L36+L37</f>
        <v>755</v>
      </c>
      <c r="M38" s="145">
        <f>M36+M37</f>
        <v>755</v>
      </c>
      <c r="N38" s="145">
        <f>N36+N37</f>
        <v>493149</v>
      </c>
      <c r="O38" s="145">
        <f>O36+O37</f>
        <v>435975</v>
      </c>
      <c r="P38" s="145"/>
      <c r="Q38" s="145"/>
      <c r="R38" s="145">
        <f>R36+R37</f>
        <v>4207</v>
      </c>
      <c r="S38" s="145">
        <f>S36+S37</f>
        <v>44796</v>
      </c>
      <c r="T38" s="145"/>
      <c r="U38" s="145">
        <f>U36+U37</f>
        <v>300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260"/>
      <c r="AF38" s="31"/>
      <c r="AG38" s="31"/>
      <c r="AH38" s="31"/>
      <c r="AI38" s="31"/>
      <c r="AJ38" s="31"/>
    </row>
    <row r="39" spans="1:36" s="3" customFormat="1" ht="16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s="3" customFormat="1" ht="12.75">
      <c r="A40" s="3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s="3" customFormat="1" ht="17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s="3" customFormat="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s="3" customFormat="1" ht="17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s="3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s="3" customFormat="1" ht="17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s="3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s="3" customFormat="1" ht="17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s="3" customFormat="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s="3" customFormat="1" ht="17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s="3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s="3" customFormat="1" ht="17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s="3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3" customFormat="1" ht="17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s="3" customFormat="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s="3" customFormat="1" ht="17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s="3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s="3" customFormat="1" ht="17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s="3" customFormat="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s="3" customFormat="1" ht="17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s="3" customFormat="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3" customFormat="1" ht="17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3" customFormat="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3" customFormat="1" ht="17.2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3" customFormat="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s="3" customFormat="1" ht="17.2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s="3" customFormat="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3" customFormat="1" ht="17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s="3" customFormat="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s="3" customFormat="1" ht="17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s="3" customFormat="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s="3" customFormat="1" ht="17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s="3" customFormat="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s="3" customFormat="1" ht="17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s="3" customFormat="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s="3" customFormat="1" ht="17.2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s="3" customFormat="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s="3" customFormat="1" ht="17.2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s="3" customFormat="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s="3" customFormat="1" ht="17.2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s="3" customFormat="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s="3" customFormat="1" ht="17.2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s="3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s="3" customFormat="1" ht="17.2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s="3" customFormat="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s="3" customFormat="1" ht="17.2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s="3" customFormat="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s="3" customFormat="1" ht="17.2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="3" customFormat="1" ht="12.75"/>
    <row r="89" s="3" customFormat="1" ht="17.25" customHeight="1"/>
    <row r="90" s="3" customFormat="1" ht="12.75"/>
    <row r="91" s="3" customFormat="1" ht="17.25" customHeight="1"/>
    <row r="92" s="3" customFormat="1" ht="12.75"/>
    <row r="93" s="3" customFormat="1" ht="17.25" customHeight="1"/>
    <row r="94" s="3" customFormat="1" ht="12.75"/>
    <row r="95" s="3" customFormat="1" ht="17.25" customHeight="1"/>
    <row r="96" s="3" customFormat="1" ht="12.75"/>
    <row r="97" s="3" customFormat="1" ht="17.25" customHeight="1"/>
    <row r="98" s="3" customFormat="1" ht="12.75"/>
    <row r="99" s="3" customFormat="1" ht="17.25" customHeight="1"/>
    <row r="100" s="3" customFormat="1" ht="12.75"/>
    <row r="101" s="3" customFormat="1" ht="17.25" customHeight="1"/>
    <row r="102" s="3" customFormat="1" ht="12.75"/>
    <row r="103" s="3" customFormat="1" ht="17.25" customHeight="1"/>
    <row r="104" s="3" customFormat="1" ht="12.75"/>
    <row r="105" s="3" customFormat="1" ht="17.25" customHeight="1"/>
    <row r="106" s="3" customFormat="1" ht="12.75"/>
    <row r="107" s="3" customFormat="1" ht="17.25" customHeight="1"/>
    <row r="108" s="3" customFormat="1" ht="12.75"/>
    <row r="109" s="3" customFormat="1" ht="17.25" customHeight="1"/>
    <row r="110" s="3" customFormat="1" ht="12.75"/>
    <row r="111" s="3" customFormat="1" ht="17.25" customHeight="1"/>
    <row r="112" s="3" customFormat="1" ht="12.75"/>
    <row r="113" s="3" customFormat="1" ht="17.25" customHeight="1"/>
    <row r="114" s="3" customFormat="1" ht="12.75"/>
    <row r="115" s="3" customFormat="1" ht="17.25" customHeight="1"/>
    <row r="116" s="3" customFormat="1" ht="12.75"/>
    <row r="117" s="3" customFormat="1" ht="17.25" customHeight="1"/>
    <row r="118" s="3" customFormat="1" ht="12.75"/>
    <row r="119" s="3" customFormat="1" ht="17.25" customHeight="1"/>
    <row r="120" s="3" customFormat="1" ht="12.75"/>
    <row r="121" s="3" customFormat="1" ht="17.25" customHeight="1"/>
    <row r="122" s="3" customFormat="1" ht="12.75"/>
    <row r="123" s="3" customFormat="1" ht="17.25" customHeight="1"/>
    <row r="124" s="3" customFormat="1" ht="12.75"/>
    <row r="125" s="3" customFormat="1" ht="17.25" customHeight="1"/>
    <row r="126" s="3" customFormat="1" ht="12.75"/>
    <row r="127" s="3" customFormat="1" ht="17.25" customHeight="1"/>
    <row r="128" s="3" customFormat="1" ht="12.75"/>
    <row r="129" s="3" customFormat="1" ht="17.25" customHeight="1"/>
    <row r="130" s="3" customFormat="1" ht="12.75"/>
    <row r="131" s="3" customFormat="1" ht="17.25" customHeight="1"/>
    <row r="132" s="3" customFormat="1" ht="12.75"/>
    <row r="133" s="3" customFormat="1" ht="17.25" customHeight="1"/>
    <row r="134" s="3" customFormat="1" ht="12.75"/>
    <row r="135" s="3" customFormat="1" ht="17.25" customHeight="1"/>
    <row r="136" s="3" customFormat="1" ht="12.75"/>
    <row r="137" s="3" customFormat="1" ht="17.25" customHeight="1"/>
    <row r="138" s="3" customFormat="1" ht="12.75"/>
    <row r="139" s="3" customFormat="1" ht="17.25" customHeight="1"/>
    <row r="140" s="3" customFormat="1" ht="12.75"/>
  </sheetData>
  <sheetProtection/>
  <mergeCells count="26">
    <mergeCell ref="B6:C9"/>
    <mergeCell ref="B10:B11"/>
    <mergeCell ref="C10:C11"/>
    <mergeCell ref="N9:O10"/>
    <mergeCell ref="D7:Q7"/>
    <mergeCell ref="R8:S10"/>
    <mergeCell ref="H8:I10"/>
    <mergeCell ref="J9:K10"/>
    <mergeCell ref="L9:M10"/>
    <mergeCell ref="R7:AA7"/>
    <mergeCell ref="AD8:AE10"/>
    <mergeCell ref="T8:U10"/>
    <mergeCell ref="D8:E10"/>
    <mergeCell ref="F8:G10"/>
    <mergeCell ref="V9:W10"/>
    <mergeCell ref="X9:Y10"/>
    <mergeCell ref="A6:A11"/>
    <mergeCell ref="V8:AA8"/>
    <mergeCell ref="A3:AE3"/>
    <mergeCell ref="J8:O8"/>
    <mergeCell ref="P8:Q10"/>
    <mergeCell ref="Z9:AA10"/>
    <mergeCell ref="AB8:AC10"/>
    <mergeCell ref="R5:AE5"/>
    <mergeCell ref="D6:AE6"/>
    <mergeCell ref="AB7:AE7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4.140625" style="0" customWidth="1"/>
    <col min="2" max="9" width="11.421875" style="0" customWidth="1"/>
    <col min="10" max="13" width="13.8515625" style="0" customWidth="1"/>
    <col min="14" max="23" width="11.421875" style="0" customWidth="1"/>
    <col min="24" max="25" width="14.28125" style="0" customWidth="1"/>
    <col min="26" max="27" width="11.421875" style="0" customWidth="1"/>
  </cols>
  <sheetData>
    <row r="1" spans="1:27" ht="25.5" customHeight="1">
      <c r="A1" s="569" t="s">
        <v>418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70"/>
      <c r="M1" s="172"/>
      <c r="N1" s="172"/>
      <c r="O1" s="17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2.75" customHeight="1">
      <c r="A2" s="575" t="s">
        <v>233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</row>
    <row r="3" spans="1:27" ht="44.25" customHeight="1" thickBot="1">
      <c r="A3" s="574" t="s">
        <v>147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</row>
    <row r="4" spans="1:27" ht="15" customHeight="1" thickBot="1">
      <c r="A4" s="571" t="s">
        <v>109</v>
      </c>
      <c r="B4" s="565" t="s">
        <v>70</v>
      </c>
      <c r="C4" s="566"/>
      <c r="D4" s="576" t="s">
        <v>111</v>
      </c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8"/>
    </row>
    <row r="5" spans="1:27" ht="15" customHeight="1" thickBot="1">
      <c r="A5" s="572"/>
      <c r="B5" s="579"/>
      <c r="C5" s="580"/>
      <c r="D5" s="561" t="s">
        <v>14</v>
      </c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3"/>
      <c r="R5" s="561" t="s">
        <v>15</v>
      </c>
      <c r="S5" s="562"/>
      <c r="T5" s="562"/>
      <c r="U5" s="562"/>
      <c r="V5" s="562"/>
      <c r="W5" s="562"/>
      <c r="X5" s="562"/>
      <c r="Y5" s="562"/>
      <c r="Z5" s="562"/>
      <c r="AA5" s="563"/>
    </row>
    <row r="6" spans="1:27" ht="24.75" customHeight="1" thickBot="1">
      <c r="A6" s="572"/>
      <c r="B6" s="579"/>
      <c r="C6" s="580"/>
      <c r="D6" s="565" t="s">
        <v>2</v>
      </c>
      <c r="E6" s="566"/>
      <c r="F6" s="565" t="s">
        <v>57</v>
      </c>
      <c r="G6" s="566"/>
      <c r="H6" s="565" t="s">
        <v>63</v>
      </c>
      <c r="I6" s="566"/>
      <c r="J6" s="526" t="s">
        <v>35</v>
      </c>
      <c r="K6" s="547"/>
      <c r="L6" s="547"/>
      <c r="M6" s="547"/>
      <c r="N6" s="547"/>
      <c r="O6" s="547"/>
      <c r="P6" s="565" t="s">
        <v>148</v>
      </c>
      <c r="Q6" s="566"/>
      <c r="R6" s="565" t="s">
        <v>149</v>
      </c>
      <c r="S6" s="566"/>
      <c r="T6" s="532" t="s">
        <v>0</v>
      </c>
      <c r="U6" s="533"/>
      <c r="V6" s="532" t="s">
        <v>18</v>
      </c>
      <c r="W6" s="549"/>
      <c r="X6" s="549"/>
      <c r="Y6" s="549"/>
      <c r="Z6" s="549"/>
      <c r="AA6" s="533"/>
    </row>
    <row r="7" spans="1:27" ht="32.25" customHeight="1" thickBot="1">
      <c r="A7" s="573"/>
      <c r="B7" s="567"/>
      <c r="C7" s="568"/>
      <c r="D7" s="567"/>
      <c r="E7" s="568"/>
      <c r="F7" s="567"/>
      <c r="G7" s="568"/>
      <c r="H7" s="567"/>
      <c r="I7" s="568"/>
      <c r="J7" s="526" t="s">
        <v>36</v>
      </c>
      <c r="K7" s="527"/>
      <c r="L7" s="526" t="s">
        <v>23</v>
      </c>
      <c r="M7" s="527"/>
      <c r="N7" s="526" t="s">
        <v>43</v>
      </c>
      <c r="O7" s="547"/>
      <c r="P7" s="567"/>
      <c r="Q7" s="568"/>
      <c r="R7" s="567"/>
      <c r="S7" s="568"/>
      <c r="T7" s="529"/>
      <c r="U7" s="531"/>
      <c r="V7" s="526" t="s">
        <v>19</v>
      </c>
      <c r="W7" s="527"/>
      <c r="X7" s="526" t="s">
        <v>20</v>
      </c>
      <c r="Y7" s="527"/>
      <c r="Z7" s="526" t="s">
        <v>39</v>
      </c>
      <c r="AA7" s="527"/>
    </row>
    <row r="8" spans="1:27" ht="27" customHeight="1" thickBot="1">
      <c r="A8" s="219"/>
      <c r="B8" s="218" t="s">
        <v>156</v>
      </c>
      <c r="C8" s="220" t="s">
        <v>286</v>
      </c>
      <c r="D8" s="218" t="s">
        <v>156</v>
      </c>
      <c r="E8" s="220" t="s">
        <v>286</v>
      </c>
      <c r="F8" s="218" t="s">
        <v>156</v>
      </c>
      <c r="G8" s="220" t="s">
        <v>286</v>
      </c>
      <c r="H8" s="218" t="s">
        <v>156</v>
      </c>
      <c r="I8" s="220" t="s">
        <v>286</v>
      </c>
      <c r="J8" s="218" t="s">
        <v>156</v>
      </c>
      <c r="K8" s="220" t="s">
        <v>286</v>
      </c>
      <c r="L8" s="218" t="s">
        <v>156</v>
      </c>
      <c r="M8" s="220" t="s">
        <v>286</v>
      </c>
      <c r="N8" s="218" t="s">
        <v>156</v>
      </c>
      <c r="O8" s="220" t="s">
        <v>286</v>
      </c>
      <c r="P8" s="218" t="s">
        <v>156</v>
      </c>
      <c r="Q8" s="220" t="s">
        <v>286</v>
      </c>
      <c r="R8" s="218" t="s">
        <v>156</v>
      </c>
      <c r="S8" s="220" t="s">
        <v>286</v>
      </c>
      <c r="T8" s="218" t="s">
        <v>156</v>
      </c>
      <c r="U8" s="220" t="s">
        <v>286</v>
      </c>
      <c r="V8" s="218" t="s">
        <v>156</v>
      </c>
      <c r="W8" s="220" t="s">
        <v>286</v>
      </c>
      <c r="X8" s="218" t="s">
        <v>156</v>
      </c>
      <c r="Y8" s="220" t="s">
        <v>286</v>
      </c>
      <c r="Z8" s="218" t="s">
        <v>156</v>
      </c>
      <c r="AA8" s="218" t="s">
        <v>286</v>
      </c>
    </row>
    <row r="9" spans="1:27" ht="12.75">
      <c r="A9" s="173" t="s">
        <v>151</v>
      </c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1:27" ht="13.5" thickBot="1">
      <c r="A10" s="174" t="s">
        <v>234</v>
      </c>
      <c r="B10" s="158">
        <f>D10+F10</f>
        <v>4284</v>
      </c>
      <c r="C10" s="158">
        <v>4284</v>
      </c>
      <c r="D10" s="158">
        <v>3373</v>
      </c>
      <c r="E10" s="158">
        <v>3373</v>
      </c>
      <c r="F10" s="158">
        <v>911</v>
      </c>
      <c r="G10" s="158">
        <v>911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261"/>
    </row>
    <row r="11" spans="1:27" ht="13.5" thickBot="1">
      <c r="A11" s="175" t="s">
        <v>150</v>
      </c>
      <c r="B11" s="160">
        <f>D11+F11</f>
        <v>4284</v>
      </c>
      <c r="C11" s="160">
        <f>SUM(C10)</f>
        <v>4284</v>
      </c>
      <c r="D11" s="160">
        <f>SUM(D10:D10)</f>
        <v>3373</v>
      </c>
      <c r="E11" s="160">
        <f>SUM(E10)</f>
        <v>3373</v>
      </c>
      <c r="F11" s="160">
        <f>SUM(F10:F10)</f>
        <v>911</v>
      </c>
      <c r="G11" s="160">
        <f>SUM(G10)</f>
        <v>911</v>
      </c>
      <c r="H11" s="160"/>
      <c r="I11" s="160"/>
      <c r="J11" s="160"/>
      <c r="K11" s="160"/>
      <c r="L11" s="160"/>
      <c r="M11" s="160"/>
      <c r="N11" s="160"/>
      <c r="O11" s="160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27" ht="12.75">
      <c r="A12" s="176" t="s">
        <v>152</v>
      </c>
      <c r="B12" s="162"/>
      <c r="C12" s="162"/>
      <c r="D12" s="162"/>
      <c r="E12" s="162"/>
      <c r="F12" s="162"/>
      <c r="G12" s="162"/>
      <c r="H12" s="162"/>
      <c r="I12" s="162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</row>
    <row r="13" spans="1:27" ht="25.5">
      <c r="A13" s="177" t="s">
        <v>115</v>
      </c>
      <c r="B13" s="158">
        <f>D13+F13</f>
        <v>5113</v>
      </c>
      <c r="C13" s="158">
        <f>SUM(E13,G13,I13,K13,M13,O13,Q13,S13,U13,W13,Y13,AA13)</f>
        <v>5113</v>
      </c>
      <c r="D13" s="162">
        <v>4026</v>
      </c>
      <c r="E13" s="162">
        <v>4026</v>
      </c>
      <c r="F13" s="162">
        <v>1087</v>
      </c>
      <c r="G13" s="162">
        <v>1087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27" ht="12.75">
      <c r="A14" s="178" t="s">
        <v>108</v>
      </c>
      <c r="B14" s="158">
        <f>D14+F14</f>
        <v>1118</v>
      </c>
      <c r="C14" s="158">
        <f>SUM(E14,G14,I14,K14,M14,O14,Q14,S14,U14,W14,Y14,AA14)</f>
        <v>1118</v>
      </c>
      <c r="D14" s="163">
        <v>880</v>
      </c>
      <c r="E14" s="163">
        <v>880</v>
      </c>
      <c r="F14" s="163">
        <v>238</v>
      </c>
      <c r="G14" s="163">
        <v>238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</row>
    <row r="15" spans="1:27" ht="13.5" thickBot="1">
      <c r="A15" s="178" t="s">
        <v>56</v>
      </c>
      <c r="B15" s="158">
        <f>D15+F15</f>
        <v>3409</v>
      </c>
      <c r="C15" s="158">
        <f>SUM(E15,G15,I15,K15,M15,O15,Q15,S15,U15,W15,Y15,AA15)</f>
        <v>3409</v>
      </c>
      <c r="D15" s="163">
        <v>2488</v>
      </c>
      <c r="E15" s="163">
        <v>2488</v>
      </c>
      <c r="F15" s="163">
        <v>921</v>
      </c>
      <c r="G15" s="163">
        <v>921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6"/>
    </row>
    <row r="16" spans="1:27" ht="13.5" thickBot="1">
      <c r="A16" s="175" t="s">
        <v>150</v>
      </c>
      <c r="B16" s="160">
        <f aca="true" t="shared" si="0" ref="B16:G16">SUM(B13:B15)</f>
        <v>9640</v>
      </c>
      <c r="C16" s="160">
        <f t="shared" si="0"/>
        <v>9640</v>
      </c>
      <c r="D16" s="160">
        <f t="shared" si="0"/>
        <v>7394</v>
      </c>
      <c r="E16" s="160">
        <f t="shared" si="0"/>
        <v>7394</v>
      </c>
      <c r="F16" s="160">
        <f t="shared" si="0"/>
        <v>2246</v>
      </c>
      <c r="G16" s="160">
        <f t="shared" si="0"/>
        <v>2246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ht="25.5">
      <c r="A17" s="179" t="s">
        <v>46</v>
      </c>
      <c r="B17" s="164"/>
      <c r="C17" s="164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56"/>
    </row>
    <row r="18" spans="1:27" ht="12.75">
      <c r="A18" s="174" t="s">
        <v>280</v>
      </c>
      <c r="B18" s="158">
        <f>D18+F18</f>
        <v>700</v>
      </c>
      <c r="C18" s="158">
        <f>SUM(E18,G18,I18,K18,M18,O18,Q18,S18,U18,W18,Y18,AA18)</f>
        <v>700</v>
      </c>
      <c r="D18" s="158">
        <v>551</v>
      </c>
      <c r="E18" s="158">
        <v>551</v>
      </c>
      <c r="F18" s="158">
        <v>149</v>
      </c>
      <c r="G18" s="158">
        <v>149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62"/>
    </row>
    <row r="19" spans="1:27" ht="12.75">
      <c r="A19" s="180" t="s">
        <v>153</v>
      </c>
      <c r="B19" s="158">
        <f>D19+F19</f>
        <v>300</v>
      </c>
      <c r="C19" s="158">
        <f>SUM(E19,G19,I19,K19,M19,O19,Q19,S19,U19,W19,Y19,AA19)</f>
        <v>300</v>
      </c>
      <c r="D19" s="163">
        <v>236</v>
      </c>
      <c r="E19" s="163">
        <v>236</v>
      </c>
      <c r="F19" s="163">
        <v>64</v>
      </c>
      <c r="G19" s="163">
        <v>64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</row>
    <row r="20" spans="1:27" s="320" customFormat="1" ht="12.75">
      <c r="A20" s="180" t="s">
        <v>268</v>
      </c>
      <c r="B20" s="158">
        <f>D20+F20+H20</f>
        <v>28427</v>
      </c>
      <c r="C20" s="158">
        <f>SUM(E20,G20,I20,K20,M20,O20,Q20,S20,U20,W20,Y20,AA20)</f>
        <v>28427</v>
      </c>
      <c r="D20" s="163">
        <v>1950</v>
      </c>
      <c r="E20" s="163">
        <v>1950</v>
      </c>
      <c r="F20" s="163">
        <v>527</v>
      </c>
      <c r="G20" s="163">
        <v>527</v>
      </c>
      <c r="H20" s="163">
        <v>25950</v>
      </c>
      <c r="I20" s="163">
        <v>25950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58"/>
    </row>
    <row r="21" spans="1:27" ht="25.5">
      <c r="A21" s="177" t="s">
        <v>281</v>
      </c>
      <c r="B21" s="158">
        <f>D21+F21+H21</f>
        <v>597</v>
      </c>
      <c r="C21" s="162">
        <f>SUM(E21,G21,I21,K21,M21,O21,Q21,S21,U21,W21,Y21,AA21)</f>
        <v>597</v>
      </c>
      <c r="D21" s="162"/>
      <c r="E21" s="162"/>
      <c r="F21" s="162"/>
      <c r="G21" s="162"/>
      <c r="H21" s="162">
        <v>597</v>
      </c>
      <c r="I21" s="162">
        <v>597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</row>
    <row r="22" spans="1:27" s="322" customFormat="1" ht="13.5" thickBot="1">
      <c r="A22" s="321" t="s">
        <v>272</v>
      </c>
      <c r="B22" s="158">
        <f>D22+F22+H22</f>
        <v>698</v>
      </c>
      <c r="C22" s="163">
        <f>SUM(E22,G22,I22,K22,M22,O22,Q22,S22,U22,W22,Y22,AA22)</f>
        <v>698</v>
      </c>
      <c r="D22" s="165"/>
      <c r="E22" s="165"/>
      <c r="F22" s="165"/>
      <c r="G22" s="165"/>
      <c r="H22" s="165">
        <v>698</v>
      </c>
      <c r="I22" s="165">
        <v>698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1:27" ht="26.25" thickBot="1">
      <c r="A23" s="175" t="s">
        <v>269</v>
      </c>
      <c r="B23" s="160">
        <f>D23+F23+H23</f>
        <v>30722</v>
      </c>
      <c r="C23" s="160">
        <f aca="true" t="shared" si="1" ref="C23:H23">SUM(C18:C22)</f>
        <v>30722</v>
      </c>
      <c r="D23" s="160">
        <f t="shared" si="1"/>
        <v>2737</v>
      </c>
      <c r="E23" s="160">
        <f t="shared" si="1"/>
        <v>2737</v>
      </c>
      <c r="F23" s="160">
        <f t="shared" si="1"/>
        <v>740</v>
      </c>
      <c r="G23" s="160">
        <f t="shared" si="1"/>
        <v>740</v>
      </c>
      <c r="H23" s="160">
        <f t="shared" si="1"/>
        <v>27245</v>
      </c>
      <c r="I23" s="160">
        <f>SUM(I20:I22)</f>
        <v>27245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1:27" ht="25.5">
      <c r="A24" s="173" t="s">
        <v>270</v>
      </c>
      <c r="B24" s="157"/>
      <c r="C24" s="157"/>
      <c r="D24" s="157"/>
      <c r="E24" s="157"/>
      <c r="F24" s="157"/>
      <c r="G24" s="157"/>
      <c r="H24" s="157"/>
      <c r="I24" s="164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56"/>
    </row>
    <row r="25" spans="1:27" ht="39" thickBot="1">
      <c r="A25" s="181" t="s">
        <v>259</v>
      </c>
      <c r="B25" s="166">
        <f>D25+F25+H25</f>
        <v>83124</v>
      </c>
      <c r="C25" s="158">
        <f>SUM(E25,G25,I25,K25,M25,O25,Q25,S25,U25,W25,Y25,AA25)</f>
        <v>83124</v>
      </c>
      <c r="D25" s="167"/>
      <c r="E25" s="167"/>
      <c r="F25" s="167"/>
      <c r="G25" s="167"/>
      <c r="H25" s="167">
        <v>83124</v>
      </c>
      <c r="I25" s="167">
        <v>83124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</row>
    <row r="26" spans="1:27" ht="39" thickBot="1">
      <c r="A26" s="182" t="s">
        <v>260</v>
      </c>
      <c r="B26" s="161">
        <f>D26+F26+H26</f>
        <v>28784</v>
      </c>
      <c r="C26" s="165">
        <f>SUM(E26,G26,I26,K26,M26,O26,Q26,S26,U26,W26,Y26,AA26)</f>
        <v>28784</v>
      </c>
      <c r="D26" s="168"/>
      <c r="E26" s="168"/>
      <c r="F26" s="169"/>
      <c r="G26" s="169"/>
      <c r="H26" s="169">
        <v>28784</v>
      </c>
      <c r="I26" s="169">
        <v>28784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1:27" ht="26.25" thickBot="1">
      <c r="A27" s="183" t="s">
        <v>271</v>
      </c>
      <c r="B27" s="160">
        <f>D27+F27+H27</f>
        <v>111908</v>
      </c>
      <c r="C27" s="262">
        <f>SUM(C25:C26)</f>
        <v>111908</v>
      </c>
      <c r="D27" s="160"/>
      <c r="E27" s="160"/>
      <c r="F27" s="160"/>
      <c r="G27" s="160"/>
      <c r="H27" s="160">
        <f>H25+H26</f>
        <v>111908</v>
      </c>
      <c r="I27" s="160">
        <f>SUM(I25:I26)</f>
        <v>111908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s="319" customFormat="1" ht="12.75">
      <c r="A28" s="176" t="s">
        <v>154</v>
      </c>
      <c r="B28" s="170"/>
      <c r="C28" s="170"/>
      <c r="D28" s="170"/>
      <c r="E28" s="170"/>
      <c r="F28" s="170"/>
      <c r="G28" s="170"/>
      <c r="H28" s="164"/>
      <c r="I28" s="164"/>
      <c r="J28" s="170"/>
      <c r="K28" s="170"/>
      <c r="L28" s="170"/>
      <c r="M28" s="170"/>
      <c r="N28" s="170"/>
      <c r="O28" s="170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56"/>
    </row>
    <row r="29" spans="1:27" ht="39" thickBot="1">
      <c r="A29" s="174" t="s">
        <v>386</v>
      </c>
      <c r="B29" s="324">
        <f>SUM(R29)</f>
        <v>1227</v>
      </c>
      <c r="C29" s="158">
        <f>SUM(E29,G29,I29,K29,M29,O29,Q29,S29,U29,W29,Y29,AA29)</f>
        <v>26682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6">
        <v>1227</v>
      </c>
      <c r="S29" s="326">
        <v>26382</v>
      </c>
      <c r="T29" s="325"/>
      <c r="U29" s="326">
        <v>300</v>
      </c>
      <c r="V29" s="325"/>
      <c r="W29" s="325"/>
      <c r="X29" s="325"/>
      <c r="Y29" s="325"/>
      <c r="Z29" s="325"/>
      <c r="AA29" s="262"/>
    </row>
    <row r="30" spans="1:27" ht="26.25" thickBot="1">
      <c r="A30" s="177" t="s">
        <v>338</v>
      </c>
      <c r="B30" s="323"/>
      <c r="C30" s="158">
        <f>SUM(E30,G30,I30,K30,M30,O30,Q30,S30,U30,W30,Y30,AA30)</f>
        <v>4620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318"/>
      <c r="S30" s="318">
        <v>4620</v>
      </c>
      <c r="T30" s="170"/>
      <c r="U30" s="170"/>
      <c r="V30" s="170"/>
      <c r="W30" s="170"/>
      <c r="X30" s="170"/>
      <c r="Y30" s="170"/>
      <c r="Z30" s="170"/>
      <c r="AA30" s="262"/>
    </row>
    <row r="31" spans="1:27" ht="13.5" thickBot="1">
      <c r="A31" s="175" t="s">
        <v>150</v>
      </c>
      <c r="B31" s="160">
        <f>D31+F31+H31+R31</f>
        <v>1227</v>
      </c>
      <c r="C31" s="171">
        <f>SUM(C29:C30)</f>
        <v>31302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>
        <f>R29</f>
        <v>1227</v>
      </c>
      <c r="S31" s="171">
        <f>SUM(S29:S30)</f>
        <v>31002</v>
      </c>
      <c r="T31" s="171"/>
      <c r="U31" s="171">
        <f>SUM(U29:U30)</f>
        <v>300</v>
      </c>
      <c r="V31" s="171"/>
      <c r="W31" s="171"/>
      <c r="X31" s="171"/>
      <c r="Y31" s="171"/>
      <c r="Z31" s="171"/>
      <c r="AA31" s="171"/>
    </row>
    <row r="32" spans="1:27" ht="25.5">
      <c r="A32" s="331" t="s">
        <v>323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</row>
    <row r="33" spans="1:27" ht="12.75">
      <c r="A33" s="332" t="s">
        <v>234</v>
      </c>
      <c r="B33" s="337"/>
      <c r="C33" s="357">
        <f aca="true" t="shared" si="2" ref="C33:C38">SUM(E33,G33)</f>
        <v>9252</v>
      </c>
      <c r="D33" s="357"/>
      <c r="E33" s="357">
        <v>7285</v>
      </c>
      <c r="F33" s="357"/>
      <c r="G33" s="357">
        <v>1967</v>
      </c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</row>
    <row r="34" spans="1:27" ht="25.5">
      <c r="A34" s="332" t="s">
        <v>322</v>
      </c>
      <c r="B34" s="337"/>
      <c r="C34" s="357">
        <f t="shared" si="2"/>
        <v>2791</v>
      </c>
      <c r="D34" s="357"/>
      <c r="E34" s="357">
        <v>2198</v>
      </c>
      <c r="F34" s="357"/>
      <c r="G34" s="357">
        <v>593</v>
      </c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</row>
    <row r="35" spans="1:27" ht="12.75">
      <c r="A35" s="332" t="s">
        <v>108</v>
      </c>
      <c r="B35" s="337"/>
      <c r="C35" s="357">
        <f t="shared" si="2"/>
        <v>2822</v>
      </c>
      <c r="D35" s="357"/>
      <c r="E35" s="357">
        <v>2222</v>
      </c>
      <c r="F35" s="357"/>
      <c r="G35" s="357">
        <v>600</v>
      </c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</row>
    <row r="36" spans="1:27" ht="12.75">
      <c r="A36" s="340" t="s">
        <v>132</v>
      </c>
      <c r="B36" s="341"/>
      <c r="C36" s="357">
        <f t="shared" si="2"/>
        <v>412</v>
      </c>
      <c r="D36" s="358"/>
      <c r="E36" s="358">
        <v>324</v>
      </c>
      <c r="F36" s="358"/>
      <c r="G36" s="358">
        <v>88</v>
      </c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</row>
    <row r="37" spans="1:27" ht="13.5" thickBot="1">
      <c r="A37" s="335" t="s">
        <v>56</v>
      </c>
      <c r="B37" s="338"/>
      <c r="C37" s="358">
        <f t="shared" si="2"/>
        <v>2477</v>
      </c>
      <c r="D37" s="359"/>
      <c r="E37" s="359">
        <v>1951</v>
      </c>
      <c r="F37" s="359"/>
      <c r="G37" s="359">
        <v>526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</row>
    <row r="38" spans="1:27" ht="13.5" thickBot="1">
      <c r="A38" s="336" t="s">
        <v>150</v>
      </c>
      <c r="B38" s="339"/>
      <c r="C38" s="360">
        <f t="shared" si="2"/>
        <v>17754</v>
      </c>
      <c r="D38" s="361"/>
      <c r="E38" s="360">
        <f>SUM(E33:E37)</f>
        <v>13980</v>
      </c>
      <c r="F38" s="361"/>
      <c r="G38" s="360">
        <f>SUM(G33:G37)</f>
        <v>3774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</sheetData>
  <sheetProtection/>
  <mergeCells count="22">
    <mergeCell ref="B4:C7"/>
    <mergeCell ref="D6:E7"/>
    <mergeCell ref="F6:G7"/>
    <mergeCell ref="X7:Y7"/>
    <mergeCell ref="A1:L1"/>
    <mergeCell ref="A4:A7"/>
    <mergeCell ref="N7:O7"/>
    <mergeCell ref="A3:AA3"/>
    <mergeCell ref="A2:AA2"/>
    <mergeCell ref="D4:AA4"/>
    <mergeCell ref="V7:W7"/>
    <mergeCell ref="H6:I7"/>
    <mergeCell ref="J7:K7"/>
    <mergeCell ref="L7:M7"/>
    <mergeCell ref="R5:AA5"/>
    <mergeCell ref="V6:AA6"/>
    <mergeCell ref="Z7:AA7"/>
    <mergeCell ref="D5:Q5"/>
    <mergeCell ref="J6:O6"/>
    <mergeCell ref="P6:Q7"/>
    <mergeCell ref="R6:S7"/>
    <mergeCell ref="T6:U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11" width="13.7109375" style="0" customWidth="1"/>
    <col min="12" max="13" width="14.421875" style="0" customWidth="1"/>
    <col min="14" max="21" width="13.7109375" style="0" customWidth="1"/>
    <col min="22" max="23" width="10.7109375" style="0" customWidth="1"/>
    <col min="24" max="25" width="10.8515625" style="0" customWidth="1"/>
  </cols>
  <sheetData>
    <row r="1" ht="15">
      <c r="A1" s="266" t="s">
        <v>421</v>
      </c>
    </row>
    <row r="2" ht="12.75">
      <c r="A2" s="9"/>
    </row>
    <row r="3" spans="1:25" ht="39" customHeight="1">
      <c r="A3" s="587" t="s">
        <v>139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</row>
    <row r="4" spans="1:25" ht="36" customHeight="1" thickBot="1">
      <c r="A4" s="588" t="s">
        <v>6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</row>
    <row r="5" spans="1:25" ht="20.25" customHeight="1" thickBot="1">
      <c r="A5" s="581" t="s">
        <v>109</v>
      </c>
      <c r="B5" s="532" t="s">
        <v>34</v>
      </c>
      <c r="C5" s="533"/>
      <c r="D5" s="526" t="s">
        <v>111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27"/>
    </row>
    <row r="6" spans="1:25" ht="36" customHeight="1" thickBot="1">
      <c r="A6" s="582"/>
      <c r="B6" s="554"/>
      <c r="C6" s="555"/>
      <c r="D6" s="529" t="s">
        <v>14</v>
      </c>
      <c r="E6" s="530"/>
      <c r="F6" s="585"/>
      <c r="G6" s="585"/>
      <c r="H6" s="585"/>
      <c r="I6" s="585"/>
      <c r="J6" s="585"/>
      <c r="K6" s="585"/>
      <c r="L6" s="585"/>
      <c r="M6" s="585"/>
      <c r="N6" s="586"/>
      <c r="O6" s="263"/>
      <c r="P6" s="561" t="s">
        <v>15</v>
      </c>
      <c r="Q6" s="562"/>
      <c r="R6" s="562"/>
      <c r="S6" s="562"/>
      <c r="T6" s="562"/>
      <c r="U6" s="562"/>
      <c r="V6" s="562"/>
      <c r="W6" s="562"/>
      <c r="X6" s="562"/>
      <c r="Y6" s="563"/>
    </row>
    <row r="7" spans="1:25" ht="24.75" customHeight="1" thickBot="1">
      <c r="A7" s="582"/>
      <c r="B7" s="554"/>
      <c r="C7" s="555"/>
      <c r="D7" s="532" t="s">
        <v>2</v>
      </c>
      <c r="E7" s="533"/>
      <c r="F7" s="532" t="s">
        <v>57</v>
      </c>
      <c r="G7" s="533"/>
      <c r="H7" s="532" t="s">
        <v>63</v>
      </c>
      <c r="I7" s="533"/>
      <c r="J7" s="532" t="s">
        <v>33</v>
      </c>
      <c r="K7" s="549"/>
      <c r="L7" s="549"/>
      <c r="M7" s="549"/>
      <c r="N7" s="549"/>
      <c r="O7" s="533"/>
      <c r="P7" s="532" t="s">
        <v>21</v>
      </c>
      <c r="Q7" s="533"/>
      <c r="R7" s="532" t="s">
        <v>64</v>
      </c>
      <c r="S7" s="533"/>
      <c r="T7" s="526" t="s">
        <v>18</v>
      </c>
      <c r="U7" s="547"/>
      <c r="V7" s="547"/>
      <c r="W7" s="547"/>
      <c r="X7" s="547"/>
      <c r="Y7" s="527"/>
    </row>
    <row r="8" spans="1:25" ht="15.75" customHeight="1" thickBot="1">
      <c r="A8" s="582"/>
      <c r="B8" s="554"/>
      <c r="C8" s="555"/>
      <c r="D8" s="554"/>
      <c r="E8" s="555"/>
      <c r="F8" s="554"/>
      <c r="G8" s="555"/>
      <c r="H8" s="554"/>
      <c r="I8" s="555"/>
      <c r="J8" s="554"/>
      <c r="K8" s="584"/>
      <c r="L8" s="584"/>
      <c r="M8" s="584"/>
      <c r="N8" s="584"/>
      <c r="O8" s="555"/>
      <c r="P8" s="554"/>
      <c r="Q8" s="555"/>
      <c r="R8" s="554"/>
      <c r="S8" s="555"/>
      <c r="T8" s="532" t="s">
        <v>19</v>
      </c>
      <c r="U8" s="533"/>
      <c r="V8" s="532" t="s">
        <v>20</v>
      </c>
      <c r="W8" s="533"/>
      <c r="X8" s="532" t="s">
        <v>17</v>
      </c>
      <c r="Y8" s="533"/>
    </row>
    <row r="9" spans="1:25" ht="36" customHeight="1" thickBot="1">
      <c r="A9" s="582"/>
      <c r="B9" s="550" t="s">
        <v>290</v>
      </c>
      <c r="C9" s="550" t="s">
        <v>286</v>
      </c>
      <c r="D9" s="554"/>
      <c r="E9" s="555"/>
      <c r="F9" s="554"/>
      <c r="G9" s="555"/>
      <c r="H9" s="554"/>
      <c r="I9" s="555"/>
      <c r="J9" s="526" t="s">
        <v>22</v>
      </c>
      <c r="K9" s="527"/>
      <c r="L9" s="526" t="s">
        <v>23</v>
      </c>
      <c r="M9" s="527"/>
      <c r="N9" s="526" t="s">
        <v>24</v>
      </c>
      <c r="O9" s="527"/>
      <c r="P9" s="554"/>
      <c r="Q9" s="555"/>
      <c r="R9" s="554"/>
      <c r="S9" s="555"/>
      <c r="T9" s="554"/>
      <c r="U9" s="555"/>
      <c r="V9" s="554"/>
      <c r="W9" s="555"/>
      <c r="X9" s="554"/>
      <c r="Y9" s="555"/>
    </row>
    <row r="10" spans="1:25" ht="33.75" customHeight="1" thickBot="1">
      <c r="A10" s="583"/>
      <c r="B10" s="564"/>
      <c r="C10" s="564"/>
      <c r="D10" s="61" t="s">
        <v>156</v>
      </c>
      <c r="E10" s="61" t="s">
        <v>285</v>
      </c>
      <c r="F10" s="61" t="s">
        <v>156</v>
      </c>
      <c r="G10" s="61" t="s">
        <v>285</v>
      </c>
      <c r="H10" s="61" t="s">
        <v>156</v>
      </c>
      <c r="I10" s="61" t="s">
        <v>285</v>
      </c>
      <c r="J10" s="61" t="s">
        <v>156</v>
      </c>
      <c r="K10" s="61" t="s">
        <v>285</v>
      </c>
      <c r="L10" s="61" t="s">
        <v>156</v>
      </c>
      <c r="M10" s="61" t="s">
        <v>285</v>
      </c>
      <c r="N10" s="61" t="s">
        <v>156</v>
      </c>
      <c r="O10" s="61" t="s">
        <v>285</v>
      </c>
      <c r="P10" s="61" t="s">
        <v>156</v>
      </c>
      <c r="Q10" s="61" t="s">
        <v>285</v>
      </c>
      <c r="R10" s="61" t="s">
        <v>156</v>
      </c>
      <c r="S10" s="61" t="s">
        <v>285</v>
      </c>
      <c r="T10" s="61" t="s">
        <v>156</v>
      </c>
      <c r="U10" s="61" t="s">
        <v>285</v>
      </c>
      <c r="V10" s="61" t="s">
        <v>156</v>
      </c>
      <c r="W10" s="61" t="s">
        <v>285</v>
      </c>
      <c r="X10" s="61" t="s">
        <v>156</v>
      </c>
      <c r="Y10" s="61" t="s">
        <v>285</v>
      </c>
    </row>
    <row r="11" spans="1:25" ht="30" customHeight="1">
      <c r="A11" s="184" t="s">
        <v>252</v>
      </c>
      <c r="B11" s="130"/>
      <c r="C11" s="130"/>
      <c r="D11" s="130"/>
      <c r="E11" s="130"/>
      <c r="F11" s="130"/>
      <c r="G11" s="130"/>
      <c r="H11" s="130"/>
      <c r="I11" s="130"/>
      <c r="J11" s="44"/>
      <c r="K11" s="45"/>
      <c r="L11" s="45"/>
      <c r="M11" s="45"/>
      <c r="N11" s="45"/>
      <c r="O11" s="130"/>
      <c r="P11" s="132"/>
      <c r="Q11" s="132"/>
      <c r="R11" s="130"/>
      <c r="S11" s="130"/>
      <c r="T11" s="130"/>
      <c r="U11" s="130"/>
      <c r="V11" s="129"/>
      <c r="W11" s="129"/>
      <c r="X11" s="131"/>
      <c r="Y11" s="131"/>
    </row>
    <row r="12" spans="1:25" ht="30" customHeight="1" thickBot="1">
      <c r="A12" s="49" t="s">
        <v>206</v>
      </c>
      <c r="B12" s="50">
        <f aca="true" t="shared" si="0" ref="B12:C25">SUM(D12+F12+H12+J12+L12+P12+R12+T12+N12)</f>
        <v>16211</v>
      </c>
      <c r="C12" s="50">
        <f t="shared" si="0"/>
        <v>11560</v>
      </c>
      <c r="D12" s="50"/>
      <c r="E12" s="50"/>
      <c r="F12" s="50"/>
      <c r="G12" s="50"/>
      <c r="H12" s="50"/>
      <c r="I12" s="50"/>
      <c r="J12" s="140"/>
      <c r="K12" s="50"/>
      <c r="L12" s="50"/>
      <c r="M12" s="50"/>
      <c r="N12" s="50">
        <v>16211</v>
      </c>
      <c r="O12" s="50">
        <v>11560</v>
      </c>
      <c r="P12" s="50"/>
      <c r="Q12" s="50"/>
      <c r="R12" s="50"/>
      <c r="S12" s="50"/>
      <c r="T12" s="50"/>
      <c r="U12" s="50"/>
      <c r="V12" s="135"/>
      <c r="W12" s="135"/>
      <c r="X12" s="135"/>
      <c r="Y12" s="135"/>
    </row>
    <row r="13" spans="1:25" ht="45" customHeight="1" thickBot="1">
      <c r="A13" s="49" t="s">
        <v>279</v>
      </c>
      <c r="B13" s="50">
        <f t="shared" si="0"/>
        <v>31015</v>
      </c>
      <c r="C13" s="50">
        <f t="shared" si="0"/>
        <v>18568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>
        <v>31015</v>
      </c>
      <c r="O13" s="50">
        <v>18568</v>
      </c>
      <c r="P13" s="50"/>
      <c r="Q13" s="50"/>
      <c r="R13" s="50"/>
      <c r="S13" s="50"/>
      <c r="T13" s="50"/>
      <c r="U13" s="50"/>
      <c r="V13" s="58"/>
      <c r="W13" s="58"/>
      <c r="X13" s="58"/>
      <c r="Y13" s="58"/>
    </row>
    <row r="14" spans="1:25" ht="30" customHeight="1" thickBot="1">
      <c r="A14" s="49" t="s">
        <v>207</v>
      </c>
      <c r="B14" s="50">
        <f t="shared" si="0"/>
        <v>352706</v>
      </c>
      <c r="C14" s="50">
        <f t="shared" si="0"/>
        <v>306828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>
        <v>352706</v>
      </c>
      <c r="O14" s="50">
        <v>306828</v>
      </c>
      <c r="P14" s="50"/>
      <c r="Q14" s="50"/>
      <c r="R14" s="50"/>
      <c r="S14" s="50"/>
      <c r="T14" s="50"/>
      <c r="U14" s="50"/>
      <c r="V14" s="58"/>
      <c r="W14" s="58"/>
      <c r="X14" s="58"/>
      <c r="Y14" s="58"/>
    </row>
    <row r="15" spans="1:25" ht="30" customHeight="1" thickBot="1">
      <c r="A15" s="49" t="s">
        <v>208</v>
      </c>
      <c r="B15" s="50">
        <f t="shared" si="0"/>
        <v>6603</v>
      </c>
      <c r="C15" s="50">
        <f t="shared" si="0"/>
        <v>6742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>
        <v>6603</v>
      </c>
      <c r="O15" s="50">
        <v>6742</v>
      </c>
      <c r="P15" s="50"/>
      <c r="Q15" s="50"/>
      <c r="R15" s="50"/>
      <c r="S15" s="50"/>
      <c r="T15" s="50"/>
      <c r="U15" s="50"/>
      <c r="V15" s="58"/>
      <c r="W15" s="58"/>
      <c r="X15" s="58"/>
      <c r="Y15" s="58"/>
    </row>
    <row r="16" spans="1:25" ht="30" customHeight="1" thickBot="1">
      <c r="A16" s="49" t="s">
        <v>209</v>
      </c>
      <c r="B16" s="50">
        <f t="shared" si="0"/>
        <v>1803</v>
      </c>
      <c r="C16" s="50">
        <f t="shared" si="0"/>
        <v>1803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>
        <v>1803</v>
      </c>
      <c r="O16" s="50">
        <v>1803</v>
      </c>
      <c r="P16" s="50"/>
      <c r="Q16" s="50"/>
      <c r="R16" s="50"/>
      <c r="S16" s="50"/>
      <c r="T16" s="50"/>
      <c r="U16" s="50"/>
      <c r="V16" s="58"/>
      <c r="W16" s="58"/>
      <c r="X16" s="58"/>
      <c r="Y16" s="58"/>
    </row>
    <row r="17" spans="1:25" ht="30" customHeight="1" thickBot="1">
      <c r="A17" s="49" t="s">
        <v>210</v>
      </c>
      <c r="B17" s="50">
        <f t="shared" si="0"/>
        <v>40</v>
      </c>
      <c r="C17" s="50">
        <f t="shared" si="0"/>
        <v>40</v>
      </c>
      <c r="D17" s="50"/>
      <c r="E17" s="50"/>
      <c r="F17" s="50"/>
      <c r="G17" s="50"/>
      <c r="H17" s="50">
        <v>40</v>
      </c>
      <c r="I17" s="50">
        <v>40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8"/>
      <c r="W17" s="58"/>
      <c r="X17" s="58"/>
      <c r="Y17" s="58"/>
    </row>
    <row r="18" spans="1:25" ht="30" customHeight="1" thickBot="1">
      <c r="A18" s="49" t="s">
        <v>211</v>
      </c>
      <c r="B18" s="50">
        <f t="shared" si="0"/>
        <v>377</v>
      </c>
      <c r="C18" s="50">
        <f t="shared" si="0"/>
        <v>377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>
        <v>377</v>
      </c>
      <c r="O18" s="50">
        <v>377</v>
      </c>
      <c r="P18" s="50"/>
      <c r="Q18" s="50"/>
      <c r="R18" s="50"/>
      <c r="S18" s="50"/>
      <c r="T18" s="50"/>
      <c r="U18" s="50"/>
      <c r="V18" s="58"/>
      <c r="W18" s="58"/>
      <c r="X18" s="58"/>
      <c r="Y18" s="58"/>
    </row>
    <row r="19" spans="1:25" ht="30" customHeight="1" thickBot="1">
      <c r="A19" s="49" t="s">
        <v>212</v>
      </c>
      <c r="B19" s="50">
        <f t="shared" si="0"/>
        <v>84434</v>
      </c>
      <c r="C19" s="50">
        <f t="shared" si="0"/>
        <v>65375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84434</v>
      </c>
      <c r="O19" s="50">
        <v>65375</v>
      </c>
      <c r="P19" s="50"/>
      <c r="Q19" s="50"/>
      <c r="R19" s="50"/>
      <c r="S19" s="50"/>
      <c r="T19" s="50"/>
      <c r="U19" s="50"/>
      <c r="V19" s="58"/>
      <c r="W19" s="58"/>
      <c r="X19" s="58"/>
      <c r="Y19" s="58"/>
    </row>
    <row r="20" spans="1:25" ht="30" customHeight="1" thickBot="1">
      <c r="A20" s="49" t="s">
        <v>54</v>
      </c>
      <c r="B20" s="50">
        <f t="shared" si="0"/>
        <v>600</v>
      </c>
      <c r="C20" s="50">
        <f t="shared" si="0"/>
        <v>600</v>
      </c>
      <c r="D20" s="50"/>
      <c r="E20" s="50">
        <v>114</v>
      </c>
      <c r="F20" s="50"/>
      <c r="G20" s="50">
        <v>28</v>
      </c>
      <c r="H20" s="50">
        <v>600</v>
      </c>
      <c r="I20" s="50">
        <v>458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8"/>
      <c r="W20" s="58"/>
      <c r="X20" s="58"/>
      <c r="Y20" s="58"/>
    </row>
    <row r="21" spans="1:25" ht="18" customHeight="1" thickBot="1">
      <c r="A21" s="49" t="s">
        <v>13</v>
      </c>
      <c r="B21" s="50">
        <f>SUM(D21+F21+H21+J21+L21+P21+R21+T21+N21)</f>
        <v>311311</v>
      </c>
      <c r="C21" s="50">
        <f t="shared" si="0"/>
        <v>339673</v>
      </c>
      <c r="D21" s="50">
        <v>190469</v>
      </c>
      <c r="E21" s="50">
        <v>194587</v>
      </c>
      <c r="F21" s="50">
        <v>49737</v>
      </c>
      <c r="G21" s="50">
        <v>48379</v>
      </c>
      <c r="H21" s="50">
        <v>67370</v>
      </c>
      <c r="I21" s="50">
        <v>71863</v>
      </c>
      <c r="J21" s="50"/>
      <c r="K21" s="50">
        <v>20376</v>
      </c>
      <c r="L21" s="50">
        <v>755</v>
      </c>
      <c r="M21" s="50">
        <v>755</v>
      </c>
      <c r="N21" s="50"/>
      <c r="O21" s="50"/>
      <c r="P21" s="50">
        <v>2980</v>
      </c>
      <c r="Q21" s="50">
        <v>3713</v>
      </c>
      <c r="R21" s="50"/>
      <c r="S21" s="50"/>
      <c r="T21" s="50"/>
      <c r="U21" s="50"/>
      <c r="V21" s="58"/>
      <c r="W21" s="58"/>
      <c r="X21" s="58"/>
      <c r="Y21" s="58"/>
    </row>
    <row r="22" spans="1:25" ht="18" customHeight="1" thickBot="1">
      <c r="A22" s="49" t="s">
        <v>300</v>
      </c>
      <c r="B22" s="50"/>
      <c r="C22" s="50">
        <f t="shared" si="0"/>
        <v>150</v>
      </c>
      <c r="D22" s="50"/>
      <c r="E22" s="50"/>
      <c r="F22" s="50"/>
      <c r="G22" s="50"/>
      <c r="H22" s="50"/>
      <c r="I22" s="50">
        <v>150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8"/>
      <c r="W22" s="58"/>
      <c r="X22" s="58"/>
      <c r="Y22" s="58"/>
    </row>
    <row r="23" spans="1:25" ht="18" customHeight="1" thickBot="1">
      <c r="A23" s="49" t="s">
        <v>301</v>
      </c>
      <c r="B23" s="50"/>
      <c r="C23" s="50">
        <f t="shared" si="0"/>
        <v>34</v>
      </c>
      <c r="D23" s="50"/>
      <c r="E23" s="50"/>
      <c r="F23" s="50"/>
      <c r="G23" s="50"/>
      <c r="H23" s="50"/>
      <c r="I23" s="50"/>
      <c r="J23" s="50"/>
      <c r="K23" s="50">
        <v>34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8"/>
      <c r="W23" s="58"/>
      <c r="X23" s="58"/>
      <c r="Y23" s="58"/>
    </row>
    <row r="24" spans="1:25" ht="18" customHeight="1" thickBot="1">
      <c r="A24" s="49" t="s">
        <v>387</v>
      </c>
      <c r="B24" s="50"/>
      <c r="C24" s="50">
        <f t="shared" si="0"/>
        <v>22052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22052</v>
      </c>
      <c r="P24" s="50"/>
      <c r="Q24" s="50"/>
      <c r="R24" s="50"/>
      <c r="S24" s="50"/>
      <c r="T24" s="50"/>
      <c r="U24" s="50"/>
      <c r="V24" s="58"/>
      <c r="W24" s="58"/>
      <c r="X24" s="58"/>
      <c r="Y24" s="58"/>
    </row>
    <row r="25" spans="1:25" ht="18" customHeight="1" thickBot="1">
      <c r="A25" s="49" t="s">
        <v>302</v>
      </c>
      <c r="B25" s="50"/>
      <c r="C25" s="50">
        <f t="shared" si="0"/>
        <v>2670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>
        <v>2670</v>
      </c>
      <c r="P25" s="50"/>
      <c r="Q25" s="50"/>
      <c r="R25" s="50"/>
      <c r="S25" s="50"/>
      <c r="T25" s="50"/>
      <c r="U25" s="50"/>
      <c r="V25" s="58"/>
      <c r="W25" s="58"/>
      <c r="X25" s="58"/>
      <c r="Y25" s="58"/>
    </row>
    <row r="26" spans="1:25" ht="18" customHeight="1" thickBot="1">
      <c r="A26" s="49" t="s">
        <v>396</v>
      </c>
      <c r="B26" s="50"/>
      <c r="C26" s="50"/>
      <c r="D26" s="50"/>
      <c r="E26" s="50"/>
      <c r="F26" s="50"/>
      <c r="G26" s="50"/>
      <c r="H26" s="50"/>
      <c r="I26" s="50">
        <v>7500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8"/>
      <c r="W26" s="58"/>
      <c r="X26" s="58"/>
      <c r="Y26" s="58"/>
    </row>
    <row r="27" spans="1:25" ht="18" customHeight="1" thickBot="1">
      <c r="A27" s="188" t="s">
        <v>273</v>
      </c>
      <c r="B27" s="51">
        <f>SUM(D27+F27+H27+J27+L27+P27+R27+T27+N27)</f>
        <v>805100</v>
      </c>
      <c r="C27" s="51">
        <f>SUM(E27+G27+I27+K27+M27+Q27+S27+U27+O27)</f>
        <v>783972</v>
      </c>
      <c r="D27" s="51">
        <f>SUM(D12:D21)</f>
        <v>190469</v>
      </c>
      <c r="E27" s="51">
        <f>SUM(E12:E25)</f>
        <v>194701</v>
      </c>
      <c r="F27" s="51">
        <f aca="true" t="shared" si="1" ref="F27:P27">SUM(F12:F21)</f>
        <v>49737</v>
      </c>
      <c r="G27" s="51">
        <f>SUM(G12:G25)</f>
        <v>48407</v>
      </c>
      <c r="H27" s="51">
        <f t="shared" si="1"/>
        <v>68010</v>
      </c>
      <c r="I27" s="51">
        <f>SUM(I12:I26)</f>
        <v>80011</v>
      </c>
      <c r="J27" s="51"/>
      <c r="K27" s="51">
        <f>SUM(K12:K25)</f>
        <v>20410</v>
      </c>
      <c r="L27" s="51">
        <f t="shared" si="1"/>
        <v>755</v>
      </c>
      <c r="M27" s="51">
        <f>SUM(M12:M25)</f>
        <v>755</v>
      </c>
      <c r="N27" s="51">
        <f t="shared" si="1"/>
        <v>493149</v>
      </c>
      <c r="O27" s="51">
        <f>SUM(O12:O25)</f>
        <v>435975</v>
      </c>
      <c r="P27" s="51">
        <f t="shared" si="1"/>
        <v>2980</v>
      </c>
      <c r="Q27" s="51">
        <f>SUM(Q12:Q25)</f>
        <v>3713</v>
      </c>
      <c r="R27" s="51"/>
      <c r="S27" s="51"/>
      <c r="T27" s="51"/>
      <c r="U27" s="51"/>
      <c r="V27" s="51"/>
      <c r="W27" s="51"/>
      <c r="X27" s="189"/>
      <c r="Y27" s="189"/>
    </row>
    <row r="28" spans="1:25" ht="18" customHeight="1" thickBot="1">
      <c r="A28" s="186" t="s">
        <v>253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36"/>
      <c r="W28" s="136"/>
      <c r="X28" s="136"/>
      <c r="Y28" s="58"/>
    </row>
    <row r="29" spans="1:25" ht="18" customHeight="1" thickBot="1">
      <c r="A29" s="49" t="s">
        <v>10</v>
      </c>
      <c r="B29" s="50">
        <f>SUM(D29+F29+H29+J29+L29+P29+R29+T29+N29)</f>
        <v>430</v>
      </c>
      <c r="C29" s="50">
        <f>SUM(E29+G29+I29+K29+M29+Q29+S29+U29+O29)</f>
        <v>430</v>
      </c>
      <c r="D29" s="50">
        <v>25</v>
      </c>
      <c r="E29" s="50">
        <v>27</v>
      </c>
      <c r="F29" s="50">
        <v>10</v>
      </c>
      <c r="G29" s="50">
        <v>8</v>
      </c>
      <c r="H29" s="50">
        <v>395</v>
      </c>
      <c r="I29" s="50">
        <v>395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35"/>
      <c r="W29" s="135"/>
      <c r="X29" s="135"/>
      <c r="Y29" s="58"/>
    </row>
    <row r="30" spans="1:25" ht="18" customHeight="1" thickBot="1">
      <c r="A30" s="49" t="s">
        <v>73</v>
      </c>
      <c r="B30" s="50">
        <f>SUM(D30+F30+H30+J30+L30+P30+R30+T30+N30)</f>
        <v>26491</v>
      </c>
      <c r="C30" s="50">
        <f>SUM(E30+G30+I30+K30+M30+Q30+S30+U30+O30)</f>
        <v>26494</v>
      </c>
      <c r="D30" s="50">
        <v>20879</v>
      </c>
      <c r="E30" s="50">
        <v>20882</v>
      </c>
      <c r="F30" s="50">
        <v>5162</v>
      </c>
      <c r="G30" s="50">
        <v>5162</v>
      </c>
      <c r="H30" s="50">
        <v>450</v>
      </c>
      <c r="I30" s="50">
        <v>450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8"/>
      <c r="W30" s="58"/>
      <c r="X30" s="58"/>
      <c r="Y30" s="58"/>
    </row>
    <row r="31" spans="1:25" ht="18" customHeight="1" thickBot="1">
      <c r="A31" s="49" t="s">
        <v>303</v>
      </c>
      <c r="B31" s="50"/>
      <c r="C31" s="50"/>
      <c r="D31" s="50"/>
      <c r="E31" s="50"/>
      <c r="F31" s="50"/>
      <c r="G31" s="50"/>
      <c r="H31" s="50"/>
      <c r="I31" s="50">
        <v>1741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327"/>
      <c r="W31" s="327"/>
      <c r="X31" s="327"/>
      <c r="Y31" s="58"/>
    </row>
    <row r="32" spans="1:25" ht="18" customHeight="1" thickBot="1">
      <c r="A32" s="185" t="s">
        <v>274</v>
      </c>
      <c r="B32" s="52">
        <f>SUM(D32+F32+H32+J32+L32+P32+R32+T32+N32)</f>
        <v>26921</v>
      </c>
      <c r="C32" s="52">
        <f>SUM(E32+G32+I32+K32+M32+Q32+S32+U32+O32)</f>
        <v>28665</v>
      </c>
      <c r="D32" s="52">
        <f>D29+D30</f>
        <v>20904</v>
      </c>
      <c r="E32" s="52">
        <f>E29+E30</f>
        <v>20909</v>
      </c>
      <c r="F32" s="52">
        <f>F29+F30</f>
        <v>5172</v>
      </c>
      <c r="G32" s="52">
        <f>G29+G30</f>
        <v>5170</v>
      </c>
      <c r="H32" s="52">
        <f>H29+H30</f>
        <v>845</v>
      </c>
      <c r="I32" s="52">
        <f>I29+I30+I31</f>
        <v>2586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1"/>
    </row>
    <row r="33" spans="1:25" ht="13.5" thickBot="1">
      <c r="A33" s="48" t="s">
        <v>65</v>
      </c>
      <c r="B33" s="52">
        <f>SUM(D33+F33+H33+J33+L33+P33+R33+T33+N33)</f>
        <v>832021</v>
      </c>
      <c r="C33" s="52">
        <f>SUM(E33+G33+I33+K33+M33+Q33+S33+U33+O33)</f>
        <v>812637</v>
      </c>
      <c r="D33" s="51">
        <f aca="true" t="shared" si="2" ref="D33:K33">D27+D32</f>
        <v>211373</v>
      </c>
      <c r="E33" s="51">
        <f t="shared" si="2"/>
        <v>215610</v>
      </c>
      <c r="F33" s="51">
        <f t="shared" si="2"/>
        <v>54909</v>
      </c>
      <c r="G33" s="51">
        <f t="shared" si="2"/>
        <v>53577</v>
      </c>
      <c r="H33" s="51">
        <f t="shared" si="2"/>
        <v>68855</v>
      </c>
      <c r="I33" s="51">
        <f t="shared" si="2"/>
        <v>82597</v>
      </c>
      <c r="J33" s="51"/>
      <c r="K33" s="51">
        <f t="shared" si="2"/>
        <v>20410</v>
      </c>
      <c r="L33" s="51">
        <f aca="true" t="shared" si="3" ref="L33:Q33">L27+L32</f>
        <v>755</v>
      </c>
      <c r="M33" s="51">
        <f t="shared" si="3"/>
        <v>755</v>
      </c>
      <c r="N33" s="51">
        <f t="shared" si="3"/>
        <v>493149</v>
      </c>
      <c r="O33" s="51">
        <f t="shared" si="3"/>
        <v>435975</v>
      </c>
      <c r="P33" s="51">
        <f t="shared" si="3"/>
        <v>2980</v>
      </c>
      <c r="Q33" s="51">
        <f t="shared" si="3"/>
        <v>3713</v>
      </c>
      <c r="R33" s="51"/>
      <c r="S33" s="51"/>
      <c r="T33" s="51"/>
      <c r="U33" s="51"/>
      <c r="V33" s="51"/>
      <c r="W33" s="51"/>
      <c r="X33" s="51"/>
      <c r="Y33" s="51"/>
    </row>
    <row r="36" ht="12.75">
      <c r="A36" s="59"/>
    </row>
  </sheetData>
  <sheetProtection/>
  <mergeCells count="22">
    <mergeCell ref="A3:Y3"/>
    <mergeCell ref="D5:Y5"/>
    <mergeCell ref="P6:Y6"/>
    <mergeCell ref="T7:Y7"/>
    <mergeCell ref="B5:C8"/>
    <mergeCell ref="X8:Y9"/>
    <mergeCell ref="A4:Y4"/>
    <mergeCell ref="T8:U9"/>
    <mergeCell ref="V8:W9"/>
    <mergeCell ref="N9:O9"/>
    <mergeCell ref="R7:S9"/>
    <mergeCell ref="D6:N6"/>
    <mergeCell ref="J9:K9"/>
    <mergeCell ref="L9:M9"/>
    <mergeCell ref="C9:C10"/>
    <mergeCell ref="D7:E9"/>
    <mergeCell ref="A5:A10"/>
    <mergeCell ref="P7:Q9"/>
    <mergeCell ref="F7:G9"/>
    <mergeCell ref="H7:I9"/>
    <mergeCell ref="J7:O8"/>
    <mergeCell ref="B9:B10"/>
  </mergeCells>
  <printOptions horizontalCentered="1"/>
  <pageMargins left="0.07874015748031496" right="0.07874015748031496" top="0.1968503937007874" bottom="0.1968503937007874" header="0.275590551181102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121"/>
  <sheetViews>
    <sheetView zoomScalePageLayoutView="0" workbookViewId="0" topLeftCell="A2">
      <selection activeCell="E18" sqref="E18"/>
    </sheetView>
  </sheetViews>
  <sheetFormatPr defaultColWidth="9.140625" defaultRowHeight="12.75"/>
  <cols>
    <col min="1" max="1" width="80.57421875" style="20" customWidth="1"/>
    <col min="2" max="2" width="18.00390625" style="20" customWidth="1"/>
    <col min="3" max="3" width="16.00390625" style="0" customWidth="1"/>
    <col min="4" max="4" width="16.57421875" style="0" customWidth="1"/>
    <col min="5" max="5" width="12.57421875" style="0" customWidth="1"/>
    <col min="6" max="6" width="13.28125" style="0" customWidth="1"/>
    <col min="7" max="7" width="13.00390625" style="0" customWidth="1"/>
    <col min="8" max="8" width="12.57421875" style="0" customWidth="1"/>
    <col min="9" max="9" width="14.57421875" style="0" customWidth="1"/>
    <col min="10" max="10" width="16.28125" style="0" customWidth="1"/>
    <col min="11" max="12" width="15.8515625" style="0" customWidth="1"/>
    <col min="13" max="16" width="14.28125" style="0" customWidth="1"/>
    <col min="17" max="17" width="14.7109375" style="0" customWidth="1"/>
    <col min="18" max="18" width="14.57421875" style="0" customWidth="1"/>
    <col min="19" max="20" width="13.8515625" style="0" customWidth="1"/>
    <col min="21" max="21" width="16.421875" style="0" customWidth="1"/>
    <col min="22" max="22" width="16.140625" style="0" customWidth="1"/>
    <col min="23" max="24" width="14.8515625" style="0" customWidth="1"/>
    <col min="25" max="25" width="11.7109375" style="0" customWidth="1"/>
    <col min="26" max="26" width="13.8515625" style="0" customWidth="1"/>
    <col min="27" max="27" width="12.7109375" style="0" customWidth="1"/>
    <col min="28" max="28" width="12.140625" style="0" customWidth="1"/>
    <col min="29" max="29" width="15.421875" style="0" customWidth="1"/>
    <col min="30" max="30" width="15.7109375" style="0" customWidth="1"/>
    <col min="31" max="31" width="15.28125" style="0" customWidth="1"/>
    <col min="32" max="32" width="15.57421875" style="0" customWidth="1"/>
    <col min="33" max="33" width="16.28125" style="0" customWidth="1"/>
    <col min="34" max="34" width="15.00390625" style="0" customWidth="1"/>
    <col min="35" max="35" width="16.421875" style="0" customWidth="1"/>
    <col min="36" max="36" width="16.00390625" style="0" customWidth="1"/>
    <col min="37" max="37" width="15.7109375" style="0" customWidth="1"/>
    <col min="38" max="38" width="14.140625" style="0" customWidth="1"/>
  </cols>
  <sheetData>
    <row r="1" spans="1:38" ht="19.5" customHeight="1">
      <c r="A1" s="267" t="s">
        <v>412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</row>
    <row r="2" spans="1:38" ht="15.75">
      <c r="A2" s="267"/>
      <c r="B2" s="26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</row>
    <row r="3" spans="1:38" ht="54.75" customHeight="1">
      <c r="A3" s="615" t="s">
        <v>131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</row>
    <row r="4" spans="1:38" ht="44.25" customHeight="1" thickBot="1">
      <c r="A4" s="501" t="s">
        <v>75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</row>
    <row r="5" spans="1:38" ht="21" customHeight="1" thickBot="1">
      <c r="A5" s="593" t="s">
        <v>1</v>
      </c>
      <c r="B5" s="595"/>
      <c r="C5" s="593" t="s">
        <v>34</v>
      </c>
      <c r="D5" s="595"/>
      <c r="E5" s="591" t="s">
        <v>111</v>
      </c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2"/>
    </row>
    <row r="6" spans="1:38" ht="18" customHeight="1" thickBot="1">
      <c r="A6" s="596"/>
      <c r="B6" s="598"/>
      <c r="C6" s="596"/>
      <c r="D6" s="598"/>
      <c r="E6" s="591" t="s">
        <v>14</v>
      </c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2"/>
      <c r="Q6" s="618" t="s">
        <v>15</v>
      </c>
      <c r="R6" s="619"/>
      <c r="S6" s="619"/>
      <c r="T6" s="619"/>
      <c r="U6" s="619"/>
      <c r="V6" s="619"/>
      <c r="W6" s="619"/>
      <c r="X6" s="619"/>
      <c r="Y6" s="619"/>
      <c r="Z6" s="620"/>
      <c r="AA6" s="603" t="s">
        <v>25</v>
      </c>
      <c r="AB6" s="617"/>
      <c r="AC6" s="617"/>
      <c r="AD6" s="604"/>
      <c r="AE6" s="609" t="s">
        <v>31</v>
      </c>
      <c r="AF6" s="621"/>
      <c r="AG6" s="621"/>
      <c r="AH6" s="610"/>
      <c r="AI6" s="593" t="s">
        <v>32</v>
      </c>
      <c r="AJ6" s="594"/>
      <c r="AK6" s="594"/>
      <c r="AL6" s="595"/>
    </row>
    <row r="7" spans="1:38" ht="30" customHeight="1" thickBot="1">
      <c r="A7" s="596"/>
      <c r="B7" s="598"/>
      <c r="C7" s="596"/>
      <c r="D7" s="598"/>
      <c r="E7" s="593" t="s">
        <v>2</v>
      </c>
      <c r="F7" s="595"/>
      <c r="G7" s="593" t="s">
        <v>57</v>
      </c>
      <c r="H7" s="595"/>
      <c r="I7" s="593" t="s">
        <v>63</v>
      </c>
      <c r="J7" s="595"/>
      <c r="K7" s="593" t="s">
        <v>35</v>
      </c>
      <c r="L7" s="594"/>
      <c r="M7" s="594"/>
      <c r="N7" s="594"/>
      <c r="O7" s="594"/>
      <c r="P7" s="595"/>
      <c r="Q7" s="593" t="s">
        <v>21</v>
      </c>
      <c r="R7" s="595"/>
      <c r="S7" s="593" t="s">
        <v>64</v>
      </c>
      <c r="T7" s="595"/>
      <c r="U7" s="591" t="s">
        <v>18</v>
      </c>
      <c r="V7" s="599"/>
      <c r="W7" s="599"/>
      <c r="X7" s="599"/>
      <c r="Y7" s="599"/>
      <c r="Z7" s="592"/>
      <c r="AA7" s="609" t="s">
        <v>26</v>
      </c>
      <c r="AB7" s="610"/>
      <c r="AC7" s="593" t="s">
        <v>27</v>
      </c>
      <c r="AD7" s="595"/>
      <c r="AE7" s="609" t="s">
        <v>71</v>
      </c>
      <c r="AF7" s="610"/>
      <c r="AG7" s="609" t="s">
        <v>52</v>
      </c>
      <c r="AH7" s="610"/>
      <c r="AI7" s="596"/>
      <c r="AJ7" s="597"/>
      <c r="AK7" s="597"/>
      <c r="AL7" s="598"/>
    </row>
    <row r="8" spans="1:38" ht="5.25" customHeight="1" thickBot="1">
      <c r="A8" s="596"/>
      <c r="B8" s="598"/>
      <c r="C8" s="596"/>
      <c r="D8" s="598"/>
      <c r="E8" s="596"/>
      <c r="F8" s="598"/>
      <c r="G8" s="596"/>
      <c r="H8" s="598"/>
      <c r="I8" s="596"/>
      <c r="J8" s="598"/>
      <c r="K8" s="596"/>
      <c r="L8" s="597"/>
      <c r="M8" s="597"/>
      <c r="N8" s="597"/>
      <c r="O8" s="597"/>
      <c r="P8" s="598"/>
      <c r="Q8" s="596"/>
      <c r="R8" s="598"/>
      <c r="S8" s="596"/>
      <c r="T8" s="598"/>
      <c r="U8" s="596" t="s">
        <v>19</v>
      </c>
      <c r="V8" s="598"/>
      <c r="W8" s="596" t="s">
        <v>20</v>
      </c>
      <c r="X8" s="598"/>
      <c r="Y8" s="596" t="s">
        <v>17</v>
      </c>
      <c r="Z8" s="598"/>
      <c r="AA8" s="611"/>
      <c r="AB8" s="612"/>
      <c r="AC8" s="596"/>
      <c r="AD8" s="598"/>
      <c r="AE8" s="611"/>
      <c r="AF8" s="612"/>
      <c r="AG8" s="611"/>
      <c r="AH8" s="612"/>
      <c r="AI8" s="600"/>
      <c r="AJ8" s="616"/>
      <c r="AK8" s="616"/>
      <c r="AL8" s="601"/>
    </row>
    <row r="9" spans="1:38" ht="51.75" customHeight="1" thickBot="1">
      <c r="A9" s="600"/>
      <c r="B9" s="601"/>
      <c r="C9" s="600"/>
      <c r="D9" s="601"/>
      <c r="E9" s="600"/>
      <c r="F9" s="601"/>
      <c r="G9" s="600"/>
      <c r="H9" s="601"/>
      <c r="I9" s="600"/>
      <c r="J9" s="601"/>
      <c r="K9" s="591" t="s">
        <v>36</v>
      </c>
      <c r="L9" s="592"/>
      <c r="M9" s="591" t="s">
        <v>23</v>
      </c>
      <c r="N9" s="592"/>
      <c r="O9" s="591" t="s">
        <v>24</v>
      </c>
      <c r="P9" s="592"/>
      <c r="Q9" s="600"/>
      <c r="R9" s="601"/>
      <c r="S9" s="600"/>
      <c r="T9" s="601"/>
      <c r="U9" s="600"/>
      <c r="V9" s="601"/>
      <c r="W9" s="600"/>
      <c r="X9" s="601"/>
      <c r="Y9" s="600"/>
      <c r="Z9" s="601"/>
      <c r="AA9" s="613"/>
      <c r="AB9" s="614"/>
      <c r="AC9" s="600"/>
      <c r="AD9" s="601"/>
      <c r="AE9" s="613"/>
      <c r="AF9" s="614"/>
      <c r="AG9" s="613"/>
      <c r="AH9" s="614"/>
      <c r="AI9" s="603" t="s">
        <v>71</v>
      </c>
      <c r="AJ9" s="604"/>
      <c r="AK9" s="603" t="s">
        <v>52</v>
      </c>
      <c r="AL9" s="604"/>
    </row>
    <row r="10" spans="1:38" ht="32.25" customHeight="1" thickBot="1">
      <c r="A10" s="269"/>
      <c r="B10" s="271"/>
      <c r="C10" s="270" t="s">
        <v>290</v>
      </c>
      <c r="D10" s="270" t="s">
        <v>286</v>
      </c>
      <c r="E10" s="270" t="s">
        <v>290</v>
      </c>
      <c r="F10" s="270" t="s">
        <v>286</v>
      </c>
      <c r="G10" s="270" t="s">
        <v>290</v>
      </c>
      <c r="H10" s="270" t="s">
        <v>286</v>
      </c>
      <c r="I10" s="270" t="s">
        <v>290</v>
      </c>
      <c r="J10" s="270" t="s">
        <v>286</v>
      </c>
      <c r="K10" s="270" t="s">
        <v>290</v>
      </c>
      <c r="L10" s="270" t="s">
        <v>286</v>
      </c>
      <c r="M10" s="270" t="s">
        <v>290</v>
      </c>
      <c r="N10" s="270" t="s">
        <v>286</v>
      </c>
      <c r="O10" s="270" t="s">
        <v>290</v>
      </c>
      <c r="P10" s="270" t="s">
        <v>286</v>
      </c>
      <c r="Q10" s="270" t="s">
        <v>290</v>
      </c>
      <c r="R10" s="270" t="s">
        <v>286</v>
      </c>
      <c r="S10" s="270" t="s">
        <v>290</v>
      </c>
      <c r="T10" s="270" t="s">
        <v>286</v>
      </c>
      <c r="U10" s="270" t="s">
        <v>290</v>
      </c>
      <c r="V10" s="270" t="s">
        <v>286</v>
      </c>
      <c r="W10" s="270" t="s">
        <v>290</v>
      </c>
      <c r="X10" s="270" t="s">
        <v>286</v>
      </c>
      <c r="Y10" s="270" t="s">
        <v>290</v>
      </c>
      <c r="Z10" s="270" t="s">
        <v>286</v>
      </c>
      <c r="AA10" s="270" t="s">
        <v>290</v>
      </c>
      <c r="AB10" s="270" t="s">
        <v>286</v>
      </c>
      <c r="AC10" s="270" t="s">
        <v>290</v>
      </c>
      <c r="AD10" s="270" t="s">
        <v>286</v>
      </c>
      <c r="AE10" s="270" t="s">
        <v>290</v>
      </c>
      <c r="AF10" s="270" t="s">
        <v>286</v>
      </c>
      <c r="AG10" s="270" t="s">
        <v>290</v>
      </c>
      <c r="AH10" s="270" t="s">
        <v>286</v>
      </c>
      <c r="AI10" s="270" t="s">
        <v>290</v>
      </c>
      <c r="AJ10" s="270" t="s">
        <v>286</v>
      </c>
      <c r="AK10" s="270" t="s">
        <v>290</v>
      </c>
      <c r="AL10" s="270" t="s">
        <v>286</v>
      </c>
    </row>
    <row r="11" spans="1:38" ht="30.75" customHeight="1">
      <c r="A11" s="272" t="s">
        <v>252</v>
      </c>
      <c r="B11" s="273"/>
      <c r="C11" s="274"/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4"/>
      <c r="O11" s="274"/>
      <c r="P11" s="274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6"/>
      <c r="AB11" s="276"/>
      <c r="AC11" s="275"/>
      <c r="AD11" s="275"/>
      <c r="AE11" s="276"/>
      <c r="AF11" s="276"/>
      <c r="AG11" s="276"/>
      <c r="AH11" s="276"/>
      <c r="AI11" s="276"/>
      <c r="AJ11" s="276"/>
      <c r="AK11" s="276"/>
      <c r="AL11" s="277"/>
    </row>
    <row r="12" spans="1:38" ht="27.75" customHeight="1" thickBot="1">
      <c r="A12" s="278" t="s">
        <v>112</v>
      </c>
      <c r="B12" s="279"/>
      <c r="C12" s="238">
        <f>SUM(E12,G12,I12,K12,M12,O12,Q12,S12,U12,W12,Y12,AA12,AC12,AE12,AG12,AI12,AK12)</f>
        <v>11662</v>
      </c>
      <c r="D12" s="238">
        <f>SUM(F12,H12,J12,L12,N12,P12,R12,T12,V12,X12,Z12,AB12,AD12,AF12,AH12,AJ12,AL12)</f>
        <v>3077</v>
      </c>
      <c r="E12" s="237"/>
      <c r="F12" s="237"/>
      <c r="G12" s="237"/>
      <c r="H12" s="237"/>
      <c r="I12" s="237">
        <v>11662</v>
      </c>
      <c r="J12" s="237">
        <v>3077</v>
      </c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3"/>
    </row>
    <row r="13" spans="1:38" ht="33" customHeight="1" thickBot="1">
      <c r="A13" s="280" t="s">
        <v>107</v>
      </c>
      <c r="B13" s="281"/>
      <c r="C13" s="239">
        <f aca="true" t="shared" si="0" ref="C13:C26">SUM(E13,G13,I13,K13,M13,O13,Q13,S13,U13,W13,Y13,AA13,AC13,AE13,AG13,AI13,AK13)</f>
        <v>56000</v>
      </c>
      <c r="D13" s="239">
        <f aca="true" t="shared" si="1" ref="D13:D47">SUM(F13,H13,J13,L13,N13,P13,R13,T13,V13,X13,Z13,AB13,AD13,AF13,AH13,AJ13,AL13)</f>
        <v>62000</v>
      </c>
      <c r="E13" s="295"/>
      <c r="F13" s="295"/>
      <c r="G13" s="295"/>
      <c r="H13" s="295"/>
      <c r="I13" s="295">
        <v>56000</v>
      </c>
      <c r="J13" s="295">
        <v>62000</v>
      </c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7"/>
    </row>
    <row r="14" spans="1:38" ht="33" customHeight="1" thickBot="1">
      <c r="A14" s="280" t="s">
        <v>214</v>
      </c>
      <c r="B14" s="281"/>
      <c r="C14" s="239">
        <f t="shared" si="0"/>
        <v>8154</v>
      </c>
      <c r="D14" s="239">
        <f t="shared" si="1"/>
        <v>9886</v>
      </c>
      <c r="E14" s="295"/>
      <c r="F14" s="295"/>
      <c r="G14" s="295"/>
      <c r="H14" s="295"/>
      <c r="I14" s="295">
        <v>8154</v>
      </c>
      <c r="J14" s="295">
        <v>9372</v>
      </c>
      <c r="K14" s="295"/>
      <c r="L14" s="295"/>
      <c r="M14" s="295"/>
      <c r="N14" s="295"/>
      <c r="O14" s="295"/>
      <c r="P14" s="295"/>
      <c r="Q14" s="295"/>
      <c r="R14" s="295">
        <v>514</v>
      </c>
      <c r="S14" s="295"/>
      <c r="T14" s="295"/>
      <c r="U14" s="295"/>
      <c r="V14" s="295"/>
      <c r="W14" s="295"/>
      <c r="X14" s="295"/>
      <c r="Y14" s="295"/>
      <c r="Z14" s="295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7"/>
    </row>
    <row r="15" spans="1:38" ht="33" customHeight="1" thickBot="1">
      <c r="A15" s="278" t="s">
        <v>117</v>
      </c>
      <c r="B15" s="281"/>
      <c r="C15" s="239">
        <f t="shared" si="0"/>
        <v>500</v>
      </c>
      <c r="D15" s="239">
        <f t="shared" si="1"/>
        <v>500</v>
      </c>
      <c r="E15" s="237"/>
      <c r="F15" s="237"/>
      <c r="G15" s="237"/>
      <c r="H15" s="237"/>
      <c r="I15" s="295">
        <v>500</v>
      </c>
      <c r="J15" s="295">
        <v>500</v>
      </c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7"/>
    </row>
    <row r="16" spans="1:38" ht="45" customHeight="1" thickBot="1">
      <c r="A16" s="280" t="s">
        <v>326</v>
      </c>
      <c r="B16" s="281"/>
      <c r="C16" s="239">
        <f t="shared" si="0"/>
        <v>6316</v>
      </c>
      <c r="D16" s="239">
        <f t="shared" si="1"/>
        <v>77823</v>
      </c>
      <c r="E16" s="239"/>
      <c r="F16" s="239"/>
      <c r="G16" s="239"/>
      <c r="H16" s="239"/>
      <c r="I16" s="239"/>
      <c r="J16" s="239">
        <v>390</v>
      </c>
      <c r="K16" s="239"/>
      <c r="L16" s="239"/>
      <c r="M16" s="239"/>
      <c r="N16" s="239"/>
      <c r="O16" s="239"/>
      <c r="P16" s="239"/>
      <c r="Q16" s="239"/>
      <c r="R16" s="239"/>
      <c r="S16" s="239">
        <v>6316</v>
      </c>
      <c r="T16" s="239">
        <v>77433</v>
      </c>
      <c r="U16" s="239"/>
      <c r="V16" s="239"/>
      <c r="W16" s="239"/>
      <c r="X16" s="239"/>
      <c r="Y16" s="239"/>
      <c r="Z16" s="239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7"/>
    </row>
    <row r="17" spans="1:38" ht="45" customHeight="1" thickBot="1">
      <c r="A17" s="280" t="s">
        <v>295</v>
      </c>
      <c r="B17" s="281"/>
      <c r="C17" s="239">
        <f t="shared" si="0"/>
        <v>35000</v>
      </c>
      <c r="D17" s="239">
        <f t="shared" si="1"/>
        <v>311987</v>
      </c>
      <c r="E17" s="239"/>
      <c r="F17" s="239"/>
      <c r="G17" s="239"/>
      <c r="H17" s="239"/>
      <c r="I17" s="239"/>
      <c r="J17" s="239"/>
      <c r="K17" s="239">
        <v>35000</v>
      </c>
      <c r="L17" s="239">
        <v>311987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7"/>
    </row>
    <row r="18" spans="1:38" ht="33" customHeight="1" thickBot="1">
      <c r="A18" s="280" t="s">
        <v>245</v>
      </c>
      <c r="B18" s="281"/>
      <c r="C18" s="239">
        <f t="shared" si="0"/>
        <v>197160</v>
      </c>
      <c r="D18" s="239">
        <f t="shared" si="1"/>
        <v>124008</v>
      </c>
      <c r="E18" s="239"/>
      <c r="F18" s="239"/>
      <c r="G18" s="239"/>
      <c r="H18" s="239"/>
      <c r="I18" s="239"/>
      <c r="J18" s="239">
        <v>124008</v>
      </c>
      <c r="K18" s="239">
        <v>197160</v>
      </c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7"/>
    </row>
    <row r="19" spans="1:38" ht="60.75" customHeight="1" thickBot="1">
      <c r="A19" s="282" t="s">
        <v>235</v>
      </c>
      <c r="B19" s="281"/>
      <c r="C19" s="239">
        <f t="shared" si="0"/>
        <v>12279</v>
      </c>
      <c r="D19" s="239">
        <f t="shared" si="1"/>
        <v>12279</v>
      </c>
      <c r="E19" s="239"/>
      <c r="F19" s="239"/>
      <c r="G19" s="239"/>
      <c r="H19" s="239"/>
      <c r="I19" s="239"/>
      <c r="J19" s="239"/>
      <c r="K19" s="239">
        <v>12279</v>
      </c>
      <c r="L19" s="239">
        <v>12279</v>
      </c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7"/>
    </row>
    <row r="20" spans="1:38" ht="45" customHeight="1" thickBot="1">
      <c r="A20" s="283" t="s">
        <v>130</v>
      </c>
      <c r="B20" s="281"/>
      <c r="C20" s="239">
        <f t="shared" si="0"/>
        <v>111219</v>
      </c>
      <c r="D20" s="239">
        <f t="shared" si="1"/>
        <v>111219</v>
      </c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>
        <v>111219</v>
      </c>
      <c r="V20" s="298">
        <v>111219</v>
      </c>
      <c r="W20" s="298"/>
      <c r="X20" s="298"/>
      <c r="Y20" s="298"/>
      <c r="Z20" s="298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7"/>
    </row>
    <row r="21" spans="1:38" ht="56.25" customHeight="1" thickBot="1">
      <c r="A21" s="280" t="s">
        <v>248</v>
      </c>
      <c r="B21" s="281"/>
      <c r="C21" s="239">
        <f t="shared" si="0"/>
        <v>481</v>
      </c>
      <c r="D21" s="239">
        <f t="shared" si="1"/>
        <v>481</v>
      </c>
      <c r="E21" s="295"/>
      <c r="F21" s="295"/>
      <c r="G21" s="295"/>
      <c r="H21" s="295"/>
      <c r="I21" s="295">
        <v>57</v>
      </c>
      <c r="J21" s="295">
        <v>57</v>
      </c>
      <c r="K21" s="295"/>
      <c r="L21" s="295"/>
      <c r="M21" s="295"/>
      <c r="N21" s="295"/>
      <c r="O21" s="295"/>
      <c r="P21" s="295"/>
      <c r="Q21" s="295">
        <v>424</v>
      </c>
      <c r="R21" s="295">
        <v>424</v>
      </c>
      <c r="S21" s="295"/>
      <c r="T21" s="295"/>
      <c r="U21" s="295"/>
      <c r="V21" s="295"/>
      <c r="W21" s="295"/>
      <c r="X21" s="295"/>
      <c r="Y21" s="295"/>
      <c r="Z21" s="295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7"/>
    </row>
    <row r="22" spans="1:38" ht="33" customHeight="1" thickBot="1">
      <c r="A22" s="280" t="s">
        <v>140</v>
      </c>
      <c r="B22" s="281"/>
      <c r="C22" s="239">
        <f t="shared" si="0"/>
        <v>1000</v>
      </c>
      <c r="D22" s="239">
        <f t="shared" si="1"/>
        <v>1000</v>
      </c>
      <c r="E22" s="295"/>
      <c r="F22" s="295"/>
      <c r="G22" s="295"/>
      <c r="H22" s="295"/>
      <c r="I22" s="295">
        <v>1000</v>
      </c>
      <c r="J22" s="295">
        <v>1000</v>
      </c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7"/>
    </row>
    <row r="23" spans="1:38" ht="33" customHeight="1" thickBot="1">
      <c r="A23" s="278" t="s">
        <v>328</v>
      </c>
      <c r="B23" s="281"/>
      <c r="C23" s="239">
        <f t="shared" si="0"/>
        <v>100</v>
      </c>
      <c r="D23" s="239">
        <f t="shared" si="1"/>
        <v>280</v>
      </c>
      <c r="E23" s="295"/>
      <c r="F23" s="295"/>
      <c r="G23" s="295"/>
      <c r="H23" s="295"/>
      <c r="I23" s="295">
        <v>100</v>
      </c>
      <c r="J23" s="295">
        <v>280</v>
      </c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7"/>
    </row>
    <row r="24" spans="1:38" ht="33" customHeight="1" thickBot="1">
      <c r="A24" s="278" t="s">
        <v>215</v>
      </c>
      <c r="B24" s="281"/>
      <c r="C24" s="239">
        <f t="shared" si="0"/>
        <v>18800</v>
      </c>
      <c r="D24" s="239">
        <f t="shared" si="1"/>
        <v>18800</v>
      </c>
      <c r="E24" s="295"/>
      <c r="F24" s="295"/>
      <c r="G24" s="295"/>
      <c r="H24" s="237"/>
      <c r="I24" s="237"/>
      <c r="J24" s="237"/>
      <c r="K24" s="237"/>
      <c r="L24" s="237"/>
      <c r="M24" s="237"/>
      <c r="N24" s="237"/>
      <c r="O24" s="237">
        <v>18800</v>
      </c>
      <c r="P24" s="237">
        <v>18800</v>
      </c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7"/>
    </row>
    <row r="25" spans="1:38" ht="33" customHeight="1" thickBot="1">
      <c r="A25" s="278" t="s">
        <v>216</v>
      </c>
      <c r="B25" s="281"/>
      <c r="C25" s="239">
        <f t="shared" si="0"/>
        <v>1000</v>
      </c>
      <c r="D25" s="239">
        <f t="shared" si="1"/>
        <v>1000</v>
      </c>
      <c r="E25" s="295"/>
      <c r="F25" s="295"/>
      <c r="G25" s="295"/>
      <c r="H25" s="237"/>
      <c r="I25" s="237"/>
      <c r="J25" s="237"/>
      <c r="K25" s="237"/>
      <c r="L25" s="237"/>
      <c r="M25" s="237"/>
      <c r="N25" s="237"/>
      <c r="O25" s="237">
        <v>1000</v>
      </c>
      <c r="P25" s="237">
        <v>1000</v>
      </c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7"/>
    </row>
    <row r="26" spans="1:38" ht="33" customHeight="1" thickBot="1">
      <c r="A26" s="280" t="s">
        <v>116</v>
      </c>
      <c r="B26" s="281"/>
      <c r="C26" s="239">
        <f t="shared" si="0"/>
        <v>200</v>
      </c>
      <c r="D26" s="239">
        <f t="shared" si="1"/>
        <v>200</v>
      </c>
      <c r="E26" s="295"/>
      <c r="F26" s="295"/>
      <c r="G26" s="295"/>
      <c r="H26" s="295"/>
      <c r="I26" s="295"/>
      <c r="J26" s="295"/>
      <c r="K26" s="295"/>
      <c r="L26" s="295"/>
      <c r="M26" s="295">
        <v>200</v>
      </c>
      <c r="N26" s="295">
        <v>200</v>
      </c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7"/>
    </row>
    <row r="27" spans="1:38" ht="33" customHeight="1" thickBot="1">
      <c r="A27" s="329" t="s">
        <v>304</v>
      </c>
      <c r="B27" s="281"/>
      <c r="C27" s="239"/>
      <c r="D27" s="239">
        <f t="shared" si="1"/>
        <v>4334</v>
      </c>
      <c r="E27" s="295"/>
      <c r="F27" s="295"/>
      <c r="G27" s="295"/>
      <c r="H27" s="295"/>
      <c r="I27" s="295"/>
      <c r="J27" s="295"/>
      <c r="K27" s="295"/>
      <c r="L27" s="295"/>
      <c r="M27" s="295"/>
      <c r="N27" s="295">
        <v>4334</v>
      </c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7"/>
    </row>
    <row r="28" spans="1:38" ht="33" customHeight="1" thickBot="1">
      <c r="A28" s="329" t="s">
        <v>305</v>
      </c>
      <c r="B28" s="281"/>
      <c r="C28" s="239"/>
      <c r="D28" s="239">
        <f t="shared" si="1"/>
        <v>96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>
        <v>96</v>
      </c>
      <c r="Y28" s="295"/>
      <c r="Z28" s="295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7"/>
    </row>
    <row r="29" spans="1:38" ht="33" customHeight="1" thickBot="1">
      <c r="A29" s="329" t="s">
        <v>306</v>
      </c>
      <c r="B29" s="281"/>
      <c r="C29" s="239"/>
      <c r="D29" s="239">
        <f t="shared" si="1"/>
        <v>86046</v>
      </c>
      <c r="E29" s="295"/>
      <c r="F29" s="295"/>
      <c r="G29" s="295"/>
      <c r="H29" s="295"/>
      <c r="I29" s="295"/>
      <c r="J29" s="295">
        <v>86046</v>
      </c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7"/>
    </row>
    <row r="30" spans="1:38" ht="33" customHeight="1" thickBot="1">
      <c r="A30" s="329" t="s">
        <v>307</v>
      </c>
      <c r="B30" s="281"/>
      <c r="C30" s="239"/>
      <c r="D30" s="239">
        <f t="shared" si="1"/>
        <v>11723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>
        <v>11723</v>
      </c>
      <c r="S30" s="295"/>
      <c r="T30" s="295"/>
      <c r="U30" s="295"/>
      <c r="V30" s="295"/>
      <c r="W30" s="295"/>
      <c r="X30" s="295"/>
      <c r="Y30" s="295"/>
      <c r="Z30" s="295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7"/>
    </row>
    <row r="31" spans="1:38" ht="33" customHeight="1" thickBot="1">
      <c r="A31" s="329" t="s">
        <v>308</v>
      </c>
      <c r="B31" s="281"/>
      <c r="C31" s="239"/>
      <c r="D31" s="239">
        <f t="shared" si="1"/>
        <v>1500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>
        <v>1500</v>
      </c>
      <c r="S31" s="295"/>
      <c r="T31" s="295"/>
      <c r="U31" s="295"/>
      <c r="V31" s="295"/>
      <c r="W31" s="295"/>
      <c r="X31" s="295"/>
      <c r="Y31" s="295"/>
      <c r="Z31" s="295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7"/>
    </row>
    <row r="32" spans="1:38" ht="33" customHeight="1" thickBot="1">
      <c r="A32" s="329" t="s">
        <v>309</v>
      </c>
      <c r="B32" s="281"/>
      <c r="C32" s="239"/>
      <c r="D32" s="239">
        <f t="shared" si="1"/>
        <v>22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>
        <v>22</v>
      </c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7"/>
    </row>
    <row r="33" spans="1:38" ht="33" customHeight="1" thickBot="1">
      <c r="A33" s="329" t="s">
        <v>310</v>
      </c>
      <c r="B33" s="281"/>
      <c r="C33" s="239"/>
      <c r="D33" s="239">
        <f t="shared" si="1"/>
        <v>59</v>
      </c>
      <c r="E33" s="295"/>
      <c r="F33" s="295"/>
      <c r="G33" s="295"/>
      <c r="H33" s="295"/>
      <c r="I33" s="295"/>
      <c r="J33" s="295"/>
      <c r="K33" s="295"/>
      <c r="L33" s="295">
        <v>59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7"/>
    </row>
    <row r="34" spans="1:38" ht="50.25" customHeight="1" thickBot="1">
      <c r="A34" s="280" t="s">
        <v>311</v>
      </c>
      <c r="B34" s="281"/>
      <c r="C34" s="239"/>
      <c r="D34" s="239">
        <f t="shared" si="1"/>
        <v>12203</v>
      </c>
      <c r="E34" s="295"/>
      <c r="F34" s="295">
        <v>1165</v>
      </c>
      <c r="G34" s="295"/>
      <c r="H34" s="295">
        <v>290</v>
      </c>
      <c r="I34" s="295"/>
      <c r="J34" s="295">
        <v>150</v>
      </c>
      <c r="K34" s="295"/>
      <c r="L34" s="295">
        <v>9225</v>
      </c>
      <c r="M34" s="295"/>
      <c r="N34" s="295"/>
      <c r="O34" s="295"/>
      <c r="P34" s="295">
        <v>1373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7"/>
    </row>
    <row r="35" spans="1:38" ht="33" customHeight="1" thickBot="1">
      <c r="A35" s="329" t="s">
        <v>327</v>
      </c>
      <c r="B35" s="281"/>
      <c r="C35" s="239"/>
      <c r="D35" s="239">
        <f t="shared" si="1"/>
        <v>5272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>
        <v>5272</v>
      </c>
      <c r="S35" s="295"/>
      <c r="T35" s="295"/>
      <c r="U35" s="295"/>
      <c r="V35" s="295"/>
      <c r="W35" s="295"/>
      <c r="X35" s="295"/>
      <c r="Y35" s="295"/>
      <c r="Z35" s="295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7"/>
    </row>
    <row r="36" spans="1:38" ht="33" customHeight="1" thickBot="1">
      <c r="A36" s="330" t="s">
        <v>312</v>
      </c>
      <c r="B36" s="281"/>
      <c r="C36" s="239"/>
      <c r="D36" s="239">
        <f t="shared" si="1"/>
        <v>3900</v>
      </c>
      <c r="E36" s="295"/>
      <c r="F36" s="295"/>
      <c r="G36" s="295"/>
      <c r="H36" s="295"/>
      <c r="I36" s="295"/>
      <c r="J36" s="295">
        <v>3900</v>
      </c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7"/>
    </row>
    <row r="37" spans="1:38" ht="33" customHeight="1" thickBot="1">
      <c r="A37" s="330" t="s">
        <v>321</v>
      </c>
      <c r="B37" s="281"/>
      <c r="C37" s="239"/>
      <c r="D37" s="239">
        <f t="shared" si="1"/>
        <v>1000</v>
      </c>
      <c r="E37" s="295"/>
      <c r="F37" s="295"/>
      <c r="G37" s="295"/>
      <c r="H37" s="295"/>
      <c r="I37" s="295"/>
      <c r="J37" s="295">
        <v>1000</v>
      </c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7"/>
    </row>
    <row r="38" spans="1:38" ht="33" customHeight="1" thickBot="1">
      <c r="A38" s="329" t="s">
        <v>313</v>
      </c>
      <c r="B38" s="281"/>
      <c r="C38" s="239"/>
      <c r="D38" s="239">
        <f t="shared" si="1"/>
        <v>500</v>
      </c>
      <c r="E38" s="295"/>
      <c r="F38" s="295"/>
      <c r="G38" s="295"/>
      <c r="H38" s="295"/>
      <c r="I38" s="295"/>
      <c r="J38" s="295">
        <v>500</v>
      </c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7"/>
    </row>
    <row r="39" spans="1:38" ht="33" customHeight="1" thickBot="1">
      <c r="A39" s="367" t="s">
        <v>403</v>
      </c>
      <c r="B39" s="281"/>
      <c r="C39" s="239"/>
      <c r="D39" s="239">
        <f t="shared" si="1"/>
        <v>2150</v>
      </c>
      <c r="E39" s="295"/>
      <c r="F39" s="295"/>
      <c r="G39" s="295"/>
      <c r="H39" s="295"/>
      <c r="I39" s="295"/>
      <c r="J39" s="295">
        <v>1133</v>
      </c>
      <c r="K39" s="295"/>
      <c r="L39" s="295"/>
      <c r="M39" s="295"/>
      <c r="N39" s="295"/>
      <c r="O39" s="295"/>
      <c r="P39" s="295"/>
      <c r="Q39" s="295"/>
      <c r="R39" s="295">
        <v>1017</v>
      </c>
      <c r="S39" s="295"/>
      <c r="T39" s="295"/>
      <c r="U39" s="295"/>
      <c r="V39" s="295"/>
      <c r="W39" s="295"/>
      <c r="X39" s="295"/>
      <c r="Y39" s="295"/>
      <c r="Z39" s="295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7"/>
    </row>
    <row r="40" spans="1:38" ht="39.75" customHeight="1" thickBot="1">
      <c r="A40" s="367" t="s">
        <v>388</v>
      </c>
      <c r="B40" s="281"/>
      <c r="C40" s="239"/>
      <c r="D40" s="239">
        <f t="shared" si="1"/>
        <v>888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>
        <v>888</v>
      </c>
      <c r="U40" s="295"/>
      <c r="V40" s="295"/>
      <c r="W40" s="295"/>
      <c r="X40" s="295"/>
      <c r="Y40" s="295"/>
      <c r="Z40" s="295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7"/>
    </row>
    <row r="41" spans="1:38" ht="53.25" customHeight="1" thickBot="1">
      <c r="A41" s="403" t="s">
        <v>389</v>
      </c>
      <c r="B41" s="281"/>
      <c r="C41" s="239"/>
      <c r="D41" s="239">
        <f t="shared" si="1"/>
        <v>500</v>
      </c>
      <c r="E41" s="295"/>
      <c r="F41" s="295"/>
      <c r="G41" s="295"/>
      <c r="H41" s="295"/>
      <c r="I41" s="295"/>
      <c r="J41" s="295">
        <v>500</v>
      </c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7"/>
    </row>
    <row r="42" spans="1:38" ht="33" customHeight="1" thickBot="1">
      <c r="A42" s="367" t="s">
        <v>391</v>
      </c>
      <c r="B42" s="281"/>
      <c r="C42" s="239"/>
      <c r="D42" s="239">
        <f t="shared" si="1"/>
        <v>3105</v>
      </c>
      <c r="E42" s="295"/>
      <c r="F42" s="295"/>
      <c r="G42" s="295"/>
      <c r="H42" s="295"/>
      <c r="I42" s="295"/>
      <c r="J42" s="295">
        <v>105</v>
      </c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>
        <v>3000</v>
      </c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7"/>
    </row>
    <row r="43" spans="1:38" ht="33" customHeight="1" thickBot="1">
      <c r="A43" s="404" t="s">
        <v>390</v>
      </c>
      <c r="B43" s="281"/>
      <c r="C43" s="239"/>
      <c r="D43" s="239">
        <f t="shared" si="1"/>
        <v>600</v>
      </c>
      <c r="E43" s="295"/>
      <c r="F43" s="295"/>
      <c r="G43" s="295"/>
      <c r="H43" s="295"/>
      <c r="I43" s="295"/>
      <c r="J43" s="295">
        <v>600</v>
      </c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7"/>
    </row>
    <row r="44" spans="1:38" ht="33" customHeight="1" thickBot="1">
      <c r="A44" s="280" t="s">
        <v>392</v>
      </c>
      <c r="B44" s="281"/>
      <c r="C44" s="239"/>
      <c r="D44" s="239">
        <f>SUM(F44,H44,J44,L44,N44,P44,R44,T44,V44,X44,Z44,AB44,AD44,AF44,AH44,AJ44,AL44)</f>
        <v>3000</v>
      </c>
      <c r="E44" s="295"/>
      <c r="F44" s="295"/>
      <c r="G44" s="295"/>
      <c r="H44" s="295"/>
      <c r="I44" s="295"/>
      <c r="J44" s="295">
        <v>3000</v>
      </c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7"/>
    </row>
    <row r="45" spans="1:38" ht="42.75" customHeight="1" thickBot="1">
      <c r="A45" s="280" t="s">
        <v>407</v>
      </c>
      <c r="B45" s="281"/>
      <c r="C45" s="239"/>
      <c r="D45" s="239">
        <f>SUM(F45,H45,J45,L45,N45,P45,R45,T45,V45,X45,Z45,AB45,AD45,AF45,AH45,AJ45,AL45)</f>
        <v>5410</v>
      </c>
      <c r="E45" s="295"/>
      <c r="F45" s="295"/>
      <c r="G45" s="295"/>
      <c r="H45" s="295"/>
      <c r="I45" s="295"/>
      <c r="J45" s="295">
        <v>5410</v>
      </c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7"/>
    </row>
    <row r="46" spans="1:38" ht="39" customHeight="1" thickBot="1">
      <c r="A46" s="280" t="s">
        <v>408</v>
      </c>
      <c r="B46" s="281"/>
      <c r="C46" s="239"/>
      <c r="D46" s="239">
        <f>SUM(F46,H46,J46,L46,N46,P46,R46,T46,V46,X46,Z46,AB46,AD46,AF46,AH46,AJ46,AL46)</f>
        <v>60</v>
      </c>
      <c r="E46" s="295"/>
      <c r="F46" s="295"/>
      <c r="G46" s="295"/>
      <c r="H46" s="295"/>
      <c r="I46" s="295"/>
      <c r="J46" s="295">
        <v>60</v>
      </c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7"/>
    </row>
    <row r="47" spans="1:38" ht="33" customHeight="1" thickBot="1">
      <c r="A47" s="605"/>
      <c r="B47" s="606"/>
      <c r="C47" s="241">
        <f>SUM(E47,G47,I47,K47,M47,O47,Q47,S47,U47,W47,Y47,AA47,AC47,AE47,AG47,AI47,AK47)</f>
        <v>459871</v>
      </c>
      <c r="D47" s="241">
        <f t="shared" si="1"/>
        <v>876908</v>
      </c>
      <c r="E47" s="241"/>
      <c r="F47" s="241">
        <f>SUM(F12:F39)</f>
        <v>1165</v>
      </c>
      <c r="G47" s="241"/>
      <c r="H47" s="241">
        <f>SUM(H12:H39)</f>
        <v>290</v>
      </c>
      <c r="I47" s="241">
        <f>SUM(I12:I38)</f>
        <v>77473</v>
      </c>
      <c r="J47" s="241">
        <f>SUM(J12:J46)</f>
        <v>303088</v>
      </c>
      <c r="K47" s="241">
        <f>SUM(K12:K38)</f>
        <v>244439</v>
      </c>
      <c r="L47" s="241">
        <f>SUM(L12:L39)</f>
        <v>333550</v>
      </c>
      <c r="M47" s="241">
        <f>SUM(M12:M38)</f>
        <v>200</v>
      </c>
      <c r="N47" s="241">
        <f>SUM(N12:N39)</f>
        <v>4556</v>
      </c>
      <c r="O47" s="241">
        <f>SUM(O12:O38)</f>
        <v>19800</v>
      </c>
      <c r="P47" s="241">
        <f>SUM(P12:P39)</f>
        <v>21173</v>
      </c>
      <c r="Q47" s="241">
        <f>SUM(Q12:Q38)</f>
        <v>424</v>
      </c>
      <c r="R47" s="241">
        <f>SUM(R12:R39)</f>
        <v>20450</v>
      </c>
      <c r="S47" s="241">
        <f>SUM(S12:S38)</f>
        <v>6316</v>
      </c>
      <c r="T47" s="241">
        <f>SUM(T12:T44)</f>
        <v>78321</v>
      </c>
      <c r="U47" s="241">
        <f>SUM(U12:U38)</f>
        <v>111219</v>
      </c>
      <c r="V47" s="241">
        <f>SUM(V12:V39)</f>
        <v>111219</v>
      </c>
      <c r="W47" s="241"/>
      <c r="X47" s="241">
        <f>SUM(X12:X39)</f>
        <v>96</v>
      </c>
      <c r="Y47" s="241"/>
      <c r="Z47" s="241">
        <f>SUM(Z12:Z44)</f>
        <v>3000</v>
      </c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</row>
    <row r="48" spans="1:38" ht="33" customHeight="1">
      <c r="A48" s="284" t="s">
        <v>253</v>
      </c>
      <c r="B48" s="271"/>
      <c r="C48" s="298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300"/>
    </row>
    <row r="49" spans="1:38" s="32" customFormat="1" ht="33" customHeight="1">
      <c r="A49" s="285" t="s">
        <v>76</v>
      </c>
      <c r="B49" s="271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301"/>
    </row>
    <row r="50" spans="1:38" s="32" customFormat="1" ht="41.25" customHeight="1">
      <c r="A50" s="285" t="s">
        <v>296</v>
      </c>
      <c r="B50" s="271">
        <v>366583</v>
      </c>
      <c r="C50" s="290">
        <f aca="true" t="shared" si="2" ref="C50:C68">SUM(E50,G50,I50,K50,M50,O50,Q50,S50,U50,W50,Y50,AA50,AC50,AE50,AG50,AI50,AK50)</f>
        <v>414291</v>
      </c>
      <c r="D50" s="290">
        <f>SUM(F50,H50,J50,L50,N50,P50,R50,T50,V50,X50,Z50,AB50,AD50,AF50,AH50,AJ50,AL50)</f>
        <v>475727</v>
      </c>
      <c r="E50" s="290"/>
      <c r="F50" s="290"/>
      <c r="G50" s="290"/>
      <c r="H50" s="290"/>
      <c r="I50" s="290">
        <v>108876</v>
      </c>
      <c r="J50" s="290">
        <v>109144</v>
      </c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1"/>
      <c r="AB50" s="291"/>
      <c r="AC50" s="291"/>
      <c r="AD50" s="291"/>
      <c r="AE50" s="291">
        <v>195061</v>
      </c>
      <c r="AF50" s="291">
        <v>291173</v>
      </c>
      <c r="AG50" s="291">
        <v>110354</v>
      </c>
      <c r="AH50" s="291">
        <v>75410</v>
      </c>
      <c r="AI50" s="291"/>
      <c r="AJ50" s="291"/>
      <c r="AK50" s="291"/>
      <c r="AL50" s="301"/>
    </row>
    <row r="51" spans="1:38" s="32" customFormat="1" ht="33" customHeight="1" thickBot="1">
      <c r="A51" s="285" t="s">
        <v>297</v>
      </c>
      <c r="B51" s="279">
        <v>109144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90"/>
      <c r="U51" s="238"/>
      <c r="V51" s="290"/>
      <c r="W51" s="238"/>
      <c r="X51" s="290"/>
      <c r="Y51" s="238"/>
      <c r="Z51" s="290"/>
      <c r="AA51" s="292"/>
      <c r="AB51" s="291"/>
      <c r="AC51" s="292"/>
      <c r="AD51" s="291"/>
      <c r="AE51" s="292"/>
      <c r="AF51" s="291"/>
      <c r="AG51" s="292"/>
      <c r="AH51" s="291"/>
      <c r="AI51" s="292"/>
      <c r="AJ51" s="291"/>
      <c r="AK51" s="292"/>
      <c r="AL51" s="302"/>
    </row>
    <row r="52" spans="1:38" s="32" customFormat="1" ht="45" customHeight="1" thickBot="1">
      <c r="A52" s="280" t="s">
        <v>404</v>
      </c>
      <c r="B52" s="271"/>
      <c r="C52" s="239">
        <f t="shared" si="2"/>
        <v>22500</v>
      </c>
      <c r="D52" s="239">
        <f aca="true" t="shared" si="3" ref="D52:D68">SUM(F52,H52,J52,L52,N52,P52,R52,T52,V52,X52,Z52,AB52,AD52,AF52,AH52,AJ52,AL52)</f>
        <v>23500</v>
      </c>
      <c r="E52" s="239"/>
      <c r="F52" s="239">
        <v>760</v>
      </c>
      <c r="G52" s="239"/>
      <c r="H52" s="239">
        <v>210</v>
      </c>
      <c r="I52" s="239"/>
      <c r="J52" s="239">
        <v>30</v>
      </c>
      <c r="K52" s="239"/>
      <c r="L52" s="239"/>
      <c r="M52" s="239"/>
      <c r="N52" s="239"/>
      <c r="O52" s="239"/>
      <c r="P52" s="239"/>
      <c r="Q52" s="239"/>
      <c r="R52" s="239">
        <v>22500</v>
      </c>
      <c r="S52" s="239">
        <v>22500</v>
      </c>
      <c r="T52" s="239"/>
      <c r="U52" s="239"/>
      <c r="V52" s="239"/>
      <c r="W52" s="239"/>
      <c r="X52" s="239"/>
      <c r="Y52" s="239"/>
      <c r="Z52" s="239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303"/>
    </row>
    <row r="53" spans="1:80" s="34" customFormat="1" ht="57" customHeight="1" thickBot="1">
      <c r="A53" s="280" t="s">
        <v>3</v>
      </c>
      <c r="B53" s="281"/>
      <c r="C53" s="239">
        <f t="shared" si="2"/>
        <v>20000</v>
      </c>
      <c r="D53" s="239">
        <f t="shared" si="3"/>
        <v>21600</v>
      </c>
      <c r="E53" s="298"/>
      <c r="F53" s="298"/>
      <c r="G53" s="298"/>
      <c r="H53" s="298"/>
      <c r="I53" s="298">
        <v>20000</v>
      </c>
      <c r="J53" s="298">
        <v>21600</v>
      </c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30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</row>
    <row r="54" spans="1:38" s="32" customFormat="1" ht="45" customHeight="1" thickBot="1">
      <c r="A54" s="278" t="s">
        <v>314</v>
      </c>
      <c r="B54" s="281"/>
      <c r="C54" s="239">
        <f t="shared" si="2"/>
        <v>1000</v>
      </c>
      <c r="D54" s="239">
        <f t="shared" si="3"/>
        <v>1300</v>
      </c>
      <c r="E54" s="239"/>
      <c r="F54" s="239"/>
      <c r="G54" s="239"/>
      <c r="H54" s="239"/>
      <c r="I54" s="239"/>
      <c r="J54" s="295"/>
      <c r="K54" s="295">
        <v>1000</v>
      </c>
      <c r="L54" s="294">
        <v>1300</v>
      </c>
      <c r="M54" s="294"/>
      <c r="N54" s="294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303"/>
    </row>
    <row r="55" spans="1:38" s="32" customFormat="1" ht="53.25" customHeight="1" thickBot="1">
      <c r="A55" s="280" t="s">
        <v>315</v>
      </c>
      <c r="B55" s="281"/>
      <c r="C55" s="239">
        <f t="shared" si="2"/>
        <v>1687</v>
      </c>
      <c r="D55" s="239">
        <f t="shared" si="3"/>
        <v>1687</v>
      </c>
      <c r="E55" s="239"/>
      <c r="F55" s="239"/>
      <c r="G55" s="239"/>
      <c r="H55" s="239"/>
      <c r="I55" s="239"/>
      <c r="J55" s="239"/>
      <c r="K55" s="239">
        <v>1687</v>
      </c>
      <c r="L55" s="239">
        <v>1687</v>
      </c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303"/>
    </row>
    <row r="56" spans="1:38" s="32" customFormat="1" ht="53.25" customHeight="1" thickBot="1">
      <c r="A56" s="280" t="s">
        <v>246</v>
      </c>
      <c r="B56" s="281"/>
      <c r="C56" s="239">
        <f t="shared" si="2"/>
        <v>263</v>
      </c>
      <c r="D56" s="239">
        <f t="shared" si="3"/>
        <v>263</v>
      </c>
      <c r="E56" s="239"/>
      <c r="F56" s="239"/>
      <c r="G56" s="239"/>
      <c r="H56" s="239"/>
      <c r="I56" s="239"/>
      <c r="J56" s="239"/>
      <c r="K56" s="239">
        <v>263</v>
      </c>
      <c r="L56" s="239">
        <v>263</v>
      </c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303"/>
    </row>
    <row r="57" spans="1:38" s="32" customFormat="1" ht="53.25" customHeight="1" thickBot="1">
      <c r="A57" s="280" t="s">
        <v>218</v>
      </c>
      <c r="B57" s="281"/>
      <c r="C57" s="239">
        <f t="shared" si="2"/>
        <v>70</v>
      </c>
      <c r="D57" s="239">
        <f t="shared" si="3"/>
        <v>70</v>
      </c>
      <c r="E57" s="239"/>
      <c r="F57" s="239"/>
      <c r="G57" s="239"/>
      <c r="H57" s="239"/>
      <c r="I57" s="239">
        <v>70</v>
      </c>
      <c r="J57" s="239">
        <v>70</v>
      </c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303"/>
    </row>
    <row r="58" spans="1:38" s="32" customFormat="1" ht="65.25" customHeight="1" thickBot="1">
      <c r="A58" s="280" t="s">
        <v>146</v>
      </c>
      <c r="B58" s="281"/>
      <c r="C58" s="239">
        <f t="shared" si="2"/>
        <v>5000</v>
      </c>
      <c r="D58" s="239">
        <f t="shared" si="3"/>
        <v>45000</v>
      </c>
      <c r="E58" s="239"/>
      <c r="F58" s="239"/>
      <c r="G58" s="239"/>
      <c r="H58" s="239"/>
      <c r="I58" s="239"/>
      <c r="J58" s="239"/>
      <c r="K58" s="239"/>
      <c r="L58" s="239"/>
      <c r="M58" s="239"/>
      <c r="N58" s="239">
        <v>40000</v>
      </c>
      <c r="O58" s="239"/>
      <c r="P58" s="239"/>
      <c r="Q58" s="239">
        <v>5000</v>
      </c>
      <c r="R58" s="239">
        <v>5000</v>
      </c>
      <c r="S58" s="239"/>
      <c r="T58" s="239"/>
      <c r="U58" s="239"/>
      <c r="V58" s="239"/>
      <c r="W58" s="239"/>
      <c r="X58" s="239"/>
      <c r="Y58" s="239"/>
      <c r="Z58" s="239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303"/>
    </row>
    <row r="59" spans="1:38" s="32" customFormat="1" ht="57" customHeight="1" thickBot="1">
      <c r="A59" s="280" t="s">
        <v>217</v>
      </c>
      <c r="B59" s="281"/>
      <c r="C59" s="239">
        <f t="shared" si="2"/>
        <v>172647</v>
      </c>
      <c r="D59" s="239">
        <f t="shared" si="3"/>
        <v>274448</v>
      </c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96"/>
      <c r="AB59" s="296"/>
      <c r="AC59" s="296">
        <v>172647</v>
      </c>
      <c r="AD59" s="296">
        <v>274448</v>
      </c>
      <c r="AE59" s="296"/>
      <c r="AF59" s="296"/>
      <c r="AG59" s="296"/>
      <c r="AH59" s="296"/>
      <c r="AI59" s="296"/>
      <c r="AJ59" s="296"/>
      <c r="AK59" s="296"/>
      <c r="AL59" s="303"/>
    </row>
    <row r="60" spans="1:38" s="32" customFormat="1" ht="24.75" customHeight="1" thickBot="1">
      <c r="A60" s="286" t="s">
        <v>4</v>
      </c>
      <c r="B60" s="281"/>
      <c r="C60" s="239">
        <f t="shared" si="2"/>
        <v>909</v>
      </c>
      <c r="D60" s="239">
        <f t="shared" si="3"/>
        <v>985</v>
      </c>
      <c r="E60" s="239"/>
      <c r="F60" s="239"/>
      <c r="G60" s="239"/>
      <c r="H60" s="239"/>
      <c r="I60" s="239">
        <v>909</v>
      </c>
      <c r="J60" s="239">
        <v>985</v>
      </c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303"/>
    </row>
    <row r="61" spans="1:38" s="32" customFormat="1" ht="34.5" customHeight="1" thickBot="1">
      <c r="A61" s="280" t="s">
        <v>213</v>
      </c>
      <c r="B61" s="281"/>
      <c r="C61" s="239">
        <f t="shared" si="2"/>
        <v>9700</v>
      </c>
      <c r="D61" s="239">
        <f t="shared" si="3"/>
        <v>9700</v>
      </c>
      <c r="E61" s="239"/>
      <c r="F61" s="239"/>
      <c r="G61" s="239"/>
      <c r="H61" s="239"/>
      <c r="I61" s="239"/>
      <c r="J61" s="239"/>
      <c r="K61" s="239"/>
      <c r="L61" s="239"/>
      <c r="M61" s="239">
        <v>9700</v>
      </c>
      <c r="N61" s="239">
        <v>9700</v>
      </c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303"/>
    </row>
    <row r="62" spans="1:38" s="32" customFormat="1" ht="72.75" customHeight="1" thickBot="1">
      <c r="A62" s="278" t="s">
        <v>287</v>
      </c>
      <c r="B62" s="281"/>
      <c r="C62" s="239">
        <f t="shared" si="2"/>
        <v>125</v>
      </c>
      <c r="D62" s="239">
        <f t="shared" si="3"/>
        <v>125</v>
      </c>
      <c r="E62" s="295"/>
      <c r="F62" s="295"/>
      <c r="G62" s="295"/>
      <c r="H62" s="295"/>
      <c r="I62" s="295"/>
      <c r="J62" s="295"/>
      <c r="K62" s="295"/>
      <c r="L62" s="295"/>
      <c r="M62" s="295">
        <v>125</v>
      </c>
      <c r="N62" s="295">
        <v>125</v>
      </c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303"/>
    </row>
    <row r="63" spans="1:38" s="32" customFormat="1" ht="33" customHeight="1" thickBot="1">
      <c r="A63" s="278" t="s">
        <v>247</v>
      </c>
      <c r="B63" s="281"/>
      <c r="C63" s="239">
        <f t="shared" si="2"/>
        <v>2430</v>
      </c>
      <c r="D63" s="239">
        <f t="shared" si="3"/>
        <v>2430</v>
      </c>
      <c r="E63" s="295"/>
      <c r="F63" s="295"/>
      <c r="G63" s="295"/>
      <c r="H63" s="295"/>
      <c r="I63" s="295"/>
      <c r="J63" s="295"/>
      <c r="K63" s="295"/>
      <c r="L63" s="295"/>
      <c r="M63" s="295">
        <v>2430</v>
      </c>
      <c r="N63" s="295">
        <v>2430</v>
      </c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303"/>
    </row>
    <row r="64" spans="1:38" s="32" customFormat="1" ht="40.5" customHeight="1" thickBot="1">
      <c r="A64" s="278" t="s">
        <v>288</v>
      </c>
      <c r="B64" s="281"/>
      <c r="C64" s="239">
        <f t="shared" si="2"/>
        <v>100</v>
      </c>
      <c r="D64" s="239">
        <f t="shared" si="3"/>
        <v>100</v>
      </c>
      <c r="E64" s="295"/>
      <c r="F64" s="295"/>
      <c r="G64" s="295"/>
      <c r="H64" s="295"/>
      <c r="I64" s="295"/>
      <c r="J64" s="295"/>
      <c r="K64" s="295"/>
      <c r="L64" s="295"/>
      <c r="M64" s="295">
        <v>100</v>
      </c>
      <c r="N64" s="295">
        <v>100</v>
      </c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303"/>
    </row>
    <row r="65" spans="1:38" s="32" customFormat="1" ht="40.5" customHeight="1" thickBot="1">
      <c r="A65" s="278" t="s">
        <v>250</v>
      </c>
      <c r="B65" s="281"/>
      <c r="C65" s="239">
        <f t="shared" si="2"/>
        <v>1195</v>
      </c>
      <c r="D65" s="239">
        <f t="shared" si="3"/>
        <v>1854</v>
      </c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>
        <v>1195</v>
      </c>
      <c r="T65" s="295">
        <v>1854</v>
      </c>
      <c r="U65" s="295"/>
      <c r="V65" s="295"/>
      <c r="W65" s="295"/>
      <c r="X65" s="295"/>
      <c r="Y65" s="295"/>
      <c r="Z65" s="295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303"/>
    </row>
    <row r="66" spans="1:38" s="32" customFormat="1" ht="44.25" customHeight="1" thickBot="1">
      <c r="A66" s="278" t="s">
        <v>282</v>
      </c>
      <c r="B66" s="281"/>
      <c r="C66" s="239">
        <f t="shared" si="2"/>
        <v>967</v>
      </c>
      <c r="D66" s="239">
        <f t="shared" si="3"/>
        <v>967</v>
      </c>
      <c r="E66" s="295"/>
      <c r="F66" s="295"/>
      <c r="G66" s="295"/>
      <c r="H66" s="295"/>
      <c r="I66" s="295">
        <v>967</v>
      </c>
      <c r="J66" s="295">
        <v>967</v>
      </c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303"/>
    </row>
    <row r="67" spans="1:38" s="32" customFormat="1" ht="47.25" customHeight="1" thickBot="1">
      <c r="A67" s="278" t="s">
        <v>249</v>
      </c>
      <c r="B67" s="281"/>
      <c r="C67" s="239">
        <f t="shared" si="2"/>
        <v>1417</v>
      </c>
      <c r="D67" s="239">
        <f t="shared" si="3"/>
        <v>1417</v>
      </c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>
        <v>1417</v>
      </c>
      <c r="R67" s="295">
        <v>1417</v>
      </c>
      <c r="S67" s="295"/>
      <c r="T67" s="295"/>
      <c r="U67" s="295"/>
      <c r="V67" s="295"/>
      <c r="W67" s="295"/>
      <c r="X67" s="295"/>
      <c r="Y67" s="295"/>
      <c r="Z67" s="295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303"/>
    </row>
    <row r="68" spans="1:38" s="32" customFormat="1" ht="36.75" customHeight="1" thickBot="1">
      <c r="A68" s="278" t="s">
        <v>219</v>
      </c>
      <c r="B68" s="281"/>
      <c r="C68" s="239">
        <f t="shared" si="2"/>
        <v>500</v>
      </c>
      <c r="D68" s="239">
        <f t="shared" si="3"/>
        <v>500</v>
      </c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>
        <v>500</v>
      </c>
      <c r="X68" s="295">
        <v>500</v>
      </c>
      <c r="Y68" s="295"/>
      <c r="Z68" s="295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303"/>
    </row>
    <row r="69" spans="1:37" s="32" customFormat="1" ht="30" customHeight="1">
      <c r="A69" s="191"/>
      <c r="B69" s="93"/>
      <c r="C69" s="304"/>
      <c r="D69" s="93"/>
      <c r="E69" s="190"/>
      <c r="F69" s="190"/>
      <c r="G69" s="190"/>
      <c r="H69" s="190"/>
      <c r="I69" s="93"/>
      <c r="J69" s="93"/>
      <c r="K69" s="93"/>
      <c r="L69" s="93"/>
      <c r="M69" s="93"/>
      <c r="N69" s="93"/>
      <c r="O69" s="190"/>
      <c r="P69" s="190"/>
      <c r="Q69" s="190"/>
      <c r="R69" s="190"/>
      <c r="S69" s="93"/>
      <c r="T69" s="93"/>
      <c r="U69" s="93"/>
      <c r="V69" s="93"/>
      <c r="W69" s="93"/>
      <c r="X69" s="93"/>
      <c r="Y69" s="190"/>
      <c r="Z69" s="190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1:38" s="32" customFormat="1" ht="30" customHeight="1" thickBot="1">
      <c r="A70" s="602" t="s">
        <v>278</v>
      </c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  <c r="AL70" s="602"/>
    </row>
    <row r="71" spans="1:38" s="32" customFormat="1" ht="30" customHeight="1" thickBot="1">
      <c r="A71" s="593" t="s">
        <v>1</v>
      </c>
      <c r="B71" s="595"/>
      <c r="C71" s="593" t="s">
        <v>34</v>
      </c>
      <c r="D71" s="595"/>
      <c r="E71" s="591" t="s">
        <v>111</v>
      </c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599"/>
      <c r="AK71" s="599"/>
      <c r="AL71" s="592"/>
    </row>
    <row r="72" spans="1:38" s="32" customFormat="1" ht="30" customHeight="1" thickBot="1">
      <c r="A72" s="596"/>
      <c r="B72" s="598"/>
      <c r="C72" s="596"/>
      <c r="D72" s="598"/>
      <c r="E72" s="591" t="s">
        <v>14</v>
      </c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2"/>
      <c r="Q72" s="618" t="s">
        <v>15</v>
      </c>
      <c r="R72" s="619"/>
      <c r="S72" s="619"/>
      <c r="T72" s="619"/>
      <c r="U72" s="619"/>
      <c r="V72" s="619"/>
      <c r="W72" s="619"/>
      <c r="X72" s="619"/>
      <c r="Y72" s="619"/>
      <c r="Z72" s="620"/>
      <c r="AA72" s="603" t="s">
        <v>25</v>
      </c>
      <c r="AB72" s="617"/>
      <c r="AC72" s="617"/>
      <c r="AD72" s="604"/>
      <c r="AE72" s="609" t="s">
        <v>31</v>
      </c>
      <c r="AF72" s="621"/>
      <c r="AG72" s="621"/>
      <c r="AH72" s="610"/>
      <c r="AI72" s="593" t="s">
        <v>32</v>
      </c>
      <c r="AJ72" s="594"/>
      <c r="AK72" s="594"/>
      <c r="AL72" s="595"/>
    </row>
    <row r="73" spans="1:38" s="32" customFormat="1" ht="19.5" customHeight="1" thickBot="1">
      <c r="A73" s="596"/>
      <c r="B73" s="598"/>
      <c r="C73" s="596"/>
      <c r="D73" s="598"/>
      <c r="E73" s="593" t="s">
        <v>2</v>
      </c>
      <c r="F73" s="595"/>
      <c r="G73" s="593" t="s">
        <v>57</v>
      </c>
      <c r="H73" s="595"/>
      <c r="I73" s="593" t="s">
        <v>63</v>
      </c>
      <c r="J73" s="595"/>
      <c r="K73" s="593" t="s">
        <v>35</v>
      </c>
      <c r="L73" s="594"/>
      <c r="M73" s="594"/>
      <c r="N73" s="594"/>
      <c r="O73" s="594"/>
      <c r="P73" s="595"/>
      <c r="Q73" s="593" t="s">
        <v>21</v>
      </c>
      <c r="R73" s="595"/>
      <c r="S73" s="593" t="s">
        <v>64</v>
      </c>
      <c r="T73" s="595"/>
      <c r="U73" s="593" t="s">
        <v>18</v>
      </c>
      <c r="V73" s="594"/>
      <c r="W73" s="594"/>
      <c r="X73" s="594"/>
      <c r="Y73" s="594"/>
      <c r="Z73" s="595"/>
      <c r="AA73" s="609" t="s">
        <v>26</v>
      </c>
      <c r="AB73" s="610"/>
      <c r="AC73" s="593" t="s">
        <v>27</v>
      </c>
      <c r="AD73" s="595"/>
      <c r="AE73" s="609" t="s">
        <v>71</v>
      </c>
      <c r="AF73" s="610"/>
      <c r="AG73" s="609" t="s">
        <v>52</v>
      </c>
      <c r="AH73" s="610"/>
      <c r="AI73" s="596"/>
      <c r="AJ73" s="597"/>
      <c r="AK73" s="597"/>
      <c r="AL73" s="598"/>
    </row>
    <row r="74" spans="1:38" s="32" customFormat="1" ht="12" customHeight="1" thickBot="1">
      <c r="A74" s="596"/>
      <c r="B74" s="598"/>
      <c r="C74" s="596"/>
      <c r="D74" s="598"/>
      <c r="E74" s="596"/>
      <c r="F74" s="598"/>
      <c r="G74" s="596"/>
      <c r="H74" s="598"/>
      <c r="I74" s="596"/>
      <c r="J74" s="598"/>
      <c r="K74" s="596"/>
      <c r="L74" s="597"/>
      <c r="M74" s="597"/>
      <c r="N74" s="597"/>
      <c r="O74" s="597"/>
      <c r="P74" s="598"/>
      <c r="Q74" s="596"/>
      <c r="R74" s="598"/>
      <c r="S74" s="596"/>
      <c r="T74" s="598"/>
      <c r="U74" s="593" t="s">
        <v>19</v>
      </c>
      <c r="V74" s="595"/>
      <c r="W74" s="593" t="s">
        <v>20</v>
      </c>
      <c r="X74" s="595"/>
      <c r="Y74" s="593" t="s">
        <v>17</v>
      </c>
      <c r="Z74" s="595"/>
      <c r="AA74" s="611"/>
      <c r="AB74" s="612"/>
      <c r="AC74" s="596"/>
      <c r="AD74" s="598"/>
      <c r="AE74" s="611"/>
      <c r="AF74" s="612"/>
      <c r="AG74" s="611"/>
      <c r="AH74" s="612"/>
      <c r="AI74" s="600"/>
      <c r="AJ74" s="616"/>
      <c r="AK74" s="616"/>
      <c r="AL74" s="601"/>
    </row>
    <row r="75" spans="1:38" s="32" customFormat="1" ht="36" customHeight="1" thickBot="1">
      <c r="A75" s="596"/>
      <c r="B75" s="598"/>
      <c r="C75" s="600"/>
      <c r="D75" s="601"/>
      <c r="E75" s="600"/>
      <c r="F75" s="601"/>
      <c r="G75" s="600"/>
      <c r="H75" s="601"/>
      <c r="I75" s="600"/>
      <c r="J75" s="601"/>
      <c r="K75" s="591" t="s">
        <v>22</v>
      </c>
      <c r="L75" s="592"/>
      <c r="M75" s="591" t="s">
        <v>23</v>
      </c>
      <c r="N75" s="592"/>
      <c r="O75" s="591" t="s">
        <v>24</v>
      </c>
      <c r="P75" s="592"/>
      <c r="Q75" s="600"/>
      <c r="R75" s="601"/>
      <c r="S75" s="600"/>
      <c r="T75" s="601"/>
      <c r="U75" s="600"/>
      <c r="V75" s="601"/>
      <c r="W75" s="600"/>
      <c r="X75" s="601"/>
      <c r="Y75" s="600"/>
      <c r="Z75" s="601"/>
      <c r="AA75" s="613"/>
      <c r="AB75" s="614"/>
      <c r="AC75" s="600"/>
      <c r="AD75" s="601"/>
      <c r="AE75" s="613"/>
      <c r="AF75" s="614"/>
      <c r="AG75" s="613"/>
      <c r="AH75" s="614"/>
      <c r="AI75" s="603" t="s">
        <v>71</v>
      </c>
      <c r="AJ75" s="604"/>
      <c r="AK75" s="603" t="s">
        <v>52</v>
      </c>
      <c r="AL75" s="604"/>
    </row>
    <row r="76" spans="1:38" s="32" customFormat="1" ht="36" customHeight="1" thickBot="1">
      <c r="A76" s="600"/>
      <c r="B76" s="601"/>
      <c r="C76" s="270" t="s">
        <v>290</v>
      </c>
      <c r="D76" s="270" t="s">
        <v>286</v>
      </c>
      <c r="E76" s="270" t="s">
        <v>290</v>
      </c>
      <c r="F76" s="270" t="s">
        <v>286</v>
      </c>
      <c r="G76" s="270" t="s">
        <v>290</v>
      </c>
      <c r="H76" s="270" t="s">
        <v>286</v>
      </c>
      <c r="I76" s="270" t="s">
        <v>290</v>
      </c>
      <c r="J76" s="270" t="s">
        <v>286</v>
      </c>
      <c r="K76" s="270" t="s">
        <v>290</v>
      </c>
      <c r="L76" s="270" t="s">
        <v>286</v>
      </c>
      <c r="M76" s="270" t="s">
        <v>290</v>
      </c>
      <c r="N76" s="270" t="s">
        <v>286</v>
      </c>
      <c r="O76" s="270" t="s">
        <v>290</v>
      </c>
      <c r="P76" s="270" t="s">
        <v>286</v>
      </c>
      <c r="Q76" s="270" t="s">
        <v>290</v>
      </c>
      <c r="R76" s="270" t="s">
        <v>286</v>
      </c>
      <c r="S76" s="270" t="s">
        <v>290</v>
      </c>
      <c r="T76" s="270" t="s">
        <v>286</v>
      </c>
      <c r="U76" s="270" t="s">
        <v>290</v>
      </c>
      <c r="V76" s="270" t="s">
        <v>286</v>
      </c>
      <c r="W76" s="270" t="s">
        <v>290</v>
      </c>
      <c r="X76" s="270" t="s">
        <v>286</v>
      </c>
      <c r="Y76" s="270" t="s">
        <v>290</v>
      </c>
      <c r="Z76" s="270" t="s">
        <v>286</v>
      </c>
      <c r="AA76" s="270" t="s">
        <v>290</v>
      </c>
      <c r="AB76" s="270" t="s">
        <v>286</v>
      </c>
      <c r="AC76" s="270" t="s">
        <v>290</v>
      </c>
      <c r="AD76" s="270" t="s">
        <v>286</v>
      </c>
      <c r="AE76" s="270" t="s">
        <v>290</v>
      </c>
      <c r="AF76" s="270" t="s">
        <v>286</v>
      </c>
      <c r="AG76" s="270" t="s">
        <v>290</v>
      </c>
      <c r="AH76" s="270" t="s">
        <v>286</v>
      </c>
      <c r="AI76" s="270" t="s">
        <v>290</v>
      </c>
      <c r="AJ76" s="270" t="s">
        <v>286</v>
      </c>
      <c r="AK76" s="270" t="s">
        <v>290</v>
      </c>
      <c r="AL76" s="270" t="s">
        <v>286</v>
      </c>
    </row>
    <row r="77" spans="1:38" s="32" customFormat="1" ht="33" customHeight="1" thickBot="1">
      <c r="A77" s="278" t="s">
        <v>298</v>
      </c>
      <c r="B77" s="281"/>
      <c r="C77" s="343">
        <f>SUM(E77,G77,I77,K77,L77:M77,O77,Q77,S77,U77,W77,Y77,AA77,AC77,AE77,AG77,AI77,AK77)</f>
        <v>8000</v>
      </c>
      <c r="D77" s="344">
        <f aca="true" t="shared" si="4" ref="D77:D115">SUM(F77,H77,J77,L77,N77,P77,R77,T77,V77,X77,Z77,AB77,AD77,AF77,AH77,AJ77,AL77)</f>
        <v>8124</v>
      </c>
      <c r="E77" s="345"/>
      <c r="F77" s="345"/>
      <c r="G77" s="345"/>
      <c r="H77" s="345"/>
      <c r="I77" s="346"/>
      <c r="J77" s="346">
        <v>124</v>
      </c>
      <c r="K77" s="346"/>
      <c r="L77" s="346"/>
      <c r="M77" s="346"/>
      <c r="N77" s="346"/>
      <c r="O77" s="345"/>
      <c r="P77" s="345"/>
      <c r="Q77" s="346">
        <v>8000</v>
      </c>
      <c r="R77" s="346">
        <v>8000</v>
      </c>
      <c r="S77" s="346"/>
      <c r="T77" s="346"/>
      <c r="U77" s="346"/>
      <c r="V77" s="346"/>
      <c r="W77" s="346"/>
      <c r="X77" s="346"/>
      <c r="Y77" s="345"/>
      <c r="Z77" s="345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8"/>
    </row>
    <row r="78" spans="1:38" s="32" customFormat="1" ht="43.5" customHeight="1" thickBot="1">
      <c r="A78" s="278" t="s">
        <v>293</v>
      </c>
      <c r="B78" s="281"/>
      <c r="C78" s="343">
        <f aca="true" t="shared" si="5" ref="C78:C94">SUM(E78,G78,I78,K78,L78:M78,O78,Q78,S78,U78,W78,Y78,AA78,AC78,AE78,AG78,AI78,AK78)</f>
        <v>5715</v>
      </c>
      <c r="D78" s="344">
        <f t="shared" si="4"/>
        <v>5795</v>
      </c>
      <c r="E78" s="346"/>
      <c r="F78" s="346"/>
      <c r="G78" s="346"/>
      <c r="H78" s="346"/>
      <c r="I78" s="346">
        <v>5715</v>
      </c>
      <c r="J78" s="346">
        <v>5795</v>
      </c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8"/>
    </row>
    <row r="79" spans="1:38" s="32" customFormat="1" ht="36.75" customHeight="1" thickBot="1">
      <c r="A79" s="278" t="s">
        <v>299</v>
      </c>
      <c r="B79" s="281"/>
      <c r="C79" s="343">
        <f t="shared" si="5"/>
        <v>10000</v>
      </c>
      <c r="D79" s="344">
        <f t="shared" si="4"/>
        <v>10000</v>
      </c>
      <c r="E79" s="346"/>
      <c r="F79" s="346"/>
      <c r="G79" s="346"/>
      <c r="H79" s="346"/>
      <c r="I79" s="346">
        <v>10000</v>
      </c>
      <c r="J79" s="346">
        <v>10000</v>
      </c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8"/>
    </row>
    <row r="80" spans="1:38" s="32" customFormat="1" ht="33" customHeight="1" thickBot="1">
      <c r="A80" s="280" t="s">
        <v>5</v>
      </c>
      <c r="B80" s="281"/>
      <c r="C80" s="239">
        <f>SUM(E80,G80,I80,K80,M80,O80,Q80,S80,U80,W80,Y80,AA80,AC80,AE80,AG80,AI80,AK80)</f>
        <v>3000</v>
      </c>
      <c r="D80" s="344">
        <f t="shared" si="4"/>
        <v>3000</v>
      </c>
      <c r="E80" s="345"/>
      <c r="F80" s="345"/>
      <c r="G80" s="345"/>
      <c r="H80" s="345"/>
      <c r="I80" s="346"/>
      <c r="J80" s="346"/>
      <c r="K80" s="346">
        <v>3000</v>
      </c>
      <c r="L80" s="346">
        <v>3000</v>
      </c>
      <c r="M80" s="346"/>
      <c r="N80" s="346"/>
      <c r="O80" s="345"/>
      <c r="P80" s="345"/>
      <c r="Q80" s="345"/>
      <c r="R80" s="345"/>
      <c r="S80" s="346"/>
      <c r="T80" s="346"/>
      <c r="U80" s="346"/>
      <c r="V80" s="346"/>
      <c r="W80" s="346"/>
      <c r="X80" s="346"/>
      <c r="Y80" s="345"/>
      <c r="Z80" s="345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347"/>
      <c r="AL80" s="348"/>
    </row>
    <row r="81" spans="1:38" s="32" customFormat="1" ht="33" customHeight="1" thickBot="1">
      <c r="A81" s="280" t="s">
        <v>50</v>
      </c>
      <c r="B81" s="281"/>
      <c r="C81" s="343">
        <f t="shared" si="5"/>
        <v>18602</v>
      </c>
      <c r="D81" s="344">
        <f t="shared" si="4"/>
        <v>18602</v>
      </c>
      <c r="E81" s="346"/>
      <c r="F81" s="346"/>
      <c r="G81" s="346"/>
      <c r="H81" s="346"/>
      <c r="I81" s="346">
        <v>18602</v>
      </c>
      <c r="J81" s="346">
        <v>18602</v>
      </c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8"/>
    </row>
    <row r="82" spans="1:38" s="32" customFormat="1" ht="33" customHeight="1" thickBot="1">
      <c r="A82" s="280" t="s">
        <v>141</v>
      </c>
      <c r="B82" s="281"/>
      <c r="C82" s="239">
        <f>SUM(E82,G82,I82,K82,M82,O82,Q82,S82,U82,W82,Y82,AA82,AC82,AE82,AG82,AI82,AK82)</f>
        <v>209</v>
      </c>
      <c r="D82" s="344">
        <f t="shared" si="4"/>
        <v>209</v>
      </c>
      <c r="E82" s="346"/>
      <c r="F82" s="346"/>
      <c r="G82" s="346"/>
      <c r="H82" s="346"/>
      <c r="I82" s="346"/>
      <c r="J82" s="346"/>
      <c r="K82" s="346">
        <v>209</v>
      </c>
      <c r="L82" s="346">
        <v>209</v>
      </c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8"/>
    </row>
    <row r="83" spans="1:38" s="32" customFormat="1" ht="33" customHeight="1" thickBot="1">
      <c r="A83" s="280" t="s">
        <v>294</v>
      </c>
      <c r="B83" s="281"/>
      <c r="C83" s="343">
        <f t="shared" si="5"/>
        <v>250</v>
      </c>
      <c r="D83" s="344">
        <f t="shared" si="4"/>
        <v>724</v>
      </c>
      <c r="E83" s="346"/>
      <c r="F83" s="346"/>
      <c r="G83" s="346"/>
      <c r="H83" s="346"/>
      <c r="I83" s="346">
        <v>250</v>
      </c>
      <c r="J83" s="346">
        <v>225</v>
      </c>
      <c r="K83" s="346"/>
      <c r="L83" s="346"/>
      <c r="M83" s="346"/>
      <c r="N83" s="346"/>
      <c r="O83" s="346"/>
      <c r="P83" s="346"/>
      <c r="Q83" s="346"/>
      <c r="R83" s="346">
        <v>499</v>
      </c>
      <c r="S83" s="346"/>
      <c r="T83" s="346"/>
      <c r="U83" s="346"/>
      <c r="V83" s="346"/>
      <c r="W83" s="346"/>
      <c r="X83" s="346"/>
      <c r="Y83" s="346"/>
      <c r="Z83" s="346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8"/>
    </row>
    <row r="84" spans="1:38" s="32" customFormat="1" ht="33" customHeight="1" thickBot="1">
      <c r="A84" s="280" t="s">
        <v>78</v>
      </c>
      <c r="B84" s="281"/>
      <c r="C84" s="343">
        <f t="shared" si="5"/>
        <v>888</v>
      </c>
      <c r="D84" s="344">
        <f t="shared" si="4"/>
        <v>688</v>
      </c>
      <c r="E84" s="346"/>
      <c r="F84" s="346"/>
      <c r="G84" s="346"/>
      <c r="H84" s="346"/>
      <c r="I84" s="346">
        <v>688</v>
      </c>
      <c r="J84" s="346">
        <v>688</v>
      </c>
      <c r="K84" s="346"/>
      <c r="L84" s="346"/>
      <c r="M84" s="346">
        <v>200</v>
      </c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8"/>
    </row>
    <row r="85" spans="1:38" s="32" customFormat="1" ht="33" customHeight="1" thickBot="1">
      <c r="A85" s="280" t="s">
        <v>53</v>
      </c>
      <c r="B85" s="281"/>
      <c r="C85" s="343">
        <f t="shared" si="5"/>
        <v>18838</v>
      </c>
      <c r="D85" s="344">
        <f t="shared" si="4"/>
        <v>19173</v>
      </c>
      <c r="E85" s="346">
        <v>7386</v>
      </c>
      <c r="F85" s="346">
        <v>7652</v>
      </c>
      <c r="G85" s="346">
        <v>1794</v>
      </c>
      <c r="H85" s="346">
        <v>1863</v>
      </c>
      <c r="I85" s="346">
        <v>9658</v>
      </c>
      <c r="J85" s="346">
        <v>9569</v>
      </c>
      <c r="K85" s="346"/>
      <c r="L85" s="346"/>
      <c r="M85" s="346"/>
      <c r="N85" s="346"/>
      <c r="O85" s="346"/>
      <c r="P85" s="346"/>
      <c r="Q85" s="346"/>
      <c r="R85" s="346">
        <v>89</v>
      </c>
      <c r="S85" s="346"/>
      <c r="T85" s="346"/>
      <c r="U85" s="346"/>
      <c r="V85" s="346"/>
      <c r="W85" s="346"/>
      <c r="X85" s="346"/>
      <c r="Y85" s="346"/>
      <c r="Z85" s="346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8"/>
    </row>
    <row r="86" spans="1:38" s="32" customFormat="1" ht="33" customHeight="1" thickBot="1">
      <c r="A86" s="278" t="s">
        <v>55</v>
      </c>
      <c r="B86" s="281"/>
      <c r="C86" s="343">
        <f t="shared" si="5"/>
        <v>600</v>
      </c>
      <c r="D86" s="344">
        <f t="shared" si="4"/>
        <v>1180</v>
      </c>
      <c r="E86" s="346"/>
      <c r="F86" s="346"/>
      <c r="G86" s="346"/>
      <c r="H86" s="349"/>
      <c r="I86" s="349">
        <v>600</v>
      </c>
      <c r="J86" s="349">
        <v>1180</v>
      </c>
      <c r="K86" s="349"/>
      <c r="L86" s="349"/>
      <c r="M86" s="349"/>
      <c r="N86" s="349"/>
      <c r="O86" s="349"/>
      <c r="P86" s="349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8"/>
    </row>
    <row r="87" spans="1:38" s="32" customFormat="1" ht="33" customHeight="1" thickBot="1">
      <c r="A87" s="278" t="s">
        <v>118</v>
      </c>
      <c r="B87" s="281"/>
      <c r="C87" s="343">
        <f t="shared" si="5"/>
        <v>9215</v>
      </c>
      <c r="D87" s="344">
        <f t="shared" si="4"/>
        <v>8985</v>
      </c>
      <c r="E87" s="349"/>
      <c r="F87" s="349"/>
      <c r="G87" s="349"/>
      <c r="H87" s="349"/>
      <c r="I87" s="346"/>
      <c r="J87" s="346"/>
      <c r="K87" s="346"/>
      <c r="L87" s="346"/>
      <c r="M87" s="346">
        <v>2000</v>
      </c>
      <c r="N87" s="346">
        <v>1770</v>
      </c>
      <c r="O87" s="346">
        <v>7215</v>
      </c>
      <c r="P87" s="346">
        <v>7215</v>
      </c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8"/>
    </row>
    <row r="88" spans="1:38" s="32" customFormat="1" ht="33" customHeight="1" thickBot="1">
      <c r="A88" s="278" t="s">
        <v>119</v>
      </c>
      <c r="B88" s="281"/>
      <c r="C88" s="343">
        <f t="shared" si="5"/>
        <v>2233</v>
      </c>
      <c r="D88" s="344">
        <f t="shared" si="4"/>
        <v>5228</v>
      </c>
      <c r="E88" s="349"/>
      <c r="F88" s="349">
        <v>400</v>
      </c>
      <c r="G88" s="349"/>
      <c r="H88" s="349">
        <v>170</v>
      </c>
      <c r="I88" s="346">
        <v>2233</v>
      </c>
      <c r="J88" s="346">
        <v>4658</v>
      </c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8"/>
    </row>
    <row r="89" spans="1:38" s="32" customFormat="1" ht="33" customHeight="1" thickBot="1">
      <c r="A89" s="278" t="s">
        <v>29</v>
      </c>
      <c r="B89" s="281"/>
      <c r="C89" s="343">
        <f t="shared" si="5"/>
        <v>3750</v>
      </c>
      <c r="D89" s="344">
        <f t="shared" si="4"/>
        <v>3750</v>
      </c>
      <c r="E89" s="346"/>
      <c r="F89" s="346"/>
      <c r="G89" s="346"/>
      <c r="H89" s="346"/>
      <c r="I89" s="346">
        <v>3750</v>
      </c>
      <c r="J89" s="346">
        <v>3750</v>
      </c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8"/>
    </row>
    <row r="90" spans="1:38" s="32" customFormat="1" ht="33" customHeight="1" thickBot="1">
      <c r="A90" s="278" t="s">
        <v>11</v>
      </c>
      <c r="B90" s="281"/>
      <c r="C90" s="343">
        <f t="shared" si="5"/>
        <v>450</v>
      </c>
      <c r="D90" s="344">
        <f t="shared" si="4"/>
        <v>450</v>
      </c>
      <c r="E90" s="346"/>
      <c r="F90" s="346"/>
      <c r="G90" s="346"/>
      <c r="H90" s="346"/>
      <c r="I90" s="346">
        <v>450</v>
      </c>
      <c r="J90" s="346">
        <v>450</v>
      </c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8"/>
    </row>
    <row r="91" spans="1:38" s="32" customFormat="1" ht="33" customHeight="1" thickBot="1">
      <c r="A91" s="278" t="s">
        <v>30</v>
      </c>
      <c r="B91" s="281"/>
      <c r="C91" s="343">
        <f t="shared" si="5"/>
        <v>5000</v>
      </c>
      <c r="D91" s="344">
        <f t="shared" si="4"/>
        <v>14250</v>
      </c>
      <c r="E91" s="346"/>
      <c r="F91" s="346"/>
      <c r="G91" s="346"/>
      <c r="H91" s="346"/>
      <c r="I91" s="346"/>
      <c r="J91" s="346"/>
      <c r="K91" s="346"/>
      <c r="L91" s="346"/>
      <c r="M91" s="346">
        <v>5000</v>
      </c>
      <c r="N91" s="346">
        <v>14250</v>
      </c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8"/>
    </row>
    <row r="92" spans="1:38" s="32" customFormat="1" ht="33" customHeight="1" thickBot="1">
      <c r="A92" s="278" t="s">
        <v>342</v>
      </c>
      <c r="B92" s="281"/>
      <c r="C92" s="343">
        <f t="shared" si="5"/>
        <v>20187</v>
      </c>
      <c r="D92" s="344">
        <f t="shared" si="4"/>
        <v>28697</v>
      </c>
      <c r="E92" s="346"/>
      <c r="F92" s="346"/>
      <c r="G92" s="346"/>
      <c r="H92" s="346"/>
      <c r="I92" s="346">
        <v>20187</v>
      </c>
      <c r="J92" s="346">
        <v>14757</v>
      </c>
      <c r="K92" s="346"/>
      <c r="L92" s="346"/>
      <c r="M92" s="346"/>
      <c r="N92" s="346"/>
      <c r="O92" s="346"/>
      <c r="P92" s="346"/>
      <c r="Q92" s="346"/>
      <c r="R92" s="346">
        <v>6985</v>
      </c>
      <c r="S92" s="346"/>
      <c r="T92" s="346">
        <v>6955</v>
      </c>
      <c r="U92" s="346"/>
      <c r="V92" s="346"/>
      <c r="W92" s="346"/>
      <c r="X92" s="346"/>
      <c r="Y92" s="346"/>
      <c r="Z92" s="346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7"/>
      <c r="AL92" s="348"/>
    </row>
    <row r="93" spans="1:38" s="32" customFormat="1" ht="33" customHeight="1" thickBot="1">
      <c r="A93" s="278" t="s">
        <v>72</v>
      </c>
      <c r="B93" s="281"/>
      <c r="C93" s="343">
        <f t="shared" si="5"/>
        <v>1847</v>
      </c>
      <c r="D93" s="344">
        <f t="shared" si="4"/>
        <v>1847</v>
      </c>
      <c r="E93" s="346">
        <v>667</v>
      </c>
      <c r="F93" s="346">
        <v>667</v>
      </c>
      <c r="G93" s="346">
        <v>180</v>
      </c>
      <c r="H93" s="346">
        <v>180</v>
      </c>
      <c r="I93" s="346">
        <v>1000</v>
      </c>
      <c r="J93" s="346">
        <v>1000</v>
      </c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348"/>
    </row>
    <row r="94" spans="1:38" s="32" customFormat="1" ht="33" customHeight="1" thickBot="1">
      <c r="A94" s="278" t="s">
        <v>47</v>
      </c>
      <c r="B94" s="281"/>
      <c r="C94" s="343">
        <f t="shared" si="5"/>
        <v>9285</v>
      </c>
      <c r="D94" s="344">
        <f t="shared" si="4"/>
        <v>13230</v>
      </c>
      <c r="E94" s="346"/>
      <c r="F94" s="346"/>
      <c r="G94" s="346"/>
      <c r="H94" s="346"/>
      <c r="I94" s="346">
        <v>9285</v>
      </c>
      <c r="J94" s="346">
        <v>13230</v>
      </c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7"/>
      <c r="AB94" s="347"/>
      <c r="AC94" s="347"/>
      <c r="AD94" s="347"/>
      <c r="AE94" s="347"/>
      <c r="AF94" s="347"/>
      <c r="AG94" s="347"/>
      <c r="AH94" s="347"/>
      <c r="AI94" s="347"/>
      <c r="AJ94" s="347"/>
      <c r="AK94" s="347"/>
      <c r="AL94" s="348"/>
    </row>
    <row r="95" spans="1:38" s="32" customFormat="1" ht="33" customHeight="1" thickBot="1">
      <c r="A95" s="278" t="s">
        <v>74</v>
      </c>
      <c r="B95" s="281"/>
      <c r="C95" s="239">
        <f>SUM(E95,G95,I95,K95,M95,O95,Q95,S95,U95,W95,Y95,AA95,AC95,AE95,AG95,AI95,AK95)</f>
        <v>2760</v>
      </c>
      <c r="D95" s="344">
        <f t="shared" si="4"/>
        <v>2760</v>
      </c>
      <c r="E95" s="346"/>
      <c r="F95" s="346"/>
      <c r="G95" s="346"/>
      <c r="H95" s="346"/>
      <c r="I95" s="346">
        <v>1105</v>
      </c>
      <c r="J95" s="346">
        <v>1105</v>
      </c>
      <c r="K95" s="346">
        <v>1655</v>
      </c>
      <c r="L95" s="346">
        <v>1655</v>
      </c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8"/>
    </row>
    <row r="96" spans="1:38" s="32" customFormat="1" ht="33" customHeight="1" thickBot="1">
      <c r="A96" s="280" t="s">
        <v>409</v>
      </c>
      <c r="B96" s="281"/>
      <c r="C96" s="343"/>
      <c r="D96" s="344">
        <f t="shared" si="4"/>
        <v>956</v>
      </c>
      <c r="E96" s="346"/>
      <c r="F96" s="346"/>
      <c r="G96" s="346"/>
      <c r="H96" s="346"/>
      <c r="I96" s="346"/>
      <c r="J96" s="346">
        <v>341</v>
      </c>
      <c r="K96" s="346"/>
      <c r="L96" s="346"/>
      <c r="M96" s="346"/>
      <c r="N96" s="346"/>
      <c r="O96" s="346"/>
      <c r="P96" s="346"/>
      <c r="Q96" s="346"/>
      <c r="R96" s="346">
        <v>615</v>
      </c>
      <c r="S96" s="346"/>
      <c r="T96" s="346"/>
      <c r="U96" s="346"/>
      <c r="V96" s="346"/>
      <c r="W96" s="346"/>
      <c r="X96" s="346"/>
      <c r="Y96" s="346"/>
      <c r="Z96" s="346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48"/>
    </row>
    <row r="97" spans="1:38" s="32" customFormat="1" ht="38.25" customHeight="1" thickBot="1">
      <c r="A97" s="330" t="s">
        <v>339</v>
      </c>
      <c r="B97" s="281"/>
      <c r="C97" s="343"/>
      <c r="D97" s="344">
        <f t="shared" si="4"/>
        <v>1236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>
        <v>289</v>
      </c>
      <c r="S97" s="346"/>
      <c r="T97" s="346">
        <v>947</v>
      </c>
      <c r="U97" s="346"/>
      <c r="V97" s="346"/>
      <c r="W97" s="346"/>
      <c r="X97" s="346"/>
      <c r="Y97" s="346"/>
      <c r="Z97" s="346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48"/>
    </row>
    <row r="98" spans="1:38" s="32" customFormat="1" ht="30.75" customHeight="1" thickBot="1">
      <c r="A98" s="329" t="s">
        <v>317</v>
      </c>
      <c r="B98" s="281"/>
      <c r="C98" s="343"/>
      <c r="D98" s="344">
        <f t="shared" si="4"/>
        <v>1770</v>
      </c>
      <c r="E98" s="346"/>
      <c r="F98" s="346">
        <v>582</v>
      </c>
      <c r="G98" s="346"/>
      <c r="H98" s="346">
        <v>75</v>
      </c>
      <c r="I98" s="346"/>
      <c r="J98" s="346">
        <v>1113</v>
      </c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48"/>
    </row>
    <row r="99" spans="1:38" s="32" customFormat="1" ht="33" customHeight="1" thickBot="1">
      <c r="A99" s="329" t="s">
        <v>325</v>
      </c>
      <c r="B99" s="281"/>
      <c r="C99" s="343"/>
      <c r="D99" s="344">
        <f t="shared" si="4"/>
        <v>826</v>
      </c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>
        <v>826</v>
      </c>
      <c r="S99" s="346"/>
      <c r="T99" s="346"/>
      <c r="U99" s="346"/>
      <c r="V99" s="346"/>
      <c r="W99" s="346"/>
      <c r="X99" s="346"/>
      <c r="Y99" s="346"/>
      <c r="Z99" s="346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48"/>
    </row>
    <row r="100" spans="1:38" s="32" customFormat="1" ht="39" customHeight="1" thickBot="1">
      <c r="A100" s="280" t="s">
        <v>318</v>
      </c>
      <c r="B100" s="281"/>
      <c r="C100" s="343"/>
      <c r="D100" s="344">
        <f t="shared" si="4"/>
        <v>140</v>
      </c>
      <c r="E100" s="346"/>
      <c r="F100" s="346"/>
      <c r="G100" s="346"/>
      <c r="H100" s="346"/>
      <c r="I100" s="346"/>
      <c r="J100" s="346">
        <v>140</v>
      </c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48"/>
    </row>
    <row r="101" spans="1:38" s="32" customFormat="1" ht="33" customHeight="1" thickBot="1">
      <c r="A101" s="330" t="s">
        <v>316</v>
      </c>
      <c r="B101" s="281"/>
      <c r="C101" s="343"/>
      <c r="D101" s="344">
        <f t="shared" si="4"/>
        <v>700</v>
      </c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>
        <v>700</v>
      </c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48"/>
    </row>
    <row r="102" spans="1:38" s="32" customFormat="1" ht="33" customHeight="1" thickBot="1">
      <c r="A102" s="330" t="s">
        <v>324</v>
      </c>
      <c r="B102" s="281"/>
      <c r="C102" s="343"/>
      <c r="D102" s="344">
        <f t="shared" si="4"/>
        <v>2082</v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>
        <v>2082</v>
      </c>
      <c r="U102" s="346"/>
      <c r="V102" s="346"/>
      <c r="W102" s="346"/>
      <c r="X102" s="346"/>
      <c r="Y102" s="346"/>
      <c r="Z102" s="346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48"/>
    </row>
    <row r="103" spans="1:38" s="32" customFormat="1" ht="33" customHeight="1" thickBot="1">
      <c r="A103" s="607" t="s">
        <v>329</v>
      </c>
      <c r="B103" s="590"/>
      <c r="C103" s="343"/>
      <c r="D103" s="344">
        <f t="shared" si="4"/>
        <v>150</v>
      </c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>
        <v>150</v>
      </c>
      <c r="S103" s="346"/>
      <c r="T103" s="346"/>
      <c r="U103" s="346"/>
      <c r="V103" s="346"/>
      <c r="W103" s="346"/>
      <c r="X103" s="346"/>
      <c r="Y103" s="346"/>
      <c r="Z103" s="346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48"/>
    </row>
    <row r="104" spans="1:38" s="32" customFormat="1" ht="33" customHeight="1" thickBot="1">
      <c r="A104" s="608" t="s">
        <v>330</v>
      </c>
      <c r="B104" s="590"/>
      <c r="C104" s="343"/>
      <c r="D104" s="344">
        <f t="shared" si="4"/>
        <v>3000</v>
      </c>
      <c r="E104" s="346"/>
      <c r="F104" s="346"/>
      <c r="G104" s="346"/>
      <c r="H104" s="346"/>
      <c r="I104" s="346"/>
      <c r="J104" s="346">
        <v>3000</v>
      </c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48"/>
    </row>
    <row r="105" spans="1:38" s="32" customFormat="1" ht="33" customHeight="1" thickBot="1">
      <c r="A105" s="589" t="s">
        <v>336</v>
      </c>
      <c r="B105" s="590"/>
      <c r="C105" s="343"/>
      <c r="D105" s="344">
        <f t="shared" si="4"/>
        <v>38</v>
      </c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>
        <v>38</v>
      </c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48"/>
    </row>
    <row r="106" spans="1:38" s="32" customFormat="1" ht="33" customHeight="1" thickBot="1">
      <c r="A106" s="589" t="s">
        <v>331</v>
      </c>
      <c r="B106" s="590"/>
      <c r="C106" s="343"/>
      <c r="D106" s="344">
        <f t="shared" si="4"/>
        <v>635</v>
      </c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>
        <v>635</v>
      </c>
      <c r="S106" s="346"/>
      <c r="T106" s="346"/>
      <c r="U106" s="346"/>
      <c r="V106" s="346"/>
      <c r="W106" s="346"/>
      <c r="X106" s="346"/>
      <c r="Y106" s="346"/>
      <c r="Z106" s="346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48"/>
    </row>
    <row r="107" spans="1:38" s="32" customFormat="1" ht="33" customHeight="1" thickBot="1">
      <c r="A107" s="329" t="s">
        <v>393</v>
      </c>
      <c r="B107" s="377"/>
      <c r="C107" s="343"/>
      <c r="D107" s="344">
        <f t="shared" si="4"/>
        <v>2775</v>
      </c>
      <c r="E107" s="346"/>
      <c r="F107" s="346"/>
      <c r="G107" s="346"/>
      <c r="H107" s="346"/>
      <c r="I107" s="346"/>
      <c r="J107" s="346">
        <v>2775</v>
      </c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48"/>
    </row>
    <row r="108" spans="1:38" s="32" customFormat="1" ht="44.25" customHeight="1" thickBot="1">
      <c r="A108" s="280" t="s">
        <v>402</v>
      </c>
      <c r="B108" s="377"/>
      <c r="C108" s="343"/>
      <c r="D108" s="344">
        <f t="shared" si="4"/>
        <v>483</v>
      </c>
      <c r="E108" s="346"/>
      <c r="F108" s="346"/>
      <c r="G108" s="346"/>
      <c r="H108" s="346"/>
      <c r="I108" s="346"/>
      <c r="J108" s="346">
        <v>483</v>
      </c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48"/>
    </row>
    <row r="109" spans="1:38" s="32" customFormat="1" ht="33" customHeight="1" thickBot="1">
      <c r="A109" s="329" t="s">
        <v>394</v>
      </c>
      <c r="B109" s="377"/>
      <c r="C109" s="343"/>
      <c r="D109" s="344">
        <f t="shared" si="4"/>
        <v>218</v>
      </c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>
        <v>218</v>
      </c>
      <c r="S109" s="346"/>
      <c r="T109" s="346"/>
      <c r="U109" s="346"/>
      <c r="V109" s="346"/>
      <c r="W109" s="346"/>
      <c r="X109" s="346"/>
      <c r="Y109" s="346"/>
      <c r="Z109" s="346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48"/>
    </row>
    <row r="110" spans="1:38" s="32" customFormat="1" ht="33" customHeight="1" thickBot="1">
      <c r="A110" s="329" t="s">
        <v>395</v>
      </c>
      <c r="B110" s="377"/>
      <c r="C110" s="343"/>
      <c r="D110" s="344">
        <f t="shared" si="4"/>
        <v>100</v>
      </c>
      <c r="E110" s="346"/>
      <c r="F110" s="346"/>
      <c r="G110" s="346"/>
      <c r="H110" s="346"/>
      <c r="I110" s="346"/>
      <c r="J110" s="346">
        <v>100</v>
      </c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48"/>
    </row>
    <row r="111" spans="1:38" s="32" customFormat="1" ht="51.75" customHeight="1" thickBot="1">
      <c r="A111" s="367" t="s">
        <v>401</v>
      </c>
      <c r="B111" s="377"/>
      <c r="C111" s="343"/>
      <c r="D111" s="344">
        <f t="shared" si="4"/>
        <v>1000</v>
      </c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>
        <v>1000</v>
      </c>
      <c r="S111" s="346"/>
      <c r="T111" s="346"/>
      <c r="U111" s="346"/>
      <c r="V111" s="346"/>
      <c r="W111" s="346"/>
      <c r="X111" s="346"/>
      <c r="Y111" s="346"/>
      <c r="Z111" s="346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48"/>
    </row>
    <row r="112" spans="1:38" s="32" customFormat="1" ht="33" customHeight="1" thickBot="1">
      <c r="A112" s="329" t="s">
        <v>396</v>
      </c>
      <c r="B112" s="377"/>
      <c r="C112" s="343"/>
      <c r="D112" s="344">
        <f t="shared" si="4"/>
        <v>18500</v>
      </c>
      <c r="E112" s="346"/>
      <c r="F112" s="346"/>
      <c r="G112" s="346"/>
      <c r="H112" s="346"/>
      <c r="I112" s="346"/>
      <c r="J112" s="346">
        <v>18500</v>
      </c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50"/>
      <c r="AB112" s="350"/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48"/>
    </row>
    <row r="113" spans="1:38" s="32" customFormat="1" ht="33" customHeight="1" thickBot="1">
      <c r="A113" s="329" t="s">
        <v>405</v>
      </c>
      <c r="B113" s="377"/>
      <c r="C113" s="343"/>
      <c r="D113" s="344">
        <f t="shared" si="4"/>
        <v>32703</v>
      </c>
      <c r="E113" s="346"/>
      <c r="F113" s="346"/>
      <c r="G113" s="346"/>
      <c r="H113" s="346"/>
      <c r="I113" s="346"/>
      <c r="J113" s="346">
        <v>32703</v>
      </c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48"/>
    </row>
    <row r="114" spans="1:38" s="32" customFormat="1" ht="39" customHeight="1" thickBot="1">
      <c r="A114" s="280" t="s">
        <v>410</v>
      </c>
      <c r="B114" s="377"/>
      <c r="C114" s="343"/>
      <c r="D114" s="344">
        <f t="shared" si="4"/>
        <v>47</v>
      </c>
      <c r="E114" s="346"/>
      <c r="F114" s="346"/>
      <c r="G114" s="346"/>
      <c r="H114" s="346"/>
      <c r="I114" s="346"/>
      <c r="J114" s="346">
        <v>47</v>
      </c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50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48"/>
    </row>
    <row r="115" spans="1:38" s="32" customFormat="1" ht="33" customHeight="1" thickBot="1">
      <c r="A115" s="329" t="s">
        <v>411</v>
      </c>
      <c r="B115" s="377"/>
      <c r="C115" s="343"/>
      <c r="D115" s="344">
        <f t="shared" si="4"/>
        <v>473</v>
      </c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>
        <v>473</v>
      </c>
      <c r="U115" s="346"/>
      <c r="V115" s="346"/>
      <c r="W115" s="346"/>
      <c r="X115" s="346"/>
      <c r="Y115" s="346"/>
      <c r="Z115" s="346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48"/>
    </row>
    <row r="116" spans="1:38" s="32" customFormat="1" ht="33" customHeight="1" thickBot="1">
      <c r="A116" s="402" t="s">
        <v>274</v>
      </c>
      <c r="B116" s="281"/>
      <c r="C116" s="351">
        <f>SUM(E116,G116,I116,K116,M116,O116,Q116,S116,U116,W116,Y116,AA116,AC116,AE116,AG116,AI116,AK116)</f>
        <v>775630</v>
      </c>
      <c r="D116" s="352">
        <f>SUM(F116,H116,J116,L116,N116,P116,R116,T116,X116,Z116,AD116,AF116,AH116)</f>
        <v>1076197</v>
      </c>
      <c r="E116" s="345">
        <f>SUM(E50:E68,E77:E102)</f>
        <v>8053</v>
      </c>
      <c r="F116" s="345">
        <f>SUM(F50:F68,F77:F115)</f>
        <v>10061</v>
      </c>
      <c r="G116" s="345">
        <f>SUM(G50:G68,G77:G102)</f>
        <v>1974</v>
      </c>
      <c r="H116" s="345">
        <f>SUM(H50:H68,H77:H115)</f>
        <v>2498</v>
      </c>
      <c r="I116" s="345">
        <f>SUM(I50:I68,I77:I102)</f>
        <v>214345</v>
      </c>
      <c r="J116" s="345">
        <f>SUM(J50:J68,J77:J115)</f>
        <v>277131</v>
      </c>
      <c r="K116" s="345">
        <f aca="true" t="shared" si="6" ref="K116:Q116">SUM(K50:K68,K77:K102)</f>
        <v>7814</v>
      </c>
      <c r="L116" s="345">
        <f>SUM(L50:L68,L77:L115)</f>
        <v>8114</v>
      </c>
      <c r="M116" s="345">
        <f t="shared" si="6"/>
        <v>19555</v>
      </c>
      <c r="N116" s="345">
        <f>SUM(N50:N68,N77:N115)</f>
        <v>68375</v>
      </c>
      <c r="O116" s="345">
        <f t="shared" si="6"/>
        <v>7215</v>
      </c>
      <c r="P116" s="345">
        <f>SUM(P50:P68,P77:P115)</f>
        <v>7215</v>
      </c>
      <c r="Q116" s="345">
        <f t="shared" si="6"/>
        <v>14417</v>
      </c>
      <c r="R116" s="345">
        <f>SUM(R50:R68,R77:R115)</f>
        <v>48223</v>
      </c>
      <c r="S116" s="345">
        <f>SUM(S50:S68,S77:S102)</f>
        <v>23695</v>
      </c>
      <c r="T116" s="345">
        <f>SUM(T50:T68,T77:T115)</f>
        <v>12311</v>
      </c>
      <c r="U116" s="345"/>
      <c r="V116" s="345"/>
      <c r="W116" s="345">
        <f>SUM(W50:W68,W77:W102)</f>
        <v>500</v>
      </c>
      <c r="X116" s="345">
        <f>SUM(X50:X68,X77:X115)</f>
        <v>500</v>
      </c>
      <c r="Y116" s="345"/>
      <c r="Z116" s="345">
        <f>SUM(Z50:Z68,Z77:Z115)</f>
        <v>738</v>
      </c>
      <c r="AA116" s="345"/>
      <c r="AB116" s="345"/>
      <c r="AC116" s="345">
        <f>SUM(AC50:AC68,AC77:AC102)</f>
        <v>172647</v>
      </c>
      <c r="AD116" s="345">
        <f>SUM(AD50:AD68,AD77:AD115)</f>
        <v>274448</v>
      </c>
      <c r="AE116" s="345">
        <f>SUM(AE50:AE68,AE77:AE102)</f>
        <v>195061</v>
      </c>
      <c r="AF116" s="345">
        <f>SUM(AF50:AF68,AF77:AF115)</f>
        <v>291173</v>
      </c>
      <c r="AG116" s="345">
        <f>SUM(AG50:AG68,AG77:AG102)</f>
        <v>110354</v>
      </c>
      <c r="AH116" s="345">
        <f>SUM(AH50:AH68,AH77:AH115)</f>
        <v>75410</v>
      </c>
      <c r="AI116" s="345"/>
      <c r="AJ116" s="345"/>
      <c r="AK116" s="345"/>
      <c r="AL116" s="348"/>
    </row>
    <row r="117" spans="1:38" s="32" customFormat="1" ht="33" customHeight="1" thickBot="1">
      <c r="A117" s="287" t="s">
        <v>106</v>
      </c>
      <c r="B117" s="281"/>
      <c r="C117" s="353">
        <f>SUM(E117,G117,I117,K117,M117,O117,Q117,S117,U117,W117,Y117,AA117,AC117,AE117,AG117,AI117,AK117)</f>
        <v>1235501</v>
      </c>
      <c r="D117" s="353">
        <f>SUM(F117,H117,J117,L117,N117,P117,R117,T117,V117,X117,Z117,AB117,AD117,AF117,AH117,AJ117,AL117)</f>
        <v>1953105</v>
      </c>
      <c r="E117" s="352">
        <f aca="true" t="shared" si="7" ref="E117:X117">E47+E116</f>
        <v>8053</v>
      </c>
      <c r="F117" s="352">
        <f t="shared" si="7"/>
        <v>11226</v>
      </c>
      <c r="G117" s="352">
        <f t="shared" si="7"/>
        <v>1974</v>
      </c>
      <c r="H117" s="352">
        <f t="shared" si="7"/>
        <v>2788</v>
      </c>
      <c r="I117" s="352">
        <f t="shared" si="7"/>
        <v>291818</v>
      </c>
      <c r="J117" s="352">
        <f t="shared" si="7"/>
        <v>580219</v>
      </c>
      <c r="K117" s="352">
        <f t="shared" si="7"/>
        <v>252253</v>
      </c>
      <c r="L117" s="352">
        <f t="shared" si="7"/>
        <v>341664</v>
      </c>
      <c r="M117" s="352">
        <f t="shared" si="7"/>
        <v>19755</v>
      </c>
      <c r="N117" s="352">
        <f t="shared" si="7"/>
        <v>72931</v>
      </c>
      <c r="O117" s="352">
        <f t="shared" si="7"/>
        <v>27015</v>
      </c>
      <c r="P117" s="352">
        <f t="shared" si="7"/>
        <v>28388</v>
      </c>
      <c r="Q117" s="352">
        <f t="shared" si="7"/>
        <v>14841</v>
      </c>
      <c r="R117" s="352">
        <f t="shared" si="7"/>
        <v>68673</v>
      </c>
      <c r="S117" s="352">
        <f t="shared" si="7"/>
        <v>30011</v>
      </c>
      <c r="T117" s="352">
        <f t="shared" si="7"/>
        <v>90632</v>
      </c>
      <c r="U117" s="352">
        <f t="shared" si="7"/>
        <v>111219</v>
      </c>
      <c r="V117" s="352">
        <f t="shared" si="7"/>
        <v>111219</v>
      </c>
      <c r="W117" s="352">
        <f t="shared" si="7"/>
        <v>500</v>
      </c>
      <c r="X117" s="352">
        <f t="shared" si="7"/>
        <v>596</v>
      </c>
      <c r="Y117" s="352"/>
      <c r="Z117" s="352">
        <f>Z47+Z116</f>
        <v>3738</v>
      </c>
      <c r="AA117" s="352"/>
      <c r="AB117" s="352"/>
      <c r="AC117" s="352">
        <f aca="true" t="shared" si="8" ref="AC117:AH117">AC47+AC116</f>
        <v>172647</v>
      </c>
      <c r="AD117" s="352">
        <f t="shared" si="8"/>
        <v>274448</v>
      </c>
      <c r="AE117" s="352">
        <f t="shared" si="8"/>
        <v>195061</v>
      </c>
      <c r="AF117" s="352">
        <f t="shared" si="8"/>
        <v>291173</v>
      </c>
      <c r="AG117" s="352">
        <f t="shared" si="8"/>
        <v>110354</v>
      </c>
      <c r="AH117" s="352">
        <f t="shared" si="8"/>
        <v>75410</v>
      </c>
      <c r="AI117" s="352"/>
      <c r="AJ117" s="352"/>
      <c r="AK117" s="352"/>
      <c r="AL117" s="348"/>
    </row>
    <row r="118" spans="1:38" ht="33" customHeight="1" thickBot="1">
      <c r="A118" s="280" t="s">
        <v>42</v>
      </c>
      <c r="B118" s="281"/>
      <c r="C118" s="353">
        <f>SUM(AI118,AK118)</f>
        <v>1503877</v>
      </c>
      <c r="D118" s="352">
        <f>SUM(AJ118,AL118)</f>
        <v>1476413</v>
      </c>
      <c r="E118" s="352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54"/>
      <c r="AB118" s="354"/>
      <c r="AC118" s="354"/>
      <c r="AD118" s="354"/>
      <c r="AE118" s="354"/>
      <c r="AF118" s="354"/>
      <c r="AG118" s="354"/>
      <c r="AH118" s="354"/>
      <c r="AI118" s="354">
        <v>1502650</v>
      </c>
      <c r="AJ118" s="354">
        <v>1467186</v>
      </c>
      <c r="AK118" s="354">
        <v>1227</v>
      </c>
      <c r="AL118" s="355">
        <v>9227</v>
      </c>
    </row>
    <row r="119" spans="1:38" ht="33" customHeight="1" thickBot="1">
      <c r="A119" s="288" t="s">
        <v>105</v>
      </c>
      <c r="B119" s="289"/>
      <c r="C119" s="353">
        <f>SUM(E119,G119,I119,K119,M119,O119,Q119,S119,U119,W119,Y119,AA119,AC119,AE119,AG119,AI119,AK119)</f>
        <v>2739378</v>
      </c>
      <c r="D119" s="352">
        <f>SUM(F119,H119,J119,L119,N119,P119,R119,T119,V119,X119,Z119,AB119,AD119,AF119,AH119,AJ119,AL119)</f>
        <v>3429518</v>
      </c>
      <c r="E119" s="352">
        <f aca="true" t="shared" si="9" ref="E119:Z119">SUM(E117:E118)</f>
        <v>8053</v>
      </c>
      <c r="F119" s="352">
        <f t="shared" si="9"/>
        <v>11226</v>
      </c>
      <c r="G119" s="352">
        <f t="shared" si="9"/>
        <v>1974</v>
      </c>
      <c r="H119" s="352">
        <f t="shared" si="9"/>
        <v>2788</v>
      </c>
      <c r="I119" s="352">
        <f t="shared" si="9"/>
        <v>291818</v>
      </c>
      <c r="J119" s="352">
        <f t="shared" si="9"/>
        <v>580219</v>
      </c>
      <c r="K119" s="352">
        <f t="shared" si="9"/>
        <v>252253</v>
      </c>
      <c r="L119" s="352">
        <f t="shared" si="9"/>
        <v>341664</v>
      </c>
      <c r="M119" s="352">
        <f t="shared" si="9"/>
        <v>19755</v>
      </c>
      <c r="N119" s="352">
        <f t="shared" si="9"/>
        <v>72931</v>
      </c>
      <c r="O119" s="352">
        <f t="shared" si="9"/>
        <v>27015</v>
      </c>
      <c r="P119" s="352">
        <f t="shared" si="9"/>
        <v>28388</v>
      </c>
      <c r="Q119" s="352">
        <f t="shared" si="9"/>
        <v>14841</v>
      </c>
      <c r="R119" s="352">
        <f t="shared" si="9"/>
        <v>68673</v>
      </c>
      <c r="S119" s="352">
        <f t="shared" si="9"/>
        <v>30011</v>
      </c>
      <c r="T119" s="352">
        <f t="shared" si="9"/>
        <v>90632</v>
      </c>
      <c r="U119" s="352">
        <f t="shared" si="9"/>
        <v>111219</v>
      </c>
      <c r="V119" s="352">
        <f t="shared" si="9"/>
        <v>111219</v>
      </c>
      <c r="W119" s="352">
        <f t="shared" si="9"/>
        <v>500</v>
      </c>
      <c r="X119" s="352">
        <f t="shared" si="9"/>
        <v>596</v>
      </c>
      <c r="Y119" s="352"/>
      <c r="Z119" s="352">
        <f t="shared" si="9"/>
        <v>3738</v>
      </c>
      <c r="AA119" s="352"/>
      <c r="AB119" s="352"/>
      <c r="AC119" s="352">
        <f aca="true" t="shared" si="10" ref="AC119:AL119">SUM(AC117:AC118)</f>
        <v>172647</v>
      </c>
      <c r="AD119" s="352">
        <f t="shared" si="10"/>
        <v>274448</v>
      </c>
      <c r="AE119" s="352">
        <f t="shared" si="10"/>
        <v>195061</v>
      </c>
      <c r="AF119" s="352">
        <f t="shared" si="10"/>
        <v>291173</v>
      </c>
      <c r="AG119" s="352">
        <f t="shared" si="10"/>
        <v>110354</v>
      </c>
      <c r="AH119" s="352">
        <f t="shared" si="10"/>
        <v>75410</v>
      </c>
      <c r="AI119" s="352">
        <f t="shared" si="10"/>
        <v>1502650</v>
      </c>
      <c r="AJ119" s="352">
        <f t="shared" si="10"/>
        <v>1467186</v>
      </c>
      <c r="AK119" s="352">
        <f t="shared" si="10"/>
        <v>1227</v>
      </c>
      <c r="AL119" s="352">
        <f t="shared" si="10"/>
        <v>9227</v>
      </c>
    </row>
    <row r="120" ht="24.75" customHeight="1"/>
    <row r="121" spans="9:10" ht="24.75" customHeight="1">
      <c r="I121" s="43"/>
      <c r="J121" s="43"/>
    </row>
    <row r="122" ht="24.75" customHeight="1"/>
    <row r="123" ht="24.75" customHeight="1"/>
  </sheetData>
  <sheetProtection/>
  <mergeCells count="62">
    <mergeCell ref="AI9:AJ9"/>
    <mergeCell ref="AK9:AL9"/>
    <mergeCell ref="A5:B9"/>
    <mergeCell ref="C71:D75"/>
    <mergeCell ref="E73:F75"/>
    <mergeCell ref="G73:H75"/>
    <mergeCell ref="AA6:AD6"/>
    <mergeCell ref="AE6:AH6"/>
    <mergeCell ref="AA7:AB9"/>
    <mergeCell ref="Q6:Z6"/>
    <mergeCell ref="AC7:AD9"/>
    <mergeCell ref="AA73:AB75"/>
    <mergeCell ref="AC73:AD75"/>
    <mergeCell ref="AE72:AH72"/>
    <mergeCell ref="I73:J75"/>
    <mergeCell ref="AE7:AF9"/>
    <mergeCell ref="AG7:AH9"/>
    <mergeCell ref="S7:T9"/>
    <mergeCell ref="U8:V9"/>
    <mergeCell ref="Y8:Z9"/>
    <mergeCell ref="C5:D9"/>
    <mergeCell ref="E7:F9"/>
    <mergeCell ref="G7:H9"/>
    <mergeCell ref="I7:J9"/>
    <mergeCell ref="K9:L9"/>
    <mergeCell ref="K7:P8"/>
    <mergeCell ref="E6:P6"/>
    <mergeCell ref="M9:N9"/>
    <mergeCell ref="O9:P9"/>
    <mergeCell ref="U7:Z7"/>
    <mergeCell ref="W8:X9"/>
    <mergeCell ref="S73:T75"/>
    <mergeCell ref="U74:V75"/>
    <mergeCell ref="W74:X75"/>
    <mergeCell ref="Q72:Z72"/>
    <mergeCell ref="A3:AL3"/>
    <mergeCell ref="E5:AL5"/>
    <mergeCell ref="AI6:AL8"/>
    <mergeCell ref="E71:AL71"/>
    <mergeCell ref="AI72:AL74"/>
    <mergeCell ref="AE73:AF75"/>
    <mergeCell ref="AA72:AD72"/>
    <mergeCell ref="Q7:R9"/>
    <mergeCell ref="U73:Z73"/>
    <mergeCell ref="Y74:Z75"/>
    <mergeCell ref="A47:B47"/>
    <mergeCell ref="A103:B103"/>
    <mergeCell ref="A104:B104"/>
    <mergeCell ref="AG73:AH75"/>
    <mergeCell ref="K75:L75"/>
    <mergeCell ref="M75:N75"/>
    <mergeCell ref="A71:B76"/>
    <mergeCell ref="A105:B105"/>
    <mergeCell ref="A106:B106"/>
    <mergeCell ref="A4:AL4"/>
    <mergeCell ref="O75:P75"/>
    <mergeCell ref="K73:P74"/>
    <mergeCell ref="E72:P72"/>
    <mergeCell ref="Q73:R75"/>
    <mergeCell ref="A70:AL70"/>
    <mergeCell ref="AK75:AL75"/>
    <mergeCell ref="AI75:AJ75"/>
  </mergeCells>
  <printOptions horizontalCentered="1"/>
  <pageMargins left="0.1968503937007874" right="0.1968503937007874" top="0.1968503937007874" bottom="0.1968503937007874" header="0.11811023622047245" footer="0.11811023622047245"/>
  <pageSetup fitToHeight="2" horizontalDpi="300" verticalDpi="300" orientation="landscape" paperSize="9" scale="22" r:id="rId1"/>
  <rowBreaks count="1" manualBreakCount="1">
    <brk id="6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samari</cp:lastModifiedBy>
  <cp:lastPrinted>2014-01-31T08:05:12Z</cp:lastPrinted>
  <dcterms:created xsi:type="dcterms:W3CDTF">2009-01-12T09:23:48Z</dcterms:created>
  <dcterms:modified xsi:type="dcterms:W3CDTF">2014-01-31T08:21:58Z</dcterms:modified>
  <cp:category/>
  <cp:version/>
  <cp:contentType/>
  <cp:contentStatus/>
</cp:coreProperties>
</file>